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state_sector_totals/"/>
    </mc:Choice>
  </mc:AlternateContent>
  <xr:revisionPtr revIDLastSave="34" documentId="8_{2CCCBC39-D262-459F-ACA7-541BFC1DBEA1}" xr6:coauthVersionLast="47" xr6:coauthVersionMax="47" xr10:uidLastSave="{63148FF3-BA3E-42FD-847D-0B005B83CF9A}"/>
  <bookViews>
    <workbookView xWindow="1515" yWindow="1515" windowWidth="25785" windowHeight="15090" tabRatio="870" activeTab="1" xr2:uid="{00000000-000D-0000-FFFF-FFFF00000000}"/>
  </bookViews>
  <sheets>
    <sheet name="README" sheetId="19" r:id="rId1"/>
    <sheet name="State Totals 12" sheetId="30" r:id="rId2"/>
    <sheet name="All Sectors 12" sheetId="21" r:id="rId3"/>
    <sheet name="Model Species 12" sheetId="20" r:id="rId4"/>
    <sheet name="airports" sheetId="52" r:id="rId5"/>
    <sheet name="afdust" sheetId="1" r:id="rId6"/>
    <sheet name="fertilizer" sheetId="56" r:id="rId7"/>
    <sheet name="livestock" sheetId="48" r:id="rId8"/>
    <sheet name="biogenics 12" sheetId="29" r:id="rId9"/>
    <sheet name="rail" sheetId="3" r:id="rId10"/>
    <sheet name="cmv_c1c2 12" sheetId="4" r:id="rId11"/>
    <sheet name="cmv_c3 12" sheetId="51" r:id="rId12"/>
    <sheet name="nonpt" sheetId="9" r:id="rId13"/>
    <sheet name="np_solvents" sheetId="55" r:id="rId14"/>
    <sheet name="ptagfire" sheetId="33" r:id="rId15"/>
    <sheet name="nonroad" sheetId="5" r:id="rId16"/>
    <sheet name="onroad all" sheetId="14" r:id="rId17"/>
    <sheet name="othar 12US1" sheetId="6" r:id="rId18"/>
    <sheet name="onroad_can 12US1" sheetId="7" r:id="rId19"/>
    <sheet name="onroad_mex 12US1" sheetId="37" r:id="rId20"/>
    <sheet name="othpt 12US1" sheetId="8" r:id="rId21"/>
    <sheet name="canada_og2D 12US1" sheetId="59" r:id="rId22"/>
    <sheet name="canada_ag 12US1" sheetId="57" r:id="rId23"/>
    <sheet name="othafdust 12US1" sheetId="32" r:id="rId24"/>
    <sheet name="othptdust 12US1" sheetId="49" r:id="rId25"/>
    <sheet name="ptfire-rx" sheetId="54" r:id="rId26"/>
    <sheet name="ptfire-wild" sheetId="34" r:id="rId27"/>
    <sheet name="ptfire_othna 12US1" sheetId="36" r:id="rId28"/>
    <sheet name="ptegu (full year)" sheetId="11" r:id="rId29"/>
    <sheet name="ptnonipm" sheetId="12" r:id="rId30"/>
    <sheet name="pt_oilgas" sheetId="25" r:id="rId31"/>
    <sheet name="np_oilgas" sheetId="27" r:id="rId32"/>
    <sheet name="rwc" sheetId="13" r:id="rId33"/>
  </sheets>
  <definedNames>
    <definedName name="_2011ea_v6_11f_12US2_cbo5_soa_ag_state" localSheetId="6">fertilizer!#REF!</definedName>
    <definedName name="_2011ea_v6_11f_12US2_cbo5_soa_ag_state" localSheetId="7">livestock!#REF!</definedName>
    <definedName name="_2011ea_v6_11f_12US2_cbo5_soa_ag_state_1" localSheetId="6">fertilizer!#REF!</definedName>
    <definedName name="_2011ea_v6_11f_12US2_cbo5_soa_ag_state_1" localSheetId="7">livestock!#REF!</definedName>
    <definedName name="_xlnm._FilterDatabase" localSheetId="1" hidden="1">'State Totals 12'!$A$3:$I$52</definedName>
    <definedName name="annual_2011_draft_ptfire_12US2_cbo5_soa" localSheetId="25">'ptfire-rx'!$Q$2:$BZ$51</definedName>
    <definedName name="annual_2011_draft_ptfire_12US2_cbo5_soa" localSheetId="26">'ptfire-wild'!$Q$2:$BZ$51</definedName>
    <definedName name="annual_2011ea_v6_11f_afdust_12US2_cmaq_cb05_soa_state" localSheetId="5">afdust!$F$2:$AA$56</definedName>
    <definedName name="annual_2011ea_v6_11f_afdust_12US2_cmaq_cb05_soa_state" localSheetId="23">'othafdust 12US1'!$E$2:$Z$15</definedName>
    <definedName name="annual_2011ea_v6_11f_afdust_12US2_cmaq_cb05_soa_state" localSheetId="24">'othptdust 12US1'!#REF!</definedName>
    <definedName name="annual_2011ea_v6_11f_afdust_12US2_cmaq_cb05_soa_state_1" localSheetId="5">afdust!$F$2:$AA$56</definedName>
    <definedName name="annual_2011ea_v6_11f_afdust_12US2_cmaq_cb05_soa_state_2" localSheetId="5">afdust!$F$2:$AA$56</definedName>
    <definedName name="annual_2011ea_v6_11f_afdust_12US2_cmaq_cb05_soa_state_3" localSheetId="5">afdust!$F$2:$AA$56</definedName>
    <definedName name="annual_2011ea_v6_11f_afdust_12US2_cmaq_cb05_soa_state_4" localSheetId="5">afdust!$F$2:$AA$56</definedName>
    <definedName name="annual_2011ea_v6_11f_afdust_12US2_cmaq_cb05_soa_state_5" localSheetId="5">afdust!$F$2:$AA$56</definedName>
    <definedName name="annual_2011ea_v6_11f_c1c2rail_12US2_cbo5_soa_state" localSheetId="6">fertilizer!$E$2:$G$54</definedName>
    <definedName name="annual_2011ea_v6_11f_c1c2rail_12US2_cbo5_soa_state" localSheetId="7">livestock!$H$2:$AQ$54</definedName>
    <definedName name="annual_2011ea_v6_11f_c1c2rail_12US2_cbo5_soa_state" localSheetId="9">rail!$P$2:$CC$54</definedName>
    <definedName name="annual_2011ea_v6_11f_c1c2rail_12US2_cbo5_soa_state_5" localSheetId="6">fertilizer!$E$2:$G$54</definedName>
    <definedName name="annual_2011ea_v6_11f_c3marine_12US2_cbo5_soa_state" localSheetId="10">'cmv_c1c2 12'!$Q$2:$CB$56</definedName>
    <definedName name="annual_2011ea_v6_11f_c3marine_12US2_cbo5_soa_state" localSheetId="11">'cmv_c3 12'!$Q$2:$CB$56</definedName>
    <definedName name="annual_2011ea_v6_11f_nonpt_12US2_cbo5_soa_state" localSheetId="12">nonpt!$S$2:$CD$54</definedName>
    <definedName name="annual_2011ea_v6_11f_nonpt_12US2_cbo5_soa_state" localSheetId="14">ptagfire!$O$2:$CA$54</definedName>
    <definedName name="annual_2011ea_v6_11f_nonroad_12US2_cbo5_soa_state" localSheetId="15">nonroad!$P$2:$BS$58</definedName>
    <definedName name="annual_2011ea_v6_11f_othar_12US2_cmaq_cb05_soa_state" localSheetId="17">'othar 12US1'!$J$2:$BS$47</definedName>
    <definedName name="annual_2011ea_v6_11f_othar_12US2_cmaq_cb05_soa_state" localSheetId="27">'ptfire_othna 12US1'!$J$2:$BT$50</definedName>
    <definedName name="annual_2011ea_v6_11f_othon_12US2_cmaq_cb05_soa_state" localSheetId="18">'onroad_can 12US1'!$J$2:$BS$47</definedName>
    <definedName name="annual_2011ea_v6_11f_othon_12US2_cmaq_cb05_soa_state" localSheetId="19">'onroad_mex 12US1'!$P$2:$BT$34</definedName>
    <definedName name="annual_2011ea_v6_11f_othpt_12US2_cmaq_cb05_soa_state" localSheetId="22">'canada_ag 12US1'!$E$2:$AN$15</definedName>
    <definedName name="annual_2011ea_v6_11f_othpt_12US2_cmaq_cb05_soa_state" localSheetId="21">'canada_og2D 12US1'!$L$2:$BW$8</definedName>
    <definedName name="annual_2011ea_v6_11f_othpt_12US2_cmaq_cb05_soa_state" localSheetId="20">'othpt 12US1'!$M$2:$BX$47</definedName>
    <definedName name="annual_2011ea_v6_11f_ptipm_12US2_cbo5_soa_state" localSheetId="13">np_solvents!$Q$2:$BZ$54</definedName>
    <definedName name="annual_2011ea_v6_11f_ptipm_12US2_cbo5_soa_state" localSheetId="28">'ptegu (full year)'!$K$2:$BS$54</definedName>
    <definedName name="annual_2011ea_v6_11f_ptnonipm_12US2_cbo5_soa_state" localSheetId="4">airports!$Q$2:$BX$54</definedName>
    <definedName name="annual_2011ea_v6_11f_ptnonipm_12US2_cbo5_soa_state" localSheetId="30">pt_oilgas!$S$2:$CD$54</definedName>
    <definedName name="annual_2011ea_v6_11f_ptnonipm_12US2_cbo5_soa_state" localSheetId="29">ptnonipm!$S$2:$CD$54</definedName>
    <definedName name="annual_2011ea_v6_11f_rwc_12US2_cbo5_soa_state" localSheetId="32">rwc!$P$2:$BY$54</definedName>
    <definedName name="beis" localSheetId="6">#REF!</definedName>
    <definedName name="beis" localSheetId="7">#REF!</definedName>
    <definedName name="beis" localSheetId="13">#REF!</definedName>
    <definedName name="beis" localSheetId="19">#REF!</definedName>
    <definedName name="beis">'biogenics 12'!$A$2:$Q$51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63" i="14" l="1"/>
  <c r="CO63" i="14"/>
  <c r="CN63" i="14"/>
  <c r="CM63" i="14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CP62" i="14"/>
  <c r="CP64" i="14" s="1"/>
  <c r="CO62" i="14"/>
  <c r="CO64" i="14" s="1"/>
  <c r="CN62" i="14"/>
  <c r="CN64" i="14" s="1"/>
  <c r="CM62" i="14"/>
  <c r="CM64" i="14" s="1"/>
  <c r="CL62" i="14"/>
  <c r="CL64" i="14" s="1"/>
  <c r="CK62" i="14"/>
  <c r="CK64" i="14" s="1"/>
  <c r="CJ62" i="14"/>
  <c r="CJ64" i="14" s="1"/>
  <c r="CI62" i="14"/>
  <c r="CI64" i="14" s="1"/>
  <c r="CH62" i="14"/>
  <c r="CH64" i="14" s="1"/>
  <c r="CG62" i="14"/>
  <c r="CG64" i="14" s="1"/>
  <c r="CF62" i="14"/>
  <c r="CF64" i="14" s="1"/>
  <c r="CE62" i="14"/>
  <c r="CE64" i="14" s="1"/>
  <c r="CD62" i="14"/>
  <c r="CD64" i="14" s="1"/>
  <c r="CC62" i="14"/>
  <c r="CC64" i="14" s="1"/>
  <c r="CB62" i="14"/>
  <c r="CB64" i="14" s="1"/>
  <c r="CA62" i="14"/>
  <c r="CA64" i="14" s="1"/>
  <c r="BZ62" i="14"/>
  <c r="BZ64" i="14" s="1"/>
  <c r="BY62" i="14"/>
  <c r="BY64" i="14" s="1"/>
  <c r="BX62" i="14"/>
  <c r="BX64" i="14" s="1"/>
  <c r="BW62" i="14"/>
  <c r="BW64" i="14" s="1"/>
  <c r="BV62" i="14"/>
  <c r="BV64" i="14" s="1"/>
  <c r="BU62" i="14"/>
  <c r="BU64" i="14" s="1"/>
  <c r="BT62" i="14"/>
  <c r="BT64" i="14" s="1"/>
  <c r="BS62" i="14"/>
  <c r="BS64" i="14" s="1"/>
  <c r="BR62" i="14"/>
  <c r="BR64" i="14" s="1"/>
  <c r="BQ62" i="14"/>
  <c r="BQ64" i="14" s="1"/>
  <c r="BP62" i="14"/>
  <c r="BP64" i="14" s="1"/>
  <c r="BO62" i="14"/>
  <c r="BO64" i="14" s="1"/>
  <c r="BN62" i="14"/>
  <c r="BN64" i="14" s="1"/>
  <c r="BM62" i="14"/>
  <c r="BM64" i="14" s="1"/>
  <c r="BL62" i="14"/>
  <c r="BL64" i="14" s="1"/>
  <c r="BK62" i="14"/>
  <c r="BK64" i="14" s="1"/>
  <c r="BJ62" i="14"/>
  <c r="BJ64" i="14" s="1"/>
  <c r="BI62" i="14"/>
  <c r="BI64" i="14" s="1"/>
  <c r="BH62" i="14"/>
  <c r="BH64" i="14" s="1"/>
  <c r="BG62" i="14"/>
  <c r="BG64" i="14" s="1"/>
  <c r="BF62" i="14"/>
  <c r="BF64" i="14" s="1"/>
  <c r="BE62" i="14"/>
  <c r="BE64" i="14" s="1"/>
  <c r="BD62" i="14"/>
  <c r="BD64" i="14" s="1"/>
  <c r="BC62" i="14"/>
  <c r="BC64" i="14" s="1"/>
  <c r="BB62" i="14"/>
  <c r="BB64" i="14" s="1"/>
  <c r="BA62" i="14"/>
  <c r="BA64" i="14" s="1"/>
  <c r="AZ62" i="14"/>
  <c r="AZ64" i="14" s="1"/>
  <c r="AY62" i="14"/>
  <c r="AY64" i="14" s="1"/>
  <c r="AX62" i="14"/>
  <c r="AX64" i="14" s="1"/>
  <c r="AW62" i="14"/>
  <c r="AW64" i="14" s="1"/>
  <c r="AV62" i="14"/>
  <c r="AV64" i="14" s="1"/>
  <c r="AU62" i="14"/>
  <c r="AU64" i="14" s="1"/>
  <c r="AT62" i="14"/>
  <c r="AT64" i="14" s="1"/>
  <c r="AS62" i="14"/>
  <c r="AS64" i="14" s="1"/>
  <c r="AR62" i="14"/>
  <c r="AR64" i="14" s="1"/>
  <c r="AQ62" i="14"/>
  <c r="AQ64" i="14" s="1"/>
  <c r="AP62" i="14"/>
  <c r="AP64" i="14" s="1"/>
  <c r="AO62" i="14"/>
  <c r="AO64" i="14" s="1"/>
  <c r="AN62" i="14"/>
  <c r="AN64" i="14" s="1"/>
  <c r="AM62" i="14"/>
  <c r="AM64" i="14" s="1"/>
  <c r="AL62" i="14"/>
  <c r="AL64" i="14" s="1"/>
  <c r="AK62" i="14"/>
  <c r="AK64" i="14" s="1"/>
  <c r="AJ62" i="14"/>
  <c r="AJ64" i="14" s="1"/>
  <c r="AI62" i="14"/>
  <c r="AI64" i="14" s="1"/>
  <c r="AH62" i="14"/>
  <c r="AH64" i="14" s="1"/>
  <c r="AG62" i="14"/>
  <c r="AF62" i="14"/>
  <c r="AF64" i="14" s="1"/>
  <c r="AE62" i="14"/>
  <c r="AE64" i="14" s="1"/>
  <c r="AD62" i="14"/>
  <c r="AD64" i="14" s="1"/>
  <c r="AC62" i="14"/>
  <c r="AC64" i="14" s="1"/>
  <c r="AB62" i="14"/>
  <c r="AB64" i="14" s="1"/>
  <c r="AA62" i="14"/>
  <c r="AA64" i="14" s="1"/>
  <c r="Z62" i="14"/>
  <c r="Z64" i="14" s="1"/>
  <c r="Y62" i="14"/>
  <c r="Y64" i="14" s="1"/>
  <c r="X62" i="14"/>
  <c r="X64" i="14" s="1"/>
  <c r="W62" i="14"/>
  <c r="W64" i="14" s="1"/>
  <c r="V62" i="14"/>
  <c r="V64" i="14" s="1"/>
  <c r="U62" i="14"/>
  <c r="U64" i="14" s="1"/>
  <c r="T62" i="14"/>
  <c r="T64" i="14" s="1"/>
  <c r="S62" i="14"/>
  <c r="S64" i="14" s="1"/>
  <c r="R62" i="14"/>
  <c r="R64" i="14" s="1"/>
  <c r="Q62" i="14"/>
  <c r="Q64" i="14" s="1"/>
  <c r="P62" i="14"/>
  <c r="P64" i="14" s="1"/>
  <c r="O62" i="14"/>
  <c r="O64" i="14" s="1"/>
  <c r="N62" i="14"/>
  <c r="N64" i="14" s="1"/>
  <c r="M62" i="14"/>
  <c r="M64" i="14" s="1"/>
  <c r="L62" i="14"/>
  <c r="L64" i="14" s="1"/>
  <c r="K62" i="14"/>
  <c r="K64" i="14" s="1"/>
  <c r="J62" i="14"/>
  <c r="J64" i="14" s="1"/>
  <c r="I62" i="14"/>
  <c r="I64" i="14" s="1"/>
  <c r="H62" i="14"/>
  <c r="H64" i="14" s="1"/>
  <c r="G62" i="14"/>
  <c r="G64" i="14" s="1"/>
  <c r="F62" i="14"/>
  <c r="F64" i="14" s="1"/>
  <c r="E62" i="14"/>
  <c r="E64" i="14" s="1"/>
  <c r="D62" i="14"/>
  <c r="D64" i="14" s="1"/>
  <c r="C62" i="14"/>
  <c r="C64" i="14" s="1"/>
  <c r="B62" i="14"/>
  <c r="B64" i="14" s="1"/>
  <c r="CY57" i="14"/>
  <c r="CX57" i="14"/>
  <c r="CW57" i="14"/>
  <c r="CV57" i="14"/>
  <c r="CY55" i="14"/>
  <c r="CX55" i="14"/>
  <c r="CW55" i="14"/>
  <c r="CV55" i="14"/>
  <c r="CY51" i="14"/>
  <c r="CX51" i="14"/>
  <c r="CW51" i="14"/>
  <c r="CV51" i="14"/>
  <c r="CY50" i="14"/>
  <c r="CX50" i="14"/>
  <c r="CW50" i="14"/>
  <c r="CV50" i="14"/>
  <c r="CY49" i="14"/>
  <c r="CX49" i="14"/>
  <c r="CW49" i="14"/>
  <c r="CV49" i="14"/>
  <c r="CY48" i="14"/>
  <c r="CX48" i="14"/>
  <c r="CW48" i="14"/>
  <c r="CV48" i="14"/>
  <c r="CY47" i="14"/>
  <c r="CX47" i="14"/>
  <c r="CW47" i="14"/>
  <c r="CV47" i="14"/>
  <c r="CY46" i="14"/>
  <c r="CX46" i="14"/>
  <c r="CW46" i="14"/>
  <c r="CV46" i="14"/>
  <c r="CY45" i="14"/>
  <c r="CX45" i="14"/>
  <c r="CW45" i="14"/>
  <c r="CV45" i="14"/>
  <c r="CY44" i="14"/>
  <c r="CX44" i="14"/>
  <c r="CW44" i="14"/>
  <c r="CV44" i="14"/>
  <c r="CY43" i="14"/>
  <c r="CX43" i="14"/>
  <c r="CW43" i="14"/>
  <c r="CV43" i="14"/>
  <c r="CY42" i="14"/>
  <c r="CX42" i="14"/>
  <c r="CW42" i="14"/>
  <c r="CV42" i="14"/>
  <c r="CY41" i="14"/>
  <c r="CX41" i="14"/>
  <c r="CW41" i="14"/>
  <c r="CV41" i="14"/>
  <c r="CY40" i="14"/>
  <c r="CX40" i="14"/>
  <c r="CW40" i="14"/>
  <c r="CV40" i="14"/>
  <c r="CY39" i="14"/>
  <c r="CX39" i="14"/>
  <c r="CW39" i="14"/>
  <c r="CV39" i="14"/>
  <c r="CY38" i="14"/>
  <c r="CX38" i="14"/>
  <c r="CW38" i="14"/>
  <c r="CV38" i="14"/>
  <c r="CY37" i="14"/>
  <c r="CX37" i="14"/>
  <c r="CW37" i="14"/>
  <c r="CV37" i="14"/>
  <c r="CY36" i="14"/>
  <c r="CX36" i="14"/>
  <c r="CW36" i="14"/>
  <c r="CV36" i="14"/>
  <c r="CY35" i="14"/>
  <c r="CX35" i="14"/>
  <c r="CW35" i="14"/>
  <c r="CV35" i="14"/>
  <c r="CY34" i="14"/>
  <c r="CX34" i="14"/>
  <c r="CW34" i="14"/>
  <c r="CV34" i="14"/>
  <c r="CY33" i="14"/>
  <c r="CX33" i="14"/>
  <c r="CW33" i="14"/>
  <c r="CV33" i="14"/>
  <c r="CY32" i="14"/>
  <c r="CX32" i="14"/>
  <c r="CW32" i="14"/>
  <c r="CV32" i="14"/>
  <c r="CY31" i="14"/>
  <c r="CX31" i="14"/>
  <c r="CW31" i="14"/>
  <c r="CV31" i="14"/>
  <c r="CY30" i="14"/>
  <c r="CX30" i="14"/>
  <c r="CW30" i="14"/>
  <c r="CV30" i="14"/>
  <c r="CY29" i="14"/>
  <c r="CX29" i="14"/>
  <c r="CW29" i="14"/>
  <c r="CV29" i="14"/>
  <c r="CY28" i="14"/>
  <c r="CX28" i="14"/>
  <c r="CW28" i="14"/>
  <c r="CV28" i="14"/>
  <c r="CY27" i="14"/>
  <c r="CX27" i="14"/>
  <c r="CW27" i="14"/>
  <c r="CV27" i="14"/>
  <c r="CY26" i="14"/>
  <c r="CX26" i="14"/>
  <c r="CW26" i="14"/>
  <c r="CV26" i="14"/>
  <c r="CY25" i="14"/>
  <c r="CX25" i="14"/>
  <c r="CW25" i="14"/>
  <c r="CV25" i="14"/>
  <c r="CY24" i="14"/>
  <c r="CX24" i="14"/>
  <c r="CW24" i="14"/>
  <c r="CV24" i="14"/>
  <c r="CY23" i="14"/>
  <c r="CX23" i="14"/>
  <c r="CW23" i="14"/>
  <c r="CV23" i="14"/>
  <c r="CY22" i="14"/>
  <c r="CX22" i="14"/>
  <c r="CW22" i="14"/>
  <c r="CV22" i="14"/>
  <c r="CY21" i="14"/>
  <c r="CX21" i="14"/>
  <c r="CW21" i="14"/>
  <c r="CV21" i="14"/>
  <c r="CY20" i="14"/>
  <c r="CX20" i="14"/>
  <c r="CW20" i="14"/>
  <c r="CV20" i="14"/>
  <c r="CY19" i="14"/>
  <c r="CX19" i="14"/>
  <c r="CW19" i="14"/>
  <c r="CV19" i="14"/>
  <c r="CY18" i="14"/>
  <c r="CX18" i="14"/>
  <c r="CW18" i="14"/>
  <c r="CV18" i="14"/>
  <c r="CY17" i="14"/>
  <c r="CX17" i="14"/>
  <c r="CW17" i="14"/>
  <c r="CV17" i="14"/>
  <c r="CY16" i="14"/>
  <c r="CX16" i="14"/>
  <c r="CW16" i="14"/>
  <c r="CV16" i="14"/>
  <c r="CY15" i="14"/>
  <c r="CX15" i="14"/>
  <c r="CW15" i="14"/>
  <c r="CV15" i="14"/>
  <c r="CY14" i="14"/>
  <c r="CX14" i="14"/>
  <c r="CW14" i="14"/>
  <c r="CV14" i="14"/>
  <c r="CY13" i="14"/>
  <c r="CX13" i="14"/>
  <c r="CW13" i="14"/>
  <c r="CV13" i="14"/>
  <c r="CY12" i="14"/>
  <c r="CX12" i="14"/>
  <c r="CW12" i="14"/>
  <c r="CV12" i="14"/>
  <c r="CY11" i="14"/>
  <c r="CX11" i="14"/>
  <c r="CW11" i="14"/>
  <c r="CV11" i="14"/>
  <c r="CY10" i="14"/>
  <c r="CX10" i="14"/>
  <c r="CW10" i="14"/>
  <c r="CV10" i="14"/>
  <c r="CY9" i="14"/>
  <c r="CX9" i="14"/>
  <c r="CW9" i="14"/>
  <c r="CV9" i="14"/>
  <c r="CY8" i="14"/>
  <c r="CX8" i="14"/>
  <c r="CW8" i="14"/>
  <c r="CV8" i="14"/>
  <c r="CY7" i="14"/>
  <c r="CX7" i="14"/>
  <c r="CW7" i="14"/>
  <c r="CV7" i="14"/>
  <c r="CY6" i="14"/>
  <c r="CX6" i="14"/>
  <c r="CW6" i="14"/>
  <c r="CV6" i="14"/>
  <c r="CY5" i="14"/>
  <c r="CX5" i="14"/>
  <c r="CW5" i="14"/>
  <c r="CV5" i="14"/>
  <c r="CY4" i="14"/>
  <c r="CX4" i="14"/>
  <c r="CW4" i="14"/>
  <c r="CV4" i="14"/>
  <c r="CY3" i="14"/>
  <c r="CX3" i="14"/>
  <c r="CW3" i="14"/>
  <c r="CV3" i="14"/>
  <c r="AG64" i="14" l="1"/>
  <c r="CV62" i="14"/>
  <c r="G63" i="56" l="1"/>
  <c r="F63" i="56"/>
  <c r="B63" i="56"/>
  <c r="G62" i="56"/>
  <c r="F62" i="56"/>
  <c r="B62" i="56"/>
  <c r="G61" i="56"/>
  <c r="F61" i="56"/>
  <c r="B61" i="56"/>
  <c r="K60" i="56"/>
  <c r="K58" i="56"/>
  <c r="K57" i="56"/>
  <c r="K56" i="56"/>
  <c r="K55" i="56"/>
  <c r="K54" i="56"/>
  <c r="K53" i="56"/>
  <c r="K52" i="56"/>
  <c r="K51" i="56"/>
  <c r="K50" i="56"/>
  <c r="K49" i="56"/>
  <c r="K48" i="56"/>
  <c r="K47" i="56"/>
  <c r="K46" i="56"/>
  <c r="K45" i="56"/>
  <c r="K44" i="56"/>
  <c r="K43" i="56"/>
  <c r="K42" i="56"/>
  <c r="K41" i="56"/>
  <c r="K40" i="56"/>
  <c r="K39" i="56"/>
  <c r="K38" i="56"/>
  <c r="K37" i="56"/>
  <c r="K36" i="56"/>
  <c r="K35" i="56"/>
  <c r="K34" i="56"/>
  <c r="K33" i="56"/>
  <c r="K32" i="56"/>
  <c r="K31" i="56"/>
  <c r="K30" i="56"/>
  <c r="K29" i="56"/>
  <c r="K28" i="56"/>
  <c r="K27" i="56"/>
  <c r="K26" i="56"/>
  <c r="K25" i="56"/>
  <c r="K24" i="56"/>
  <c r="K23" i="56"/>
  <c r="K22" i="56"/>
  <c r="K21" i="56"/>
  <c r="K20" i="56"/>
  <c r="K19" i="56"/>
  <c r="K18" i="56"/>
  <c r="K17" i="56"/>
  <c r="K16" i="56"/>
  <c r="K15" i="56"/>
  <c r="K14" i="56"/>
  <c r="K13" i="56"/>
  <c r="K12" i="56"/>
  <c r="K11" i="56"/>
  <c r="K10" i="56"/>
  <c r="K9" i="56"/>
  <c r="K8" i="56"/>
  <c r="K7" i="56"/>
  <c r="K6" i="56"/>
  <c r="K5" i="56"/>
  <c r="K4" i="56"/>
  <c r="K3" i="56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Q60" i="3"/>
  <c r="CD79" i="4"/>
  <c r="CD78" i="4"/>
  <c r="CD77" i="4"/>
  <c r="CD76" i="4"/>
  <c r="CD75" i="4"/>
  <c r="CD74" i="4"/>
  <c r="CD73" i="4"/>
  <c r="CD72" i="4"/>
  <c r="CD71" i="4"/>
  <c r="CD70" i="4"/>
  <c r="CD69" i="4"/>
  <c r="CD68" i="4"/>
  <c r="CD67" i="4"/>
  <c r="H52" i="30" l="1"/>
  <c r="G52" i="30"/>
  <c r="D52" i="30"/>
  <c r="C52" i="30"/>
  <c r="B52" i="30"/>
  <c r="H51" i="30"/>
  <c r="G51" i="30"/>
  <c r="D51" i="30"/>
  <c r="C51" i="30"/>
  <c r="B51" i="30"/>
  <c r="H50" i="30"/>
  <c r="G50" i="30"/>
  <c r="D50" i="30"/>
  <c r="C50" i="30"/>
  <c r="B50" i="30"/>
  <c r="H49" i="30"/>
  <c r="G49" i="30"/>
  <c r="D49" i="30"/>
  <c r="C49" i="30"/>
  <c r="B49" i="30"/>
  <c r="H48" i="30"/>
  <c r="G48" i="30"/>
  <c r="D48" i="30"/>
  <c r="C48" i="30"/>
  <c r="B48" i="30"/>
  <c r="H47" i="30"/>
  <c r="G47" i="30"/>
  <c r="D47" i="30"/>
  <c r="C47" i="30"/>
  <c r="B47" i="30"/>
  <c r="H46" i="30"/>
  <c r="G46" i="30"/>
  <c r="D46" i="30"/>
  <c r="C46" i="30"/>
  <c r="B46" i="30"/>
  <c r="H45" i="30"/>
  <c r="G45" i="30"/>
  <c r="D45" i="30"/>
  <c r="C45" i="30"/>
  <c r="B45" i="30"/>
  <c r="H44" i="30"/>
  <c r="G44" i="30"/>
  <c r="D44" i="30"/>
  <c r="C44" i="30"/>
  <c r="B44" i="30"/>
  <c r="H43" i="30"/>
  <c r="G43" i="30"/>
  <c r="D43" i="30"/>
  <c r="C43" i="30"/>
  <c r="B43" i="30"/>
  <c r="H42" i="30"/>
  <c r="G42" i="30"/>
  <c r="D42" i="30"/>
  <c r="C42" i="30"/>
  <c r="B42" i="30"/>
  <c r="H41" i="30"/>
  <c r="G41" i="30"/>
  <c r="D41" i="30"/>
  <c r="C41" i="30"/>
  <c r="B41" i="30"/>
  <c r="H40" i="30"/>
  <c r="G40" i="30"/>
  <c r="D40" i="30"/>
  <c r="C40" i="30"/>
  <c r="B40" i="30"/>
  <c r="H39" i="30"/>
  <c r="G39" i="30"/>
  <c r="D39" i="30"/>
  <c r="C39" i="30"/>
  <c r="B39" i="30"/>
  <c r="H38" i="30"/>
  <c r="G38" i="30"/>
  <c r="D38" i="30"/>
  <c r="C38" i="30"/>
  <c r="B38" i="30"/>
  <c r="H37" i="30"/>
  <c r="G37" i="30"/>
  <c r="D37" i="30"/>
  <c r="C37" i="30"/>
  <c r="B37" i="30"/>
  <c r="H36" i="30"/>
  <c r="G36" i="30"/>
  <c r="D36" i="30"/>
  <c r="C36" i="30"/>
  <c r="B36" i="30"/>
  <c r="H35" i="30"/>
  <c r="G35" i="30"/>
  <c r="D35" i="30"/>
  <c r="C35" i="30"/>
  <c r="B35" i="30"/>
  <c r="H34" i="30"/>
  <c r="G34" i="30"/>
  <c r="D34" i="30"/>
  <c r="C34" i="30"/>
  <c r="B34" i="30"/>
  <c r="H33" i="30"/>
  <c r="G33" i="30"/>
  <c r="D33" i="30"/>
  <c r="C33" i="30"/>
  <c r="B33" i="30"/>
  <c r="H32" i="30"/>
  <c r="G32" i="30"/>
  <c r="D32" i="30"/>
  <c r="C32" i="30"/>
  <c r="B32" i="30"/>
  <c r="H31" i="30"/>
  <c r="G31" i="30"/>
  <c r="D31" i="30"/>
  <c r="C31" i="30"/>
  <c r="B31" i="30"/>
  <c r="H30" i="30"/>
  <c r="G30" i="30"/>
  <c r="D30" i="30"/>
  <c r="C30" i="30"/>
  <c r="B30" i="30"/>
  <c r="H29" i="30"/>
  <c r="G29" i="30"/>
  <c r="D29" i="30"/>
  <c r="C29" i="30"/>
  <c r="B29" i="30"/>
  <c r="H28" i="30"/>
  <c r="G28" i="30"/>
  <c r="D28" i="30"/>
  <c r="C28" i="30"/>
  <c r="B28" i="30"/>
  <c r="H27" i="30"/>
  <c r="G27" i="30"/>
  <c r="D27" i="30"/>
  <c r="C27" i="30"/>
  <c r="B27" i="30"/>
  <c r="H26" i="30"/>
  <c r="G26" i="30"/>
  <c r="D26" i="30"/>
  <c r="C26" i="30"/>
  <c r="B26" i="30"/>
  <c r="H25" i="30"/>
  <c r="G25" i="30"/>
  <c r="D25" i="30"/>
  <c r="C25" i="30"/>
  <c r="B25" i="30"/>
  <c r="H24" i="30"/>
  <c r="G24" i="30"/>
  <c r="D24" i="30"/>
  <c r="C24" i="30"/>
  <c r="B24" i="30"/>
  <c r="H23" i="30"/>
  <c r="G23" i="30"/>
  <c r="D23" i="30"/>
  <c r="C23" i="30"/>
  <c r="B23" i="30"/>
  <c r="H22" i="30"/>
  <c r="G22" i="30"/>
  <c r="D22" i="30"/>
  <c r="C22" i="30"/>
  <c r="B22" i="30"/>
  <c r="H21" i="30"/>
  <c r="G21" i="30"/>
  <c r="D21" i="30"/>
  <c r="C21" i="30"/>
  <c r="B21" i="30"/>
  <c r="H20" i="30"/>
  <c r="G20" i="30"/>
  <c r="D20" i="30"/>
  <c r="C20" i="30"/>
  <c r="B20" i="30"/>
  <c r="H19" i="30"/>
  <c r="G19" i="30"/>
  <c r="D19" i="30"/>
  <c r="C19" i="30"/>
  <c r="B19" i="30"/>
  <c r="H18" i="30"/>
  <c r="G18" i="30"/>
  <c r="D18" i="30"/>
  <c r="C18" i="30"/>
  <c r="B18" i="30"/>
  <c r="H17" i="30"/>
  <c r="G17" i="30"/>
  <c r="D17" i="30"/>
  <c r="C17" i="30"/>
  <c r="B17" i="30"/>
  <c r="H16" i="30"/>
  <c r="G16" i="30"/>
  <c r="D16" i="30"/>
  <c r="C16" i="30"/>
  <c r="B16" i="30"/>
  <c r="H15" i="30"/>
  <c r="G15" i="30"/>
  <c r="D15" i="30"/>
  <c r="C15" i="30"/>
  <c r="B15" i="30"/>
  <c r="H14" i="30"/>
  <c r="G14" i="30"/>
  <c r="D14" i="30"/>
  <c r="C14" i="30"/>
  <c r="B14" i="30"/>
  <c r="H13" i="30"/>
  <c r="G13" i="30"/>
  <c r="D13" i="30"/>
  <c r="C13" i="30"/>
  <c r="B13" i="30"/>
  <c r="H12" i="30"/>
  <c r="G12" i="30"/>
  <c r="D12" i="30"/>
  <c r="C12" i="30"/>
  <c r="B12" i="30"/>
  <c r="H11" i="30"/>
  <c r="G11" i="30"/>
  <c r="D11" i="30"/>
  <c r="C11" i="30"/>
  <c r="B11" i="30"/>
  <c r="H10" i="30"/>
  <c r="G10" i="30"/>
  <c r="D10" i="30"/>
  <c r="C10" i="30"/>
  <c r="B10" i="30"/>
  <c r="H9" i="30"/>
  <c r="G9" i="30"/>
  <c r="D9" i="30"/>
  <c r="C9" i="30"/>
  <c r="B9" i="30"/>
  <c r="H8" i="30"/>
  <c r="G8" i="30"/>
  <c r="D8" i="30"/>
  <c r="C8" i="30"/>
  <c r="B8" i="30"/>
  <c r="H7" i="30"/>
  <c r="G7" i="30"/>
  <c r="D7" i="30"/>
  <c r="C7" i="30"/>
  <c r="B7" i="30"/>
  <c r="H6" i="30"/>
  <c r="G6" i="30"/>
  <c r="D6" i="30"/>
  <c r="C6" i="30"/>
  <c r="B6" i="30"/>
  <c r="H5" i="30"/>
  <c r="G5" i="30"/>
  <c r="D5" i="30"/>
  <c r="C5" i="30"/>
  <c r="B5" i="30"/>
  <c r="B4" i="30"/>
  <c r="C4" i="30"/>
  <c r="D4" i="30"/>
  <c r="G4" i="30"/>
  <c r="CJ59" i="25" l="1"/>
  <c r="CJ4" i="25"/>
  <c r="CJ5" i="25"/>
  <c r="CJ6" i="25"/>
  <c r="CJ7" i="25"/>
  <c r="CJ8" i="25"/>
  <c r="CJ9" i="25"/>
  <c r="CJ10" i="25"/>
  <c r="CJ11" i="25"/>
  <c r="CJ12" i="25"/>
  <c r="CJ13" i="25"/>
  <c r="CJ14" i="25"/>
  <c r="CJ15" i="25"/>
  <c r="CJ16" i="25"/>
  <c r="CJ17" i="25"/>
  <c r="CJ18" i="25"/>
  <c r="CJ19" i="25"/>
  <c r="CJ20" i="25"/>
  <c r="CJ21" i="25"/>
  <c r="CJ22" i="25"/>
  <c r="CJ23" i="25"/>
  <c r="CJ24" i="25"/>
  <c r="CJ25" i="25"/>
  <c r="CJ26" i="25"/>
  <c r="CJ27" i="25"/>
  <c r="CJ28" i="25"/>
  <c r="CJ29" i="25"/>
  <c r="CJ30" i="25"/>
  <c r="CJ31" i="25"/>
  <c r="CJ32" i="25"/>
  <c r="CJ33" i="25"/>
  <c r="CJ34" i="25"/>
  <c r="CJ35" i="25"/>
  <c r="CJ36" i="25"/>
  <c r="CJ37" i="25"/>
  <c r="CJ38" i="25"/>
  <c r="CJ39" i="25"/>
  <c r="CJ40" i="25"/>
  <c r="CJ41" i="25"/>
  <c r="CJ42" i="25"/>
  <c r="CJ43" i="25"/>
  <c r="CJ44" i="25"/>
  <c r="CJ45" i="25"/>
  <c r="CJ46" i="25"/>
  <c r="CJ47" i="25"/>
  <c r="CJ48" i="25"/>
  <c r="CJ49" i="25"/>
  <c r="CJ50" i="25"/>
  <c r="CJ51" i="25"/>
  <c r="CJ54" i="25"/>
  <c r="CJ55" i="25"/>
  <c r="CJ3" i="25"/>
  <c r="CH4" i="27"/>
  <c r="CH5" i="27"/>
  <c r="CH6" i="27"/>
  <c r="CH7" i="27"/>
  <c r="CH8" i="27"/>
  <c r="CH9" i="27"/>
  <c r="CH10" i="27"/>
  <c r="CH11" i="27"/>
  <c r="CH12" i="27"/>
  <c r="CH13" i="27"/>
  <c r="CH14" i="27"/>
  <c r="CH15" i="27"/>
  <c r="CH16" i="27"/>
  <c r="CH17" i="27"/>
  <c r="CH18" i="27"/>
  <c r="CH19" i="27"/>
  <c r="CH20" i="27"/>
  <c r="CH21" i="27"/>
  <c r="CH22" i="27"/>
  <c r="CH23" i="27"/>
  <c r="CH24" i="27"/>
  <c r="CH25" i="27"/>
  <c r="CH26" i="27"/>
  <c r="CH27" i="27"/>
  <c r="CH28" i="27"/>
  <c r="CH29" i="27"/>
  <c r="CH30" i="27"/>
  <c r="CH31" i="27"/>
  <c r="CH32" i="27"/>
  <c r="CH33" i="27"/>
  <c r="CH34" i="27"/>
  <c r="CH35" i="27"/>
  <c r="CH36" i="27"/>
  <c r="CH37" i="27"/>
  <c r="CH38" i="27"/>
  <c r="CH39" i="27"/>
  <c r="CH40" i="27"/>
  <c r="CH41" i="27"/>
  <c r="CH42" i="27"/>
  <c r="CH43" i="27"/>
  <c r="CH44" i="27"/>
  <c r="CH45" i="27"/>
  <c r="CH46" i="27"/>
  <c r="CH47" i="27"/>
  <c r="CH48" i="27"/>
  <c r="CH49" i="27"/>
  <c r="CH50" i="27"/>
  <c r="CH51" i="27"/>
  <c r="CH52" i="27"/>
  <c r="CH53" i="27"/>
  <c r="CH54" i="27"/>
  <c r="CH55" i="27"/>
  <c r="CH3" i="27"/>
  <c r="B66" i="36"/>
  <c r="B65" i="36"/>
  <c r="B64" i="36"/>
  <c r="B63" i="36"/>
  <c r="C63" i="36"/>
  <c r="D63" i="36"/>
  <c r="E63" i="36"/>
  <c r="F63" i="36"/>
  <c r="G63" i="36"/>
  <c r="H63" i="36"/>
  <c r="BU66" i="36"/>
  <c r="BU65" i="36"/>
  <c r="BU64" i="36"/>
  <c r="BU63" i="36"/>
  <c r="K63" i="36"/>
  <c r="L63" i="36"/>
  <c r="M63" i="36"/>
  <c r="N63" i="36"/>
  <c r="O63" i="36"/>
  <c r="P63" i="36"/>
  <c r="Q63" i="36"/>
  <c r="R63" i="36"/>
  <c r="S63" i="36"/>
  <c r="T63" i="36"/>
  <c r="U63" i="36"/>
  <c r="V63" i="36"/>
  <c r="W63" i="36"/>
  <c r="X63" i="36"/>
  <c r="Y63" i="36"/>
  <c r="Z63" i="36"/>
  <c r="AA63" i="36"/>
  <c r="AB63" i="36"/>
  <c r="AC63" i="36"/>
  <c r="AD63" i="36"/>
  <c r="AE63" i="36"/>
  <c r="AF63" i="36"/>
  <c r="AG63" i="36"/>
  <c r="AH63" i="36"/>
  <c r="AI63" i="36"/>
  <c r="AJ63" i="36"/>
  <c r="AK63" i="36"/>
  <c r="AL63" i="36"/>
  <c r="AM63" i="36"/>
  <c r="AN63" i="36"/>
  <c r="AO63" i="36"/>
  <c r="AP63" i="36"/>
  <c r="AQ63" i="36"/>
  <c r="AR63" i="36"/>
  <c r="AS63" i="36"/>
  <c r="AT63" i="36"/>
  <c r="AU63" i="36"/>
  <c r="AV63" i="36"/>
  <c r="AW63" i="36"/>
  <c r="AX63" i="36"/>
  <c r="AY63" i="36"/>
  <c r="AZ63" i="36"/>
  <c r="BA63" i="36"/>
  <c r="BB63" i="36"/>
  <c r="BC63" i="36"/>
  <c r="BD63" i="36"/>
  <c r="BE63" i="36"/>
  <c r="BF63" i="36"/>
  <c r="BG63" i="36"/>
  <c r="BH63" i="36"/>
  <c r="BI63" i="36"/>
  <c r="BJ63" i="36"/>
  <c r="BK63" i="36"/>
  <c r="BL63" i="36"/>
  <c r="BM63" i="36"/>
  <c r="BN63" i="36"/>
  <c r="BO63" i="36"/>
  <c r="BP63" i="36"/>
  <c r="BQ63" i="36"/>
  <c r="BR63" i="36"/>
  <c r="BS63" i="36"/>
  <c r="BT63" i="36"/>
  <c r="K64" i="36"/>
  <c r="L64" i="36"/>
  <c r="M64" i="36"/>
  <c r="N64" i="36"/>
  <c r="O64" i="36"/>
  <c r="P64" i="36"/>
  <c r="Q64" i="36"/>
  <c r="R64" i="36"/>
  <c r="S64" i="36"/>
  <c r="BX64" i="36" s="1"/>
  <c r="T64" i="36"/>
  <c r="U64" i="36"/>
  <c r="V64" i="36"/>
  <c r="W64" i="36"/>
  <c r="X64" i="36"/>
  <c r="Y64" i="36"/>
  <c r="Z64" i="36"/>
  <c r="AA64" i="36"/>
  <c r="AB64" i="36"/>
  <c r="AC64" i="36"/>
  <c r="AD64" i="36"/>
  <c r="AE64" i="36"/>
  <c r="AF64" i="36"/>
  <c r="AG64" i="36"/>
  <c r="AH64" i="36"/>
  <c r="AI64" i="36"/>
  <c r="AJ64" i="36"/>
  <c r="AK64" i="36"/>
  <c r="AL64" i="36"/>
  <c r="AM64" i="36"/>
  <c r="AN64" i="36"/>
  <c r="AO64" i="36"/>
  <c r="AP64" i="36"/>
  <c r="AQ64" i="36"/>
  <c r="AR64" i="36"/>
  <c r="AS64" i="36"/>
  <c r="AT64" i="36"/>
  <c r="AU64" i="36"/>
  <c r="AV64" i="36"/>
  <c r="AW64" i="36"/>
  <c r="AX64" i="36"/>
  <c r="AY64" i="36"/>
  <c r="AZ64" i="36"/>
  <c r="BA64" i="36"/>
  <c r="BB64" i="36"/>
  <c r="BC64" i="36"/>
  <c r="BD64" i="36"/>
  <c r="BE64" i="36"/>
  <c r="BF64" i="36"/>
  <c r="BG64" i="36"/>
  <c r="BH64" i="36"/>
  <c r="BI64" i="36"/>
  <c r="BJ64" i="36"/>
  <c r="BK64" i="36"/>
  <c r="BL64" i="36"/>
  <c r="BM64" i="36"/>
  <c r="BN64" i="36"/>
  <c r="BO64" i="36"/>
  <c r="BP64" i="36"/>
  <c r="BQ64" i="36"/>
  <c r="BR64" i="36"/>
  <c r="BS64" i="36"/>
  <c r="BT64" i="36"/>
  <c r="K65" i="36"/>
  <c r="L65" i="36"/>
  <c r="M65" i="36"/>
  <c r="N65" i="36"/>
  <c r="O65" i="36"/>
  <c r="P65" i="36"/>
  <c r="Q65" i="36"/>
  <c r="R65" i="36"/>
  <c r="S65" i="36"/>
  <c r="T65" i="36"/>
  <c r="U65" i="36"/>
  <c r="V65" i="36"/>
  <c r="W65" i="36"/>
  <c r="X65" i="36"/>
  <c r="Y65" i="36"/>
  <c r="Z65" i="36"/>
  <c r="AA65" i="36"/>
  <c r="AB65" i="36"/>
  <c r="AC65" i="36"/>
  <c r="AD65" i="36"/>
  <c r="AE65" i="36"/>
  <c r="AF65" i="36"/>
  <c r="AG65" i="36"/>
  <c r="AH65" i="36"/>
  <c r="AI65" i="36"/>
  <c r="AJ65" i="36"/>
  <c r="AK65" i="36"/>
  <c r="AL65" i="36"/>
  <c r="AM65" i="36"/>
  <c r="AN65" i="36"/>
  <c r="AO65" i="36"/>
  <c r="AP65" i="36"/>
  <c r="AQ65" i="36"/>
  <c r="AR65" i="36"/>
  <c r="AS65" i="36"/>
  <c r="AT65" i="36"/>
  <c r="AU65" i="36"/>
  <c r="AV65" i="36"/>
  <c r="AW65" i="36"/>
  <c r="AX65" i="36"/>
  <c r="AY65" i="36"/>
  <c r="AZ65" i="36"/>
  <c r="BA65" i="36"/>
  <c r="BB65" i="36"/>
  <c r="BC65" i="36"/>
  <c r="BD65" i="36"/>
  <c r="BE65" i="36"/>
  <c r="BF65" i="36"/>
  <c r="BG65" i="36"/>
  <c r="BH65" i="36"/>
  <c r="BI65" i="36"/>
  <c r="BJ65" i="36"/>
  <c r="BK65" i="36"/>
  <c r="BL65" i="36"/>
  <c r="BM65" i="36"/>
  <c r="BN65" i="36"/>
  <c r="BO65" i="36"/>
  <c r="BP65" i="36"/>
  <c r="BQ65" i="36"/>
  <c r="BR65" i="36"/>
  <c r="BS65" i="36"/>
  <c r="BT65" i="36"/>
  <c r="K66" i="36"/>
  <c r="L66" i="36"/>
  <c r="M66" i="36"/>
  <c r="N66" i="36"/>
  <c r="O66" i="36"/>
  <c r="P66" i="36"/>
  <c r="Q66" i="36"/>
  <c r="R66" i="36"/>
  <c r="S66" i="36"/>
  <c r="T66" i="36"/>
  <c r="U66" i="36"/>
  <c r="V66" i="36"/>
  <c r="W66" i="36"/>
  <c r="X66" i="36"/>
  <c r="Y66" i="36"/>
  <c r="Z66" i="36"/>
  <c r="AA66" i="36"/>
  <c r="AB66" i="36"/>
  <c r="AC66" i="36"/>
  <c r="AD66" i="36"/>
  <c r="AE66" i="36"/>
  <c r="AF66" i="36"/>
  <c r="AG66" i="36"/>
  <c r="AH66" i="36"/>
  <c r="AI66" i="36"/>
  <c r="AJ66" i="36"/>
  <c r="AK66" i="36"/>
  <c r="AL66" i="36"/>
  <c r="AM66" i="36"/>
  <c r="AN66" i="36"/>
  <c r="AO66" i="36"/>
  <c r="AP66" i="36"/>
  <c r="AQ66" i="36"/>
  <c r="AR66" i="36"/>
  <c r="AS66" i="36"/>
  <c r="AT66" i="36"/>
  <c r="AU66" i="36"/>
  <c r="AV66" i="36"/>
  <c r="AW66" i="36"/>
  <c r="AX66" i="36"/>
  <c r="AY66" i="36"/>
  <c r="AZ66" i="36"/>
  <c r="BA66" i="36"/>
  <c r="BB66" i="36"/>
  <c r="BC66" i="36"/>
  <c r="BD66" i="36"/>
  <c r="BE66" i="36"/>
  <c r="BF66" i="36"/>
  <c r="BG66" i="36"/>
  <c r="BH66" i="36"/>
  <c r="BI66" i="36"/>
  <c r="BJ66" i="36"/>
  <c r="BK66" i="36"/>
  <c r="BL66" i="36"/>
  <c r="BM66" i="36"/>
  <c r="BN66" i="36"/>
  <c r="BO66" i="36"/>
  <c r="BP66" i="36"/>
  <c r="BQ66" i="36"/>
  <c r="BR66" i="36"/>
  <c r="BS66" i="36"/>
  <c r="BT66" i="36"/>
  <c r="BV63" i="36"/>
  <c r="BV64" i="36"/>
  <c r="BV66" i="36"/>
  <c r="C66" i="36"/>
  <c r="D66" i="36"/>
  <c r="E66" i="36"/>
  <c r="F66" i="36"/>
  <c r="G66" i="36"/>
  <c r="H66" i="36"/>
  <c r="BX3" i="36"/>
  <c r="BY3" i="36"/>
  <c r="BZ3" i="36"/>
  <c r="CA3" i="36"/>
  <c r="CB3" i="36"/>
  <c r="CC3" i="36"/>
  <c r="CD3" i="36"/>
  <c r="BX4" i="36"/>
  <c r="BY4" i="36"/>
  <c r="BZ4" i="36"/>
  <c r="CA4" i="36"/>
  <c r="CB4" i="36"/>
  <c r="CC4" i="36"/>
  <c r="CD4" i="36"/>
  <c r="BX5" i="36"/>
  <c r="BY5" i="36"/>
  <c r="BZ5" i="36"/>
  <c r="CA5" i="36"/>
  <c r="CB5" i="36"/>
  <c r="CC5" i="36"/>
  <c r="CD5" i="36"/>
  <c r="BX6" i="36"/>
  <c r="BY6" i="36"/>
  <c r="BZ6" i="36"/>
  <c r="CA6" i="36"/>
  <c r="CB6" i="36"/>
  <c r="CC6" i="36"/>
  <c r="CD6" i="36"/>
  <c r="BW4" i="37"/>
  <c r="BX4" i="37"/>
  <c r="BW5" i="37"/>
  <c r="BX5" i="37"/>
  <c r="BW6" i="37"/>
  <c r="BX6" i="37"/>
  <c r="BW7" i="37"/>
  <c r="BX7" i="37"/>
  <c r="BW8" i="37"/>
  <c r="BX8" i="37"/>
  <c r="BW9" i="37"/>
  <c r="BX9" i="37"/>
  <c r="BW10" i="37"/>
  <c r="BX10" i="37"/>
  <c r="BW11" i="37"/>
  <c r="BX11" i="37"/>
  <c r="BW12" i="37"/>
  <c r="BX12" i="37"/>
  <c r="BW13" i="37"/>
  <c r="BX13" i="37"/>
  <c r="BW14" i="37"/>
  <c r="BX14" i="37"/>
  <c r="BW15" i="37"/>
  <c r="BX15" i="37"/>
  <c r="BW16" i="37"/>
  <c r="BX16" i="37"/>
  <c r="BW17" i="37"/>
  <c r="BX17" i="37"/>
  <c r="BW18" i="37"/>
  <c r="BX18" i="37"/>
  <c r="BW19" i="37"/>
  <c r="BX19" i="37"/>
  <c r="BW20" i="37"/>
  <c r="BX20" i="37"/>
  <c r="BW21" i="37"/>
  <c r="BX21" i="37"/>
  <c r="BW22" i="37"/>
  <c r="BX22" i="37"/>
  <c r="BW23" i="37"/>
  <c r="BX23" i="37"/>
  <c r="BW24" i="37"/>
  <c r="BX24" i="37"/>
  <c r="BW25" i="37"/>
  <c r="BX25" i="37"/>
  <c r="BW26" i="37"/>
  <c r="BX26" i="37"/>
  <c r="BW27" i="37"/>
  <c r="BX27" i="37"/>
  <c r="BW28" i="37"/>
  <c r="BX28" i="37"/>
  <c r="BW29" i="37"/>
  <c r="BX29" i="37"/>
  <c r="BW30" i="37"/>
  <c r="BX30" i="37"/>
  <c r="BW31" i="37"/>
  <c r="BX31" i="37"/>
  <c r="BW32" i="37"/>
  <c r="BX32" i="37"/>
  <c r="BW33" i="37"/>
  <c r="BX33" i="37"/>
  <c r="BW34" i="37"/>
  <c r="BX34" i="37"/>
  <c r="BX3" i="37"/>
  <c r="BW3" i="37"/>
  <c r="O63" i="55"/>
  <c r="N63" i="55"/>
  <c r="M63" i="55"/>
  <c r="L63" i="55"/>
  <c r="K63" i="55"/>
  <c r="O62" i="55"/>
  <c r="N62" i="55"/>
  <c r="M62" i="55"/>
  <c r="L62" i="55"/>
  <c r="K62" i="55"/>
  <c r="O61" i="55"/>
  <c r="N61" i="55"/>
  <c r="M61" i="55"/>
  <c r="L61" i="55"/>
  <c r="K61" i="55"/>
  <c r="CO54" i="55"/>
  <c r="CP54" i="55"/>
  <c r="CQ54" i="55"/>
  <c r="CR54" i="55"/>
  <c r="CS54" i="55"/>
  <c r="CO55" i="55"/>
  <c r="CP55" i="55"/>
  <c r="CQ55" i="55"/>
  <c r="CR55" i="55"/>
  <c r="CS55" i="55"/>
  <c r="CO56" i="55"/>
  <c r="CP56" i="55"/>
  <c r="CQ56" i="55"/>
  <c r="CR56" i="55"/>
  <c r="CS56" i="55"/>
  <c r="CO57" i="55"/>
  <c r="CP57" i="55"/>
  <c r="CQ57" i="55"/>
  <c r="CR57" i="55"/>
  <c r="CS57" i="55"/>
  <c r="CO58" i="55"/>
  <c r="CP58" i="55"/>
  <c r="CQ58" i="55"/>
  <c r="CR58" i="55"/>
  <c r="CS58" i="55"/>
  <c r="CO59" i="55"/>
  <c r="CP59" i="55"/>
  <c r="CQ59" i="55"/>
  <c r="CR59" i="55"/>
  <c r="CS59" i="55"/>
  <c r="CR4" i="55"/>
  <c r="CR5" i="55"/>
  <c r="CR6" i="55"/>
  <c r="CR7" i="55"/>
  <c r="CR8" i="55"/>
  <c r="CR9" i="55"/>
  <c r="CR10" i="55"/>
  <c r="CR11" i="55"/>
  <c r="CR12" i="55"/>
  <c r="CR13" i="55"/>
  <c r="CR14" i="55"/>
  <c r="CR15" i="55"/>
  <c r="CR16" i="55"/>
  <c r="CR17" i="55"/>
  <c r="CR18" i="55"/>
  <c r="CR19" i="55"/>
  <c r="CR20" i="55"/>
  <c r="CR21" i="55"/>
  <c r="CR22" i="55"/>
  <c r="CR23" i="55"/>
  <c r="CR24" i="55"/>
  <c r="CR25" i="55"/>
  <c r="CR26" i="55"/>
  <c r="CR27" i="55"/>
  <c r="CR28" i="55"/>
  <c r="CR29" i="55"/>
  <c r="CR30" i="55"/>
  <c r="CR31" i="55"/>
  <c r="CR32" i="55"/>
  <c r="CR33" i="55"/>
  <c r="CR34" i="55"/>
  <c r="CR35" i="55"/>
  <c r="CR36" i="55"/>
  <c r="CR37" i="55"/>
  <c r="CR38" i="55"/>
  <c r="CR39" i="55"/>
  <c r="CR40" i="55"/>
  <c r="CR41" i="55"/>
  <c r="CR42" i="55"/>
  <c r="CR43" i="55"/>
  <c r="CR44" i="55"/>
  <c r="CR45" i="55"/>
  <c r="CR46" i="55"/>
  <c r="CR47" i="55"/>
  <c r="CR48" i="55"/>
  <c r="CR49" i="55"/>
  <c r="CR50" i="55"/>
  <c r="CR51" i="55"/>
  <c r="CP4" i="55"/>
  <c r="CP5" i="55"/>
  <c r="CP6" i="55"/>
  <c r="CP7" i="55"/>
  <c r="CP8" i="55"/>
  <c r="CP9" i="55"/>
  <c r="CP10" i="55"/>
  <c r="CP11" i="55"/>
  <c r="CP12" i="55"/>
  <c r="CP13" i="55"/>
  <c r="CP14" i="55"/>
  <c r="CP15" i="55"/>
  <c r="CP16" i="55"/>
  <c r="CP17" i="55"/>
  <c r="CP18" i="55"/>
  <c r="CP19" i="55"/>
  <c r="CP20" i="55"/>
  <c r="CP21" i="55"/>
  <c r="CP22" i="55"/>
  <c r="CP23" i="55"/>
  <c r="CP24" i="55"/>
  <c r="CP25" i="55"/>
  <c r="CP26" i="55"/>
  <c r="CP27" i="55"/>
  <c r="CP28" i="55"/>
  <c r="CP29" i="55"/>
  <c r="CP30" i="55"/>
  <c r="CP31" i="55"/>
  <c r="CP32" i="55"/>
  <c r="CP33" i="55"/>
  <c r="CP34" i="55"/>
  <c r="CP35" i="55"/>
  <c r="CP36" i="55"/>
  <c r="CP37" i="55"/>
  <c r="CP38" i="55"/>
  <c r="CP39" i="55"/>
  <c r="CP40" i="55"/>
  <c r="CP41" i="55"/>
  <c r="CP42" i="55"/>
  <c r="CP43" i="55"/>
  <c r="CP44" i="55"/>
  <c r="CP45" i="55"/>
  <c r="CP46" i="55"/>
  <c r="CP47" i="55"/>
  <c r="CP48" i="55"/>
  <c r="CP49" i="55"/>
  <c r="CP50" i="55"/>
  <c r="CP51" i="55"/>
  <c r="CO4" i="55"/>
  <c r="CO5" i="55"/>
  <c r="CO6" i="55"/>
  <c r="CO7" i="55"/>
  <c r="CO8" i="55"/>
  <c r="CO9" i="55"/>
  <c r="CO10" i="55"/>
  <c r="CO11" i="55"/>
  <c r="CO12" i="55"/>
  <c r="CO13" i="55"/>
  <c r="CO14" i="55"/>
  <c r="CO15" i="55"/>
  <c r="CO16" i="55"/>
  <c r="CO17" i="55"/>
  <c r="CO18" i="55"/>
  <c r="CO19" i="55"/>
  <c r="CO20" i="55"/>
  <c r="CO21" i="55"/>
  <c r="CO22" i="55"/>
  <c r="CO23" i="55"/>
  <c r="CO24" i="55"/>
  <c r="CO25" i="55"/>
  <c r="CO26" i="55"/>
  <c r="CO27" i="55"/>
  <c r="CO28" i="55"/>
  <c r="CO29" i="55"/>
  <c r="CO30" i="55"/>
  <c r="CO31" i="55"/>
  <c r="CO32" i="55"/>
  <c r="CO33" i="55"/>
  <c r="CO34" i="55"/>
  <c r="CO35" i="55"/>
  <c r="CO36" i="55"/>
  <c r="CO37" i="55"/>
  <c r="CO38" i="55"/>
  <c r="CO39" i="55"/>
  <c r="CO40" i="55"/>
  <c r="CO41" i="55"/>
  <c r="CO42" i="55"/>
  <c r="CO43" i="55"/>
  <c r="CO44" i="55"/>
  <c r="CO45" i="55"/>
  <c r="CO46" i="55"/>
  <c r="CO47" i="55"/>
  <c r="CO48" i="55"/>
  <c r="CO49" i="55"/>
  <c r="CO50" i="55"/>
  <c r="CO51" i="55"/>
  <c r="CS3" i="55"/>
  <c r="CR3" i="55"/>
  <c r="CQ3" i="55"/>
  <c r="CP3" i="55"/>
  <c r="CO3" i="55"/>
  <c r="CN3" i="55"/>
  <c r="CM3" i="55"/>
  <c r="CF54" i="55" l="1"/>
  <c r="CG54" i="55"/>
  <c r="CH54" i="55"/>
  <c r="CI54" i="55"/>
  <c r="CJ54" i="55"/>
  <c r="CK54" i="55"/>
  <c r="CF55" i="55"/>
  <c r="CG55" i="55"/>
  <c r="CH55" i="55"/>
  <c r="CI55" i="55"/>
  <c r="CJ55" i="55"/>
  <c r="CK55" i="55"/>
  <c r="CF56" i="55"/>
  <c r="CG56" i="55"/>
  <c r="CH56" i="55"/>
  <c r="CI56" i="55"/>
  <c r="CJ56" i="55"/>
  <c r="CK56" i="55"/>
  <c r="CF57" i="55"/>
  <c r="CG57" i="55"/>
  <c r="CH57" i="55"/>
  <c r="CI57" i="55"/>
  <c r="CJ57" i="55"/>
  <c r="CK57" i="55"/>
  <c r="CF58" i="55"/>
  <c r="CG58" i="55"/>
  <c r="CH58" i="55"/>
  <c r="CI58" i="55"/>
  <c r="CJ58" i="55"/>
  <c r="CK58" i="55"/>
  <c r="CF59" i="55"/>
  <c r="CG59" i="55"/>
  <c r="CH59" i="55"/>
  <c r="CI59" i="55"/>
  <c r="CJ59" i="55"/>
  <c r="CK59" i="55"/>
  <c r="CF4" i="55"/>
  <c r="CG4" i="55"/>
  <c r="CH4" i="55"/>
  <c r="CI4" i="55"/>
  <c r="CJ4" i="55"/>
  <c r="CK4" i="55"/>
  <c r="CF5" i="55"/>
  <c r="CG5" i="55"/>
  <c r="CH5" i="55"/>
  <c r="CI5" i="55"/>
  <c r="CJ5" i="55"/>
  <c r="CK5" i="55"/>
  <c r="CF6" i="55"/>
  <c r="CG6" i="55"/>
  <c r="CH6" i="55"/>
  <c r="CI6" i="55"/>
  <c r="CJ6" i="55"/>
  <c r="CK6" i="55"/>
  <c r="CF7" i="55"/>
  <c r="CG7" i="55"/>
  <c r="CH7" i="55"/>
  <c r="CI7" i="55"/>
  <c r="CJ7" i="55"/>
  <c r="CK7" i="55"/>
  <c r="CF8" i="55"/>
  <c r="CG8" i="55"/>
  <c r="CH8" i="55"/>
  <c r="CI8" i="55"/>
  <c r="CJ8" i="55"/>
  <c r="CK8" i="55"/>
  <c r="CF9" i="55"/>
  <c r="CG9" i="55"/>
  <c r="CH9" i="55"/>
  <c r="CI9" i="55"/>
  <c r="CJ9" i="55"/>
  <c r="CK9" i="55"/>
  <c r="CF10" i="55"/>
  <c r="CG10" i="55"/>
  <c r="CH10" i="55"/>
  <c r="CI10" i="55"/>
  <c r="CJ10" i="55"/>
  <c r="CK10" i="55"/>
  <c r="CF11" i="55"/>
  <c r="CG11" i="55"/>
  <c r="CH11" i="55"/>
  <c r="CI11" i="55"/>
  <c r="CJ11" i="55"/>
  <c r="CK11" i="55"/>
  <c r="CF12" i="55"/>
  <c r="CG12" i="55"/>
  <c r="CH12" i="55"/>
  <c r="CI12" i="55"/>
  <c r="CJ12" i="55"/>
  <c r="CK12" i="55"/>
  <c r="CF13" i="55"/>
  <c r="CG13" i="55"/>
  <c r="CH13" i="55"/>
  <c r="CI13" i="55"/>
  <c r="CJ13" i="55"/>
  <c r="CK13" i="55"/>
  <c r="CF14" i="55"/>
  <c r="CG14" i="55"/>
  <c r="CH14" i="55"/>
  <c r="CI14" i="55"/>
  <c r="CJ14" i="55"/>
  <c r="CK14" i="55"/>
  <c r="CF15" i="55"/>
  <c r="CG15" i="55"/>
  <c r="CH15" i="55"/>
  <c r="CI15" i="55"/>
  <c r="CJ15" i="55"/>
  <c r="CK15" i="55"/>
  <c r="CF16" i="55"/>
  <c r="CG16" i="55"/>
  <c r="CH16" i="55"/>
  <c r="CI16" i="55"/>
  <c r="CJ16" i="55"/>
  <c r="CK16" i="55"/>
  <c r="CF17" i="55"/>
  <c r="CG17" i="55"/>
  <c r="CH17" i="55"/>
  <c r="CI17" i="55"/>
  <c r="CJ17" i="55"/>
  <c r="CK17" i="55"/>
  <c r="CF18" i="55"/>
  <c r="CG18" i="55"/>
  <c r="CH18" i="55"/>
  <c r="CI18" i="55"/>
  <c r="CJ18" i="55"/>
  <c r="CK18" i="55"/>
  <c r="CF19" i="55"/>
  <c r="CG19" i="55"/>
  <c r="CH19" i="55"/>
  <c r="CI19" i="55"/>
  <c r="CJ19" i="55"/>
  <c r="CK19" i="55"/>
  <c r="CF20" i="55"/>
  <c r="CG20" i="55"/>
  <c r="CH20" i="55"/>
  <c r="CI20" i="55"/>
  <c r="CJ20" i="55"/>
  <c r="CK20" i="55"/>
  <c r="CF21" i="55"/>
  <c r="CG21" i="55"/>
  <c r="CH21" i="55"/>
  <c r="CI21" i="55"/>
  <c r="CJ21" i="55"/>
  <c r="CK21" i="55"/>
  <c r="CF22" i="55"/>
  <c r="CG22" i="55"/>
  <c r="CH22" i="55"/>
  <c r="CI22" i="55"/>
  <c r="CJ22" i="55"/>
  <c r="CK22" i="55"/>
  <c r="CF23" i="55"/>
  <c r="CG23" i="55"/>
  <c r="CH23" i="55"/>
  <c r="CI23" i="55"/>
  <c r="CJ23" i="55"/>
  <c r="CK23" i="55"/>
  <c r="CF24" i="55"/>
  <c r="CG24" i="55"/>
  <c r="CH24" i="55"/>
  <c r="CI24" i="55"/>
  <c r="CJ24" i="55"/>
  <c r="CK24" i="55"/>
  <c r="CF25" i="55"/>
  <c r="CG25" i="55"/>
  <c r="CH25" i="55"/>
  <c r="CI25" i="55"/>
  <c r="CJ25" i="55"/>
  <c r="CK25" i="55"/>
  <c r="CF26" i="55"/>
  <c r="CG26" i="55"/>
  <c r="CH26" i="55"/>
  <c r="CI26" i="55"/>
  <c r="CJ26" i="55"/>
  <c r="CK26" i="55"/>
  <c r="CF27" i="55"/>
  <c r="CG27" i="55"/>
  <c r="CH27" i="55"/>
  <c r="CI27" i="55"/>
  <c r="CJ27" i="55"/>
  <c r="CK27" i="55"/>
  <c r="CF28" i="55"/>
  <c r="CG28" i="55"/>
  <c r="CH28" i="55"/>
  <c r="CI28" i="55"/>
  <c r="CJ28" i="55"/>
  <c r="CK28" i="55"/>
  <c r="CF29" i="55"/>
  <c r="CG29" i="55"/>
  <c r="CH29" i="55"/>
  <c r="CI29" i="55"/>
  <c r="CJ29" i="55"/>
  <c r="CK29" i="55"/>
  <c r="CF30" i="55"/>
  <c r="CG30" i="55"/>
  <c r="CH30" i="55"/>
  <c r="CI30" i="55"/>
  <c r="CJ30" i="55"/>
  <c r="CK30" i="55"/>
  <c r="CF31" i="55"/>
  <c r="CG31" i="55"/>
  <c r="CH31" i="55"/>
  <c r="CI31" i="55"/>
  <c r="CJ31" i="55"/>
  <c r="CK31" i="55"/>
  <c r="CF32" i="55"/>
  <c r="CG32" i="55"/>
  <c r="CH32" i="55"/>
  <c r="CI32" i="55"/>
  <c r="CJ32" i="55"/>
  <c r="CK32" i="55"/>
  <c r="CF33" i="55"/>
  <c r="CG33" i="55"/>
  <c r="CH33" i="55"/>
  <c r="CI33" i="55"/>
  <c r="CJ33" i="55"/>
  <c r="CK33" i="55"/>
  <c r="CF34" i="55"/>
  <c r="CG34" i="55"/>
  <c r="CH34" i="55"/>
  <c r="CI34" i="55"/>
  <c r="CJ34" i="55"/>
  <c r="CK34" i="55"/>
  <c r="CF35" i="55"/>
  <c r="CG35" i="55"/>
  <c r="CH35" i="55"/>
  <c r="CI35" i="55"/>
  <c r="CJ35" i="55"/>
  <c r="CK35" i="55"/>
  <c r="CF36" i="55"/>
  <c r="CG36" i="55"/>
  <c r="CH36" i="55"/>
  <c r="CI36" i="55"/>
  <c r="CJ36" i="55"/>
  <c r="CK36" i="55"/>
  <c r="CF37" i="55"/>
  <c r="CG37" i="55"/>
  <c r="CH37" i="55"/>
  <c r="CI37" i="55"/>
  <c r="CJ37" i="55"/>
  <c r="CK37" i="55"/>
  <c r="CF38" i="55"/>
  <c r="CG38" i="55"/>
  <c r="CH38" i="55"/>
  <c r="CI38" i="55"/>
  <c r="CJ38" i="55"/>
  <c r="CK38" i="55"/>
  <c r="CF39" i="55"/>
  <c r="CG39" i="55"/>
  <c r="CH39" i="55"/>
  <c r="CI39" i="55"/>
  <c r="CJ39" i="55"/>
  <c r="CK39" i="55"/>
  <c r="CF40" i="55"/>
  <c r="CG40" i="55"/>
  <c r="CH40" i="55"/>
  <c r="CI40" i="55"/>
  <c r="CJ40" i="55"/>
  <c r="CK40" i="55"/>
  <c r="CF41" i="55"/>
  <c r="CG41" i="55"/>
  <c r="CH41" i="55"/>
  <c r="CI41" i="55"/>
  <c r="CJ41" i="55"/>
  <c r="CK41" i="55"/>
  <c r="CF42" i="55"/>
  <c r="CG42" i="55"/>
  <c r="CH42" i="55"/>
  <c r="CI42" i="55"/>
  <c r="CJ42" i="55"/>
  <c r="CK42" i="55"/>
  <c r="CF43" i="55"/>
  <c r="CG43" i="55"/>
  <c r="CH43" i="55"/>
  <c r="CI43" i="55"/>
  <c r="CJ43" i="55"/>
  <c r="CK43" i="55"/>
  <c r="CF44" i="55"/>
  <c r="CG44" i="55"/>
  <c r="CH44" i="55"/>
  <c r="CI44" i="55"/>
  <c r="CJ44" i="55"/>
  <c r="CK44" i="55"/>
  <c r="CF45" i="55"/>
  <c r="CG45" i="55"/>
  <c r="CH45" i="55"/>
  <c r="CI45" i="55"/>
  <c r="CJ45" i="55"/>
  <c r="CK45" i="55"/>
  <c r="CF46" i="55"/>
  <c r="CG46" i="55"/>
  <c r="CH46" i="55"/>
  <c r="CI46" i="55"/>
  <c r="CJ46" i="55"/>
  <c r="CK46" i="55"/>
  <c r="CF47" i="55"/>
  <c r="CG47" i="55"/>
  <c r="CH47" i="55"/>
  <c r="CI47" i="55"/>
  <c r="CJ47" i="55"/>
  <c r="CK47" i="55"/>
  <c r="CF48" i="55"/>
  <c r="CG48" i="55"/>
  <c r="CH48" i="55"/>
  <c r="CI48" i="55"/>
  <c r="CJ48" i="55"/>
  <c r="CK48" i="55"/>
  <c r="CF49" i="55"/>
  <c r="CG49" i="55"/>
  <c r="CH49" i="55"/>
  <c r="CI49" i="55"/>
  <c r="CJ49" i="55"/>
  <c r="CK49" i="55"/>
  <c r="CF50" i="55"/>
  <c r="CG50" i="55"/>
  <c r="CH50" i="55"/>
  <c r="CI50" i="55"/>
  <c r="CJ50" i="55"/>
  <c r="CK50" i="55"/>
  <c r="CF51" i="55"/>
  <c r="CG51" i="55"/>
  <c r="CH51" i="55"/>
  <c r="CI51" i="55"/>
  <c r="CJ51" i="55"/>
  <c r="CK51" i="55"/>
  <c r="CK3" i="55"/>
  <c r="CJ3" i="55"/>
  <c r="CI3" i="55"/>
  <c r="CH3" i="55"/>
  <c r="CG3" i="55"/>
  <c r="CF3" i="55"/>
  <c r="CL10" i="55"/>
  <c r="CN31" i="55"/>
  <c r="CA61" i="55"/>
  <c r="CB61" i="55"/>
  <c r="CC61" i="55"/>
  <c r="CD61" i="55"/>
  <c r="CA62" i="55"/>
  <c r="CB62" i="55"/>
  <c r="CC62" i="55"/>
  <c r="CD62" i="55"/>
  <c r="CA63" i="55"/>
  <c r="CB63" i="55"/>
  <c r="CC63" i="55"/>
  <c r="CD63" i="55"/>
  <c r="CL54" i="55"/>
  <c r="CM54" i="55"/>
  <c r="CN54" i="55"/>
  <c r="CL55" i="55"/>
  <c r="CM55" i="55"/>
  <c r="CN55" i="55"/>
  <c r="CL56" i="55"/>
  <c r="CM56" i="55"/>
  <c r="CN56" i="55"/>
  <c r="CL57" i="55"/>
  <c r="CM57" i="55"/>
  <c r="CN57" i="55"/>
  <c r="CL58" i="55"/>
  <c r="CM58" i="55"/>
  <c r="CN58" i="55"/>
  <c r="CL59" i="55"/>
  <c r="CM59" i="55"/>
  <c r="CN59" i="55"/>
  <c r="CS4" i="55"/>
  <c r="CS5" i="55"/>
  <c r="CS6" i="55"/>
  <c r="CS7" i="55"/>
  <c r="CS8" i="55"/>
  <c r="CS9" i="55"/>
  <c r="CS10" i="55"/>
  <c r="CS11" i="55"/>
  <c r="CS12" i="55"/>
  <c r="CS13" i="55"/>
  <c r="CS14" i="55"/>
  <c r="CS15" i="55"/>
  <c r="CS16" i="55"/>
  <c r="CS17" i="55"/>
  <c r="CS18" i="55"/>
  <c r="CS19" i="55"/>
  <c r="CS20" i="55"/>
  <c r="CS21" i="55"/>
  <c r="CS22" i="55"/>
  <c r="CS23" i="55"/>
  <c r="CS24" i="55"/>
  <c r="CS25" i="55"/>
  <c r="CS26" i="55"/>
  <c r="CS27" i="55"/>
  <c r="CS28" i="55"/>
  <c r="CS29" i="55"/>
  <c r="CS30" i="55"/>
  <c r="CS31" i="55"/>
  <c r="CS32" i="55"/>
  <c r="CS33" i="55"/>
  <c r="CS34" i="55"/>
  <c r="CS35" i="55"/>
  <c r="CS36" i="55"/>
  <c r="CS37" i="55"/>
  <c r="CS38" i="55"/>
  <c r="CS39" i="55"/>
  <c r="CS40" i="55"/>
  <c r="CS41" i="55"/>
  <c r="CS42" i="55"/>
  <c r="CS43" i="55"/>
  <c r="CS44" i="55"/>
  <c r="CS45" i="55"/>
  <c r="CS46" i="55"/>
  <c r="CS47" i="55"/>
  <c r="CS48" i="55"/>
  <c r="CS49" i="55"/>
  <c r="CS50" i="55"/>
  <c r="CS51" i="55"/>
  <c r="CQ4" i="55"/>
  <c r="CQ5" i="55"/>
  <c r="CQ6" i="55"/>
  <c r="CQ7" i="55"/>
  <c r="CQ8" i="55"/>
  <c r="CQ9" i="55"/>
  <c r="CQ10" i="55"/>
  <c r="CQ11" i="55"/>
  <c r="CQ12" i="55"/>
  <c r="CQ13" i="55"/>
  <c r="CQ14" i="55"/>
  <c r="CQ15" i="55"/>
  <c r="CQ16" i="55"/>
  <c r="CQ17" i="55"/>
  <c r="CQ18" i="55"/>
  <c r="CQ19" i="55"/>
  <c r="CQ20" i="55"/>
  <c r="CQ21" i="55"/>
  <c r="CQ22" i="55"/>
  <c r="CQ23" i="55"/>
  <c r="CQ24" i="55"/>
  <c r="CQ25" i="55"/>
  <c r="CQ26" i="55"/>
  <c r="CQ27" i="55"/>
  <c r="CQ28" i="55"/>
  <c r="CQ29" i="55"/>
  <c r="CQ30" i="55"/>
  <c r="CQ31" i="55"/>
  <c r="CQ32" i="55"/>
  <c r="CQ33" i="55"/>
  <c r="CQ34" i="55"/>
  <c r="CQ35" i="55"/>
  <c r="CQ36" i="55"/>
  <c r="CQ37" i="55"/>
  <c r="CQ38" i="55"/>
  <c r="CQ39" i="55"/>
  <c r="CQ40" i="55"/>
  <c r="CQ41" i="55"/>
  <c r="CQ42" i="55"/>
  <c r="CQ43" i="55"/>
  <c r="CQ44" i="55"/>
  <c r="CQ45" i="55"/>
  <c r="CQ46" i="55"/>
  <c r="CQ47" i="55"/>
  <c r="CQ48" i="55"/>
  <c r="CQ49" i="55"/>
  <c r="CQ50" i="55"/>
  <c r="CQ51" i="55"/>
  <c r="CL4" i="55"/>
  <c r="CL5" i="55"/>
  <c r="CL6" i="55"/>
  <c r="CL7" i="55"/>
  <c r="CL8" i="55"/>
  <c r="CL9" i="55"/>
  <c r="CL11" i="55"/>
  <c r="CL12" i="55"/>
  <c r="CL13" i="55"/>
  <c r="CL14" i="55"/>
  <c r="CL15" i="55"/>
  <c r="CL16" i="55"/>
  <c r="CL17" i="55"/>
  <c r="CL18" i="55"/>
  <c r="CL19" i="55"/>
  <c r="CL20" i="55"/>
  <c r="CL21" i="55"/>
  <c r="CL22" i="55"/>
  <c r="CL23" i="55"/>
  <c r="CL24" i="55"/>
  <c r="CL25" i="55"/>
  <c r="CL26" i="55"/>
  <c r="CL27" i="55"/>
  <c r="CL28" i="55"/>
  <c r="CL29" i="55"/>
  <c r="CL30" i="55"/>
  <c r="CL31" i="55"/>
  <c r="CL32" i="55"/>
  <c r="CL33" i="55"/>
  <c r="CL34" i="55"/>
  <c r="CL35" i="55"/>
  <c r="CL36" i="55"/>
  <c r="CL37" i="55"/>
  <c r="CL38" i="55"/>
  <c r="CL39" i="55"/>
  <c r="CL40" i="55"/>
  <c r="CL41" i="55"/>
  <c r="CL42" i="55"/>
  <c r="CL43" i="55"/>
  <c r="CL44" i="55"/>
  <c r="CL45" i="55"/>
  <c r="CL46" i="55"/>
  <c r="CL47" i="55"/>
  <c r="CL48" i="55"/>
  <c r="CL49" i="55"/>
  <c r="CL50" i="55"/>
  <c r="CL51" i="55"/>
  <c r="CL3" i="55"/>
  <c r="CM4" i="55"/>
  <c r="CN4" i="55"/>
  <c r="CM5" i="55"/>
  <c r="CN5" i="55"/>
  <c r="CM6" i="55"/>
  <c r="CN6" i="55"/>
  <c r="CM7" i="55"/>
  <c r="CN7" i="55"/>
  <c r="CM8" i="55"/>
  <c r="CN8" i="55"/>
  <c r="CM9" i="55"/>
  <c r="CN9" i="55"/>
  <c r="CM10" i="55"/>
  <c r="CN10" i="55"/>
  <c r="CM11" i="55"/>
  <c r="CN11" i="55"/>
  <c r="CM12" i="55"/>
  <c r="CN12" i="55"/>
  <c r="CM13" i="55"/>
  <c r="CN13" i="55"/>
  <c r="CM14" i="55"/>
  <c r="CN14" i="55"/>
  <c r="CM15" i="55"/>
  <c r="CN15" i="55"/>
  <c r="CM16" i="55"/>
  <c r="CN16" i="55"/>
  <c r="CM17" i="55"/>
  <c r="CN17" i="55"/>
  <c r="CM18" i="55"/>
  <c r="CN18" i="55"/>
  <c r="CM19" i="55"/>
  <c r="CN19" i="55"/>
  <c r="CM20" i="55"/>
  <c r="CN20" i="55"/>
  <c r="CM21" i="55"/>
  <c r="CN21" i="55"/>
  <c r="CM22" i="55"/>
  <c r="CN22" i="55"/>
  <c r="CM23" i="55"/>
  <c r="CN23" i="55"/>
  <c r="CM24" i="55"/>
  <c r="CN24" i="55"/>
  <c r="CM25" i="55"/>
  <c r="CN25" i="55"/>
  <c r="CM26" i="55"/>
  <c r="CN26" i="55"/>
  <c r="CM27" i="55"/>
  <c r="CN27" i="55"/>
  <c r="CM28" i="55"/>
  <c r="CN28" i="55"/>
  <c r="CM29" i="55"/>
  <c r="CN29" i="55"/>
  <c r="CM30" i="55"/>
  <c r="CN30" i="55"/>
  <c r="CM31" i="55"/>
  <c r="CM32" i="55"/>
  <c r="CN32" i="55"/>
  <c r="CM33" i="55"/>
  <c r="CN33" i="55"/>
  <c r="CM34" i="55"/>
  <c r="CN34" i="55"/>
  <c r="CM35" i="55"/>
  <c r="CN35" i="55"/>
  <c r="CM36" i="55"/>
  <c r="CN36" i="55"/>
  <c r="CM37" i="55"/>
  <c r="CN37" i="55"/>
  <c r="CM38" i="55"/>
  <c r="CN38" i="55"/>
  <c r="CM39" i="55"/>
  <c r="CN39" i="55"/>
  <c r="CM40" i="55"/>
  <c r="CN40" i="55"/>
  <c r="CM41" i="55"/>
  <c r="CN41" i="55"/>
  <c r="CM42" i="55"/>
  <c r="CN42" i="55"/>
  <c r="CM43" i="55"/>
  <c r="CN43" i="55"/>
  <c r="CM44" i="55"/>
  <c r="CN44" i="55"/>
  <c r="CM45" i="55"/>
  <c r="CN45" i="55"/>
  <c r="CM46" i="55"/>
  <c r="CN46" i="55"/>
  <c r="CM47" i="55"/>
  <c r="CN47" i="55"/>
  <c r="CM48" i="55"/>
  <c r="CN48" i="55"/>
  <c r="CM49" i="55"/>
  <c r="CN49" i="55"/>
  <c r="CM50" i="55"/>
  <c r="CN50" i="55"/>
  <c r="CM51" i="55"/>
  <c r="CN51" i="55"/>
  <c r="B61" i="12" l="1"/>
  <c r="B62" i="12"/>
  <c r="B63" i="12"/>
  <c r="M61" i="12"/>
  <c r="M62" i="12"/>
  <c r="M63" i="12"/>
  <c r="BZ62" i="33"/>
  <c r="BZ61" i="33"/>
  <c r="C61" i="9" l="1"/>
  <c r="C62" i="9"/>
  <c r="C63" i="9"/>
  <c r="B61" i="9"/>
  <c r="B62" i="9"/>
  <c r="B63" i="9"/>
  <c r="CB61" i="52"/>
  <c r="CB62" i="52"/>
  <c r="CB63" i="52"/>
  <c r="AV61" i="52"/>
  <c r="AW61" i="52"/>
  <c r="AX61" i="52"/>
  <c r="AY61" i="52"/>
  <c r="AZ61" i="52"/>
  <c r="BA61" i="52"/>
  <c r="BB61" i="52"/>
  <c r="BC61" i="52"/>
  <c r="BD61" i="52"/>
  <c r="BE61" i="52"/>
  <c r="BF61" i="52"/>
  <c r="BG61" i="52"/>
  <c r="BH61" i="52"/>
  <c r="BI61" i="52"/>
  <c r="BJ61" i="52"/>
  <c r="BK61" i="52"/>
  <c r="BL61" i="52"/>
  <c r="BM61" i="52"/>
  <c r="BN61" i="52"/>
  <c r="BO61" i="52"/>
  <c r="BP61" i="52"/>
  <c r="BQ61" i="52"/>
  <c r="BR61" i="52"/>
  <c r="BS61" i="52"/>
  <c r="BT61" i="52"/>
  <c r="BU61" i="52"/>
  <c r="BV61" i="52"/>
  <c r="BW61" i="52"/>
  <c r="BX61" i="52"/>
  <c r="BY61" i="52"/>
  <c r="BZ61" i="52"/>
  <c r="CA61" i="52"/>
  <c r="AV62" i="52"/>
  <c r="AW62" i="52"/>
  <c r="AX62" i="52"/>
  <c r="AY62" i="52"/>
  <c r="AZ62" i="52"/>
  <c r="BA62" i="52"/>
  <c r="BB62" i="52"/>
  <c r="BC62" i="52"/>
  <c r="BD62" i="52"/>
  <c r="BE62" i="52"/>
  <c r="BF62" i="52"/>
  <c r="BG62" i="52"/>
  <c r="BH62" i="52"/>
  <c r="BI62" i="52"/>
  <c r="BJ62" i="52"/>
  <c r="BK62" i="52"/>
  <c r="BL62" i="52"/>
  <c r="BM62" i="52"/>
  <c r="BN62" i="52"/>
  <c r="BO62" i="52"/>
  <c r="BP62" i="52"/>
  <c r="BQ62" i="52"/>
  <c r="BR62" i="52"/>
  <c r="BS62" i="52"/>
  <c r="BT62" i="52"/>
  <c r="BU62" i="52"/>
  <c r="BV62" i="52"/>
  <c r="BW62" i="52"/>
  <c r="BX62" i="52"/>
  <c r="BY62" i="52"/>
  <c r="BZ62" i="52"/>
  <c r="CA62" i="52"/>
  <c r="AV63" i="52"/>
  <c r="AW63" i="52"/>
  <c r="AX63" i="52"/>
  <c r="AY63" i="52"/>
  <c r="AZ63" i="52"/>
  <c r="BA63" i="52"/>
  <c r="BB63" i="52"/>
  <c r="BC63" i="52"/>
  <c r="BD63" i="52"/>
  <c r="BE63" i="52"/>
  <c r="BF63" i="52"/>
  <c r="BG63" i="52"/>
  <c r="BH63" i="52"/>
  <c r="BI63" i="52"/>
  <c r="BJ63" i="52"/>
  <c r="BK63" i="52"/>
  <c r="BL63" i="52"/>
  <c r="BM63" i="52"/>
  <c r="BN63" i="52"/>
  <c r="BO63" i="52"/>
  <c r="BP63" i="52"/>
  <c r="BQ63" i="52"/>
  <c r="BR63" i="52"/>
  <c r="BS63" i="52"/>
  <c r="BT63" i="52"/>
  <c r="BU63" i="52"/>
  <c r="BV63" i="52"/>
  <c r="BW63" i="52"/>
  <c r="BX63" i="52"/>
  <c r="BY63" i="52"/>
  <c r="BZ63" i="52"/>
  <c r="CA63" i="52"/>
  <c r="S61" i="52"/>
  <c r="T61" i="52"/>
  <c r="U61" i="52"/>
  <c r="V61" i="52"/>
  <c r="W61" i="52"/>
  <c r="Y61" i="52"/>
  <c r="Z61" i="52"/>
  <c r="AA61" i="52"/>
  <c r="AB61" i="52"/>
  <c r="AC61" i="52"/>
  <c r="AD61" i="52"/>
  <c r="AE61" i="52"/>
  <c r="AF61" i="52"/>
  <c r="AG61" i="52"/>
  <c r="AH61" i="52"/>
  <c r="AI61" i="52"/>
  <c r="AJ61" i="52"/>
  <c r="AK61" i="52"/>
  <c r="AL61" i="52"/>
  <c r="AM61" i="52"/>
  <c r="AN61" i="52"/>
  <c r="AO61" i="52"/>
  <c r="AP61" i="52"/>
  <c r="AQ61" i="52"/>
  <c r="AR61" i="52"/>
  <c r="AS61" i="52"/>
  <c r="AT61" i="52"/>
  <c r="AU61" i="52"/>
  <c r="S62" i="52"/>
  <c r="T62" i="52"/>
  <c r="U62" i="52"/>
  <c r="V62" i="52"/>
  <c r="W62" i="52"/>
  <c r="Y62" i="52"/>
  <c r="Z62" i="52"/>
  <c r="AA62" i="52"/>
  <c r="AB62" i="52"/>
  <c r="AC62" i="52"/>
  <c r="AD62" i="52"/>
  <c r="AE62" i="52"/>
  <c r="AF62" i="52"/>
  <c r="AG62" i="52"/>
  <c r="AH62" i="52"/>
  <c r="AI62" i="52"/>
  <c r="AJ62" i="52"/>
  <c r="AK62" i="52"/>
  <c r="AL62" i="52"/>
  <c r="AM62" i="52"/>
  <c r="AN62" i="52"/>
  <c r="AO62" i="52"/>
  <c r="AP62" i="52"/>
  <c r="AQ62" i="52"/>
  <c r="AR62" i="52"/>
  <c r="AS62" i="52"/>
  <c r="AT62" i="52"/>
  <c r="AU62" i="52"/>
  <c r="S63" i="52"/>
  <c r="T63" i="52"/>
  <c r="U63" i="52"/>
  <c r="V63" i="52"/>
  <c r="W63" i="52"/>
  <c r="Y63" i="52"/>
  <c r="Z63" i="52"/>
  <c r="AA63" i="52"/>
  <c r="AB63" i="52"/>
  <c r="AC63" i="52"/>
  <c r="AD63" i="52"/>
  <c r="AE63" i="52"/>
  <c r="AF63" i="52"/>
  <c r="AG63" i="52"/>
  <c r="AH63" i="52"/>
  <c r="AI63" i="52"/>
  <c r="AJ63" i="52"/>
  <c r="AK63" i="52"/>
  <c r="AL63" i="52"/>
  <c r="AM63" i="52"/>
  <c r="AN63" i="52"/>
  <c r="AO63" i="52"/>
  <c r="AP63" i="52"/>
  <c r="AQ63" i="52"/>
  <c r="AR63" i="52"/>
  <c r="AS63" i="52"/>
  <c r="AT63" i="52"/>
  <c r="AU63" i="52"/>
  <c r="AY18" i="49"/>
  <c r="AX18" i="49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K18" i="49"/>
  <c r="AJ18" i="49"/>
  <c r="AI18" i="49"/>
  <c r="AH18" i="49"/>
  <c r="AG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C18" i="49"/>
  <c r="B18" i="49"/>
  <c r="BD15" i="49"/>
  <c r="BC15" i="49"/>
  <c r="AC15" i="49"/>
  <c r="AB15" i="49"/>
  <c r="BA14" i="49"/>
  <c r="BD14" i="49" s="1"/>
  <c r="AC14" i="49"/>
  <c r="AB14" i="49"/>
  <c r="BA13" i="49"/>
  <c r="BD13" i="49" s="1"/>
  <c r="AC13" i="49"/>
  <c r="AB13" i="49"/>
  <c r="BA12" i="49"/>
  <c r="BD12" i="49" s="1"/>
  <c r="AC12" i="49"/>
  <c r="AB12" i="49"/>
  <c r="BA11" i="49"/>
  <c r="BD11" i="49" s="1"/>
  <c r="AC11" i="49"/>
  <c r="AB11" i="49"/>
  <c r="BA10" i="49"/>
  <c r="BD10" i="49" s="1"/>
  <c r="AC10" i="49"/>
  <c r="AB10" i="49"/>
  <c r="BA9" i="49"/>
  <c r="BD9" i="49" s="1"/>
  <c r="AC9" i="49"/>
  <c r="AB9" i="49"/>
  <c r="BA8" i="49"/>
  <c r="BD8" i="49" s="1"/>
  <c r="AC8" i="49"/>
  <c r="AB8" i="49"/>
  <c r="BA7" i="49"/>
  <c r="BD7" i="49" s="1"/>
  <c r="AC7" i="49"/>
  <c r="AB7" i="49"/>
  <c r="BA6" i="49"/>
  <c r="BD6" i="49" s="1"/>
  <c r="AC6" i="49"/>
  <c r="AB6" i="49"/>
  <c r="BA5" i="49"/>
  <c r="BD5" i="49" s="1"/>
  <c r="AC5" i="49"/>
  <c r="AB5" i="49"/>
  <c r="BA4" i="49"/>
  <c r="BD4" i="49" s="1"/>
  <c r="AC4" i="49"/>
  <c r="AB4" i="49"/>
  <c r="BA3" i="49"/>
  <c r="BA18" i="49" s="1"/>
  <c r="AC3" i="49"/>
  <c r="AB3" i="49"/>
  <c r="AY18" i="32"/>
  <c r="AX18" i="32"/>
  <c r="AW18" i="32"/>
  <c r="AV18" i="32"/>
  <c r="AU18" i="32"/>
  <c r="AT18" i="32"/>
  <c r="AS18" i="32"/>
  <c r="AR18" i="32"/>
  <c r="AQ18" i="32"/>
  <c r="AP18" i="32"/>
  <c r="AO18" i="32"/>
  <c r="AN18" i="32"/>
  <c r="AM18" i="32"/>
  <c r="AL18" i="32"/>
  <c r="AK18" i="32"/>
  <c r="AJ18" i="32"/>
  <c r="AI18" i="32"/>
  <c r="AH18" i="32"/>
  <c r="AG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C18" i="32"/>
  <c r="B18" i="32"/>
  <c r="BA15" i="32"/>
  <c r="BD15" i="32" s="1"/>
  <c r="AC15" i="32"/>
  <c r="AB15" i="32"/>
  <c r="BA14" i="32"/>
  <c r="BD14" i="32" s="1"/>
  <c r="AC14" i="32"/>
  <c r="AB14" i="32"/>
  <c r="BA13" i="32"/>
  <c r="BD13" i="32" s="1"/>
  <c r="AC13" i="32"/>
  <c r="AB13" i="32"/>
  <c r="BA12" i="32"/>
  <c r="BD12" i="32" s="1"/>
  <c r="AC12" i="32"/>
  <c r="AB12" i="32"/>
  <c r="BA11" i="32"/>
  <c r="BD11" i="32" s="1"/>
  <c r="AC11" i="32"/>
  <c r="AB11" i="32"/>
  <c r="BA10" i="32"/>
  <c r="BD10" i="32" s="1"/>
  <c r="AC10" i="32"/>
  <c r="AB10" i="32"/>
  <c r="BA9" i="32"/>
  <c r="BD9" i="32" s="1"/>
  <c r="AC9" i="32"/>
  <c r="AB9" i="32"/>
  <c r="BA8" i="32"/>
  <c r="BD8" i="32" s="1"/>
  <c r="AC8" i="32"/>
  <c r="AB8" i="32"/>
  <c r="BA7" i="32"/>
  <c r="BD7" i="32" s="1"/>
  <c r="AC7" i="32"/>
  <c r="AB7" i="32"/>
  <c r="BA6" i="32"/>
  <c r="BD6" i="32" s="1"/>
  <c r="AC6" i="32"/>
  <c r="AB6" i="32"/>
  <c r="BA5" i="32"/>
  <c r="BD5" i="32" s="1"/>
  <c r="AC5" i="32"/>
  <c r="AB5" i="32"/>
  <c r="BA4" i="32"/>
  <c r="BD4" i="32" s="1"/>
  <c r="AC4" i="32"/>
  <c r="AB4" i="32"/>
  <c r="BA3" i="32"/>
  <c r="BA18" i="32" s="1"/>
  <c r="AC3" i="32"/>
  <c r="AB3" i="32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C63" i="1"/>
  <c r="B63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C62" i="1"/>
  <c r="C65" i="1" s="1"/>
  <c r="B62" i="1"/>
  <c r="B65" i="1" s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C61" i="1"/>
  <c r="B61" i="1"/>
  <c r="BB58" i="1"/>
  <c r="BH58" i="1" s="1"/>
  <c r="AD58" i="1"/>
  <c r="AC58" i="1"/>
  <c r="BB57" i="1"/>
  <c r="BH57" i="1" s="1"/>
  <c r="AD57" i="1"/>
  <c r="AC57" i="1"/>
  <c r="BB56" i="1"/>
  <c r="BH56" i="1" s="1"/>
  <c r="AD56" i="1"/>
  <c r="AC56" i="1"/>
  <c r="BB55" i="1"/>
  <c r="BA55" i="1" s="1"/>
  <c r="BD55" i="1" s="1"/>
  <c r="AD55" i="1"/>
  <c r="AC55" i="1"/>
  <c r="AD54" i="1"/>
  <c r="AC54" i="1"/>
  <c r="BB51" i="1"/>
  <c r="BA51" i="1" s="1"/>
  <c r="AD51" i="1"/>
  <c r="AC51" i="1"/>
  <c r="BB50" i="1"/>
  <c r="AD50" i="1"/>
  <c r="AC50" i="1"/>
  <c r="BB49" i="1"/>
  <c r="BA49" i="1" s="1"/>
  <c r="AD49" i="1"/>
  <c r="AC49" i="1"/>
  <c r="BB48" i="1"/>
  <c r="AD48" i="1"/>
  <c r="AC48" i="1"/>
  <c r="BB47" i="1"/>
  <c r="BA47" i="1" s="1"/>
  <c r="AD47" i="1"/>
  <c r="AC47" i="1"/>
  <c r="BB46" i="1"/>
  <c r="AD46" i="1"/>
  <c r="AC46" i="1"/>
  <c r="BB45" i="1"/>
  <c r="BA45" i="1" s="1"/>
  <c r="AD45" i="1"/>
  <c r="AC45" i="1"/>
  <c r="BB44" i="1"/>
  <c r="AD44" i="1"/>
  <c r="AC44" i="1"/>
  <c r="BB43" i="1"/>
  <c r="BA43" i="1" s="1"/>
  <c r="AD43" i="1"/>
  <c r="AC43" i="1"/>
  <c r="BB42" i="1"/>
  <c r="AD42" i="1"/>
  <c r="AC42" i="1"/>
  <c r="BB41" i="1"/>
  <c r="BA41" i="1" s="1"/>
  <c r="AD41" i="1"/>
  <c r="AC41" i="1"/>
  <c r="BB40" i="1"/>
  <c r="AD40" i="1"/>
  <c r="AC40" i="1"/>
  <c r="BB39" i="1"/>
  <c r="BA39" i="1" s="1"/>
  <c r="AD39" i="1"/>
  <c r="AC39" i="1"/>
  <c r="BB38" i="1"/>
  <c r="AD38" i="1"/>
  <c r="AC38" i="1"/>
  <c r="BB37" i="1"/>
  <c r="BA37" i="1" s="1"/>
  <c r="AD37" i="1"/>
  <c r="AC37" i="1"/>
  <c r="BB36" i="1"/>
  <c r="AD36" i="1"/>
  <c r="AC36" i="1"/>
  <c r="BB35" i="1"/>
  <c r="BA35" i="1" s="1"/>
  <c r="AD35" i="1"/>
  <c r="AC35" i="1"/>
  <c r="BB34" i="1"/>
  <c r="AD34" i="1"/>
  <c r="AC34" i="1"/>
  <c r="BB33" i="1"/>
  <c r="BA33" i="1" s="1"/>
  <c r="AD33" i="1"/>
  <c r="AC33" i="1"/>
  <c r="BB32" i="1"/>
  <c r="AD32" i="1"/>
  <c r="AC32" i="1"/>
  <c r="BB31" i="1"/>
  <c r="BA31" i="1" s="1"/>
  <c r="AD31" i="1"/>
  <c r="AC31" i="1"/>
  <c r="BB30" i="1"/>
  <c r="AD30" i="1"/>
  <c r="AC30" i="1"/>
  <c r="BB29" i="1"/>
  <c r="BA29" i="1" s="1"/>
  <c r="AD29" i="1"/>
  <c r="AC29" i="1"/>
  <c r="BB28" i="1"/>
  <c r="AD28" i="1"/>
  <c r="AC28" i="1"/>
  <c r="BB27" i="1"/>
  <c r="BA27" i="1" s="1"/>
  <c r="AD27" i="1"/>
  <c r="AC27" i="1"/>
  <c r="BB26" i="1"/>
  <c r="AD26" i="1"/>
  <c r="AC26" i="1"/>
  <c r="BB25" i="1"/>
  <c r="BA25" i="1" s="1"/>
  <c r="AD25" i="1"/>
  <c r="AC25" i="1"/>
  <c r="BB24" i="1"/>
  <c r="AD24" i="1"/>
  <c r="AC24" i="1"/>
  <c r="BB23" i="1"/>
  <c r="BA23" i="1" s="1"/>
  <c r="AD23" i="1"/>
  <c r="AC23" i="1"/>
  <c r="BB22" i="1"/>
  <c r="AD22" i="1"/>
  <c r="AC22" i="1"/>
  <c r="BB21" i="1"/>
  <c r="BA21" i="1" s="1"/>
  <c r="AD21" i="1"/>
  <c r="AC21" i="1"/>
  <c r="BB20" i="1"/>
  <c r="AD20" i="1"/>
  <c r="AC20" i="1"/>
  <c r="BB19" i="1"/>
  <c r="BA19" i="1" s="1"/>
  <c r="AD19" i="1"/>
  <c r="AC19" i="1"/>
  <c r="BB18" i="1"/>
  <c r="AD18" i="1"/>
  <c r="AC18" i="1"/>
  <c r="BB17" i="1"/>
  <c r="F18" i="30" s="1"/>
  <c r="AD17" i="1"/>
  <c r="AC17" i="1"/>
  <c r="BB16" i="1"/>
  <c r="AD16" i="1"/>
  <c r="AC16" i="1"/>
  <c r="BB15" i="1"/>
  <c r="AD15" i="1"/>
  <c r="AC15" i="1"/>
  <c r="BB14" i="1"/>
  <c r="AD14" i="1"/>
  <c r="AC14" i="1"/>
  <c r="BB13" i="1"/>
  <c r="AD13" i="1"/>
  <c r="AC13" i="1"/>
  <c r="BB12" i="1"/>
  <c r="AD12" i="1"/>
  <c r="AC12" i="1"/>
  <c r="BB11" i="1"/>
  <c r="AD11" i="1"/>
  <c r="AC11" i="1"/>
  <c r="BB10" i="1"/>
  <c r="AD10" i="1"/>
  <c r="AC10" i="1"/>
  <c r="BB9" i="1"/>
  <c r="AD9" i="1"/>
  <c r="AC9" i="1"/>
  <c r="BB8" i="1"/>
  <c r="AD8" i="1"/>
  <c r="AC8" i="1"/>
  <c r="BB7" i="1"/>
  <c r="AD7" i="1"/>
  <c r="AC7" i="1"/>
  <c r="BB6" i="1"/>
  <c r="AD6" i="1"/>
  <c r="AC6" i="1"/>
  <c r="BB5" i="1"/>
  <c r="AD5" i="1"/>
  <c r="AC5" i="1"/>
  <c r="BB4" i="1"/>
  <c r="AD4" i="1"/>
  <c r="AC4" i="1"/>
  <c r="BB3" i="1"/>
  <c r="F4" i="30" s="1"/>
  <c r="AD3" i="1"/>
  <c r="AC3" i="1"/>
  <c r="AZ3" i="32" l="1"/>
  <c r="AZ4" i="32"/>
  <c r="BC4" i="32" s="1"/>
  <c r="AZ5" i="32"/>
  <c r="BC5" i="32" s="1"/>
  <c r="AZ6" i="32"/>
  <c r="BC6" i="32" s="1"/>
  <c r="AZ7" i="32"/>
  <c r="BC7" i="32" s="1"/>
  <c r="AZ8" i="32"/>
  <c r="BC8" i="32" s="1"/>
  <c r="AZ9" i="32"/>
  <c r="BC9" i="32" s="1"/>
  <c r="AZ10" i="32"/>
  <c r="BC10" i="32" s="1"/>
  <c r="AZ11" i="32"/>
  <c r="BC11" i="32" s="1"/>
  <c r="AZ12" i="32"/>
  <c r="BC12" i="32" s="1"/>
  <c r="AZ13" i="32"/>
  <c r="BC13" i="32" s="1"/>
  <c r="AZ14" i="32"/>
  <c r="BC14" i="32" s="1"/>
  <c r="AZ15" i="32"/>
  <c r="BC15" i="32" s="1"/>
  <c r="BA5" i="1"/>
  <c r="E6" i="30" s="1"/>
  <c r="F6" i="30"/>
  <c r="BA7" i="1"/>
  <c r="E8" i="30" s="1"/>
  <c r="F8" i="30"/>
  <c r="BA9" i="1"/>
  <c r="E10" i="30" s="1"/>
  <c r="F10" i="30"/>
  <c r="BA11" i="1"/>
  <c r="E12" i="30" s="1"/>
  <c r="F12" i="30"/>
  <c r="BA13" i="1"/>
  <c r="E14" i="30" s="1"/>
  <c r="F14" i="30"/>
  <c r="BA15" i="1"/>
  <c r="E16" i="30" s="1"/>
  <c r="F16" i="30"/>
  <c r="BH18" i="1"/>
  <c r="F19" i="30"/>
  <c r="BD19" i="1"/>
  <c r="E20" i="30"/>
  <c r="BG19" i="1"/>
  <c r="BH20" i="1"/>
  <c r="F21" i="30"/>
  <c r="BD21" i="1"/>
  <c r="E22" i="30"/>
  <c r="BG21" i="1"/>
  <c r="BH22" i="1"/>
  <c r="F23" i="30"/>
  <c r="BD23" i="1"/>
  <c r="E24" i="30"/>
  <c r="BG23" i="1"/>
  <c r="BH24" i="1"/>
  <c r="F25" i="30"/>
  <c r="BD25" i="1"/>
  <c r="E26" i="30"/>
  <c r="BG25" i="1"/>
  <c r="BH26" i="1"/>
  <c r="F27" i="30"/>
  <c r="BD27" i="1"/>
  <c r="E28" i="30"/>
  <c r="BG27" i="1"/>
  <c r="BH28" i="1"/>
  <c r="F29" i="30"/>
  <c r="BD29" i="1"/>
  <c r="E30" i="30"/>
  <c r="BG29" i="1"/>
  <c r="BH30" i="1"/>
  <c r="F31" i="30"/>
  <c r="BD31" i="1"/>
  <c r="E32" i="30"/>
  <c r="BG31" i="1"/>
  <c r="BH32" i="1"/>
  <c r="F33" i="30"/>
  <c r="BD33" i="1"/>
  <c r="E34" i="30"/>
  <c r="BG33" i="1"/>
  <c r="BH34" i="1"/>
  <c r="F35" i="30"/>
  <c r="BD35" i="1"/>
  <c r="E36" i="30"/>
  <c r="BG35" i="1"/>
  <c r="BH36" i="1"/>
  <c r="F37" i="30"/>
  <c r="BD37" i="1"/>
  <c r="E38" i="30"/>
  <c r="BG37" i="1"/>
  <c r="BH38" i="1"/>
  <c r="F39" i="30"/>
  <c r="BD39" i="1"/>
  <c r="E40" i="30"/>
  <c r="BG39" i="1"/>
  <c r="BH40" i="1"/>
  <c r="F41" i="30"/>
  <c r="BD41" i="1"/>
  <c r="E42" i="30"/>
  <c r="BG41" i="1"/>
  <c r="BH42" i="1"/>
  <c r="F43" i="30"/>
  <c r="BD43" i="1"/>
  <c r="E44" i="30"/>
  <c r="BG43" i="1"/>
  <c r="BH44" i="1"/>
  <c r="F45" i="30"/>
  <c r="BD45" i="1"/>
  <c r="E46" i="30"/>
  <c r="BG45" i="1"/>
  <c r="BH46" i="1"/>
  <c r="F47" i="30"/>
  <c r="BD47" i="1"/>
  <c r="E48" i="30"/>
  <c r="BG47" i="1"/>
  <c r="BH48" i="1"/>
  <c r="F49" i="30"/>
  <c r="BD49" i="1"/>
  <c r="E50" i="30"/>
  <c r="BG49" i="1"/>
  <c r="BH50" i="1"/>
  <c r="F51" i="30"/>
  <c r="BD51" i="1"/>
  <c r="E52" i="30"/>
  <c r="BG51" i="1"/>
  <c r="BA4" i="1"/>
  <c r="E5" i="30" s="1"/>
  <c r="F5" i="30"/>
  <c r="BA6" i="1"/>
  <c r="E7" i="30" s="1"/>
  <c r="F7" i="30"/>
  <c r="BA8" i="1"/>
  <c r="E9" i="30" s="1"/>
  <c r="F9" i="30"/>
  <c r="BA10" i="1"/>
  <c r="E11" i="30" s="1"/>
  <c r="F11" i="30"/>
  <c r="BA12" i="1"/>
  <c r="E13" i="30" s="1"/>
  <c r="F13" i="30"/>
  <c r="BA14" i="1"/>
  <c r="E15" i="30" s="1"/>
  <c r="F15" i="30"/>
  <c r="BA16" i="1"/>
  <c r="E17" i="30" s="1"/>
  <c r="F17" i="30"/>
  <c r="BA18" i="1"/>
  <c r="BH19" i="1"/>
  <c r="F20" i="30"/>
  <c r="BA20" i="1"/>
  <c r="BH21" i="1"/>
  <c r="F22" i="30"/>
  <c r="BA22" i="1"/>
  <c r="BH23" i="1"/>
  <c r="F24" i="30"/>
  <c r="BA24" i="1"/>
  <c r="BH25" i="1"/>
  <c r="F26" i="30"/>
  <c r="BA26" i="1"/>
  <c r="BH27" i="1"/>
  <c r="F28" i="30"/>
  <c r="BA28" i="1"/>
  <c r="BH29" i="1"/>
  <c r="F30" i="30"/>
  <c r="BA30" i="1"/>
  <c r="BH31" i="1"/>
  <c r="F32" i="30"/>
  <c r="BA32" i="1"/>
  <c r="BH33" i="1"/>
  <c r="F34" i="30"/>
  <c r="BA34" i="1"/>
  <c r="BH35" i="1"/>
  <c r="F36" i="30"/>
  <c r="BA36" i="1"/>
  <c r="BH37" i="1"/>
  <c r="F38" i="30"/>
  <c r="BA38" i="1"/>
  <c r="BH39" i="1"/>
  <c r="F40" i="30"/>
  <c r="BA40" i="1"/>
  <c r="BH41" i="1"/>
  <c r="F42" i="30"/>
  <c r="BA42" i="1"/>
  <c r="BH43" i="1"/>
  <c r="F44" i="30"/>
  <c r="BA44" i="1"/>
  <c r="BH45" i="1"/>
  <c r="F46" i="30"/>
  <c r="BA46" i="1"/>
  <c r="BH47" i="1"/>
  <c r="F48" i="30"/>
  <c r="BA48" i="1"/>
  <c r="BH49" i="1"/>
  <c r="F50" i="30"/>
  <c r="BA50" i="1"/>
  <c r="BH51" i="1"/>
  <c r="F52" i="30"/>
  <c r="BD62" i="1"/>
  <c r="BG62" i="1" s="1"/>
  <c r="BA57" i="1"/>
  <c r="BD57" i="1" s="1"/>
  <c r="BG55" i="1"/>
  <c r="BG57" i="1"/>
  <c r="BA56" i="1"/>
  <c r="BA58" i="1"/>
  <c r="AZ3" i="49"/>
  <c r="AZ4" i="49"/>
  <c r="BC4" i="49" s="1"/>
  <c r="AZ5" i="49"/>
  <c r="BC5" i="49" s="1"/>
  <c r="AZ6" i="49"/>
  <c r="BC6" i="49" s="1"/>
  <c r="AZ7" i="49"/>
  <c r="BC7" i="49" s="1"/>
  <c r="AZ8" i="49"/>
  <c r="BC8" i="49" s="1"/>
  <c r="AZ9" i="49"/>
  <c r="BC9" i="49" s="1"/>
  <c r="AZ10" i="49"/>
  <c r="BC10" i="49" s="1"/>
  <c r="AZ11" i="49"/>
  <c r="BC11" i="49" s="1"/>
  <c r="AZ12" i="49"/>
  <c r="BC12" i="49" s="1"/>
  <c r="AZ13" i="49"/>
  <c r="BC13" i="49" s="1"/>
  <c r="AZ14" i="49"/>
  <c r="BC14" i="49" s="1"/>
  <c r="BD3" i="49"/>
  <c r="BC3" i="32"/>
  <c r="BD3" i="32"/>
  <c r="BG4" i="1"/>
  <c r="BG5" i="1"/>
  <c r="BD5" i="1"/>
  <c r="BG7" i="1"/>
  <c r="BD7" i="1"/>
  <c r="BG9" i="1"/>
  <c r="BD9" i="1"/>
  <c r="BG11" i="1"/>
  <c r="BD11" i="1"/>
  <c r="BG13" i="1"/>
  <c r="BD13" i="1"/>
  <c r="BG15" i="1"/>
  <c r="BD15" i="1"/>
  <c r="BB64" i="1"/>
  <c r="BB63" i="1"/>
  <c r="BB61" i="1"/>
  <c r="BE3" i="1"/>
  <c r="BH3" i="1"/>
  <c r="BE4" i="1"/>
  <c r="BH4" i="1"/>
  <c r="BE5" i="1"/>
  <c r="BH5" i="1"/>
  <c r="BE6" i="1"/>
  <c r="BH6" i="1"/>
  <c r="BE7" i="1"/>
  <c r="BH7" i="1"/>
  <c r="BE8" i="1"/>
  <c r="BH8" i="1"/>
  <c r="BE9" i="1"/>
  <c r="BH9" i="1"/>
  <c r="BE10" i="1"/>
  <c r="BH10" i="1"/>
  <c r="BE11" i="1"/>
  <c r="BH11" i="1"/>
  <c r="BE12" i="1"/>
  <c r="BH12" i="1"/>
  <c r="BE13" i="1"/>
  <c r="BH13" i="1"/>
  <c r="BE14" i="1"/>
  <c r="BH14" i="1"/>
  <c r="BE15" i="1"/>
  <c r="BH15" i="1"/>
  <c r="BE16" i="1"/>
  <c r="BH16" i="1"/>
  <c r="BH17" i="1"/>
  <c r="BE17" i="1"/>
  <c r="BB62" i="1"/>
  <c r="BA3" i="1"/>
  <c r="E4" i="30" s="1"/>
  <c r="BA17" i="1"/>
  <c r="E18" i="30" s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5" i="1"/>
  <c r="BH55" i="1"/>
  <c r="BE56" i="1"/>
  <c r="BE57" i="1"/>
  <c r="BE58" i="1"/>
  <c r="BE62" i="1"/>
  <c r="BH62" i="1" s="1"/>
  <c r="AZ18" i="32" l="1"/>
  <c r="BG12" i="1"/>
  <c r="BG16" i="1"/>
  <c r="BG8" i="1"/>
  <c r="BG14" i="1"/>
  <c r="BG10" i="1"/>
  <c r="BG6" i="1"/>
  <c r="BD50" i="1"/>
  <c r="E51" i="30"/>
  <c r="BG50" i="1"/>
  <c r="BD46" i="1"/>
  <c r="E47" i="30"/>
  <c r="BG46" i="1"/>
  <c r="BD42" i="1"/>
  <c r="E43" i="30"/>
  <c r="BG42" i="1"/>
  <c r="BD38" i="1"/>
  <c r="E39" i="30"/>
  <c r="BG38" i="1"/>
  <c r="BD34" i="1"/>
  <c r="E35" i="30"/>
  <c r="BG34" i="1"/>
  <c r="BD30" i="1"/>
  <c r="E31" i="30"/>
  <c r="BG30" i="1"/>
  <c r="BD26" i="1"/>
  <c r="E27" i="30"/>
  <c r="BG26" i="1"/>
  <c r="BD22" i="1"/>
  <c r="E23" i="30"/>
  <c r="BG22" i="1"/>
  <c r="BD18" i="1"/>
  <c r="E19" i="30"/>
  <c r="BG18" i="1"/>
  <c r="BD16" i="1"/>
  <c r="BD14" i="1"/>
  <c r="BD12" i="1"/>
  <c r="BD10" i="1"/>
  <c r="BD8" i="1"/>
  <c r="BD6" i="1"/>
  <c r="BD4" i="1"/>
  <c r="BD48" i="1"/>
  <c r="E49" i="30"/>
  <c r="BG48" i="1"/>
  <c r="BD44" i="1"/>
  <c r="E45" i="30"/>
  <c r="BG44" i="1"/>
  <c r="BD40" i="1"/>
  <c r="E41" i="30"/>
  <c r="BG40" i="1"/>
  <c r="BD36" i="1"/>
  <c r="E37" i="30"/>
  <c r="BG36" i="1"/>
  <c r="BD32" i="1"/>
  <c r="E33" i="30"/>
  <c r="BG32" i="1"/>
  <c r="BD28" i="1"/>
  <c r="E29" i="30"/>
  <c r="BG28" i="1"/>
  <c r="BD24" i="1"/>
  <c r="E25" i="30"/>
  <c r="BG24" i="1"/>
  <c r="BD20" i="1"/>
  <c r="E21" i="30"/>
  <c r="BG20" i="1"/>
  <c r="BD58" i="1"/>
  <c r="BG58" i="1"/>
  <c r="BD56" i="1"/>
  <c r="BG56" i="1"/>
  <c r="AZ18" i="49"/>
  <c r="BC3" i="49"/>
  <c r="BD17" i="1"/>
  <c r="BG17" i="1"/>
  <c r="BA63" i="1"/>
  <c r="BA61" i="1"/>
  <c r="BG3" i="1"/>
  <c r="BD3" i="1"/>
  <c r="BA64" i="1"/>
  <c r="BA62" i="1"/>
  <c r="X5" i="30" l="1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4" i="30"/>
  <c r="G53" i="30"/>
  <c r="D53" i="30"/>
  <c r="C53" i="30"/>
  <c r="E53" i="30"/>
  <c r="F53" i="30"/>
  <c r="H53" i="30"/>
  <c r="B53" i="30"/>
  <c r="W5" i="30"/>
  <c r="Y5" i="30"/>
  <c r="Z5" i="30"/>
  <c r="AA5" i="30"/>
  <c r="AB5" i="30"/>
  <c r="AC5" i="30"/>
  <c r="W6" i="30"/>
  <c r="Y6" i="30"/>
  <c r="Z6" i="30"/>
  <c r="AA6" i="30"/>
  <c r="AB6" i="30"/>
  <c r="AC6" i="30"/>
  <c r="W7" i="30"/>
  <c r="Y7" i="30"/>
  <c r="Z7" i="30"/>
  <c r="AA7" i="30"/>
  <c r="AB7" i="30"/>
  <c r="AC7" i="30"/>
  <c r="W8" i="30"/>
  <c r="Y8" i="30"/>
  <c r="Z8" i="30"/>
  <c r="AA8" i="30"/>
  <c r="AB8" i="30"/>
  <c r="AC8" i="30"/>
  <c r="W9" i="30"/>
  <c r="Y9" i="30"/>
  <c r="Z9" i="30"/>
  <c r="AA9" i="30"/>
  <c r="AB9" i="30"/>
  <c r="AC9" i="30"/>
  <c r="W10" i="30"/>
  <c r="Y10" i="30"/>
  <c r="Z10" i="30"/>
  <c r="AA10" i="30"/>
  <c r="AB10" i="30"/>
  <c r="AC10" i="30"/>
  <c r="W11" i="30"/>
  <c r="Y11" i="30"/>
  <c r="Z11" i="30"/>
  <c r="AA11" i="30"/>
  <c r="AB11" i="30"/>
  <c r="AC11" i="30"/>
  <c r="W12" i="30"/>
  <c r="Y12" i="30"/>
  <c r="Z12" i="30"/>
  <c r="AA12" i="30"/>
  <c r="AB12" i="30"/>
  <c r="AC12" i="30"/>
  <c r="W13" i="30"/>
  <c r="Y13" i="30"/>
  <c r="Z13" i="30"/>
  <c r="AA13" i="30"/>
  <c r="AB13" i="30"/>
  <c r="AC13" i="30"/>
  <c r="W14" i="30"/>
  <c r="Y14" i="30"/>
  <c r="Z14" i="30"/>
  <c r="AA14" i="30"/>
  <c r="AB14" i="30"/>
  <c r="AC14" i="30"/>
  <c r="W15" i="30"/>
  <c r="Y15" i="30"/>
  <c r="Z15" i="30"/>
  <c r="AA15" i="30"/>
  <c r="AB15" i="30"/>
  <c r="AC15" i="30"/>
  <c r="W16" i="30"/>
  <c r="Y16" i="30"/>
  <c r="Z16" i="30"/>
  <c r="AA16" i="30"/>
  <c r="AB16" i="30"/>
  <c r="AC16" i="30"/>
  <c r="W17" i="30"/>
  <c r="Y17" i="30"/>
  <c r="Z17" i="30"/>
  <c r="AA17" i="30"/>
  <c r="AB17" i="30"/>
  <c r="AC17" i="30"/>
  <c r="W18" i="30"/>
  <c r="Y18" i="30"/>
  <c r="Z18" i="30"/>
  <c r="AA18" i="30"/>
  <c r="AB18" i="30"/>
  <c r="AC18" i="30"/>
  <c r="W19" i="30"/>
  <c r="Y19" i="30"/>
  <c r="Z19" i="30"/>
  <c r="AA19" i="30"/>
  <c r="AB19" i="30"/>
  <c r="AC19" i="30"/>
  <c r="W20" i="30"/>
  <c r="Y20" i="30"/>
  <c r="Z20" i="30"/>
  <c r="AA20" i="30"/>
  <c r="AB20" i="30"/>
  <c r="AC20" i="30"/>
  <c r="W21" i="30"/>
  <c r="Y21" i="30"/>
  <c r="Z21" i="30"/>
  <c r="AA21" i="30"/>
  <c r="AB21" i="30"/>
  <c r="AC21" i="30"/>
  <c r="W22" i="30"/>
  <c r="Y22" i="30"/>
  <c r="Z22" i="30"/>
  <c r="AA22" i="30"/>
  <c r="AB22" i="30"/>
  <c r="AC22" i="30"/>
  <c r="W23" i="30"/>
  <c r="Y23" i="30"/>
  <c r="Z23" i="30"/>
  <c r="AA23" i="30"/>
  <c r="AB23" i="30"/>
  <c r="AC23" i="30"/>
  <c r="W24" i="30"/>
  <c r="Y24" i="30"/>
  <c r="Z24" i="30"/>
  <c r="AA24" i="30"/>
  <c r="AB24" i="30"/>
  <c r="AC24" i="30"/>
  <c r="W25" i="30"/>
  <c r="Y25" i="30"/>
  <c r="Z25" i="30"/>
  <c r="AA25" i="30"/>
  <c r="AB25" i="30"/>
  <c r="AC25" i="30"/>
  <c r="W26" i="30"/>
  <c r="Y26" i="30"/>
  <c r="Z26" i="30"/>
  <c r="AA26" i="30"/>
  <c r="AB26" i="30"/>
  <c r="AC26" i="30"/>
  <c r="W27" i="30"/>
  <c r="Y27" i="30"/>
  <c r="Z27" i="30"/>
  <c r="AA27" i="30"/>
  <c r="AB27" i="30"/>
  <c r="AC27" i="30"/>
  <c r="W28" i="30"/>
  <c r="Y28" i="30"/>
  <c r="Z28" i="30"/>
  <c r="AA28" i="30"/>
  <c r="AB28" i="30"/>
  <c r="AC28" i="30"/>
  <c r="W29" i="30"/>
  <c r="Y29" i="30"/>
  <c r="Z29" i="30"/>
  <c r="AA29" i="30"/>
  <c r="AB29" i="30"/>
  <c r="AC29" i="30"/>
  <c r="W30" i="30"/>
  <c r="Y30" i="30"/>
  <c r="Z30" i="30"/>
  <c r="AA30" i="30"/>
  <c r="AB30" i="30"/>
  <c r="AC30" i="30"/>
  <c r="W31" i="30"/>
  <c r="Y31" i="30"/>
  <c r="Z31" i="30"/>
  <c r="AA31" i="30"/>
  <c r="AB31" i="30"/>
  <c r="AC31" i="30"/>
  <c r="W32" i="30"/>
  <c r="Y32" i="30"/>
  <c r="Z32" i="30"/>
  <c r="AA32" i="30"/>
  <c r="AB32" i="30"/>
  <c r="AC32" i="30"/>
  <c r="W33" i="30"/>
  <c r="Y33" i="30"/>
  <c r="Z33" i="30"/>
  <c r="AA33" i="30"/>
  <c r="AB33" i="30"/>
  <c r="AC33" i="30"/>
  <c r="W34" i="30"/>
  <c r="Y34" i="30"/>
  <c r="Z34" i="30"/>
  <c r="AA34" i="30"/>
  <c r="AB34" i="30"/>
  <c r="AC34" i="30"/>
  <c r="W35" i="30"/>
  <c r="Y35" i="30"/>
  <c r="Z35" i="30"/>
  <c r="AA35" i="30"/>
  <c r="AB35" i="30"/>
  <c r="AC35" i="30"/>
  <c r="W36" i="30"/>
  <c r="Y36" i="30"/>
  <c r="Z36" i="30"/>
  <c r="AA36" i="30"/>
  <c r="AB36" i="30"/>
  <c r="AC36" i="30"/>
  <c r="W37" i="30"/>
  <c r="Y37" i="30"/>
  <c r="Z37" i="30"/>
  <c r="AA37" i="30"/>
  <c r="AB37" i="30"/>
  <c r="AC37" i="30"/>
  <c r="W38" i="30"/>
  <c r="Y38" i="30"/>
  <c r="Z38" i="30"/>
  <c r="AA38" i="30"/>
  <c r="AB38" i="30"/>
  <c r="AC38" i="30"/>
  <c r="W39" i="30"/>
  <c r="Y39" i="30"/>
  <c r="Z39" i="30"/>
  <c r="AA39" i="30"/>
  <c r="AB39" i="30"/>
  <c r="AC39" i="30"/>
  <c r="W40" i="30"/>
  <c r="Y40" i="30"/>
  <c r="Z40" i="30"/>
  <c r="AA40" i="30"/>
  <c r="AB40" i="30"/>
  <c r="AC40" i="30"/>
  <c r="W41" i="30"/>
  <c r="Y41" i="30"/>
  <c r="Z41" i="30"/>
  <c r="AA41" i="30"/>
  <c r="AB41" i="30"/>
  <c r="AC41" i="30"/>
  <c r="W42" i="30"/>
  <c r="Y42" i="30"/>
  <c r="Z42" i="30"/>
  <c r="AA42" i="30"/>
  <c r="AB42" i="30"/>
  <c r="AC42" i="30"/>
  <c r="W43" i="30"/>
  <c r="Y43" i="30"/>
  <c r="Z43" i="30"/>
  <c r="AA43" i="30"/>
  <c r="AB43" i="30"/>
  <c r="AC43" i="30"/>
  <c r="W44" i="30"/>
  <c r="Y44" i="30"/>
  <c r="Z44" i="30"/>
  <c r="AA44" i="30"/>
  <c r="AB44" i="30"/>
  <c r="AC44" i="30"/>
  <c r="W45" i="30"/>
  <c r="Y45" i="30"/>
  <c r="Z45" i="30"/>
  <c r="AA45" i="30"/>
  <c r="AB45" i="30"/>
  <c r="AC45" i="30"/>
  <c r="W46" i="30"/>
  <c r="Y46" i="30"/>
  <c r="Z46" i="30"/>
  <c r="AA46" i="30"/>
  <c r="AB46" i="30"/>
  <c r="AC46" i="30"/>
  <c r="W47" i="30"/>
  <c r="Y47" i="30"/>
  <c r="Z47" i="30"/>
  <c r="AA47" i="30"/>
  <c r="AB47" i="30"/>
  <c r="AC47" i="30"/>
  <c r="W48" i="30"/>
  <c r="Y48" i="30"/>
  <c r="Z48" i="30"/>
  <c r="AA48" i="30"/>
  <c r="AB48" i="30"/>
  <c r="AC48" i="30"/>
  <c r="W49" i="30"/>
  <c r="Y49" i="30"/>
  <c r="Z49" i="30"/>
  <c r="AA49" i="30"/>
  <c r="AB49" i="30"/>
  <c r="AC49" i="30"/>
  <c r="W50" i="30"/>
  <c r="Y50" i="30"/>
  <c r="Z50" i="30"/>
  <c r="AA50" i="30"/>
  <c r="AB50" i="30"/>
  <c r="AC50" i="30"/>
  <c r="W51" i="30"/>
  <c r="Y51" i="30"/>
  <c r="Z51" i="30"/>
  <c r="AA51" i="30"/>
  <c r="AB51" i="30"/>
  <c r="AC51" i="30"/>
  <c r="W52" i="30"/>
  <c r="Y52" i="30"/>
  <c r="Z52" i="30"/>
  <c r="AA52" i="30"/>
  <c r="AB52" i="30"/>
  <c r="AC52" i="30"/>
  <c r="H4" i="30"/>
  <c r="AC4" i="30" s="1"/>
  <c r="AB4" i="30"/>
  <c r="AA4" i="30"/>
  <c r="Z4" i="30"/>
  <c r="Y4" i="30"/>
  <c r="W4" i="30"/>
  <c r="M61" i="11" l="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BU61" i="11"/>
  <c r="BV61" i="11"/>
  <c r="BW61" i="11"/>
  <c r="L61" i="11"/>
  <c r="C9" i="21"/>
  <c r="BW11" i="59" l="1"/>
  <c r="BV11" i="59"/>
  <c r="H37" i="21" s="1"/>
  <c r="BU11" i="59"/>
  <c r="BS11" i="59"/>
  <c r="BR11" i="59"/>
  <c r="BQ11" i="59"/>
  <c r="BP11" i="59"/>
  <c r="BO11" i="59"/>
  <c r="G37" i="21" s="1"/>
  <c r="BN11" i="59"/>
  <c r="BM11" i="59"/>
  <c r="BL11" i="59"/>
  <c r="BK11" i="59"/>
  <c r="BJ11" i="59"/>
  <c r="BI11" i="59"/>
  <c r="BH11" i="59"/>
  <c r="BG11" i="59"/>
  <c r="BF11" i="59"/>
  <c r="BE11" i="59"/>
  <c r="BD11" i="59"/>
  <c r="BC11" i="59"/>
  <c r="BB11" i="59"/>
  <c r="BA11" i="59"/>
  <c r="F37" i="21" s="1"/>
  <c r="AZ11" i="59"/>
  <c r="E37" i="21" s="1"/>
  <c r="AY11" i="59"/>
  <c r="AX11" i="59"/>
  <c r="AW11" i="59"/>
  <c r="AV11" i="59"/>
  <c r="AU11" i="59"/>
  <c r="AT11" i="59"/>
  <c r="AS11" i="59"/>
  <c r="AR11" i="59"/>
  <c r="AQ11" i="59"/>
  <c r="AP11" i="59"/>
  <c r="AO11" i="59"/>
  <c r="D37" i="21" s="1"/>
  <c r="AN11" i="59"/>
  <c r="AM11" i="59"/>
  <c r="AL11" i="59"/>
  <c r="AK11" i="59"/>
  <c r="AJ11" i="59"/>
  <c r="C37" i="21" s="1"/>
  <c r="AI11" i="59"/>
  <c r="AH11" i="59"/>
  <c r="AG11" i="59"/>
  <c r="AE11" i="59"/>
  <c r="AD11" i="59"/>
  <c r="AC11" i="59"/>
  <c r="AB11" i="59"/>
  <c r="AA11" i="59"/>
  <c r="Y11" i="59"/>
  <c r="X11" i="59"/>
  <c r="W11" i="59"/>
  <c r="V11" i="59"/>
  <c r="U11" i="59"/>
  <c r="B37" i="21" s="1"/>
  <c r="T11" i="59"/>
  <c r="S11" i="59"/>
  <c r="Q11" i="59"/>
  <c r="P11" i="59"/>
  <c r="O11" i="59"/>
  <c r="N11" i="59"/>
  <c r="M11" i="59"/>
  <c r="H11" i="59"/>
  <c r="CF11" i="59" s="1"/>
  <c r="G11" i="59"/>
  <c r="F11" i="59"/>
  <c r="CD11" i="59" s="1"/>
  <c r="E11" i="59"/>
  <c r="CC11" i="59" s="1"/>
  <c r="D11" i="59"/>
  <c r="CB11" i="59" s="1"/>
  <c r="C11" i="59"/>
  <c r="CA11" i="59" s="1"/>
  <c r="B11" i="59"/>
  <c r="BZ11" i="59" s="1"/>
  <c r="BW10" i="59"/>
  <c r="BV10" i="59"/>
  <c r="BU10" i="59"/>
  <c r="BS10" i="59"/>
  <c r="BR10" i="59"/>
  <c r="BQ10" i="59"/>
  <c r="V22" i="20" s="1"/>
  <c r="BP10" i="59"/>
  <c r="U22" i="20" s="1"/>
  <c r="BO10" i="59"/>
  <c r="T22" i="20" s="1"/>
  <c r="BN10" i="59"/>
  <c r="S22" i="20" s="1"/>
  <c r="BM10" i="59"/>
  <c r="R22" i="20" s="1"/>
  <c r="BL10" i="59"/>
  <c r="Q22" i="20" s="1"/>
  <c r="BK10" i="59"/>
  <c r="BJ10" i="59"/>
  <c r="BI10" i="59"/>
  <c r="BH10" i="59"/>
  <c r="BG10" i="59"/>
  <c r="BF10" i="59"/>
  <c r="BE10" i="59"/>
  <c r="BD10" i="59"/>
  <c r="BC10" i="59"/>
  <c r="BB10" i="59"/>
  <c r="P22" i="20" s="1"/>
  <c r="BA10" i="59"/>
  <c r="AZ10" i="59"/>
  <c r="AY10" i="59"/>
  <c r="AX10" i="59"/>
  <c r="AW10" i="59"/>
  <c r="O22" i="20" s="1"/>
  <c r="AV10" i="59"/>
  <c r="N22" i="20" s="1"/>
  <c r="AU10" i="59"/>
  <c r="M22" i="20" s="1"/>
  <c r="AT10" i="59"/>
  <c r="AS10" i="59"/>
  <c r="AR10" i="59"/>
  <c r="AQ10" i="59"/>
  <c r="AP10" i="59"/>
  <c r="AO10" i="59"/>
  <c r="AN10" i="59"/>
  <c r="L22" i="20" s="1"/>
  <c r="AM10" i="59"/>
  <c r="K22" i="20" s="1"/>
  <c r="AL10" i="59"/>
  <c r="AK10" i="59"/>
  <c r="AJ10" i="59"/>
  <c r="J22" i="20" s="1"/>
  <c r="AI10" i="59"/>
  <c r="I22" i="20" s="1"/>
  <c r="AH10" i="59"/>
  <c r="AG10" i="59"/>
  <c r="AE10" i="59"/>
  <c r="AD10" i="59"/>
  <c r="AC10" i="59"/>
  <c r="H22" i="20" s="1"/>
  <c r="AB10" i="59"/>
  <c r="F22" i="20" s="1"/>
  <c r="AA10" i="59"/>
  <c r="Y10" i="59"/>
  <c r="X10" i="59"/>
  <c r="W10" i="59"/>
  <c r="V10" i="59"/>
  <c r="U10" i="59"/>
  <c r="E22" i="20" s="1"/>
  <c r="T10" i="59"/>
  <c r="S10" i="59"/>
  <c r="C22" i="20" s="1"/>
  <c r="Q10" i="59"/>
  <c r="B22" i="20" s="1"/>
  <c r="P10" i="59"/>
  <c r="O10" i="59"/>
  <c r="N10" i="59"/>
  <c r="M10" i="59"/>
  <c r="H10" i="59"/>
  <c r="CF10" i="59" s="1"/>
  <c r="G10" i="59"/>
  <c r="F10" i="59"/>
  <c r="CD10" i="59" s="1"/>
  <c r="E10" i="59"/>
  <c r="CC10" i="59" s="1"/>
  <c r="D10" i="59"/>
  <c r="CB10" i="59" s="1"/>
  <c r="C10" i="59"/>
  <c r="CA10" i="59" s="1"/>
  <c r="B10" i="59"/>
  <c r="BZ10" i="59" s="1"/>
  <c r="CE9" i="59"/>
  <c r="CD9" i="59"/>
  <c r="CC9" i="59"/>
  <c r="CB9" i="59"/>
  <c r="CA9" i="59"/>
  <c r="BZ9" i="59"/>
  <c r="CF8" i="59"/>
  <c r="CE8" i="59"/>
  <c r="CD8" i="59"/>
  <c r="CC8" i="59"/>
  <c r="CB8" i="59"/>
  <c r="CA8" i="59"/>
  <c r="BZ8" i="59"/>
  <c r="BY8" i="59"/>
  <c r="CF7" i="59"/>
  <c r="CE7" i="59"/>
  <c r="CD7" i="59"/>
  <c r="CC7" i="59"/>
  <c r="CB7" i="59"/>
  <c r="CA7" i="59"/>
  <c r="BZ7" i="59"/>
  <c r="BY7" i="59"/>
  <c r="CF6" i="59"/>
  <c r="CE6" i="59"/>
  <c r="CD6" i="59"/>
  <c r="CC6" i="59"/>
  <c r="CB6" i="59"/>
  <c r="CA6" i="59"/>
  <c r="BZ6" i="59"/>
  <c r="BY6" i="59"/>
  <c r="CF5" i="59"/>
  <c r="CE5" i="59"/>
  <c r="CD5" i="59"/>
  <c r="CC5" i="59"/>
  <c r="CB5" i="59"/>
  <c r="CA5" i="59"/>
  <c r="BZ5" i="59"/>
  <c r="BY5" i="59"/>
  <c r="CF4" i="59"/>
  <c r="CE4" i="59"/>
  <c r="CD4" i="59"/>
  <c r="CC4" i="59"/>
  <c r="CB4" i="59"/>
  <c r="CA4" i="59"/>
  <c r="BZ4" i="59"/>
  <c r="BY4" i="59"/>
  <c r="CF3" i="59"/>
  <c r="CE3" i="59"/>
  <c r="CD3" i="59"/>
  <c r="CC3" i="59"/>
  <c r="CB3" i="59"/>
  <c r="CA3" i="59"/>
  <c r="BZ3" i="59"/>
  <c r="BY3" i="59"/>
  <c r="CE10" i="59" l="1"/>
  <c r="CE11" i="59"/>
  <c r="G17" i="57" l="1"/>
  <c r="H17" i="57"/>
  <c r="I17" i="57"/>
  <c r="J17" i="57"/>
  <c r="B21" i="20" s="1"/>
  <c r="K17" i="57"/>
  <c r="L17" i="57"/>
  <c r="C21" i="20" s="1"/>
  <c r="M17" i="57"/>
  <c r="N17" i="57"/>
  <c r="O17" i="57"/>
  <c r="P17" i="57"/>
  <c r="Q17" i="57"/>
  <c r="R17" i="57"/>
  <c r="S17" i="57"/>
  <c r="T17" i="57"/>
  <c r="F21" i="20" s="1"/>
  <c r="U17" i="57"/>
  <c r="V17" i="57"/>
  <c r="W17" i="57"/>
  <c r="X17" i="57"/>
  <c r="Y17" i="57"/>
  <c r="Z17" i="57"/>
  <c r="I21" i="20" s="1"/>
  <c r="AA17" i="57"/>
  <c r="J21" i="20" s="1"/>
  <c r="AB17" i="57"/>
  <c r="AC17" i="57"/>
  <c r="AD17" i="57"/>
  <c r="AE17" i="57"/>
  <c r="AF17" i="57"/>
  <c r="AG17" i="57"/>
  <c r="AH17" i="57"/>
  <c r="U21" i="20" s="1"/>
  <c r="AI17" i="57"/>
  <c r="AJ17" i="57"/>
  <c r="AK17" i="57"/>
  <c r="AL17" i="57"/>
  <c r="AM17" i="57"/>
  <c r="AN17" i="57"/>
  <c r="G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U18" i="57"/>
  <c r="V18" i="57"/>
  <c r="W18" i="57"/>
  <c r="X18" i="57"/>
  <c r="Y18" i="57"/>
  <c r="Z18" i="57"/>
  <c r="AA18" i="57"/>
  <c r="C36" i="21" s="1"/>
  <c r="AB18" i="57"/>
  <c r="AC18" i="57"/>
  <c r="AD18" i="57"/>
  <c r="AE18" i="57"/>
  <c r="AF18" i="57"/>
  <c r="AG18" i="57"/>
  <c r="AH18" i="57"/>
  <c r="AI18" i="57"/>
  <c r="AJ18" i="57"/>
  <c r="AK18" i="57"/>
  <c r="AL18" i="57"/>
  <c r="AM18" i="57"/>
  <c r="H36" i="21" s="1"/>
  <c r="AN18" i="57"/>
  <c r="F18" i="57"/>
  <c r="C18" i="57"/>
  <c r="B18" i="57"/>
  <c r="F17" i="57"/>
  <c r="C17" i="57"/>
  <c r="B17" i="57"/>
  <c r="AR16" i="57"/>
  <c r="AQ16" i="57"/>
  <c r="AR15" i="57"/>
  <c r="AQ15" i="57"/>
  <c r="AR14" i="57"/>
  <c r="AQ14" i="57"/>
  <c r="AR13" i="57"/>
  <c r="AQ13" i="57"/>
  <c r="AR12" i="57"/>
  <c r="AQ12" i="57"/>
  <c r="AR11" i="57"/>
  <c r="AQ11" i="57"/>
  <c r="AR10" i="57"/>
  <c r="AQ10" i="57"/>
  <c r="AR9" i="57"/>
  <c r="AQ9" i="57"/>
  <c r="AR8" i="57"/>
  <c r="AQ8" i="57"/>
  <c r="AR7" i="57"/>
  <c r="AQ7" i="57"/>
  <c r="AR6" i="57"/>
  <c r="AQ6" i="57"/>
  <c r="AR5" i="57"/>
  <c r="AQ5" i="57"/>
  <c r="AR4" i="57"/>
  <c r="AQ4" i="57"/>
  <c r="AR3" i="57"/>
  <c r="AQ3" i="57"/>
  <c r="AQ17" i="57" l="1"/>
  <c r="AR17" i="57"/>
  <c r="AR18" i="57"/>
  <c r="AQ18" i="57"/>
  <c r="D45" i="20"/>
  <c r="G45" i="20"/>
  <c r="U61" i="25" l="1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BG61" i="25"/>
  <c r="BH61" i="25"/>
  <c r="BI61" i="25"/>
  <c r="BJ61" i="25"/>
  <c r="BK61" i="25"/>
  <c r="BL61" i="25"/>
  <c r="BM61" i="25"/>
  <c r="BN61" i="25"/>
  <c r="BO61" i="25"/>
  <c r="BP61" i="25"/>
  <c r="BQ61" i="25"/>
  <c r="BR61" i="25"/>
  <c r="BS61" i="25"/>
  <c r="BT61" i="25"/>
  <c r="BU61" i="25"/>
  <c r="BV61" i="25"/>
  <c r="BW61" i="25"/>
  <c r="BX61" i="25"/>
  <c r="BY61" i="25"/>
  <c r="BZ61" i="25"/>
  <c r="CA61" i="25"/>
  <c r="CB61" i="25"/>
  <c r="CC61" i="25"/>
  <c r="CD61" i="25"/>
  <c r="CE61" i="25"/>
  <c r="CF61" i="25"/>
  <c r="CG61" i="25"/>
  <c r="CH61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AU62" i="25"/>
  <c r="AV62" i="25"/>
  <c r="AW62" i="25"/>
  <c r="AX62" i="25"/>
  <c r="AY62" i="25"/>
  <c r="AZ62" i="25"/>
  <c r="BA62" i="25"/>
  <c r="BB62" i="25"/>
  <c r="BC62" i="25"/>
  <c r="BD62" i="25"/>
  <c r="BE62" i="25"/>
  <c r="BF62" i="25"/>
  <c r="BG62" i="25"/>
  <c r="BH62" i="25"/>
  <c r="BI62" i="25"/>
  <c r="BJ62" i="25"/>
  <c r="BK62" i="25"/>
  <c r="BL62" i="25"/>
  <c r="BM62" i="25"/>
  <c r="BN62" i="25"/>
  <c r="BO62" i="25"/>
  <c r="BP62" i="25"/>
  <c r="BQ62" i="25"/>
  <c r="BR62" i="25"/>
  <c r="BS62" i="25"/>
  <c r="BT62" i="25"/>
  <c r="BU62" i="25"/>
  <c r="BV62" i="25"/>
  <c r="BW62" i="25"/>
  <c r="BX62" i="25"/>
  <c r="BY62" i="25"/>
  <c r="BZ62" i="25"/>
  <c r="CA62" i="25"/>
  <c r="CB62" i="25"/>
  <c r="CC62" i="25"/>
  <c r="CD62" i="25"/>
  <c r="CE62" i="25"/>
  <c r="CF62" i="25"/>
  <c r="CG62" i="25"/>
  <c r="CH62" i="25"/>
  <c r="T62" i="25"/>
  <c r="T61" i="25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BE61" i="12"/>
  <c r="BF61" i="12"/>
  <c r="BG61" i="12"/>
  <c r="BH61" i="12"/>
  <c r="BI61" i="12"/>
  <c r="BJ61" i="12"/>
  <c r="BK61" i="12"/>
  <c r="BL61" i="12"/>
  <c r="BM61" i="12"/>
  <c r="BN61" i="12"/>
  <c r="BO61" i="12"/>
  <c r="BP61" i="12"/>
  <c r="BQ61" i="12"/>
  <c r="BR61" i="12"/>
  <c r="BS61" i="12"/>
  <c r="BT61" i="12"/>
  <c r="BU61" i="12"/>
  <c r="BV61" i="12"/>
  <c r="BW61" i="12"/>
  <c r="BX61" i="12"/>
  <c r="BY61" i="12"/>
  <c r="BZ61" i="12"/>
  <c r="CA61" i="12"/>
  <c r="CB61" i="12"/>
  <c r="CC61" i="12"/>
  <c r="CD61" i="12"/>
  <c r="CE61" i="12"/>
  <c r="CF61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BH62" i="12"/>
  <c r="BI62" i="12"/>
  <c r="BJ62" i="12"/>
  <c r="BK62" i="12"/>
  <c r="BL62" i="12"/>
  <c r="BM62" i="12"/>
  <c r="BN62" i="12"/>
  <c r="BO62" i="12"/>
  <c r="BP62" i="12"/>
  <c r="BQ62" i="12"/>
  <c r="BR62" i="12"/>
  <c r="BS62" i="12"/>
  <c r="BT62" i="12"/>
  <c r="BU62" i="12"/>
  <c r="BV62" i="12"/>
  <c r="BW62" i="12"/>
  <c r="BX62" i="12"/>
  <c r="BY62" i="12"/>
  <c r="BZ62" i="12"/>
  <c r="CA62" i="12"/>
  <c r="CB62" i="12"/>
  <c r="CC62" i="12"/>
  <c r="CD62" i="12"/>
  <c r="CE62" i="12"/>
  <c r="CF62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BE63" i="12"/>
  <c r="BF63" i="12"/>
  <c r="BG63" i="12"/>
  <c r="BH63" i="12"/>
  <c r="BI63" i="12"/>
  <c r="BJ63" i="12"/>
  <c r="BK63" i="12"/>
  <c r="BL63" i="12"/>
  <c r="BM63" i="12"/>
  <c r="BN63" i="12"/>
  <c r="BO63" i="12"/>
  <c r="BP63" i="12"/>
  <c r="BQ63" i="12"/>
  <c r="BR63" i="12"/>
  <c r="BS63" i="12"/>
  <c r="BT63" i="12"/>
  <c r="BU63" i="12"/>
  <c r="BV63" i="12"/>
  <c r="BW63" i="12"/>
  <c r="BX63" i="12"/>
  <c r="BY63" i="12"/>
  <c r="BZ63" i="12"/>
  <c r="CA63" i="12"/>
  <c r="CB63" i="12"/>
  <c r="CC63" i="12"/>
  <c r="CD63" i="12"/>
  <c r="CE63" i="12"/>
  <c r="CF63" i="12"/>
  <c r="T63" i="12"/>
  <c r="T62" i="12"/>
  <c r="T61" i="12"/>
  <c r="J5" i="20" l="1"/>
  <c r="M62" i="11" l="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BT62" i="11"/>
  <c r="BU62" i="11"/>
  <c r="BV62" i="11"/>
  <c r="BW62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D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BW63" i="11"/>
  <c r="L63" i="11"/>
  <c r="L62" i="11"/>
  <c r="BY3" i="11"/>
  <c r="BZ3" i="11"/>
  <c r="CA3" i="11"/>
  <c r="CB3" i="11"/>
  <c r="CC3" i="11"/>
  <c r="BY4" i="11"/>
  <c r="BZ4" i="11"/>
  <c r="CA4" i="11"/>
  <c r="CB4" i="11"/>
  <c r="CC4" i="11"/>
  <c r="BY5" i="11"/>
  <c r="BZ5" i="11"/>
  <c r="CA5" i="11"/>
  <c r="CB5" i="11"/>
  <c r="CC5" i="11"/>
  <c r="BY6" i="11"/>
  <c r="BZ6" i="11"/>
  <c r="CA6" i="11"/>
  <c r="CB6" i="11"/>
  <c r="CC6" i="11"/>
  <c r="BY7" i="11"/>
  <c r="BZ7" i="11"/>
  <c r="CA7" i="11"/>
  <c r="CB7" i="11"/>
  <c r="CC7" i="11"/>
  <c r="BY8" i="11"/>
  <c r="BZ8" i="11"/>
  <c r="CA8" i="11"/>
  <c r="CB8" i="11"/>
  <c r="CC8" i="11"/>
  <c r="BY9" i="11"/>
  <c r="BZ9" i="11"/>
  <c r="CA9" i="11"/>
  <c r="CB9" i="11"/>
  <c r="CC9" i="11"/>
  <c r="BY10" i="11"/>
  <c r="BZ10" i="11"/>
  <c r="CA10" i="11"/>
  <c r="CB10" i="11"/>
  <c r="CC10" i="11"/>
  <c r="BY11" i="11"/>
  <c r="BZ11" i="11"/>
  <c r="CA11" i="11"/>
  <c r="CB11" i="11"/>
  <c r="CC11" i="11"/>
  <c r="BY12" i="11"/>
  <c r="BZ12" i="11"/>
  <c r="CA12" i="11"/>
  <c r="CB12" i="11"/>
  <c r="CC12" i="11"/>
  <c r="BY13" i="11"/>
  <c r="BZ13" i="11"/>
  <c r="CA13" i="11"/>
  <c r="CB13" i="11"/>
  <c r="CC13" i="11"/>
  <c r="BY14" i="11"/>
  <c r="BZ14" i="11"/>
  <c r="CA14" i="11"/>
  <c r="CB14" i="11"/>
  <c r="CC14" i="11"/>
  <c r="BY15" i="11"/>
  <c r="BZ15" i="11"/>
  <c r="CA15" i="11"/>
  <c r="CB15" i="11"/>
  <c r="CC15" i="11"/>
  <c r="BY16" i="11"/>
  <c r="BZ16" i="11"/>
  <c r="CA16" i="11"/>
  <c r="CB16" i="11"/>
  <c r="CC16" i="11"/>
  <c r="BY17" i="11"/>
  <c r="BZ17" i="11"/>
  <c r="CA17" i="11"/>
  <c r="CB17" i="11"/>
  <c r="CC17" i="11"/>
  <c r="BY18" i="11"/>
  <c r="BZ18" i="11"/>
  <c r="CA18" i="11"/>
  <c r="CB18" i="11"/>
  <c r="CC18" i="11"/>
  <c r="BY19" i="11"/>
  <c r="BZ19" i="11"/>
  <c r="CA19" i="11"/>
  <c r="CB19" i="11"/>
  <c r="CC19" i="11"/>
  <c r="BY20" i="11"/>
  <c r="BZ20" i="11"/>
  <c r="CA20" i="11"/>
  <c r="CB20" i="11"/>
  <c r="CC20" i="11"/>
  <c r="BY21" i="11"/>
  <c r="BZ21" i="11"/>
  <c r="CA21" i="11"/>
  <c r="CB21" i="11"/>
  <c r="CC21" i="11"/>
  <c r="BY22" i="11"/>
  <c r="BZ22" i="11"/>
  <c r="CA22" i="11"/>
  <c r="CB22" i="11"/>
  <c r="CC22" i="11"/>
  <c r="BY23" i="11"/>
  <c r="BZ23" i="11"/>
  <c r="CA23" i="11"/>
  <c r="CB23" i="11"/>
  <c r="CC23" i="11"/>
  <c r="BY24" i="11"/>
  <c r="BZ24" i="11"/>
  <c r="CA24" i="11"/>
  <c r="CB24" i="11"/>
  <c r="CC24" i="11"/>
  <c r="BY25" i="11"/>
  <c r="BZ25" i="11"/>
  <c r="CA25" i="11"/>
  <c r="CB25" i="11"/>
  <c r="CC25" i="11"/>
  <c r="BY26" i="11"/>
  <c r="BZ26" i="11"/>
  <c r="CA26" i="11"/>
  <c r="CB26" i="11"/>
  <c r="CC26" i="11"/>
  <c r="BY27" i="11"/>
  <c r="BZ27" i="11"/>
  <c r="CA27" i="11"/>
  <c r="CB27" i="11"/>
  <c r="CC27" i="11"/>
  <c r="BY28" i="11"/>
  <c r="BZ28" i="11"/>
  <c r="CA28" i="11"/>
  <c r="CB28" i="11"/>
  <c r="CC28" i="11"/>
  <c r="BY29" i="11"/>
  <c r="BZ29" i="11"/>
  <c r="CA29" i="11"/>
  <c r="CB29" i="11"/>
  <c r="CC29" i="11"/>
  <c r="BY30" i="11"/>
  <c r="BZ30" i="11"/>
  <c r="CA30" i="11"/>
  <c r="CB30" i="11"/>
  <c r="CC30" i="11"/>
  <c r="BY31" i="11"/>
  <c r="BZ31" i="11"/>
  <c r="CA31" i="11"/>
  <c r="CB31" i="11"/>
  <c r="CC31" i="11"/>
  <c r="BY32" i="11"/>
  <c r="BZ32" i="11"/>
  <c r="CA32" i="11"/>
  <c r="CB32" i="11"/>
  <c r="CC32" i="11"/>
  <c r="BY33" i="11"/>
  <c r="BZ33" i="11"/>
  <c r="CA33" i="11"/>
  <c r="CB33" i="11"/>
  <c r="CC33" i="11"/>
  <c r="BY34" i="11"/>
  <c r="BZ34" i="11"/>
  <c r="CA34" i="11"/>
  <c r="CB34" i="11"/>
  <c r="CC34" i="11"/>
  <c r="BY35" i="11"/>
  <c r="BZ35" i="11"/>
  <c r="CA35" i="11"/>
  <c r="CB35" i="11"/>
  <c r="CC35" i="11"/>
  <c r="BY36" i="11"/>
  <c r="BZ36" i="11"/>
  <c r="CA36" i="11"/>
  <c r="CB36" i="11"/>
  <c r="CC36" i="11"/>
  <c r="BY37" i="11"/>
  <c r="BZ37" i="11"/>
  <c r="CA37" i="11"/>
  <c r="CB37" i="11"/>
  <c r="CC37" i="11"/>
  <c r="BY38" i="11"/>
  <c r="BZ38" i="11"/>
  <c r="CA38" i="11"/>
  <c r="CB38" i="11"/>
  <c r="CC38" i="11"/>
  <c r="BY39" i="11"/>
  <c r="BZ39" i="11"/>
  <c r="CA39" i="11"/>
  <c r="CB39" i="11"/>
  <c r="CC39" i="11"/>
  <c r="BY40" i="11"/>
  <c r="BZ40" i="11"/>
  <c r="CA40" i="11"/>
  <c r="CB40" i="11"/>
  <c r="CC40" i="11"/>
  <c r="BY41" i="11"/>
  <c r="BZ41" i="11"/>
  <c r="CA41" i="11"/>
  <c r="CB41" i="11"/>
  <c r="CC41" i="11"/>
  <c r="BY42" i="11"/>
  <c r="BZ42" i="11"/>
  <c r="CA42" i="11"/>
  <c r="CB42" i="11"/>
  <c r="CC42" i="11"/>
  <c r="BY43" i="11"/>
  <c r="BZ43" i="11"/>
  <c r="CA43" i="11"/>
  <c r="CB43" i="11"/>
  <c r="CC43" i="11"/>
  <c r="BY44" i="11"/>
  <c r="BZ44" i="11"/>
  <c r="CA44" i="11"/>
  <c r="CB44" i="11"/>
  <c r="CC44" i="11"/>
  <c r="BY45" i="11"/>
  <c r="BZ45" i="11"/>
  <c r="CA45" i="11"/>
  <c r="CB45" i="11"/>
  <c r="CC45" i="11"/>
  <c r="BY46" i="11"/>
  <c r="BZ46" i="11"/>
  <c r="CA46" i="11"/>
  <c r="CB46" i="11"/>
  <c r="CC46" i="11"/>
  <c r="BY47" i="11"/>
  <c r="BZ47" i="11"/>
  <c r="CA47" i="11"/>
  <c r="CB47" i="11"/>
  <c r="CC47" i="11"/>
  <c r="BY48" i="11"/>
  <c r="BZ48" i="11"/>
  <c r="CA48" i="11"/>
  <c r="CB48" i="11"/>
  <c r="CC48" i="11"/>
  <c r="BY49" i="11"/>
  <c r="BZ49" i="11"/>
  <c r="CA49" i="11"/>
  <c r="CB49" i="11"/>
  <c r="CC49" i="11"/>
  <c r="BY50" i="11"/>
  <c r="BZ50" i="11"/>
  <c r="CA50" i="11"/>
  <c r="CB50" i="11"/>
  <c r="CC50" i="11"/>
  <c r="BY51" i="11"/>
  <c r="BZ51" i="11"/>
  <c r="CA51" i="11"/>
  <c r="CB51" i="11"/>
  <c r="CC51" i="11"/>
  <c r="BY52" i="11"/>
  <c r="BZ52" i="11"/>
  <c r="CA52" i="11"/>
  <c r="CB52" i="11"/>
  <c r="CC52" i="11"/>
  <c r="BY53" i="11"/>
  <c r="BZ53" i="11"/>
  <c r="CA53" i="11"/>
  <c r="CB53" i="11"/>
  <c r="CC53" i="11"/>
  <c r="BY54" i="11"/>
  <c r="BZ54" i="11"/>
  <c r="CA54" i="11"/>
  <c r="CB54" i="11"/>
  <c r="CC54" i="11"/>
  <c r="BY55" i="11"/>
  <c r="BZ55" i="11"/>
  <c r="CA55" i="11"/>
  <c r="CB55" i="11"/>
  <c r="CC55" i="11"/>
  <c r="BY56" i="11"/>
  <c r="BZ56" i="11"/>
  <c r="CA56" i="11"/>
  <c r="CB56" i="11"/>
  <c r="CC56" i="11"/>
  <c r="BY57" i="11"/>
  <c r="BZ57" i="11"/>
  <c r="CA57" i="11"/>
  <c r="CB57" i="11"/>
  <c r="CC57" i="11"/>
  <c r="BY58" i="11"/>
  <c r="BZ58" i="11"/>
  <c r="CA58" i="11"/>
  <c r="CB58" i="11"/>
  <c r="CC58" i="11"/>
  <c r="BY59" i="11"/>
  <c r="BZ59" i="11"/>
  <c r="CA59" i="11"/>
  <c r="CB59" i="11"/>
  <c r="CC59" i="11"/>
  <c r="BY60" i="11"/>
  <c r="BZ60" i="11"/>
  <c r="CA60" i="11"/>
  <c r="CB60" i="11"/>
  <c r="CC60" i="11"/>
  <c r="T61" i="27" l="1"/>
  <c r="U61" i="27"/>
  <c r="U62" i="27" s="1"/>
  <c r="V61" i="27"/>
  <c r="W61" i="27"/>
  <c r="W62" i="27" s="1"/>
  <c r="X61" i="27"/>
  <c r="Y61" i="27"/>
  <c r="Y62" i="27" s="1"/>
  <c r="Z61" i="27"/>
  <c r="AA61" i="27"/>
  <c r="AA62" i="27" s="1"/>
  <c r="AB61" i="27"/>
  <c r="AC61" i="27"/>
  <c r="AC62" i="27" s="1"/>
  <c r="AD61" i="27"/>
  <c r="AE61" i="27"/>
  <c r="AE62" i="27" s="1"/>
  <c r="AF61" i="27"/>
  <c r="AG61" i="27"/>
  <c r="AG62" i="27" s="1"/>
  <c r="AH61" i="27"/>
  <c r="AI61" i="27"/>
  <c r="AI62" i="27" s="1"/>
  <c r="AJ61" i="27"/>
  <c r="AK61" i="27"/>
  <c r="AK62" i="27" s="1"/>
  <c r="AL61" i="27"/>
  <c r="AM61" i="27"/>
  <c r="AM62" i="27" s="1"/>
  <c r="AN61" i="27"/>
  <c r="AO61" i="27"/>
  <c r="AO62" i="27" s="1"/>
  <c r="AP61" i="27"/>
  <c r="AQ61" i="27"/>
  <c r="AQ62" i="27" s="1"/>
  <c r="AR61" i="27"/>
  <c r="AS61" i="27"/>
  <c r="AS62" i="27" s="1"/>
  <c r="AT61" i="27"/>
  <c r="AU61" i="27"/>
  <c r="AU62" i="27" s="1"/>
  <c r="AV61" i="27"/>
  <c r="AW61" i="27"/>
  <c r="AW62" i="27" s="1"/>
  <c r="AX61" i="27"/>
  <c r="AY61" i="27"/>
  <c r="AY62" i="27" s="1"/>
  <c r="AZ61" i="27"/>
  <c r="BA61" i="27"/>
  <c r="BA62" i="27" s="1"/>
  <c r="BB61" i="27"/>
  <c r="BC61" i="27"/>
  <c r="BC62" i="27" s="1"/>
  <c r="BD61" i="27"/>
  <c r="BE61" i="27"/>
  <c r="BE62" i="27" s="1"/>
  <c r="BF61" i="27"/>
  <c r="BG61" i="27"/>
  <c r="BG62" i="27" s="1"/>
  <c r="BH61" i="27"/>
  <c r="BI61" i="27"/>
  <c r="BI62" i="27" s="1"/>
  <c r="BJ61" i="27"/>
  <c r="BK61" i="27"/>
  <c r="BK62" i="27" s="1"/>
  <c r="BL61" i="27"/>
  <c r="BM61" i="27"/>
  <c r="BM62" i="27" s="1"/>
  <c r="BN61" i="27"/>
  <c r="BO61" i="27"/>
  <c r="BO62" i="27" s="1"/>
  <c r="BP61" i="27"/>
  <c r="BQ61" i="27"/>
  <c r="BQ62" i="27" s="1"/>
  <c r="BR61" i="27"/>
  <c r="BS61" i="27"/>
  <c r="BS62" i="27" s="1"/>
  <c r="BT61" i="27"/>
  <c r="BU61" i="27"/>
  <c r="BU62" i="27" s="1"/>
  <c r="BV61" i="27"/>
  <c r="BW61" i="27"/>
  <c r="BW62" i="27" s="1"/>
  <c r="BX61" i="27"/>
  <c r="BY61" i="27"/>
  <c r="BY62" i="27" s="1"/>
  <c r="BZ61" i="27"/>
  <c r="CA61" i="27"/>
  <c r="CA62" i="27" s="1"/>
  <c r="CB61" i="27"/>
  <c r="CC61" i="27"/>
  <c r="CC62" i="27" s="1"/>
  <c r="CD61" i="27"/>
  <c r="CE61" i="27"/>
  <c r="CE62" i="27" s="1"/>
  <c r="CF61" i="27"/>
  <c r="T62" i="27"/>
  <c r="V62" i="27"/>
  <c r="X62" i="27"/>
  <c r="Z62" i="27"/>
  <c r="AB62" i="27"/>
  <c r="AD62" i="27"/>
  <c r="AF62" i="27"/>
  <c r="AH62" i="27"/>
  <c r="AJ62" i="27"/>
  <c r="AL62" i="27"/>
  <c r="AN62" i="27"/>
  <c r="AP62" i="27"/>
  <c r="AR62" i="27"/>
  <c r="AT62" i="27"/>
  <c r="AV62" i="27"/>
  <c r="AX62" i="27"/>
  <c r="AZ62" i="27"/>
  <c r="BB62" i="27"/>
  <c r="BD62" i="27"/>
  <c r="BF62" i="27"/>
  <c r="BH62" i="27"/>
  <c r="BJ62" i="27"/>
  <c r="BL62" i="27"/>
  <c r="BN62" i="27"/>
  <c r="BP62" i="27"/>
  <c r="BR62" i="27"/>
  <c r="BT62" i="27"/>
  <c r="BV62" i="27"/>
  <c r="BX62" i="27"/>
  <c r="BZ62" i="27"/>
  <c r="CB62" i="27"/>
  <c r="CD62" i="27"/>
  <c r="CF62" i="27"/>
  <c r="S61" i="27" l="1"/>
  <c r="S62" i="27" s="1"/>
  <c r="S61" i="55" l="1"/>
  <c r="T61" i="55"/>
  <c r="U61" i="55"/>
  <c r="V61" i="55"/>
  <c r="W61" i="55"/>
  <c r="X61" i="55"/>
  <c r="Y61" i="55"/>
  <c r="Z61" i="55"/>
  <c r="AA61" i="55"/>
  <c r="AB61" i="55"/>
  <c r="AC61" i="55"/>
  <c r="AD61" i="55"/>
  <c r="AE61" i="55"/>
  <c r="AF61" i="55"/>
  <c r="AG61" i="55"/>
  <c r="AH61" i="55"/>
  <c r="AI61" i="55"/>
  <c r="AJ61" i="55"/>
  <c r="AK61" i="55"/>
  <c r="AL61" i="55"/>
  <c r="AM61" i="55"/>
  <c r="AN61" i="55"/>
  <c r="AO61" i="55"/>
  <c r="AP61" i="55"/>
  <c r="AQ61" i="55"/>
  <c r="AR61" i="55"/>
  <c r="AS61" i="55"/>
  <c r="AT61" i="55"/>
  <c r="AU61" i="55"/>
  <c r="AV61" i="55"/>
  <c r="AW61" i="55"/>
  <c r="AX61" i="55"/>
  <c r="AY61" i="55"/>
  <c r="AZ61" i="55"/>
  <c r="BA61" i="55"/>
  <c r="BB61" i="55"/>
  <c r="BC61" i="55"/>
  <c r="BD61" i="55"/>
  <c r="BE61" i="55"/>
  <c r="BF61" i="55"/>
  <c r="BG61" i="55"/>
  <c r="BH61" i="55"/>
  <c r="BI61" i="55"/>
  <c r="BJ61" i="55"/>
  <c r="BK61" i="55"/>
  <c r="BL61" i="55"/>
  <c r="BM61" i="55"/>
  <c r="BN61" i="55"/>
  <c r="BO61" i="55"/>
  <c r="BP61" i="55"/>
  <c r="BQ61" i="55"/>
  <c r="BR61" i="55"/>
  <c r="BS61" i="55"/>
  <c r="BT61" i="55"/>
  <c r="BU61" i="55"/>
  <c r="BV61" i="55"/>
  <c r="BW61" i="55"/>
  <c r="BX61" i="55"/>
  <c r="BY61" i="55"/>
  <c r="BZ61" i="55"/>
  <c r="S62" i="55"/>
  <c r="T62" i="55"/>
  <c r="U62" i="55"/>
  <c r="V62" i="55"/>
  <c r="B31" i="20" s="1"/>
  <c r="W62" i="55"/>
  <c r="X62" i="55"/>
  <c r="C31" i="20" s="1"/>
  <c r="Y62" i="55"/>
  <c r="Z62" i="55"/>
  <c r="AA62" i="55"/>
  <c r="E31" i="20" s="1"/>
  <c r="AB62" i="55"/>
  <c r="AC62" i="55"/>
  <c r="AD62" i="55"/>
  <c r="AE62" i="55"/>
  <c r="AF62" i="55"/>
  <c r="AG62" i="55"/>
  <c r="AH62" i="55"/>
  <c r="F31" i="20" s="1"/>
  <c r="AI62" i="55"/>
  <c r="G31" i="20" s="1"/>
  <c r="AJ62" i="55"/>
  <c r="H31" i="20" s="1"/>
  <c r="AK62" i="55"/>
  <c r="AL62" i="55"/>
  <c r="AM62" i="55"/>
  <c r="AN62" i="55"/>
  <c r="AO62" i="55"/>
  <c r="AP62" i="55"/>
  <c r="I31" i="20" s="1"/>
  <c r="AQ62" i="55"/>
  <c r="J31" i="20" s="1"/>
  <c r="AR62" i="55"/>
  <c r="AS62" i="55"/>
  <c r="AT62" i="55"/>
  <c r="K31" i="20" s="1"/>
  <c r="AU62" i="55"/>
  <c r="L31" i="20" s="1"/>
  <c r="AV62" i="55"/>
  <c r="AW62" i="55"/>
  <c r="AX62" i="55"/>
  <c r="AY62" i="55"/>
  <c r="AZ62" i="55"/>
  <c r="BA62" i="55"/>
  <c r="BB62" i="55"/>
  <c r="M31" i="20" s="1"/>
  <c r="BC62" i="55"/>
  <c r="N31" i="20" s="1"/>
  <c r="BD62" i="55"/>
  <c r="O31" i="20" s="1"/>
  <c r="BE62" i="55"/>
  <c r="BF62" i="55"/>
  <c r="BG62" i="55"/>
  <c r="BH62" i="55"/>
  <c r="BI62" i="55"/>
  <c r="P31" i="20" s="1"/>
  <c r="BJ62" i="55"/>
  <c r="BK62" i="55"/>
  <c r="BL62" i="55"/>
  <c r="BM62" i="55"/>
  <c r="BN62" i="55"/>
  <c r="BO62" i="55"/>
  <c r="BP62" i="55"/>
  <c r="BQ62" i="55"/>
  <c r="BR62" i="55"/>
  <c r="BS62" i="55"/>
  <c r="Q31" i="20" s="1"/>
  <c r="BT62" i="55"/>
  <c r="R31" i="20" s="1"/>
  <c r="BU62" i="55"/>
  <c r="S31" i="20" s="1"/>
  <c r="BV62" i="55"/>
  <c r="T31" i="20" s="1"/>
  <c r="BW62" i="55"/>
  <c r="U31" i="20" s="1"/>
  <c r="BX62" i="55"/>
  <c r="V31" i="20" s="1"/>
  <c r="BY62" i="55"/>
  <c r="BZ62" i="55"/>
  <c r="S63" i="55"/>
  <c r="T63" i="55"/>
  <c r="U63" i="55"/>
  <c r="V63" i="55"/>
  <c r="W63" i="55"/>
  <c r="X63" i="55"/>
  <c r="Y63" i="55"/>
  <c r="Z63" i="55"/>
  <c r="AA63" i="55"/>
  <c r="AB63" i="55"/>
  <c r="AC63" i="55"/>
  <c r="AD63" i="55"/>
  <c r="AE63" i="55"/>
  <c r="AF63" i="55"/>
  <c r="AG63" i="55"/>
  <c r="AH63" i="55"/>
  <c r="AI63" i="55"/>
  <c r="AJ63" i="55"/>
  <c r="AK63" i="55"/>
  <c r="AL63" i="55"/>
  <c r="AM63" i="55"/>
  <c r="AN63" i="55"/>
  <c r="AO63" i="55"/>
  <c r="AP63" i="55"/>
  <c r="AQ63" i="55"/>
  <c r="AR63" i="55"/>
  <c r="AS63" i="55"/>
  <c r="AT63" i="55"/>
  <c r="AU63" i="55"/>
  <c r="AV63" i="55"/>
  <c r="AW63" i="55"/>
  <c r="AX63" i="55"/>
  <c r="AY63" i="55"/>
  <c r="AZ63" i="55"/>
  <c r="BA63" i="55"/>
  <c r="BB63" i="55"/>
  <c r="BC63" i="55"/>
  <c r="BD63" i="55"/>
  <c r="BE63" i="55"/>
  <c r="BF63" i="55"/>
  <c r="BG63" i="55"/>
  <c r="BH63" i="55"/>
  <c r="BI63" i="55"/>
  <c r="BJ63" i="55"/>
  <c r="BK63" i="55"/>
  <c r="BL63" i="55"/>
  <c r="BM63" i="55"/>
  <c r="BN63" i="55"/>
  <c r="BO63" i="55"/>
  <c r="BP63" i="55"/>
  <c r="BQ63" i="55"/>
  <c r="BR63" i="55"/>
  <c r="BS63" i="55"/>
  <c r="BT63" i="55"/>
  <c r="BU63" i="55"/>
  <c r="BV63" i="55"/>
  <c r="BW63" i="55"/>
  <c r="BX63" i="55"/>
  <c r="BY63" i="55"/>
  <c r="BZ63" i="55"/>
  <c r="R63" i="55" l="1"/>
  <c r="J63" i="55"/>
  <c r="I63" i="55"/>
  <c r="H63" i="55"/>
  <c r="G63" i="55"/>
  <c r="F63" i="55"/>
  <c r="E63" i="55"/>
  <c r="D63" i="55"/>
  <c r="C63" i="55"/>
  <c r="B63" i="55"/>
  <c r="R62" i="55"/>
  <c r="J62" i="55"/>
  <c r="I62" i="55"/>
  <c r="H62" i="55"/>
  <c r="G62" i="55"/>
  <c r="F62" i="55"/>
  <c r="E62" i="55"/>
  <c r="D62" i="55"/>
  <c r="C62" i="55"/>
  <c r="B62" i="55"/>
  <c r="R61" i="55"/>
  <c r="J61" i="55"/>
  <c r="I61" i="55"/>
  <c r="H61" i="55"/>
  <c r="G61" i="55"/>
  <c r="F61" i="55"/>
  <c r="E61" i="55"/>
  <c r="D61" i="55"/>
  <c r="C61" i="55"/>
  <c r="B61" i="55"/>
  <c r="B23" i="21" l="1"/>
  <c r="F23" i="21"/>
  <c r="H23" i="21"/>
  <c r="D23" i="21"/>
  <c r="C23" i="21"/>
  <c r="E23" i="21"/>
  <c r="G23" i="21"/>
  <c r="CY57" i="9" l="1"/>
  <c r="CX57" i="9"/>
  <c r="CW57" i="9"/>
  <c r="CV57" i="9"/>
  <c r="CU57" i="9"/>
  <c r="CT57" i="9"/>
  <c r="CS57" i="9"/>
  <c r="CR57" i="9"/>
  <c r="CQ57" i="9"/>
  <c r="CP57" i="9"/>
  <c r="CO57" i="9"/>
  <c r="CN57" i="9"/>
  <c r="CM57" i="9"/>
  <c r="CL57" i="9"/>
  <c r="CK57" i="9"/>
  <c r="CJ57" i="9"/>
  <c r="CY56" i="9"/>
  <c r="CX56" i="9"/>
  <c r="CW56" i="9"/>
  <c r="CV56" i="9"/>
  <c r="CU56" i="9"/>
  <c r="CT56" i="9"/>
  <c r="CS56" i="9"/>
  <c r="CR56" i="9"/>
  <c r="CQ56" i="9"/>
  <c r="CP56" i="9"/>
  <c r="CO56" i="9"/>
  <c r="CN56" i="9"/>
  <c r="CM56" i="9"/>
  <c r="CL56" i="9"/>
  <c r="CK56" i="9"/>
  <c r="CJ56" i="9"/>
  <c r="CY55" i="9"/>
  <c r="CX55" i="9"/>
  <c r="CW55" i="9"/>
  <c r="CV55" i="9"/>
  <c r="CU55" i="9"/>
  <c r="CT55" i="9"/>
  <c r="CS55" i="9"/>
  <c r="CR55" i="9"/>
  <c r="CQ55" i="9"/>
  <c r="CP55" i="9"/>
  <c r="CO55" i="9"/>
  <c r="CN55" i="9"/>
  <c r="CM55" i="9"/>
  <c r="CL55" i="9"/>
  <c r="CK55" i="9"/>
  <c r="CJ55" i="9"/>
  <c r="O49" i="8" l="1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N51" i="8"/>
  <c r="N50" i="8"/>
  <c r="N49" i="8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W61" i="9"/>
  <c r="BX61" i="9"/>
  <c r="BY61" i="9"/>
  <c r="BZ61" i="9"/>
  <c r="CA61" i="9"/>
  <c r="CB61" i="9"/>
  <c r="CC61" i="9"/>
  <c r="CD61" i="9"/>
  <c r="CE61" i="9"/>
  <c r="CF61" i="9"/>
  <c r="CG61" i="9"/>
  <c r="CH61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AR62" i="9"/>
  <c r="AS62" i="9"/>
  <c r="AT62" i="9"/>
  <c r="AU62" i="9"/>
  <c r="AV62" i="9"/>
  <c r="AW62" i="9"/>
  <c r="AX62" i="9"/>
  <c r="AY62" i="9"/>
  <c r="AZ62" i="9"/>
  <c r="BA62" i="9"/>
  <c r="BB62" i="9"/>
  <c r="BC62" i="9"/>
  <c r="BD62" i="9"/>
  <c r="BE62" i="9"/>
  <c r="BF62" i="9"/>
  <c r="BG62" i="9"/>
  <c r="BH62" i="9"/>
  <c r="BI62" i="9"/>
  <c r="BJ62" i="9"/>
  <c r="BK62" i="9"/>
  <c r="BL62" i="9"/>
  <c r="BM62" i="9"/>
  <c r="BN62" i="9"/>
  <c r="BO62" i="9"/>
  <c r="BP62" i="9"/>
  <c r="BQ62" i="9"/>
  <c r="BR62" i="9"/>
  <c r="BS62" i="9"/>
  <c r="BT62" i="9"/>
  <c r="BU62" i="9"/>
  <c r="BV62" i="9"/>
  <c r="BW62" i="9"/>
  <c r="BX62" i="9"/>
  <c r="BY62" i="9"/>
  <c r="BZ62" i="9"/>
  <c r="CA62" i="9"/>
  <c r="CB62" i="9"/>
  <c r="CC62" i="9"/>
  <c r="CD62" i="9"/>
  <c r="CE62" i="9"/>
  <c r="CF62" i="9"/>
  <c r="CG62" i="9"/>
  <c r="CH62" i="9"/>
  <c r="T62" i="9"/>
  <c r="T61" i="9"/>
  <c r="AN36" i="37" l="1"/>
  <c r="AN38" i="37"/>
  <c r="L49" i="7" l="1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K51" i="7"/>
  <c r="K50" i="7"/>
  <c r="K49" i="7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BM49" i="6"/>
  <c r="BN49" i="6"/>
  <c r="BO49" i="6"/>
  <c r="BP49" i="6"/>
  <c r="BQ49" i="6"/>
  <c r="BR49" i="6"/>
  <c r="BS49" i="6"/>
  <c r="BT49" i="6"/>
  <c r="BU49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L51" i="6"/>
  <c r="BM51" i="6"/>
  <c r="BN51" i="6"/>
  <c r="BO51" i="6"/>
  <c r="BP51" i="6"/>
  <c r="BQ51" i="6"/>
  <c r="BR51" i="6"/>
  <c r="BS51" i="6"/>
  <c r="BT51" i="6"/>
  <c r="BU51" i="6"/>
  <c r="K51" i="6"/>
  <c r="K50" i="6"/>
  <c r="K49" i="6"/>
  <c r="CE57" i="13"/>
  <c r="CF57" i="13"/>
  <c r="CG57" i="13"/>
  <c r="CH57" i="13"/>
  <c r="CI57" i="13"/>
  <c r="CJ57" i="13"/>
  <c r="CK57" i="13"/>
  <c r="CL57" i="13"/>
  <c r="CM57" i="13"/>
  <c r="CN57" i="13"/>
  <c r="CO57" i="13"/>
  <c r="CP57" i="13"/>
  <c r="CQ57" i="13"/>
  <c r="CE58" i="13"/>
  <c r="CF58" i="13"/>
  <c r="CG58" i="13"/>
  <c r="CH58" i="13"/>
  <c r="CI58" i="13"/>
  <c r="CJ58" i="13"/>
  <c r="CK58" i="13"/>
  <c r="CL58" i="13"/>
  <c r="CM58" i="13"/>
  <c r="CN58" i="13"/>
  <c r="CO58" i="13"/>
  <c r="CP58" i="13"/>
  <c r="CQ58" i="13"/>
  <c r="BZ62" i="13" l="1"/>
  <c r="BY62" i="13"/>
  <c r="BX62" i="13"/>
  <c r="BW62" i="13"/>
  <c r="BV62" i="13"/>
  <c r="BU62" i="13"/>
  <c r="BT62" i="13"/>
  <c r="BS62" i="13"/>
  <c r="BR62" i="13"/>
  <c r="BQ62" i="13"/>
  <c r="BP62" i="13"/>
  <c r="BO62" i="13"/>
  <c r="BN62" i="13"/>
  <c r="BM62" i="13"/>
  <c r="BL62" i="13"/>
  <c r="BK62" i="13"/>
  <c r="BJ62" i="13"/>
  <c r="BI62" i="13"/>
  <c r="BH62" i="13"/>
  <c r="BG62" i="13"/>
  <c r="BF62" i="13"/>
  <c r="BE62" i="13"/>
  <c r="BD62" i="13"/>
  <c r="BC62" i="13"/>
  <c r="BB62" i="13"/>
  <c r="BA62" i="13"/>
  <c r="AZ62" i="13"/>
  <c r="AY62" i="13"/>
  <c r="AX62" i="13"/>
  <c r="AW62" i="13"/>
  <c r="AV62" i="13"/>
  <c r="AU62" i="13"/>
  <c r="AT62" i="13"/>
  <c r="AS62" i="13"/>
  <c r="AR62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BZ61" i="13"/>
  <c r="BY61" i="13"/>
  <c r="BX61" i="13"/>
  <c r="BW61" i="13"/>
  <c r="BV61" i="13"/>
  <c r="BU61" i="13"/>
  <c r="BT61" i="13"/>
  <c r="BS61" i="13"/>
  <c r="BR61" i="13"/>
  <c r="BQ61" i="13"/>
  <c r="BP61" i="13"/>
  <c r="BO61" i="13"/>
  <c r="BN61" i="13"/>
  <c r="BM61" i="13"/>
  <c r="BL61" i="13"/>
  <c r="BK61" i="13"/>
  <c r="BJ61" i="13"/>
  <c r="BI61" i="13"/>
  <c r="BH61" i="13"/>
  <c r="BG61" i="13"/>
  <c r="BF61" i="13"/>
  <c r="BE61" i="13"/>
  <c r="BD61" i="13"/>
  <c r="BC61" i="13"/>
  <c r="BB61" i="13"/>
  <c r="BA61" i="13"/>
  <c r="AZ61" i="13"/>
  <c r="AY61" i="13"/>
  <c r="AX61" i="13"/>
  <c r="AW61" i="13"/>
  <c r="AV61" i="13"/>
  <c r="AU61" i="13"/>
  <c r="AT61" i="13"/>
  <c r="AS61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BV65" i="36" l="1"/>
  <c r="H65" i="36"/>
  <c r="G65" i="36"/>
  <c r="F65" i="36"/>
  <c r="E65" i="36"/>
  <c r="D65" i="36"/>
  <c r="C65" i="36"/>
  <c r="H64" i="36"/>
  <c r="G64" i="36"/>
  <c r="F64" i="36"/>
  <c r="E64" i="36"/>
  <c r="D64" i="36"/>
  <c r="C64" i="36"/>
  <c r="P62" i="33" l="1"/>
  <c r="P61" i="33"/>
  <c r="AO61" i="5" l="1"/>
  <c r="AO62" i="5"/>
  <c r="S61" i="51"/>
  <c r="T61" i="51"/>
  <c r="U61" i="51"/>
  <c r="V61" i="51"/>
  <c r="W61" i="51"/>
  <c r="X61" i="51"/>
  <c r="Y61" i="51"/>
  <c r="Z61" i="51"/>
  <c r="AA61" i="51"/>
  <c r="AB61" i="51"/>
  <c r="AC61" i="51"/>
  <c r="AD61" i="51"/>
  <c r="AE61" i="51"/>
  <c r="AF61" i="51"/>
  <c r="AG61" i="51"/>
  <c r="AH61" i="51"/>
  <c r="AI61" i="51"/>
  <c r="AJ61" i="51"/>
  <c r="AK61" i="51"/>
  <c r="AL61" i="51"/>
  <c r="AM61" i="51"/>
  <c r="AN61" i="51"/>
  <c r="AO61" i="51"/>
  <c r="AP61" i="51"/>
  <c r="AQ61" i="51"/>
  <c r="AR61" i="51"/>
  <c r="AS61" i="51"/>
  <c r="AT61" i="51"/>
  <c r="AU61" i="51"/>
  <c r="AV61" i="51"/>
  <c r="AW61" i="51"/>
  <c r="AX61" i="51"/>
  <c r="AY61" i="51"/>
  <c r="AZ61" i="51"/>
  <c r="BA61" i="51"/>
  <c r="BB61" i="51"/>
  <c r="BC61" i="51"/>
  <c r="BD61" i="51"/>
  <c r="BE61" i="51"/>
  <c r="BF61" i="51"/>
  <c r="BG61" i="51"/>
  <c r="BH61" i="51"/>
  <c r="BI61" i="51"/>
  <c r="BJ61" i="51"/>
  <c r="BK61" i="51"/>
  <c r="BL61" i="51"/>
  <c r="BM61" i="51"/>
  <c r="BN61" i="51"/>
  <c r="BO61" i="51"/>
  <c r="BP61" i="51"/>
  <c r="BQ61" i="51"/>
  <c r="BR61" i="51"/>
  <c r="BS61" i="51"/>
  <c r="BT61" i="51"/>
  <c r="BU61" i="51"/>
  <c r="BV61" i="51"/>
  <c r="BW61" i="51"/>
  <c r="BX61" i="51"/>
  <c r="BY61" i="51"/>
  <c r="BZ61" i="51"/>
  <c r="CA61" i="51"/>
  <c r="CB61" i="51"/>
  <c r="S62" i="51"/>
  <c r="T62" i="51"/>
  <c r="U62" i="51"/>
  <c r="V62" i="51"/>
  <c r="W62" i="51"/>
  <c r="X62" i="51"/>
  <c r="Y62" i="51"/>
  <c r="Z62" i="51"/>
  <c r="AA62" i="51"/>
  <c r="AB62" i="51"/>
  <c r="AC62" i="51"/>
  <c r="AD62" i="51"/>
  <c r="AE62" i="51"/>
  <c r="AF62" i="51"/>
  <c r="AG62" i="51"/>
  <c r="AH62" i="51"/>
  <c r="AI62" i="51"/>
  <c r="AJ62" i="51"/>
  <c r="AK62" i="51"/>
  <c r="AL62" i="51"/>
  <c r="AM62" i="51"/>
  <c r="AN62" i="51"/>
  <c r="AO62" i="51"/>
  <c r="C8" i="21" s="1"/>
  <c r="AP62" i="51"/>
  <c r="AQ62" i="51"/>
  <c r="AR62" i="51"/>
  <c r="AS62" i="51"/>
  <c r="AT62" i="51"/>
  <c r="AU62" i="51"/>
  <c r="AV62" i="51"/>
  <c r="AW62" i="51"/>
  <c r="AX62" i="51"/>
  <c r="AY62" i="51"/>
  <c r="AZ62" i="51"/>
  <c r="BA62" i="51"/>
  <c r="BB62" i="51"/>
  <c r="BC62" i="51"/>
  <c r="BD62" i="51"/>
  <c r="BE62" i="51"/>
  <c r="BF62" i="51"/>
  <c r="BG62" i="51"/>
  <c r="BH62" i="51"/>
  <c r="BI62" i="51"/>
  <c r="BJ62" i="51"/>
  <c r="BK62" i="51"/>
  <c r="BL62" i="51"/>
  <c r="BM62" i="51"/>
  <c r="BN62" i="51"/>
  <c r="BO62" i="51"/>
  <c r="BP62" i="51"/>
  <c r="BQ62" i="51"/>
  <c r="BR62" i="51"/>
  <c r="BS62" i="51"/>
  <c r="BT62" i="51"/>
  <c r="BU62" i="51"/>
  <c r="BV62" i="51"/>
  <c r="BW62" i="51"/>
  <c r="BX62" i="51"/>
  <c r="BY62" i="51"/>
  <c r="BZ62" i="51"/>
  <c r="CA62" i="51"/>
  <c r="CB62" i="51"/>
  <c r="S63" i="51"/>
  <c r="T63" i="51"/>
  <c r="U63" i="51"/>
  <c r="V63" i="51"/>
  <c r="W63" i="51"/>
  <c r="X63" i="51"/>
  <c r="Y63" i="51"/>
  <c r="Z63" i="51"/>
  <c r="AA63" i="51"/>
  <c r="AB63" i="51"/>
  <c r="AC63" i="51"/>
  <c r="AD63" i="51"/>
  <c r="AE63" i="51"/>
  <c r="AF63" i="51"/>
  <c r="AG63" i="51"/>
  <c r="AH63" i="51"/>
  <c r="AI63" i="51"/>
  <c r="AJ63" i="51"/>
  <c r="AK63" i="51"/>
  <c r="AL63" i="51"/>
  <c r="AM63" i="51"/>
  <c r="AN63" i="51"/>
  <c r="AO63" i="51"/>
  <c r="AP63" i="51"/>
  <c r="AQ63" i="51"/>
  <c r="AR63" i="51"/>
  <c r="AS63" i="51"/>
  <c r="AT63" i="51"/>
  <c r="AU63" i="51"/>
  <c r="AV63" i="51"/>
  <c r="AW63" i="51"/>
  <c r="AX63" i="51"/>
  <c r="AY63" i="51"/>
  <c r="AZ63" i="51"/>
  <c r="BA63" i="51"/>
  <c r="BB63" i="51"/>
  <c r="BC63" i="51"/>
  <c r="BD63" i="51"/>
  <c r="BE63" i="51"/>
  <c r="BF63" i="51"/>
  <c r="BG63" i="51"/>
  <c r="BH63" i="51"/>
  <c r="BI63" i="51"/>
  <c r="BJ63" i="51"/>
  <c r="BK63" i="51"/>
  <c r="BL63" i="51"/>
  <c r="BM63" i="51"/>
  <c r="BN63" i="51"/>
  <c r="BO63" i="51"/>
  <c r="BP63" i="51"/>
  <c r="BQ63" i="51"/>
  <c r="BR63" i="51"/>
  <c r="BS63" i="51"/>
  <c r="BT63" i="51"/>
  <c r="BU63" i="51"/>
  <c r="BV63" i="51"/>
  <c r="BW63" i="51"/>
  <c r="BX63" i="51"/>
  <c r="BY63" i="51"/>
  <c r="BZ63" i="51"/>
  <c r="CA63" i="51"/>
  <c r="CB63" i="51"/>
  <c r="S64" i="51"/>
  <c r="T64" i="51"/>
  <c r="U64" i="51"/>
  <c r="V64" i="51"/>
  <c r="W64" i="51"/>
  <c r="X64" i="51"/>
  <c r="Y64" i="51"/>
  <c r="Z64" i="51"/>
  <c r="AA64" i="51"/>
  <c r="AB64" i="51"/>
  <c r="AC64" i="51"/>
  <c r="AD64" i="51"/>
  <c r="AE64" i="51"/>
  <c r="AF64" i="51"/>
  <c r="AG64" i="51"/>
  <c r="AH64" i="51"/>
  <c r="AI64" i="51"/>
  <c r="AJ64" i="51"/>
  <c r="AK64" i="51"/>
  <c r="AL64" i="51"/>
  <c r="AM64" i="51"/>
  <c r="AN64" i="51"/>
  <c r="AO64" i="51"/>
  <c r="AP64" i="51"/>
  <c r="AQ64" i="51"/>
  <c r="AR64" i="51"/>
  <c r="AS64" i="51"/>
  <c r="AT64" i="51"/>
  <c r="AU64" i="51"/>
  <c r="AV64" i="51"/>
  <c r="AW64" i="51"/>
  <c r="AX64" i="51"/>
  <c r="AY64" i="51"/>
  <c r="AZ64" i="51"/>
  <c r="BA64" i="51"/>
  <c r="BB64" i="51"/>
  <c r="BC64" i="51"/>
  <c r="BD64" i="51"/>
  <c r="BE64" i="51"/>
  <c r="BF64" i="51"/>
  <c r="BG64" i="51"/>
  <c r="BH64" i="51"/>
  <c r="BI64" i="51"/>
  <c r="BJ64" i="51"/>
  <c r="BK64" i="51"/>
  <c r="BL64" i="51"/>
  <c r="BM64" i="51"/>
  <c r="BN64" i="51"/>
  <c r="BO64" i="51"/>
  <c r="BP64" i="51"/>
  <c r="BQ64" i="51"/>
  <c r="BR64" i="51"/>
  <c r="BS64" i="51"/>
  <c r="BT64" i="51"/>
  <c r="BU64" i="51"/>
  <c r="BV64" i="51"/>
  <c r="BW64" i="51"/>
  <c r="BX64" i="51"/>
  <c r="BY64" i="51"/>
  <c r="BZ64" i="51"/>
  <c r="CA64" i="51"/>
  <c r="CB64" i="51"/>
  <c r="S65" i="51"/>
  <c r="T65" i="51"/>
  <c r="U65" i="51"/>
  <c r="V65" i="51"/>
  <c r="W65" i="51"/>
  <c r="X65" i="51"/>
  <c r="Y65" i="51"/>
  <c r="Z65" i="51"/>
  <c r="AA65" i="51"/>
  <c r="AB65" i="51"/>
  <c r="AC65" i="51"/>
  <c r="AD65" i="51"/>
  <c r="AE65" i="51"/>
  <c r="AF65" i="51"/>
  <c r="AG65" i="51"/>
  <c r="AH65" i="51"/>
  <c r="AI65" i="51"/>
  <c r="AJ65" i="51"/>
  <c r="AK65" i="51"/>
  <c r="AL65" i="51"/>
  <c r="AM65" i="51"/>
  <c r="AN65" i="51"/>
  <c r="AO65" i="51"/>
  <c r="AP65" i="51"/>
  <c r="AQ65" i="51"/>
  <c r="AR65" i="51"/>
  <c r="AS65" i="51"/>
  <c r="AT65" i="51"/>
  <c r="AU65" i="51"/>
  <c r="AV65" i="51"/>
  <c r="AW65" i="51"/>
  <c r="AX65" i="51"/>
  <c r="AY65" i="51"/>
  <c r="AZ65" i="51"/>
  <c r="BA65" i="51"/>
  <c r="BB65" i="51"/>
  <c r="BC65" i="51"/>
  <c r="BD65" i="51"/>
  <c r="BE65" i="51"/>
  <c r="BF65" i="51"/>
  <c r="BG65" i="51"/>
  <c r="BH65" i="51"/>
  <c r="BI65" i="51"/>
  <c r="BJ65" i="51"/>
  <c r="BK65" i="51"/>
  <c r="BL65" i="51"/>
  <c r="BM65" i="51"/>
  <c r="BN65" i="51"/>
  <c r="BO65" i="51"/>
  <c r="BP65" i="51"/>
  <c r="BQ65" i="51"/>
  <c r="BR65" i="51"/>
  <c r="BS65" i="51"/>
  <c r="BT65" i="51"/>
  <c r="BU65" i="51"/>
  <c r="BV65" i="51"/>
  <c r="BW65" i="51"/>
  <c r="BX65" i="51"/>
  <c r="BY65" i="51"/>
  <c r="BZ65" i="51"/>
  <c r="CA65" i="51"/>
  <c r="CB65" i="51"/>
  <c r="R65" i="51"/>
  <c r="R64" i="51"/>
  <c r="R63" i="51"/>
  <c r="R62" i="51"/>
  <c r="R61" i="51"/>
  <c r="CM4" i="51"/>
  <c r="CN4" i="51"/>
  <c r="CO4" i="51"/>
  <c r="CP4" i="51"/>
  <c r="CM5" i="51"/>
  <c r="CN5" i="51"/>
  <c r="CO5" i="51"/>
  <c r="CP5" i="51"/>
  <c r="CM6" i="51"/>
  <c r="CN6" i="51"/>
  <c r="CO6" i="51"/>
  <c r="CP6" i="51"/>
  <c r="CM7" i="51"/>
  <c r="CN7" i="51"/>
  <c r="CO7" i="51"/>
  <c r="CP7" i="51"/>
  <c r="CM8" i="51"/>
  <c r="CN8" i="51"/>
  <c r="CO8" i="51"/>
  <c r="CP8" i="51"/>
  <c r="CM9" i="51"/>
  <c r="CN9" i="51"/>
  <c r="CO9" i="51"/>
  <c r="CP9" i="51"/>
  <c r="CM10" i="51"/>
  <c r="CN10" i="51"/>
  <c r="CO10" i="51"/>
  <c r="CP10" i="51"/>
  <c r="CM11" i="51"/>
  <c r="CN11" i="51"/>
  <c r="CO11" i="51"/>
  <c r="CP11" i="51"/>
  <c r="CM12" i="51"/>
  <c r="CN12" i="51"/>
  <c r="CO12" i="51"/>
  <c r="CP12" i="51"/>
  <c r="CM13" i="51"/>
  <c r="CN13" i="51"/>
  <c r="CO13" i="51"/>
  <c r="CP13" i="51"/>
  <c r="CM14" i="51"/>
  <c r="CN14" i="51"/>
  <c r="CO14" i="51"/>
  <c r="CP14" i="51"/>
  <c r="CM15" i="51"/>
  <c r="CN15" i="51"/>
  <c r="CO15" i="51"/>
  <c r="CP15" i="51"/>
  <c r="CM16" i="51"/>
  <c r="CN16" i="51"/>
  <c r="CO16" i="51"/>
  <c r="CP16" i="51"/>
  <c r="CM17" i="51"/>
  <c r="CN17" i="51"/>
  <c r="CO17" i="51"/>
  <c r="CP17" i="51"/>
  <c r="CM18" i="51"/>
  <c r="CN18" i="51"/>
  <c r="CO18" i="51"/>
  <c r="CP18" i="51"/>
  <c r="CM19" i="51"/>
  <c r="CN19" i="51"/>
  <c r="CO19" i="51"/>
  <c r="CP19" i="51"/>
  <c r="CM20" i="51"/>
  <c r="CN20" i="51"/>
  <c r="CO20" i="51"/>
  <c r="CP20" i="51"/>
  <c r="CM21" i="51"/>
  <c r="CN21" i="51"/>
  <c r="CO21" i="51"/>
  <c r="CP21" i="51"/>
  <c r="CM22" i="51"/>
  <c r="CN22" i="51"/>
  <c r="CO22" i="51"/>
  <c r="CP22" i="51"/>
  <c r="CM23" i="51"/>
  <c r="CN23" i="51"/>
  <c r="CO23" i="51"/>
  <c r="CP23" i="51"/>
  <c r="CM24" i="51"/>
  <c r="CN24" i="51"/>
  <c r="CO24" i="51"/>
  <c r="CP24" i="51"/>
  <c r="CM25" i="51"/>
  <c r="CN25" i="51"/>
  <c r="CO25" i="51"/>
  <c r="CP25" i="51"/>
  <c r="CM26" i="51"/>
  <c r="CN26" i="51"/>
  <c r="CO26" i="51"/>
  <c r="CP26" i="51"/>
  <c r="CM27" i="51"/>
  <c r="CN27" i="51"/>
  <c r="CO27" i="51"/>
  <c r="CP27" i="51"/>
  <c r="CM28" i="51"/>
  <c r="CN28" i="51"/>
  <c r="CO28" i="51"/>
  <c r="CP28" i="51"/>
  <c r="CM29" i="51"/>
  <c r="CN29" i="51"/>
  <c r="CO29" i="51"/>
  <c r="CP29" i="51"/>
  <c r="CM30" i="51"/>
  <c r="CN30" i="51"/>
  <c r="CO30" i="51"/>
  <c r="CP30" i="51"/>
  <c r="CM31" i="51"/>
  <c r="CN31" i="51"/>
  <c r="CO31" i="51"/>
  <c r="CP31" i="51"/>
  <c r="CM32" i="51"/>
  <c r="CN32" i="51"/>
  <c r="CO32" i="51"/>
  <c r="CP32" i="51"/>
  <c r="CM33" i="51"/>
  <c r="CN33" i="51"/>
  <c r="CO33" i="51"/>
  <c r="CP33" i="51"/>
  <c r="CM34" i="51"/>
  <c r="CN34" i="51"/>
  <c r="CO34" i="51"/>
  <c r="CP34" i="51"/>
  <c r="CM35" i="51"/>
  <c r="CN35" i="51"/>
  <c r="CO35" i="51"/>
  <c r="CP35" i="51"/>
  <c r="CM36" i="51"/>
  <c r="CN36" i="51"/>
  <c r="CO36" i="51"/>
  <c r="CP36" i="51"/>
  <c r="CM37" i="51"/>
  <c r="CN37" i="51"/>
  <c r="CO37" i="51"/>
  <c r="CP37" i="51"/>
  <c r="CM38" i="51"/>
  <c r="CN38" i="51"/>
  <c r="CO38" i="51"/>
  <c r="CP38" i="51"/>
  <c r="CM39" i="51"/>
  <c r="CN39" i="51"/>
  <c r="CO39" i="51"/>
  <c r="CP39" i="51"/>
  <c r="CM40" i="51"/>
  <c r="CN40" i="51"/>
  <c r="CO40" i="51"/>
  <c r="CP40" i="51"/>
  <c r="CM41" i="51"/>
  <c r="CN41" i="51"/>
  <c r="CO41" i="51"/>
  <c r="CP41" i="51"/>
  <c r="CM42" i="51"/>
  <c r="CN42" i="51"/>
  <c r="CO42" i="51"/>
  <c r="CP42" i="51"/>
  <c r="CM43" i="51"/>
  <c r="CN43" i="51"/>
  <c r="CO43" i="51"/>
  <c r="CP43" i="51"/>
  <c r="CM44" i="51"/>
  <c r="CN44" i="51"/>
  <c r="CO44" i="51"/>
  <c r="CP44" i="51"/>
  <c r="CM45" i="51"/>
  <c r="CN45" i="51"/>
  <c r="CO45" i="51"/>
  <c r="CP45" i="51"/>
  <c r="CM46" i="51"/>
  <c r="CN46" i="51"/>
  <c r="CO46" i="51"/>
  <c r="CP46" i="51"/>
  <c r="CM47" i="51"/>
  <c r="CN47" i="51"/>
  <c r="CO47" i="51"/>
  <c r="CP47" i="51"/>
  <c r="CM48" i="51"/>
  <c r="CN48" i="51"/>
  <c r="CO48" i="51"/>
  <c r="CP48" i="51"/>
  <c r="CM49" i="51"/>
  <c r="CN49" i="51"/>
  <c r="CO49" i="51"/>
  <c r="CP49" i="51"/>
  <c r="CM50" i="51"/>
  <c r="CN50" i="51"/>
  <c r="CO50" i="51"/>
  <c r="CP50" i="51"/>
  <c r="CM59" i="51"/>
  <c r="CN59" i="51"/>
  <c r="CO59" i="51"/>
  <c r="CP59" i="51"/>
  <c r="CM60" i="51"/>
  <c r="CN60" i="51"/>
  <c r="CO60" i="51"/>
  <c r="CP60" i="51"/>
  <c r="CM67" i="51"/>
  <c r="CN67" i="51"/>
  <c r="CO67" i="51"/>
  <c r="CP67" i="51"/>
  <c r="CM68" i="51"/>
  <c r="CN68" i="51"/>
  <c r="CO68" i="51"/>
  <c r="CP68" i="51"/>
  <c r="CM69" i="51"/>
  <c r="CN69" i="51"/>
  <c r="CO69" i="51"/>
  <c r="CP69" i="51"/>
  <c r="CM70" i="51"/>
  <c r="CN70" i="51"/>
  <c r="CO70" i="51"/>
  <c r="CP70" i="51"/>
  <c r="CM71" i="51"/>
  <c r="CN71" i="51"/>
  <c r="CO71" i="51"/>
  <c r="CP71" i="51"/>
  <c r="CM72" i="51"/>
  <c r="CN72" i="51"/>
  <c r="CO72" i="51"/>
  <c r="CP72" i="51"/>
  <c r="CM73" i="51"/>
  <c r="CN73" i="51"/>
  <c r="CO73" i="51"/>
  <c r="CP73" i="51"/>
  <c r="CM74" i="51"/>
  <c r="CN74" i="51"/>
  <c r="CO74" i="51"/>
  <c r="CP74" i="51"/>
  <c r="CM75" i="51"/>
  <c r="CN75" i="51"/>
  <c r="CO75" i="51"/>
  <c r="CP75" i="51"/>
  <c r="CM76" i="51"/>
  <c r="CN76" i="51"/>
  <c r="CO76" i="51"/>
  <c r="CP76" i="51"/>
  <c r="CM77" i="51"/>
  <c r="CN77" i="51"/>
  <c r="CO77" i="51"/>
  <c r="CP77" i="51"/>
  <c r="CM78" i="51"/>
  <c r="CN78" i="51"/>
  <c r="CO78" i="51"/>
  <c r="CP78" i="51"/>
  <c r="CM79" i="51"/>
  <c r="CN79" i="51"/>
  <c r="CO79" i="51"/>
  <c r="CP79" i="51"/>
  <c r="CM80" i="51"/>
  <c r="CN80" i="51"/>
  <c r="CO80" i="51"/>
  <c r="CP80" i="51"/>
  <c r="CM81" i="51"/>
  <c r="CN81" i="51"/>
  <c r="CO81" i="51"/>
  <c r="CP81" i="51"/>
  <c r="CM82" i="51"/>
  <c r="CN82" i="51"/>
  <c r="CO82" i="51"/>
  <c r="CP82" i="51"/>
  <c r="CM83" i="51"/>
  <c r="CN83" i="51"/>
  <c r="CO83" i="51"/>
  <c r="CP83" i="51"/>
  <c r="CM84" i="51"/>
  <c r="CN84" i="51"/>
  <c r="CO84" i="51"/>
  <c r="CP84" i="51"/>
  <c r="CM85" i="51"/>
  <c r="CN85" i="51"/>
  <c r="CO85" i="51"/>
  <c r="CP85" i="51"/>
  <c r="CM86" i="51"/>
  <c r="CN86" i="51"/>
  <c r="CO86" i="51"/>
  <c r="CP86" i="51"/>
  <c r="CP3" i="51"/>
  <c r="CO3" i="51"/>
  <c r="CN3" i="51"/>
  <c r="CM3" i="51"/>
  <c r="CM4" i="4"/>
  <c r="CN4" i="4"/>
  <c r="CO4" i="4"/>
  <c r="CP4" i="4"/>
  <c r="CM5" i="4"/>
  <c r="CN5" i="4"/>
  <c r="CO5" i="4"/>
  <c r="CP5" i="4"/>
  <c r="CM6" i="4"/>
  <c r="CN6" i="4"/>
  <c r="CO6" i="4"/>
  <c r="CP6" i="4"/>
  <c r="CM7" i="4"/>
  <c r="CN7" i="4"/>
  <c r="CO7" i="4"/>
  <c r="CP7" i="4"/>
  <c r="CM8" i="4"/>
  <c r="CN8" i="4"/>
  <c r="CO8" i="4"/>
  <c r="CP8" i="4"/>
  <c r="CM9" i="4"/>
  <c r="CN9" i="4"/>
  <c r="CO9" i="4"/>
  <c r="CP9" i="4"/>
  <c r="CM10" i="4"/>
  <c r="CN10" i="4"/>
  <c r="CO10" i="4"/>
  <c r="CP10" i="4"/>
  <c r="CM11" i="4"/>
  <c r="CN11" i="4"/>
  <c r="CO11" i="4"/>
  <c r="CP11" i="4"/>
  <c r="CM12" i="4"/>
  <c r="CN12" i="4"/>
  <c r="CO12" i="4"/>
  <c r="CP12" i="4"/>
  <c r="CM13" i="4"/>
  <c r="CN13" i="4"/>
  <c r="CO13" i="4"/>
  <c r="CP13" i="4"/>
  <c r="CM14" i="4"/>
  <c r="CN14" i="4"/>
  <c r="CO14" i="4"/>
  <c r="CP14" i="4"/>
  <c r="CM15" i="4"/>
  <c r="CN15" i="4"/>
  <c r="CO15" i="4"/>
  <c r="CP15" i="4"/>
  <c r="CM16" i="4"/>
  <c r="CN16" i="4"/>
  <c r="CO16" i="4"/>
  <c r="CP16" i="4"/>
  <c r="CM17" i="4"/>
  <c r="CN17" i="4"/>
  <c r="CO17" i="4"/>
  <c r="CP17" i="4"/>
  <c r="CM18" i="4"/>
  <c r="CN18" i="4"/>
  <c r="CO18" i="4"/>
  <c r="CP18" i="4"/>
  <c r="CM19" i="4"/>
  <c r="CN19" i="4"/>
  <c r="CO19" i="4"/>
  <c r="CP19" i="4"/>
  <c r="CM20" i="4"/>
  <c r="CN20" i="4"/>
  <c r="CO20" i="4"/>
  <c r="CP20" i="4"/>
  <c r="CM21" i="4"/>
  <c r="CN21" i="4"/>
  <c r="CO21" i="4"/>
  <c r="CP21" i="4"/>
  <c r="CM22" i="4"/>
  <c r="CN22" i="4"/>
  <c r="CO22" i="4"/>
  <c r="CP22" i="4"/>
  <c r="CM23" i="4"/>
  <c r="CN23" i="4"/>
  <c r="CO23" i="4"/>
  <c r="CP23" i="4"/>
  <c r="CM24" i="4"/>
  <c r="CN24" i="4"/>
  <c r="CO24" i="4"/>
  <c r="CP24" i="4"/>
  <c r="CM25" i="4"/>
  <c r="CN25" i="4"/>
  <c r="CO25" i="4"/>
  <c r="CP25" i="4"/>
  <c r="CM26" i="4"/>
  <c r="CN26" i="4"/>
  <c r="CO26" i="4"/>
  <c r="CP26" i="4"/>
  <c r="CM27" i="4"/>
  <c r="CN27" i="4"/>
  <c r="CO27" i="4"/>
  <c r="CP27" i="4"/>
  <c r="CM28" i="4"/>
  <c r="CN28" i="4"/>
  <c r="CO28" i="4"/>
  <c r="CP28" i="4"/>
  <c r="CM29" i="4"/>
  <c r="CN29" i="4"/>
  <c r="CO29" i="4"/>
  <c r="CP29" i="4"/>
  <c r="CM30" i="4"/>
  <c r="CN30" i="4"/>
  <c r="CO30" i="4"/>
  <c r="CP30" i="4"/>
  <c r="CM31" i="4"/>
  <c r="CN31" i="4"/>
  <c r="CO31" i="4"/>
  <c r="CP31" i="4"/>
  <c r="CM32" i="4"/>
  <c r="CN32" i="4"/>
  <c r="CO32" i="4"/>
  <c r="CP32" i="4"/>
  <c r="CM33" i="4"/>
  <c r="CN33" i="4"/>
  <c r="CO33" i="4"/>
  <c r="CP33" i="4"/>
  <c r="CM34" i="4"/>
  <c r="CN34" i="4"/>
  <c r="CO34" i="4"/>
  <c r="CP34" i="4"/>
  <c r="CM35" i="4"/>
  <c r="CN35" i="4"/>
  <c r="CO35" i="4"/>
  <c r="CP35" i="4"/>
  <c r="CM36" i="4"/>
  <c r="CN36" i="4"/>
  <c r="CO36" i="4"/>
  <c r="CP36" i="4"/>
  <c r="CM37" i="4"/>
  <c r="CN37" i="4"/>
  <c r="CO37" i="4"/>
  <c r="CP37" i="4"/>
  <c r="CM38" i="4"/>
  <c r="CN38" i="4"/>
  <c r="CO38" i="4"/>
  <c r="CP38" i="4"/>
  <c r="CM39" i="4"/>
  <c r="CN39" i="4"/>
  <c r="CO39" i="4"/>
  <c r="CP39" i="4"/>
  <c r="CM40" i="4"/>
  <c r="CN40" i="4"/>
  <c r="CO40" i="4"/>
  <c r="CP40" i="4"/>
  <c r="CM41" i="4"/>
  <c r="CN41" i="4"/>
  <c r="CO41" i="4"/>
  <c r="CP41" i="4"/>
  <c r="CM42" i="4"/>
  <c r="CN42" i="4"/>
  <c r="CO42" i="4"/>
  <c r="CP42" i="4"/>
  <c r="CM43" i="4"/>
  <c r="CN43" i="4"/>
  <c r="CO43" i="4"/>
  <c r="CP43" i="4"/>
  <c r="CM44" i="4"/>
  <c r="CN44" i="4"/>
  <c r="CO44" i="4"/>
  <c r="CP44" i="4"/>
  <c r="CM45" i="4"/>
  <c r="CN45" i="4"/>
  <c r="CO45" i="4"/>
  <c r="CP45" i="4"/>
  <c r="CM46" i="4"/>
  <c r="CN46" i="4"/>
  <c r="CO46" i="4"/>
  <c r="CP46" i="4"/>
  <c r="CM47" i="4"/>
  <c r="CN47" i="4"/>
  <c r="CO47" i="4"/>
  <c r="CP47" i="4"/>
  <c r="CM48" i="4"/>
  <c r="CN48" i="4"/>
  <c r="CO48" i="4"/>
  <c r="CP48" i="4"/>
  <c r="CM49" i="4"/>
  <c r="CN49" i="4"/>
  <c r="CO49" i="4"/>
  <c r="CP49" i="4"/>
  <c r="CM50" i="4"/>
  <c r="CN50" i="4"/>
  <c r="CO50" i="4"/>
  <c r="CP50" i="4"/>
  <c r="CM51" i="4"/>
  <c r="CN51" i="4"/>
  <c r="CO51" i="4"/>
  <c r="CP51" i="4"/>
  <c r="CM52" i="4"/>
  <c r="CN52" i="4"/>
  <c r="CO52" i="4"/>
  <c r="CP52" i="4"/>
  <c r="CM53" i="4"/>
  <c r="CN53" i="4"/>
  <c r="CO53" i="4"/>
  <c r="CP53" i="4"/>
  <c r="CM54" i="4"/>
  <c r="CN54" i="4"/>
  <c r="CO54" i="4"/>
  <c r="CP54" i="4"/>
  <c r="CM55" i="4"/>
  <c r="CN55" i="4"/>
  <c r="CO55" i="4"/>
  <c r="CP55" i="4"/>
  <c r="CM56" i="4"/>
  <c r="CN56" i="4"/>
  <c r="CO56" i="4"/>
  <c r="CP56" i="4"/>
  <c r="CM57" i="4"/>
  <c r="CN57" i="4"/>
  <c r="CO57" i="4"/>
  <c r="CP57" i="4"/>
  <c r="CM58" i="4"/>
  <c r="CN58" i="4"/>
  <c r="CO58" i="4"/>
  <c r="CP58" i="4"/>
  <c r="CM59" i="4"/>
  <c r="CN59" i="4"/>
  <c r="CO59" i="4"/>
  <c r="CP59" i="4"/>
  <c r="CM60" i="4"/>
  <c r="CN60" i="4"/>
  <c r="CO60" i="4"/>
  <c r="CP60" i="4"/>
  <c r="CM67" i="4"/>
  <c r="CN67" i="4"/>
  <c r="CO67" i="4"/>
  <c r="CP67" i="4"/>
  <c r="CM68" i="4"/>
  <c r="CN68" i="4"/>
  <c r="CO68" i="4"/>
  <c r="CP68" i="4"/>
  <c r="CM69" i="4"/>
  <c r="CN69" i="4"/>
  <c r="CO69" i="4"/>
  <c r="CP69" i="4"/>
  <c r="CM70" i="4"/>
  <c r="CN70" i="4"/>
  <c r="CO70" i="4"/>
  <c r="CP70" i="4"/>
  <c r="CM71" i="4"/>
  <c r="CN71" i="4"/>
  <c r="CO71" i="4"/>
  <c r="CP71" i="4"/>
  <c r="CM72" i="4"/>
  <c r="CN72" i="4"/>
  <c r="CO72" i="4"/>
  <c r="CP72" i="4"/>
  <c r="CM73" i="4"/>
  <c r="CN73" i="4"/>
  <c r="CO73" i="4"/>
  <c r="CP73" i="4"/>
  <c r="CM74" i="4"/>
  <c r="CN74" i="4"/>
  <c r="CO74" i="4"/>
  <c r="CP74" i="4"/>
  <c r="CM75" i="4"/>
  <c r="CN75" i="4"/>
  <c r="CO75" i="4"/>
  <c r="CP75" i="4"/>
  <c r="CM76" i="4"/>
  <c r="CN76" i="4"/>
  <c r="CO76" i="4"/>
  <c r="CP76" i="4"/>
  <c r="CM77" i="4"/>
  <c r="CN77" i="4"/>
  <c r="CO77" i="4"/>
  <c r="CP77" i="4"/>
  <c r="CM78" i="4"/>
  <c r="CN78" i="4"/>
  <c r="CO78" i="4"/>
  <c r="CP78" i="4"/>
  <c r="CP3" i="4"/>
  <c r="CO3" i="4"/>
  <c r="CN3" i="4"/>
  <c r="CM3" i="4"/>
  <c r="S61" i="4" l="1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C7" i="21" s="1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R64" i="4"/>
  <c r="R63" i="4"/>
  <c r="R62" i="4"/>
  <c r="R61" i="4"/>
  <c r="O63" i="54" l="1"/>
  <c r="N63" i="54"/>
  <c r="M63" i="54"/>
  <c r="L63" i="54"/>
  <c r="K63" i="54"/>
  <c r="J63" i="54"/>
  <c r="I63" i="54"/>
  <c r="H63" i="54"/>
  <c r="G63" i="54"/>
  <c r="F63" i="54"/>
  <c r="E63" i="54"/>
  <c r="D63" i="54"/>
  <c r="C63" i="54"/>
  <c r="B63" i="54"/>
  <c r="CE62" i="54"/>
  <c r="CD62" i="54"/>
  <c r="CC62" i="54"/>
  <c r="CA62" i="54"/>
  <c r="BZ62" i="54"/>
  <c r="BY62" i="54"/>
  <c r="BX62" i="54"/>
  <c r="BW62" i="54"/>
  <c r="BV62" i="54"/>
  <c r="BU62" i="54"/>
  <c r="BT62" i="54"/>
  <c r="BS62" i="54"/>
  <c r="BR62" i="54"/>
  <c r="BQ62" i="54"/>
  <c r="BP62" i="54"/>
  <c r="BO62" i="54"/>
  <c r="BN62" i="54"/>
  <c r="BM62" i="54"/>
  <c r="BL62" i="54"/>
  <c r="BK62" i="54"/>
  <c r="BJ62" i="54"/>
  <c r="BI62" i="54"/>
  <c r="BH62" i="54"/>
  <c r="BG62" i="54"/>
  <c r="BF62" i="54"/>
  <c r="BE62" i="54"/>
  <c r="BD62" i="54"/>
  <c r="BC62" i="54"/>
  <c r="BB62" i="54"/>
  <c r="BA62" i="54"/>
  <c r="AZ62" i="54"/>
  <c r="AY62" i="54"/>
  <c r="AX62" i="54"/>
  <c r="AW62" i="54"/>
  <c r="AV62" i="54"/>
  <c r="AU62" i="54"/>
  <c r="AT62" i="54"/>
  <c r="AS62" i="54"/>
  <c r="AR62" i="54"/>
  <c r="AQ62" i="54"/>
  <c r="AP62" i="54"/>
  <c r="AO62" i="54"/>
  <c r="AN62" i="54"/>
  <c r="AM62" i="54"/>
  <c r="AL62" i="54"/>
  <c r="AK62" i="54"/>
  <c r="AJ62" i="54"/>
  <c r="AI62" i="54"/>
  <c r="AH62" i="54"/>
  <c r="AG62" i="54"/>
  <c r="AF62" i="54"/>
  <c r="AE62" i="54"/>
  <c r="AD62" i="54"/>
  <c r="AC62" i="54"/>
  <c r="AB62" i="54"/>
  <c r="AA62" i="54"/>
  <c r="Z62" i="54"/>
  <c r="Y62" i="54"/>
  <c r="X62" i="54"/>
  <c r="W62" i="54"/>
  <c r="V62" i="54"/>
  <c r="U62" i="54"/>
  <c r="T62" i="54"/>
  <c r="S62" i="54"/>
  <c r="R62" i="54"/>
  <c r="O62" i="54"/>
  <c r="N62" i="54"/>
  <c r="M62" i="54"/>
  <c r="L62" i="54"/>
  <c r="K62" i="54"/>
  <c r="J62" i="54"/>
  <c r="I62" i="54"/>
  <c r="H62" i="54"/>
  <c r="G62" i="54"/>
  <c r="F62" i="54"/>
  <c r="E62" i="54"/>
  <c r="D62" i="54"/>
  <c r="C62" i="54"/>
  <c r="B62" i="54"/>
  <c r="CE61" i="54"/>
  <c r="CD61" i="54"/>
  <c r="CC61" i="54"/>
  <c r="CA61" i="54"/>
  <c r="BZ61" i="54"/>
  <c r="BY61" i="54"/>
  <c r="BX61" i="54"/>
  <c r="BW61" i="54"/>
  <c r="BV61" i="54"/>
  <c r="BU61" i="54"/>
  <c r="BT61" i="54"/>
  <c r="BS61" i="54"/>
  <c r="BR61" i="54"/>
  <c r="BQ61" i="54"/>
  <c r="BP61" i="54"/>
  <c r="BO61" i="54"/>
  <c r="BN61" i="54"/>
  <c r="BM61" i="54"/>
  <c r="BL61" i="54"/>
  <c r="BK61" i="54"/>
  <c r="BJ61" i="54"/>
  <c r="BI61" i="54"/>
  <c r="BH61" i="54"/>
  <c r="BG61" i="54"/>
  <c r="BF61" i="54"/>
  <c r="BE61" i="54"/>
  <c r="BD61" i="54"/>
  <c r="BC61" i="54"/>
  <c r="BB61" i="54"/>
  <c r="BA61" i="54"/>
  <c r="AZ61" i="54"/>
  <c r="AY61" i="54"/>
  <c r="AX61" i="54"/>
  <c r="AW61" i="54"/>
  <c r="AV61" i="54"/>
  <c r="AU61" i="54"/>
  <c r="AT61" i="54"/>
  <c r="AS61" i="54"/>
  <c r="AR61" i="54"/>
  <c r="AQ61" i="54"/>
  <c r="AP61" i="54"/>
  <c r="AO61" i="54"/>
  <c r="AN61" i="54"/>
  <c r="AM61" i="54"/>
  <c r="AL61" i="54"/>
  <c r="AK61" i="54"/>
  <c r="AJ61" i="54"/>
  <c r="AI61" i="54"/>
  <c r="AH61" i="54"/>
  <c r="AG61" i="54"/>
  <c r="AF61" i="54"/>
  <c r="AE61" i="54"/>
  <c r="AD61" i="54"/>
  <c r="AC61" i="54"/>
  <c r="AB61" i="54"/>
  <c r="AA61" i="54"/>
  <c r="Z61" i="54"/>
  <c r="Y61" i="54"/>
  <c r="X61" i="54"/>
  <c r="W61" i="54"/>
  <c r="V61" i="54"/>
  <c r="U61" i="54"/>
  <c r="T61" i="54"/>
  <c r="S61" i="54"/>
  <c r="R61" i="54"/>
  <c r="O61" i="54"/>
  <c r="N61" i="54"/>
  <c r="M61" i="54"/>
  <c r="L61" i="54"/>
  <c r="K61" i="54"/>
  <c r="J61" i="54"/>
  <c r="I61" i="54"/>
  <c r="H61" i="54"/>
  <c r="G61" i="54"/>
  <c r="F61" i="54"/>
  <c r="E61" i="54"/>
  <c r="D61" i="54"/>
  <c r="C61" i="54"/>
  <c r="B61" i="54"/>
  <c r="CT55" i="54"/>
  <c r="CS55" i="54"/>
  <c r="CR55" i="54"/>
  <c r="CQ55" i="54"/>
  <c r="CP55" i="54"/>
  <c r="CO55" i="54"/>
  <c r="CN55" i="54"/>
  <c r="CM55" i="54"/>
  <c r="CL55" i="54"/>
  <c r="CK55" i="54"/>
  <c r="CJ55" i="54"/>
  <c r="CI55" i="54"/>
  <c r="CH55" i="54"/>
  <c r="CG55" i="54"/>
  <c r="CT51" i="54"/>
  <c r="CS51" i="54"/>
  <c r="CR51" i="54"/>
  <c r="CQ51" i="54"/>
  <c r="CP51" i="54"/>
  <c r="CO51" i="54"/>
  <c r="CN51" i="54"/>
  <c r="CM51" i="54"/>
  <c r="CL51" i="54"/>
  <c r="CK51" i="54"/>
  <c r="CJ51" i="54"/>
  <c r="CI51" i="54"/>
  <c r="CH51" i="54"/>
  <c r="CG51" i="54"/>
  <c r="CT50" i="54"/>
  <c r="CS50" i="54"/>
  <c r="CR50" i="54"/>
  <c r="CQ50" i="54"/>
  <c r="CP50" i="54"/>
  <c r="CO50" i="54"/>
  <c r="CN50" i="54"/>
  <c r="CM50" i="54"/>
  <c r="CL50" i="54"/>
  <c r="CK50" i="54"/>
  <c r="CJ50" i="54"/>
  <c r="CI50" i="54"/>
  <c r="CH50" i="54"/>
  <c r="CG50" i="54"/>
  <c r="CT49" i="54"/>
  <c r="CS49" i="54"/>
  <c r="CR49" i="54"/>
  <c r="CQ49" i="54"/>
  <c r="CP49" i="54"/>
  <c r="CO49" i="54"/>
  <c r="CN49" i="54"/>
  <c r="CM49" i="54"/>
  <c r="CL49" i="54"/>
  <c r="CK49" i="54"/>
  <c r="CJ49" i="54"/>
  <c r="CI49" i="54"/>
  <c r="CH49" i="54"/>
  <c r="CG49" i="54"/>
  <c r="CT48" i="54"/>
  <c r="CS48" i="54"/>
  <c r="CR48" i="54"/>
  <c r="CQ48" i="54"/>
  <c r="CP48" i="54"/>
  <c r="CO48" i="54"/>
  <c r="CN48" i="54"/>
  <c r="CM48" i="54"/>
  <c r="CL48" i="54"/>
  <c r="CK48" i="54"/>
  <c r="CJ48" i="54"/>
  <c r="CI48" i="54"/>
  <c r="CH48" i="54"/>
  <c r="CG48" i="54"/>
  <c r="CT47" i="54"/>
  <c r="CS47" i="54"/>
  <c r="CR47" i="54"/>
  <c r="CQ47" i="54"/>
  <c r="CP47" i="54"/>
  <c r="CO47" i="54"/>
  <c r="CN47" i="54"/>
  <c r="CM47" i="54"/>
  <c r="CL47" i="54"/>
  <c r="CK47" i="54"/>
  <c r="CJ47" i="54"/>
  <c r="CI47" i="54"/>
  <c r="CH47" i="54"/>
  <c r="CG47" i="54"/>
  <c r="CT46" i="54"/>
  <c r="CS46" i="54"/>
  <c r="CR46" i="54"/>
  <c r="CQ46" i="54"/>
  <c r="CP46" i="54"/>
  <c r="CO46" i="54"/>
  <c r="CN46" i="54"/>
  <c r="CM46" i="54"/>
  <c r="CL46" i="54"/>
  <c r="CK46" i="54"/>
  <c r="CJ46" i="54"/>
  <c r="CI46" i="54"/>
  <c r="CH46" i="54"/>
  <c r="CG46" i="54"/>
  <c r="CT45" i="54"/>
  <c r="CS45" i="54"/>
  <c r="CR45" i="54"/>
  <c r="CQ45" i="54"/>
  <c r="CP45" i="54"/>
  <c r="CO45" i="54"/>
  <c r="CN45" i="54"/>
  <c r="CM45" i="54"/>
  <c r="CL45" i="54"/>
  <c r="CK45" i="54"/>
  <c r="CJ45" i="54"/>
  <c r="CI45" i="54"/>
  <c r="CH45" i="54"/>
  <c r="CG45" i="54"/>
  <c r="CT44" i="54"/>
  <c r="CS44" i="54"/>
  <c r="CR44" i="54"/>
  <c r="CQ44" i="54"/>
  <c r="CP44" i="54"/>
  <c r="CO44" i="54"/>
  <c r="CN44" i="54"/>
  <c r="CM44" i="54"/>
  <c r="CL44" i="54"/>
  <c r="CK44" i="54"/>
  <c r="CJ44" i="54"/>
  <c r="CI44" i="54"/>
  <c r="CH44" i="54"/>
  <c r="CG44" i="54"/>
  <c r="CT43" i="54"/>
  <c r="CS43" i="54"/>
  <c r="CR43" i="54"/>
  <c r="CQ43" i="54"/>
  <c r="CP43" i="54"/>
  <c r="CO43" i="54"/>
  <c r="CN43" i="54"/>
  <c r="CM43" i="54"/>
  <c r="CL43" i="54"/>
  <c r="CK43" i="54"/>
  <c r="CJ43" i="54"/>
  <c r="CI43" i="54"/>
  <c r="CH43" i="54"/>
  <c r="CG43" i="54"/>
  <c r="CT42" i="54"/>
  <c r="CS42" i="54"/>
  <c r="CR42" i="54"/>
  <c r="CQ42" i="54"/>
  <c r="CP42" i="54"/>
  <c r="CO42" i="54"/>
  <c r="CN42" i="54"/>
  <c r="CM42" i="54"/>
  <c r="CL42" i="54"/>
  <c r="CK42" i="54"/>
  <c r="CJ42" i="54"/>
  <c r="CI42" i="54"/>
  <c r="CH42" i="54"/>
  <c r="CG42" i="54"/>
  <c r="CT41" i="54"/>
  <c r="CS41" i="54"/>
  <c r="CR41" i="54"/>
  <c r="CQ41" i="54"/>
  <c r="CP41" i="54"/>
  <c r="CO41" i="54"/>
  <c r="CN41" i="54"/>
  <c r="CM41" i="54"/>
  <c r="CL41" i="54"/>
  <c r="CK41" i="54"/>
  <c r="CJ41" i="54"/>
  <c r="CI41" i="54"/>
  <c r="CH41" i="54"/>
  <c r="CG41" i="54"/>
  <c r="CT40" i="54"/>
  <c r="CS40" i="54"/>
  <c r="CR40" i="54"/>
  <c r="CQ40" i="54"/>
  <c r="CP40" i="54"/>
  <c r="CO40" i="54"/>
  <c r="CN40" i="54"/>
  <c r="CM40" i="54"/>
  <c r="CL40" i="54"/>
  <c r="CK40" i="54"/>
  <c r="CJ40" i="54"/>
  <c r="CI40" i="54"/>
  <c r="CH40" i="54"/>
  <c r="CG40" i="54"/>
  <c r="CT39" i="54"/>
  <c r="CS39" i="54"/>
  <c r="CR39" i="54"/>
  <c r="CQ39" i="54"/>
  <c r="CP39" i="54"/>
  <c r="CO39" i="54"/>
  <c r="CN39" i="54"/>
  <c r="CM39" i="54"/>
  <c r="CL39" i="54"/>
  <c r="CK39" i="54"/>
  <c r="CJ39" i="54"/>
  <c r="CI39" i="54"/>
  <c r="CH39" i="54"/>
  <c r="CG39" i="54"/>
  <c r="CT38" i="54"/>
  <c r="CS38" i="54"/>
  <c r="CR38" i="54"/>
  <c r="CQ38" i="54"/>
  <c r="CP38" i="54"/>
  <c r="CO38" i="54"/>
  <c r="CN38" i="54"/>
  <c r="CM38" i="54"/>
  <c r="CL38" i="54"/>
  <c r="CK38" i="54"/>
  <c r="CJ38" i="54"/>
  <c r="CI38" i="54"/>
  <c r="CH38" i="54"/>
  <c r="CG38" i="54"/>
  <c r="CT37" i="54"/>
  <c r="CS37" i="54"/>
  <c r="CR37" i="54"/>
  <c r="CQ37" i="54"/>
  <c r="CP37" i="54"/>
  <c r="CO37" i="54"/>
  <c r="CN37" i="54"/>
  <c r="CM37" i="54"/>
  <c r="CL37" i="54"/>
  <c r="CK37" i="54"/>
  <c r="CJ37" i="54"/>
  <c r="CI37" i="54"/>
  <c r="CH37" i="54"/>
  <c r="CG37" i="54"/>
  <c r="CT36" i="54"/>
  <c r="CS36" i="54"/>
  <c r="CR36" i="54"/>
  <c r="CQ36" i="54"/>
  <c r="CP36" i="54"/>
  <c r="CO36" i="54"/>
  <c r="CN36" i="54"/>
  <c r="CM36" i="54"/>
  <c r="CL36" i="54"/>
  <c r="CK36" i="54"/>
  <c r="CJ36" i="54"/>
  <c r="CI36" i="54"/>
  <c r="CH36" i="54"/>
  <c r="CG36" i="54"/>
  <c r="CT35" i="54"/>
  <c r="CS35" i="54"/>
  <c r="CR35" i="54"/>
  <c r="CQ35" i="54"/>
  <c r="CP35" i="54"/>
  <c r="CO35" i="54"/>
  <c r="CN35" i="54"/>
  <c r="CM35" i="54"/>
  <c r="CL35" i="54"/>
  <c r="CK35" i="54"/>
  <c r="CJ35" i="54"/>
  <c r="CI35" i="54"/>
  <c r="CH35" i="54"/>
  <c r="CG35" i="54"/>
  <c r="CT34" i="54"/>
  <c r="CS34" i="54"/>
  <c r="CR34" i="54"/>
  <c r="CQ34" i="54"/>
  <c r="CP34" i="54"/>
  <c r="CO34" i="54"/>
  <c r="CN34" i="54"/>
  <c r="CM34" i="54"/>
  <c r="CL34" i="54"/>
  <c r="CK34" i="54"/>
  <c r="CJ34" i="54"/>
  <c r="CI34" i="54"/>
  <c r="CH34" i="54"/>
  <c r="CG34" i="54"/>
  <c r="CT33" i="54"/>
  <c r="CS33" i="54"/>
  <c r="CR33" i="54"/>
  <c r="CQ33" i="54"/>
  <c r="CP33" i="54"/>
  <c r="CO33" i="54"/>
  <c r="CN33" i="54"/>
  <c r="CM33" i="54"/>
  <c r="CL33" i="54"/>
  <c r="CK33" i="54"/>
  <c r="CJ33" i="54"/>
  <c r="CI33" i="54"/>
  <c r="CH33" i="54"/>
  <c r="CG33" i="54"/>
  <c r="CT32" i="54"/>
  <c r="CS32" i="54"/>
  <c r="CR32" i="54"/>
  <c r="CQ32" i="54"/>
  <c r="CP32" i="54"/>
  <c r="CO32" i="54"/>
  <c r="CN32" i="54"/>
  <c r="CM32" i="54"/>
  <c r="CL32" i="54"/>
  <c r="CK32" i="54"/>
  <c r="CJ32" i="54"/>
  <c r="CI32" i="54"/>
  <c r="CH32" i="54"/>
  <c r="CG32" i="54"/>
  <c r="CT31" i="54"/>
  <c r="CS31" i="54"/>
  <c r="CR31" i="54"/>
  <c r="CQ31" i="54"/>
  <c r="CP31" i="54"/>
  <c r="CO31" i="54"/>
  <c r="CN31" i="54"/>
  <c r="CM31" i="54"/>
  <c r="CL31" i="54"/>
  <c r="CK31" i="54"/>
  <c r="CJ31" i="54"/>
  <c r="CI31" i="54"/>
  <c r="CH31" i="54"/>
  <c r="CG31" i="54"/>
  <c r="CT30" i="54"/>
  <c r="CS30" i="54"/>
  <c r="CR30" i="54"/>
  <c r="CQ30" i="54"/>
  <c r="CP30" i="54"/>
  <c r="CO30" i="54"/>
  <c r="CN30" i="54"/>
  <c r="CM30" i="54"/>
  <c r="CL30" i="54"/>
  <c r="CK30" i="54"/>
  <c r="CJ30" i="54"/>
  <c r="CI30" i="54"/>
  <c r="CH30" i="54"/>
  <c r="CG30" i="54"/>
  <c r="CT29" i="54"/>
  <c r="CS29" i="54"/>
  <c r="CR29" i="54"/>
  <c r="CQ29" i="54"/>
  <c r="CP29" i="54"/>
  <c r="CO29" i="54"/>
  <c r="CN29" i="54"/>
  <c r="CM29" i="54"/>
  <c r="CL29" i="54"/>
  <c r="CK29" i="54"/>
  <c r="CJ29" i="54"/>
  <c r="CI29" i="54"/>
  <c r="CH29" i="54"/>
  <c r="CG29" i="54"/>
  <c r="CT28" i="54"/>
  <c r="CS28" i="54"/>
  <c r="CR28" i="54"/>
  <c r="CQ28" i="54"/>
  <c r="CP28" i="54"/>
  <c r="CO28" i="54"/>
  <c r="CN28" i="54"/>
  <c r="CM28" i="54"/>
  <c r="CL28" i="54"/>
  <c r="CK28" i="54"/>
  <c r="CJ28" i="54"/>
  <c r="CI28" i="54"/>
  <c r="CH28" i="54"/>
  <c r="CG28" i="54"/>
  <c r="CT27" i="54"/>
  <c r="CS27" i="54"/>
  <c r="CR27" i="54"/>
  <c r="CQ27" i="54"/>
  <c r="CP27" i="54"/>
  <c r="CO27" i="54"/>
  <c r="CN27" i="54"/>
  <c r="CM27" i="54"/>
  <c r="CL27" i="54"/>
  <c r="CK27" i="54"/>
  <c r="CJ27" i="54"/>
  <c r="CI27" i="54"/>
  <c r="CH27" i="54"/>
  <c r="CG27" i="54"/>
  <c r="CT26" i="54"/>
  <c r="CS26" i="54"/>
  <c r="CR26" i="54"/>
  <c r="CQ26" i="54"/>
  <c r="CP26" i="54"/>
  <c r="CO26" i="54"/>
  <c r="CN26" i="54"/>
  <c r="CM26" i="54"/>
  <c r="CL26" i="54"/>
  <c r="CK26" i="54"/>
  <c r="CJ26" i="54"/>
  <c r="CI26" i="54"/>
  <c r="CH26" i="54"/>
  <c r="CG26" i="54"/>
  <c r="CT25" i="54"/>
  <c r="CS25" i="54"/>
  <c r="CR25" i="54"/>
  <c r="CQ25" i="54"/>
  <c r="CP25" i="54"/>
  <c r="CO25" i="54"/>
  <c r="CN25" i="54"/>
  <c r="CM25" i="54"/>
  <c r="CL25" i="54"/>
  <c r="CK25" i="54"/>
  <c r="CJ25" i="54"/>
  <c r="CI25" i="54"/>
  <c r="CH25" i="54"/>
  <c r="CG25" i="54"/>
  <c r="CT24" i="54"/>
  <c r="CS24" i="54"/>
  <c r="CR24" i="54"/>
  <c r="CQ24" i="54"/>
  <c r="CP24" i="54"/>
  <c r="CO24" i="54"/>
  <c r="CN24" i="54"/>
  <c r="CM24" i="54"/>
  <c r="CL24" i="54"/>
  <c r="CK24" i="54"/>
  <c r="CJ24" i="54"/>
  <c r="CI24" i="54"/>
  <c r="CH24" i="54"/>
  <c r="CG24" i="54"/>
  <c r="CT23" i="54"/>
  <c r="CS23" i="54"/>
  <c r="CR23" i="54"/>
  <c r="CQ23" i="54"/>
  <c r="CP23" i="54"/>
  <c r="CO23" i="54"/>
  <c r="CN23" i="54"/>
  <c r="CM23" i="54"/>
  <c r="CL23" i="54"/>
  <c r="CK23" i="54"/>
  <c r="CJ23" i="54"/>
  <c r="CI23" i="54"/>
  <c r="CH23" i="54"/>
  <c r="CG23" i="54"/>
  <c r="CT22" i="54"/>
  <c r="CS22" i="54"/>
  <c r="CR22" i="54"/>
  <c r="CQ22" i="54"/>
  <c r="CP22" i="54"/>
  <c r="CO22" i="54"/>
  <c r="CN22" i="54"/>
  <c r="CM22" i="54"/>
  <c r="CL22" i="54"/>
  <c r="CK22" i="54"/>
  <c r="CJ22" i="54"/>
  <c r="CI22" i="54"/>
  <c r="CH22" i="54"/>
  <c r="CG22" i="54"/>
  <c r="CT21" i="54"/>
  <c r="CS21" i="54"/>
  <c r="CR21" i="54"/>
  <c r="CQ21" i="54"/>
  <c r="CP21" i="54"/>
  <c r="CO21" i="54"/>
  <c r="CN21" i="54"/>
  <c r="CM21" i="54"/>
  <c r="CL21" i="54"/>
  <c r="CK21" i="54"/>
  <c r="CJ21" i="54"/>
  <c r="CI21" i="54"/>
  <c r="CH21" i="54"/>
  <c r="CG21" i="54"/>
  <c r="CT20" i="54"/>
  <c r="CS20" i="54"/>
  <c r="CR20" i="54"/>
  <c r="CQ20" i="54"/>
  <c r="CP20" i="54"/>
  <c r="CO20" i="54"/>
  <c r="CN20" i="54"/>
  <c r="CM20" i="54"/>
  <c r="CL20" i="54"/>
  <c r="CK20" i="54"/>
  <c r="CJ20" i="54"/>
  <c r="CI20" i="54"/>
  <c r="CH20" i="54"/>
  <c r="CG20" i="54"/>
  <c r="CT19" i="54"/>
  <c r="CS19" i="54"/>
  <c r="CR19" i="54"/>
  <c r="CQ19" i="54"/>
  <c r="CP19" i="54"/>
  <c r="CO19" i="54"/>
  <c r="CN19" i="54"/>
  <c r="CM19" i="54"/>
  <c r="CL19" i="54"/>
  <c r="CK19" i="54"/>
  <c r="CJ19" i="54"/>
  <c r="CI19" i="54"/>
  <c r="CH19" i="54"/>
  <c r="CG19" i="54"/>
  <c r="CT18" i="54"/>
  <c r="CS18" i="54"/>
  <c r="CR18" i="54"/>
  <c r="CQ18" i="54"/>
  <c r="CP18" i="54"/>
  <c r="CO18" i="54"/>
  <c r="CN18" i="54"/>
  <c r="CM18" i="54"/>
  <c r="CL18" i="54"/>
  <c r="CK18" i="54"/>
  <c r="CJ18" i="54"/>
  <c r="CI18" i="54"/>
  <c r="CH18" i="54"/>
  <c r="CG18" i="54"/>
  <c r="CT17" i="54"/>
  <c r="CS17" i="54"/>
  <c r="CR17" i="54"/>
  <c r="CQ17" i="54"/>
  <c r="CP17" i="54"/>
  <c r="CO17" i="54"/>
  <c r="CN17" i="54"/>
  <c r="CM17" i="54"/>
  <c r="CL17" i="54"/>
  <c r="CK17" i="54"/>
  <c r="CJ17" i="54"/>
  <c r="CI17" i="54"/>
  <c r="CH17" i="54"/>
  <c r="CG17" i="54"/>
  <c r="CT16" i="54"/>
  <c r="CS16" i="54"/>
  <c r="CR16" i="54"/>
  <c r="CQ16" i="54"/>
  <c r="CP16" i="54"/>
  <c r="CO16" i="54"/>
  <c r="CN16" i="54"/>
  <c r="CM16" i="54"/>
  <c r="CL16" i="54"/>
  <c r="CK16" i="54"/>
  <c r="CJ16" i="54"/>
  <c r="CI16" i="54"/>
  <c r="CH16" i="54"/>
  <c r="CG16" i="54"/>
  <c r="CT15" i="54"/>
  <c r="CS15" i="54"/>
  <c r="CR15" i="54"/>
  <c r="CQ15" i="54"/>
  <c r="CP15" i="54"/>
  <c r="CO15" i="54"/>
  <c r="CN15" i="54"/>
  <c r="CM15" i="54"/>
  <c r="CL15" i="54"/>
  <c r="CK15" i="54"/>
  <c r="CJ15" i="54"/>
  <c r="CI15" i="54"/>
  <c r="CH15" i="54"/>
  <c r="CG15" i="54"/>
  <c r="CT14" i="54"/>
  <c r="CS14" i="54"/>
  <c r="CR14" i="54"/>
  <c r="CQ14" i="54"/>
  <c r="CP14" i="54"/>
  <c r="CO14" i="54"/>
  <c r="CN14" i="54"/>
  <c r="CM14" i="54"/>
  <c r="CL14" i="54"/>
  <c r="CK14" i="54"/>
  <c r="CJ14" i="54"/>
  <c r="CI14" i="54"/>
  <c r="CH14" i="54"/>
  <c r="CG14" i="54"/>
  <c r="CT13" i="54"/>
  <c r="CS13" i="54"/>
  <c r="CR13" i="54"/>
  <c r="CQ13" i="54"/>
  <c r="CP13" i="54"/>
  <c r="CO13" i="54"/>
  <c r="CN13" i="54"/>
  <c r="CM13" i="54"/>
  <c r="CL13" i="54"/>
  <c r="CK13" i="54"/>
  <c r="CJ13" i="54"/>
  <c r="CI13" i="54"/>
  <c r="CH13" i="54"/>
  <c r="CG13" i="54"/>
  <c r="CT12" i="54"/>
  <c r="CS12" i="54"/>
  <c r="CR12" i="54"/>
  <c r="CQ12" i="54"/>
  <c r="CP12" i="54"/>
  <c r="CO12" i="54"/>
  <c r="CN12" i="54"/>
  <c r="CM12" i="54"/>
  <c r="CL12" i="54"/>
  <c r="CK12" i="54"/>
  <c r="CJ12" i="54"/>
  <c r="CI12" i="54"/>
  <c r="CH12" i="54"/>
  <c r="CG12" i="54"/>
  <c r="CT11" i="54"/>
  <c r="CS11" i="54"/>
  <c r="CR11" i="54"/>
  <c r="CQ11" i="54"/>
  <c r="CP11" i="54"/>
  <c r="CO11" i="54"/>
  <c r="CN11" i="54"/>
  <c r="CM11" i="54"/>
  <c r="CL11" i="54"/>
  <c r="CK11" i="54"/>
  <c r="CJ11" i="54"/>
  <c r="CI11" i="54"/>
  <c r="CH11" i="54"/>
  <c r="CG11" i="54"/>
  <c r="CT10" i="54"/>
  <c r="CS10" i="54"/>
  <c r="CR10" i="54"/>
  <c r="CQ10" i="54"/>
  <c r="CP10" i="54"/>
  <c r="CO10" i="54"/>
  <c r="CN10" i="54"/>
  <c r="CM10" i="54"/>
  <c r="CL10" i="54"/>
  <c r="CK10" i="54"/>
  <c r="CJ10" i="54"/>
  <c r="CI10" i="54"/>
  <c r="CH10" i="54"/>
  <c r="CG10" i="54"/>
  <c r="CT9" i="54"/>
  <c r="CS9" i="54"/>
  <c r="CR9" i="54"/>
  <c r="CQ9" i="54"/>
  <c r="CP9" i="54"/>
  <c r="CO9" i="54"/>
  <c r="CN9" i="54"/>
  <c r="CM9" i="54"/>
  <c r="CL9" i="54"/>
  <c r="CK9" i="54"/>
  <c r="CJ9" i="54"/>
  <c r="CI9" i="54"/>
  <c r="CH9" i="54"/>
  <c r="CG9" i="54"/>
  <c r="CT8" i="54"/>
  <c r="CS8" i="54"/>
  <c r="CR8" i="54"/>
  <c r="CQ8" i="54"/>
  <c r="CP8" i="54"/>
  <c r="CO8" i="54"/>
  <c r="CN8" i="54"/>
  <c r="CM8" i="54"/>
  <c r="CL8" i="54"/>
  <c r="CK8" i="54"/>
  <c r="CJ8" i="54"/>
  <c r="CI8" i="54"/>
  <c r="CH8" i="54"/>
  <c r="CG8" i="54"/>
  <c r="CT7" i="54"/>
  <c r="CS7" i="54"/>
  <c r="CR7" i="54"/>
  <c r="CQ7" i="54"/>
  <c r="CP7" i="54"/>
  <c r="CO7" i="54"/>
  <c r="CN7" i="54"/>
  <c r="CM7" i="54"/>
  <c r="CL7" i="54"/>
  <c r="CK7" i="54"/>
  <c r="CJ7" i="54"/>
  <c r="CI7" i="54"/>
  <c r="CH7" i="54"/>
  <c r="CG7" i="54"/>
  <c r="CT6" i="54"/>
  <c r="CS6" i="54"/>
  <c r="CR6" i="54"/>
  <c r="CQ6" i="54"/>
  <c r="CP6" i="54"/>
  <c r="CO6" i="54"/>
  <c r="CN6" i="54"/>
  <c r="CM6" i="54"/>
  <c r="CL6" i="54"/>
  <c r="CK6" i="54"/>
  <c r="CJ6" i="54"/>
  <c r="CI6" i="54"/>
  <c r="CH6" i="54"/>
  <c r="CG6" i="54"/>
  <c r="CT5" i="54"/>
  <c r="CS5" i="54"/>
  <c r="CR5" i="54"/>
  <c r="CQ5" i="54"/>
  <c r="CP5" i="54"/>
  <c r="CO5" i="54"/>
  <c r="CN5" i="54"/>
  <c r="CM5" i="54"/>
  <c r="CL5" i="54"/>
  <c r="CK5" i="54"/>
  <c r="CJ5" i="54"/>
  <c r="CI5" i="54"/>
  <c r="CH5" i="54"/>
  <c r="CG5" i="54"/>
  <c r="CT4" i="54"/>
  <c r="CS4" i="54"/>
  <c r="CR4" i="54"/>
  <c r="CQ4" i="54"/>
  <c r="CP4" i="54"/>
  <c r="CO4" i="54"/>
  <c r="CN4" i="54"/>
  <c r="CM4" i="54"/>
  <c r="CL4" i="54"/>
  <c r="CK4" i="54"/>
  <c r="CJ4" i="54"/>
  <c r="CI4" i="54"/>
  <c r="CH4" i="54"/>
  <c r="CG4" i="54"/>
  <c r="CT3" i="54"/>
  <c r="CS3" i="54"/>
  <c r="CR3" i="54"/>
  <c r="CQ3" i="54"/>
  <c r="CP3" i="54"/>
  <c r="CO3" i="54"/>
  <c r="CN3" i="54"/>
  <c r="CM3" i="54"/>
  <c r="CL3" i="54"/>
  <c r="CK3" i="54"/>
  <c r="CJ3" i="54"/>
  <c r="CI3" i="54"/>
  <c r="CH3" i="54"/>
  <c r="CG3" i="54"/>
  <c r="C25" i="20" l="1"/>
  <c r="F25" i="20"/>
  <c r="I25" i="20"/>
  <c r="K25" i="20"/>
  <c r="M25" i="20"/>
  <c r="O25" i="20"/>
  <c r="Q25" i="20"/>
  <c r="S25" i="20"/>
  <c r="U25" i="20"/>
  <c r="B25" i="20"/>
  <c r="E25" i="20"/>
  <c r="H25" i="20"/>
  <c r="J25" i="20"/>
  <c r="L25" i="20"/>
  <c r="N25" i="20"/>
  <c r="P25" i="20"/>
  <c r="R25" i="20"/>
  <c r="T25" i="20"/>
  <c r="V25" i="20"/>
  <c r="C18" i="21"/>
  <c r="E18" i="21"/>
  <c r="G18" i="21"/>
  <c r="D18" i="21"/>
  <c r="F18" i="21"/>
  <c r="H18" i="21"/>
  <c r="B18" i="21"/>
  <c r="AV62" i="34"/>
  <c r="AU62" i="34"/>
  <c r="AT62" i="34"/>
  <c r="AS62" i="34"/>
  <c r="AR62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R62" i="34"/>
  <c r="AV61" i="34"/>
  <c r="AU61" i="34"/>
  <c r="AT61" i="34"/>
  <c r="AS61" i="34"/>
  <c r="AR61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R61" i="34"/>
  <c r="M54" i="29"/>
  <c r="M53" i="29"/>
  <c r="B54" i="29"/>
  <c r="B53" i="29"/>
  <c r="CE56" i="52"/>
  <c r="CE57" i="52"/>
  <c r="CE58" i="52"/>
  <c r="CE55" i="52"/>
  <c r="CE54" i="52"/>
  <c r="Z61" i="48" l="1"/>
  <c r="AA61" i="48"/>
  <c r="AB61" i="48"/>
  <c r="AC61" i="48"/>
  <c r="AD61" i="48"/>
  <c r="AE61" i="48"/>
  <c r="AF61" i="48"/>
  <c r="AG61" i="48"/>
  <c r="AH61" i="48"/>
  <c r="AI61" i="48"/>
  <c r="AJ61" i="48"/>
  <c r="AK61" i="48"/>
  <c r="AL61" i="48"/>
  <c r="AM61" i="48"/>
  <c r="AN61" i="48"/>
  <c r="AO61" i="48"/>
  <c r="AP61" i="48"/>
  <c r="AQ61" i="48"/>
  <c r="Z62" i="48"/>
  <c r="AA62" i="48"/>
  <c r="AB62" i="48"/>
  <c r="AC62" i="48"/>
  <c r="AD62" i="48"/>
  <c r="AE62" i="48"/>
  <c r="AF62" i="48"/>
  <c r="AG62" i="48"/>
  <c r="AH62" i="48"/>
  <c r="AI62" i="48"/>
  <c r="AJ62" i="48"/>
  <c r="AK62" i="48"/>
  <c r="AL62" i="48"/>
  <c r="AM62" i="48"/>
  <c r="AN62" i="48"/>
  <c r="AO62" i="48"/>
  <c r="AP62" i="48"/>
  <c r="AQ62" i="48"/>
  <c r="Z63" i="48"/>
  <c r="AA63" i="48"/>
  <c r="AB63" i="48"/>
  <c r="AC63" i="48"/>
  <c r="AD63" i="48"/>
  <c r="AE63" i="48"/>
  <c r="AF63" i="48"/>
  <c r="AG63" i="48"/>
  <c r="AH63" i="48"/>
  <c r="AI63" i="48"/>
  <c r="AJ63" i="48"/>
  <c r="AK63" i="48"/>
  <c r="AL63" i="48"/>
  <c r="AM63" i="48"/>
  <c r="AN63" i="48"/>
  <c r="AO63" i="48"/>
  <c r="AP63" i="48"/>
  <c r="AQ63" i="48"/>
  <c r="H54" i="21" l="1"/>
  <c r="G54" i="21"/>
  <c r="F54" i="21"/>
  <c r="E54" i="21"/>
  <c r="D54" i="21"/>
  <c r="C54" i="21"/>
  <c r="B54" i="21"/>
  <c r="H53" i="21"/>
  <c r="G53" i="21"/>
  <c r="F53" i="21"/>
  <c r="E53" i="21"/>
  <c r="D53" i="21"/>
  <c r="C53" i="21"/>
  <c r="B53" i="21"/>
  <c r="H52" i="21"/>
  <c r="G52" i="21"/>
  <c r="F52" i="21"/>
  <c r="E52" i="21"/>
  <c r="D52" i="21"/>
  <c r="C52" i="21"/>
  <c r="B52" i="21"/>
  <c r="CH4" i="11" l="1"/>
  <c r="CI4" i="11"/>
  <c r="CH5" i="11"/>
  <c r="CI5" i="11"/>
  <c r="CH6" i="11"/>
  <c r="CI6" i="11"/>
  <c r="CH7" i="11"/>
  <c r="CI7" i="11"/>
  <c r="CH8" i="11"/>
  <c r="CI8" i="11"/>
  <c r="CH9" i="11"/>
  <c r="CI9" i="11"/>
  <c r="CH10" i="11"/>
  <c r="CI10" i="11"/>
  <c r="CH11" i="11"/>
  <c r="CI11" i="11"/>
  <c r="CH12" i="11"/>
  <c r="CI12" i="11"/>
  <c r="CH13" i="11"/>
  <c r="CI13" i="11"/>
  <c r="CH14" i="11"/>
  <c r="CI14" i="11"/>
  <c r="CH15" i="11"/>
  <c r="CI15" i="11"/>
  <c r="CH16" i="11"/>
  <c r="CI16" i="11"/>
  <c r="CH17" i="11"/>
  <c r="CI17" i="11"/>
  <c r="CH18" i="11"/>
  <c r="CI18" i="11"/>
  <c r="CH19" i="11"/>
  <c r="CI19" i="11"/>
  <c r="CH20" i="11"/>
  <c r="CI20" i="11"/>
  <c r="CH21" i="11"/>
  <c r="CI21" i="11"/>
  <c r="CH22" i="11"/>
  <c r="CI22" i="11"/>
  <c r="CH23" i="11"/>
  <c r="CI23" i="11"/>
  <c r="CH24" i="11"/>
  <c r="CI24" i="11"/>
  <c r="CH25" i="11"/>
  <c r="CI25" i="11"/>
  <c r="CH26" i="11"/>
  <c r="CI26" i="11"/>
  <c r="CH27" i="11"/>
  <c r="CI27" i="11"/>
  <c r="CH28" i="11"/>
  <c r="CI28" i="11"/>
  <c r="CH29" i="11"/>
  <c r="CI29" i="11"/>
  <c r="CH30" i="11"/>
  <c r="CI30" i="11"/>
  <c r="CH31" i="11"/>
  <c r="CI31" i="11"/>
  <c r="CH32" i="11"/>
  <c r="CI32" i="11"/>
  <c r="CH33" i="11"/>
  <c r="CI33" i="11"/>
  <c r="CH34" i="11"/>
  <c r="CI34" i="11"/>
  <c r="CH35" i="11"/>
  <c r="CI35" i="11"/>
  <c r="CH36" i="11"/>
  <c r="CI36" i="11"/>
  <c r="CH37" i="11"/>
  <c r="CI37" i="11"/>
  <c r="CH38" i="11"/>
  <c r="CI38" i="11"/>
  <c r="CH39" i="11"/>
  <c r="CI39" i="11"/>
  <c r="CH40" i="11"/>
  <c r="CI40" i="11"/>
  <c r="CH41" i="11"/>
  <c r="CI41" i="11"/>
  <c r="CH42" i="11"/>
  <c r="CI42" i="11"/>
  <c r="CH43" i="11"/>
  <c r="CI43" i="11"/>
  <c r="CH44" i="11"/>
  <c r="CI44" i="11"/>
  <c r="CH45" i="11"/>
  <c r="CI45" i="11"/>
  <c r="CH46" i="11"/>
  <c r="CI46" i="11"/>
  <c r="CH47" i="11"/>
  <c r="CI47" i="11"/>
  <c r="CH48" i="11"/>
  <c r="CI48" i="11"/>
  <c r="CH49" i="11"/>
  <c r="CI49" i="11"/>
  <c r="CH50" i="11"/>
  <c r="CI50" i="11"/>
  <c r="CH51" i="11"/>
  <c r="CI51" i="11"/>
  <c r="CI3" i="11"/>
  <c r="CH3" i="11"/>
  <c r="AW61" i="34" l="1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BS61" i="34"/>
  <c r="BT61" i="34"/>
  <c r="BU61" i="34"/>
  <c r="BV61" i="34"/>
  <c r="BW61" i="34"/>
  <c r="BX61" i="34"/>
  <c r="BY61" i="34"/>
  <c r="BZ61" i="34"/>
  <c r="CA61" i="34"/>
  <c r="CC61" i="34"/>
  <c r="CD61" i="34"/>
  <c r="CE61" i="34"/>
  <c r="AW62" i="34"/>
  <c r="AX62" i="34"/>
  <c r="AY62" i="34"/>
  <c r="AZ62" i="34"/>
  <c r="BA62" i="34"/>
  <c r="BB62" i="34"/>
  <c r="BC62" i="34"/>
  <c r="BD62" i="34"/>
  <c r="BE62" i="34"/>
  <c r="BF62" i="34"/>
  <c r="BG62" i="34"/>
  <c r="BH62" i="34"/>
  <c r="BI62" i="34"/>
  <c r="BJ62" i="34"/>
  <c r="BK62" i="34"/>
  <c r="BL62" i="34"/>
  <c r="BM62" i="34"/>
  <c r="BN62" i="34"/>
  <c r="BO62" i="34"/>
  <c r="BP62" i="34"/>
  <c r="BQ62" i="34"/>
  <c r="BR62" i="34"/>
  <c r="BS62" i="34"/>
  <c r="BT62" i="34"/>
  <c r="BU62" i="34"/>
  <c r="BV62" i="34"/>
  <c r="BW62" i="34"/>
  <c r="BX62" i="34"/>
  <c r="BY62" i="34"/>
  <c r="BZ62" i="34"/>
  <c r="CA62" i="34"/>
  <c r="CC62" i="34"/>
  <c r="CD62" i="34"/>
  <c r="CE62" i="34"/>
  <c r="S62" i="34"/>
  <c r="R62" i="33"/>
  <c r="S62" i="33"/>
  <c r="T62" i="33"/>
  <c r="U62" i="33"/>
  <c r="W62" i="33"/>
  <c r="X62" i="33"/>
  <c r="Y62" i="33"/>
  <c r="Z62" i="33"/>
  <c r="AA62" i="33"/>
  <c r="AB62" i="33"/>
  <c r="AC62" i="33"/>
  <c r="AD62" i="33"/>
  <c r="AF62" i="33"/>
  <c r="AG62" i="33"/>
  <c r="AH62" i="33"/>
  <c r="AI62" i="33"/>
  <c r="AJ62" i="33"/>
  <c r="AK62" i="33"/>
  <c r="AM62" i="33"/>
  <c r="AN62" i="33"/>
  <c r="AO62" i="33"/>
  <c r="AP62" i="33"/>
  <c r="AQ62" i="33"/>
  <c r="AS62" i="33"/>
  <c r="AT62" i="33"/>
  <c r="AU62" i="33"/>
  <c r="AV62" i="33"/>
  <c r="AW62" i="33"/>
  <c r="AX62" i="33"/>
  <c r="AY62" i="33"/>
  <c r="AZ62" i="33"/>
  <c r="BA62" i="33"/>
  <c r="BB62" i="33"/>
  <c r="BC62" i="33"/>
  <c r="BD62" i="33"/>
  <c r="BE62" i="33"/>
  <c r="BF62" i="33"/>
  <c r="BG62" i="33"/>
  <c r="BH62" i="33"/>
  <c r="BI62" i="33"/>
  <c r="BJ62" i="33"/>
  <c r="BK62" i="33"/>
  <c r="BL62" i="33"/>
  <c r="BM62" i="33"/>
  <c r="BN62" i="33"/>
  <c r="BO62" i="33"/>
  <c r="BP62" i="33"/>
  <c r="BQ62" i="33"/>
  <c r="BR62" i="33"/>
  <c r="BS62" i="33"/>
  <c r="BT62" i="33"/>
  <c r="BU62" i="33"/>
  <c r="BV62" i="33"/>
  <c r="BW62" i="33"/>
  <c r="BX62" i="33"/>
  <c r="BY62" i="33"/>
  <c r="CA62" i="33"/>
  <c r="CB62" i="33"/>
  <c r="CC62" i="33"/>
  <c r="R61" i="33"/>
  <c r="S61" i="33"/>
  <c r="T61" i="33"/>
  <c r="U61" i="33"/>
  <c r="W61" i="33"/>
  <c r="X61" i="33"/>
  <c r="Y61" i="33"/>
  <c r="Q62" i="33"/>
  <c r="S61" i="3"/>
  <c r="T61" i="3"/>
  <c r="U61" i="3"/>
  <c r="V61" i="3"/>
  <c r="X61" i="3"/>
  <c r="Y61" i="3"/>
  <c r="Z61" i="3"/>
  <c r="AA61" i="3"/>
  <c r="AB61" i="3"/>
  <c r="AC61" i="3"/>
  <c r="AD61" i="3"/>
  <c r="AE61" i="3"/>
  <c r="AG61" i="3"/>
  <c r="AH61" i="3"/>
  <c r="AI61" i="3"/>
  <c r="AJ61" i="3"/>
  <c r="AK61" i="3"/>
  <c r="AM61" i="3"/>
  <c r="AN61" i="3"/>
  <c r="AO61" i="3"/>
  <c r="AP61" i="3"/>
  <c r="AQ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CA61" i="3"/>
  <c r="CB61" i="3"/>
  <c r="CC61" i="3"/>
  <c r="R61" i="3"/>
  <c r="D39" i="20" l="1"/>
  <c r="G39" i="20"/>
  <c r="CE86" i="51" l="1"/>
  <c r="CE85" i="51"/>
  <c r="CE84" i="51"/>
  <c r="CE83" i="51"/>
  <c r="CE82" i="51"/>
  <c r="CE81" i="51"/>
  <c r="CE80" i="51"/>
  <c r="CE79" i="51"/>
  <c r="CE78" i="51"/>
  <c r="CE77" i="51"/>
  <c r="CE76" i="51"/>
  <c r="CE75" i="51"/>
  <c r="CE74" i="51"/>
  <c r="CE73" i="51"/>
  <c r="CE72" i="51"/>
  <c r="CE71" i="51"/>
  <c r="CE70" i="51"/>
  <c r="CE69" i="51"/>
  <c r="CE68" i="51"/>
  <c r="CE67" i="51"/>
  <c r="CE60" i="51"/>
  <c r="CE59" i="51"/>
  <c r="CE58" i="51"/>
  <c r="CE57" i="51"/>
  <c r="CE56" i="51"/>
  <c r="CE55" i="51"/>
  <c r="CE54" i="51"/>
  <c r="CE53" i="51"/>
  <c r="CE52" i="51"/>
  <c r="CE51" i="51"/>
  <c r="CE50" i="51"/>
  <c r="CE49" i="51"/>
  <c r="CE48" i="51"/>
  <c r="CE47" i="51"/>
  <c r="CE46" i="51"/>
  <c r="CE45" i="51"/>
  <c r="CE44" i="51"/>
  <c r="CE43" i="51"/>
  <c r="CE42" i="51"/>
  <c r="CE41" i="51"/>
  <c r="CE40" i="51"/>
  <c r="CE39" i="51"/>
  <c r="CE38" i="51"/>
  <c r="CE37" i="51"/>
  <c r="CE36" i="51"/>
  <c r="CE35" i="51"/>
  <c r="CE34" i="51"/>
  <c r="CE33" i="51"/>
  <c r="CE32" i="51"/>
  <c r="CE31" i="51"/>
  <c r="CE30" i="51"/>
  <c r="CE29" i="51"/>
  <c r="CE28" i="51"/>
  <c r="CE27" i="51"/>
  <c r="CE26" i="51"/>
  <c r="CE25" i="51"/>
  <c r="CE24" i="51"/>
  <c r="CE23" i="51"/>
  <c r="CE22" i="51"/>
  <c r="CE21" i="51"/>
  <c r="CE20" i="51"/>
  <c r="CE19" i="51"/>
  <c r="CE18" i="51"/>
  <c r="CE17" i="51"/>
  <c r="CE16" i="51"/>
  <c r="CE15" i="51"/>
  <c r="CE14" i="51"/>
  <c r="CE13" i="51"/>
  <c r="CE12" i="51"/>
  <c r="CE11" i="51"/>
  <c r="CE10" i="51"/>
  <c r="CE9" i="51"/>
  <c r="CE8" i="51"/>
  <c r="CE7" i="51"/>
  <c r="CE6" i="51"/>
  <c r="CE5" i="51"/>
  <c r="CE4" i="51"/>
  <c r="CE3" i="51"/>
  <c r="CE79" i="4"/>
  <c r="CE78" i="4"/>
  <c r="CE77" i="4"/>
  <c r="CE76" i="4"/>
  <c r="CE75" i="4"/>
  <c r="CE74" i="4"/>
  <c r="CE73" i="4"/>
  <c r="CE72" i="4"/>
  <c r="CE71" i="4"/>
  <c r="CE70" i="4"/>
  <c r="CE69" i="4"/>
  <c r="CE68" i="4"/>
  <c r="CE67" i="4"/>
  <c r="CE60" i="4"/>
  <c r="CE59" i="4"/>
  <c r="CE58" i="4"/>
  <c r="CE57" i="4"/>
  <c r="CE56" i="4"/>
  <c r="CE55" i="4"/>
  <c r="CE4" i="4"/>
  <c r="CE5" i="4"/>
  <c r="CE6" i="4"/>
  <c r="CE7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3" i="4"/>
  <c r="C27" i="20" l="1"/>
  <c r="C42" i="20" s="1"/>
  <c r="B27" i="20"/>
  <c r="B42" i="20" s="1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B30" i="20"/>
  <c r="C30" i="20"/>
  <c r="E30" i="20"/>
  <c r="F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CA62" i="13"/>
  <c r="CB62" i="13"/>
  <c r="CC62" i="13"/>
  <c r="CQ56" i="13"/>
  <c r="CP56" i="13"/>
  <c r="CO56" i="13"/>
  <c r="CN56" i="13"/>
  <c r="CQ54" i="13"/>
  <c r="CP54" i="13"/>
  <c r="CO54" i="13"/>
  <c r="CN54" i="13"/>
  <c r="CQ55" i="13"/>
  <c r="CP55" i="13"/>
  <c r="CO55" i="13"/>
  <c r="CN55" i="13"/>
  <c r="R62" i="5"/>
  <c r="S62" i="5"/>
  <c r="T62" i="5"/>
  <c r="U62" i="5"/>
  <c r="B12" i="20" s="1"/>
  <c r="V62" i="5"/>
  <c r="C12" i="20" s="1"/>
  <c r="W62" i="5"/>
  <c r="X62" i="5"/>
  <c r="Y62" i="5"/>
  <c r="E12" i="20" s="1"/>
  <c r="Z62" i="5"/>
  <c r="AA62" i="5"/>
  <c r="AB62" i="5"/>
  <c r="AC62" i="5"/>
  <c r="AD62" i="5"/>
  <c r="AE62" i="5"/>
  <c r="F12" i="20" s="1"/>
  <c r="AF62" i="5"/>
  <c r="H12" i="20" s="1"/>
  <c r="AG62" i="5"/>
  <c r="AH62" i="5"/>
  <c r="AJ62" i="5"/>
  <c r="AK62" i="5"/>
  <c r="AL62" i="5"/>
  <c r="I12" i="20" s="1"/>
  <c r="AM62" i="5"/>
  <c r="J12" i="20" s="1"/>
  <c r="AN62" i="5"/>
  <c r="AP62" i="5"/>
  <c r="K12" i="20" s="1"/>
  <c r="AQ62" i="5"/>
  <c r="L12" i="20" s="1"/>
  <c r="AR62" i="5"/>
  <c r="AS62" i="5"/>
  <c r="AT62" i="5"/>
  <c r="AU62" i="5"/>
  <c r="AV62" i="5"/>
  <c r="AW62" i="5"/>
  <c r="M12" i="20" s="1"/>
  <c r="AX62" i="5"/>
  <c r="N12" i="20" s="1"/>
  <c r="AY62" i="5"/>
  <c r="O12" i="20" s="1"/>
  <c r="AZ62" i="5"/>
  <c r="BA62" i="5"/>
  <c r="BB62" i="5"/>
  <c r="BC62" i="5"/>
  <c r="P12" i="20" s="1"/>
  <c r="BD62" i="5"/>
  <c r="BE62" i="5"/>
  <c r="BF62" i="5"/>
  <c r="BG62" i="5"/>
  <c r="BH62" i="5"/>
  <c r="BI62" i="5"/>
  <c r="BJ62" i="5"/>
  <c r="BK62" i="5"/>
  <c r="Q12" i="20" s="1"/>
  <c r="BL62" i="5"/>
  <c r="R12" i="20" s="1"/>
  <c r="BM62" i="5"/>
  <c r="S12" i="20" s="1"/>
  <c r="BN62" i="5"/>
  <c r="T12" i="20" s="1"/>
  <c r="BO62" i="5"/>
  <c r="U12" i="20" s="1"/>
  <c r="BP62" i="5"/>
  <c r="V12" i="20" s="1"/>
  <c r="BQ62" i="5"/>
  <c r="BR62" i="5"/>
  <c r="BS62" i="5"/>
  <c r="BT62" i="5"/>
  <c r="Q62" i="5"/>
  <c r="E6" i="20"/>
  <c r="C6" i="20"/>
  <c r="B6" i="20"/>
  <c r="CR86" i="51" l="1"/>
  <c r="CQ86" i="51"/>
  <c r="CL86" i="51"/>
  <c r="CK86" i="51"/>
  <c r="CJ86" i="51"/>
  <c r="CI86" i="51"/>
  <c r="CH86" i="51"/>
  <c r="CG86" i="51"/>
  <c r="CF86" i="51"/>
  <c r="CD86" i="51"/>
  <c r="CR85" i="51"/>
  <c r="CQ85" i="51"/>
  <c r="CL85" i="51"/>
  <c r="CK85" i="51"/>
  <c r="CJ85" i="51"/>
  <c r="CI85" i="51"/>
  <c r="CH85" i="51"/>
  <c r="CG85" i="51"/>
  <c r="CF85" i="51"/>
  <c r="CD85" i="51"/>
  <c r="CR84" i="51"/>
  <c r="CQ84" i="51"/>
  <c r="CL84" i="51"/>
  <c r="CK84" i="51"/>
  <c r="CJ84" i="51"/>
  <c r="CI84" i="51"/>
  <c r="CH84" i="51"/>
  <c r="CG84" i="51"/>
  <c r="CF84" i="51"/>
  <c r="CD84" i="51"/>
  <c r="CR83" i="51"/>
  <c r="CQ83" i="51"/>
  <c r="CL83" i="51"/>
  <c r="CK83" i="51"/>
  <c r="CJ83" i="51"/>
  <c r="CI83" i="51"/>
  <c r="CH83" i="51"/>
  <c r="CG83" i="51"/>
  <c r="CF83" i="51"/>
  <c r="CD83" i="51"/>
  <c r="CR82" i="51"/>
  <c r="CQ82" i="51"/>
  <c r="CL82" i="51"/>
  <c r="CK82" i="51"/>
  <c r="CJ82" i="51"/>
  <c r="CI82" i="51"/>
  <c r="CH82" i="51"/>
  <c r="CG82" i="51"/>
  <c r="CF82" i="51"/>
  <c r="CD82" i="51"/>
  <c r="CR81" i="51"/>
  <c r="CQ81" i="51"/>
  <c r="CL81" i="51"/>
  <c r="CK81" i="51"/>
  <c r="CJ81" i="51"/>
  <c r="CI81" i="51"/>
  <c r="CH81" i="51"/>
  <c r="CG81" i="51"/>
  <c r="CF81" i="51"/>
  <c r="CD81" i="51"/>
  <c r="CR80" i="51"/>
  <c r="CQ80" i="51"/>
  <c r="CL80" i="51"/>
  <c r="CK80" i="51"/>
  <c r="CJ80" i="51"/>
  <c r="CI80" i="51"/>
  <c r="CH80" i="51"/>
  <c r="CG80" i="51"/>
  <c r="CF80" i="51"/>
  <c r="CD80" i="51"/>
  <c r="CR79" i="51"/>
  <c r="CQ79" i="51"/>
  <c r="CL79" i="51"/>
  <c r="CK79" i="51"/>
  <c r="CJ79" i="51"/>
  <c r="CI79" i="51"/>
  <c r="CH79" i="51"/>
  <c r="CG79" i="51"/>
  <c r="CF79" i="51"/>
  <c r="CD79" i="51"/>
  <c r="CR78" i="51"/>
  <c r="CQ78" i="51"/>
  <c r="CL78" i="51"/>
  <c r="CK78" i="51"/>
  <c r="CJ78" i="51"/>
  <c r="CI78" i="51"/>
  <c r="CH78" i="51"/>
  <c r="CG78" i="51"/>
  <c r="CF78" i="51"/>
  <c r="CD78" i="51"/>
  <c r="CR77" i="51"/>
  <c r="CQ77" i="51"/>
  <c r="CL77" i="51"/>
  <c r="CK77" i="51"/>
  <c r="CJ77" i="51"/>
  <c r="CI77" i="51"/>
  <c r="CH77" i="51"/>
  <c r="CG77" i="51"/>
  <c r="CF77" i="51"/>
  <c r="CD77" i="51"/>
  <c r="CR76" i="51"/>
  <c r="CQ76" i="51"/>
  <c r="CL76" i="51"/>
  <c r="CK76" i="51"/>
  <c r="CJ76" i="51"/>
  <c r="CI76" i="51"/>
  <c r="CH76" i="51"/>
  <c r="CG76" i="51"/>
  <c r="CF76" i="51"/>
  <c r="CD76" i="51"/>
  <c r="CR75" i="51"/>
  <c r="CQ75" i="51"/>
  <c r="CL75" i="51"/>
  <c r="CK75" i="51"/>
  <c r="CJ75" i="51"/>
  <c r="CI75" i="51"/>
  <c r="CH75" i="51"/>
  <c r="CG75" i="51"/>
  <c r="CF75" i="51"/>
  <c r="CD75" i="51"/>
  <c r="CR74" i="51"/>
  <c r="CQ74" i="51"/>
  <c r="CL74" i="51"/>
  <c r="CK74" i="51"/>
  <c r="CJ74" i="51"/>
  <c r="CI74" i="51"/>
  <c r="CH74" i="51"/>
  <c r="CG74" i="51"/>
  <c r="CF74" i="51"/>
  <c r="CD74" i="51"/>
  <c r="CR73" i="51"/>
  <c r="CQ73" i="51"/>
  <c r="CL73" i="51"/>
  <c r="CK73" i="51"/>
  <c r="CJ73" i="51"/>
  <c r="CI73" i="51"/>
  <c r="CH73" i="51"/>
  <c r="CG73" i="51"/>
  <c r="CF73" i="51"/>
  <c r="CD73" i="51"/>
  <c r="CR72" i="51"/>
  <c r="CQ72" i="51"/>
  <c r="CL72" i="51"/>
  <c r="CK72" i="51"/>
  <c r="CJ72" i="51"/>
  <c r="CI72" i="51"/>
  <c r="CH72" i="51"/>
  <c r="CG72" i="51"/>
  <c r="CF72" i="51"/>
  <c r="CD72" i="51"/>
  <c r="CR71" i="51"/>
  <c r="CQ71" i="51"/>
  <c r="CL71" i="51"/>
  <c r="CK71" i="51"/>
  <c r="CJ71" i="51"/>
  <c r="CI71" i="51"/>
  <c r="CH71" i="51"/>
  <c r="CG71" i="51"/>
  <c r="CF71" i="51"/>
  <c r="CD71" i="51"/>
  <c r="CR70" i="51"/>
  <c r="CQ70" i="51"/>
  <c r="CL70" i="51"/>
  <c r="CK70" i="51"/>
  <c r="CJ70" i="51"/>
  <c r="CI70" i="51"/>
  <c r="CH70" i="51"/>
  <c r="CG70" i="51"/>
  <c r="CF70" i="51"/>
  <c r="CD70" i="51"/>
  <c r="CR69" i="51"/>
  <c r="CQ69" i="51"/>
  <c r="CL69" i="51"/>
  <c r="CK69" i="51"/>
  <c r="CJ69" i="51"/>
  <c r="CI69" i="51"/>
  <c r="CH69" i="51"/>
  <c r="CG69" i="51"/>
  <c r="CF69" i="51"/>
  <c r="CD69" i="51"/>
  <c r="CR68" i="51"/>
  <c r="CQ68" i="51"/>
  <c r="CL68" i="51"/>
  <c r="CK68" i="51"/>
  <c r="CJ68" i="51"/>
  <c r="CI68" i="51"/>
  <c r="CH68" i="51"/>
  <c r="CG68" i="51"/>
  <c r="CF68" i="51"/>
  <c r="CD68" i="51"/>
  <c r="CR67" i="51"/>
  <c r="CQ67" i="51"/>
  <c r="CL67" i="51"/>
  <c r="CK67" i="51"/>
  <c r="CJ67" i="51"/>
  <c r="CI67" i="51"/>
  <c r="CH67" i="51"/>
  <c r="CG67" i="51"/>
  <c r="CF67" i="51"/>
  <c r="CD67" i="51"/>
  <c r="CD60" i="4" l="1"/>
  <c r="H50" i="21"/>
  <c r="G50" i="21"/>
  <c r="F50" i="21"/>
  <c r="E50" i="21"/>
  <c r="D50" i="21"/>
  <c r="C50" i="21"/>
  <c r="B50" i="21"/>
  <c r="O65" i="51"/>
  <c r="N65" i="51"/>
  <c r="M65" i="51"/>
  <c r="L65" i="51"/>
  <c r="K65" i="51"/>
  <c r="J65" i="51"/>
  <c r="I65" i="51"/>
  <c r="H65" i="51"/>
  <c r="G65" i="51"/>
  <c r="F65" i="51"/>
  <c r="E65" i="51"/>
  <c r="D65" i="51"/>
  <c r="C65" i="51"/>
  <c r="O64" i="51"/>
  <c r="N64" i="51"/>
  <c r="M64" i="51"/>
  <c r="L64" i="51"/>
  <c r="K64" i="51"/>
  <c r="J64" i="51"/>
  <c r="I64" i="51"/>
  <c r="H64" i="51"/>
  <c r="G64" i="51"/>
  <c r="F64" i="51"/>
  <c r="E64" i="51"/>
  <c r="D64" i="51"/>
  <c r="C64" i="51"/>
  <c r="O63" i="51"/>
  <c r="N63" i="51"/>
  <c r="M63" i="51"/>
  <c r="L63" i="51"/>
  <c r="K63" i="51"/>
  <c r="J63" i="51"/>
  <c r="I63" i="51"/>
  <c r="H63" i="51"/>
  <c r="G63" i="51"/>
  <c r="F63" i="51"/>
  <c r="E63" i="51"/>
  <c r="D63" i="51"/>
  <c r="C63" i="51"/>
  <c r="O62" i="51"/>
  <c r="N62" i="51"/>
  <c r="M62" i="51"/>
  <c r="L62" i="51"/>
  <c r="K62" i="51"/>
  <c r="J62" i="51"/>
  <c r="I62" i="51"/>
  <c r="H62" i="51"/>
  <c r="H8" i="21" s="1"/>
  <c r="G62" i="51"/>
  <c r="G8" i="21" s="1"/>
  <c r="F62" i="51"/>
  <c r="F8" i="21" s="1"/>
  <c r="E62" i="51"/>
  <c r="E8" i="21" s="1"/>
  <c r="D62" i="51"/>
  <c r="D8" i="21" s="1"/>
  <c r="C62" i="51"/>
  <c r="O61" i="51"/>
  <c r="N61" i="51"/>
  <c r="M61" i="51"/>
  <c r="L61" i="51"/>
  <c r="K61" i="51"/>
  <c r="J61" i="51"/>
  <c r="I61" i="51"/>
  <c r="H61" i="51"/>
  <c r="G61" i="51"/>
  <c r="F61" i="51"/>
  <c r="E61" i="51"/>
  <c r="D61" i="51"/>
  <c r="C61" i="51"/>
  <c r="B65" i="51"/>
  <c r="B64" i="51"/>
  <c r="B63" i="51"/>
  <c r="B62" i="51"/>
  <c r="B8" i="21" s="1"/>
  <c r="B61" i="51"/>
  <c r="CL78" i="4" l="1"/>
  <c r="CK78" i="4"/>
  <c r="CJ78" i="4"/>
  <c r="CI78" i="4"/>
  <c r="CH78" i="4"/>
  <c r="CF78" i="4"/>
  <c r="CL77" i="4"/>
  <c r="CK77" i="4"/>
  <c r="CJ77" i="4"/>
  <c r="CI77" i="4"/>
  <c r="CH77" i="4"/>
  <c r="CF77" i="4"/>
  <c r="CL76" i="4"/>
  <c r="CK76" i="4"/>
  <c r="CJ76" i="4"/>
  <c r="CI76" i="4"/>
  <c r="CH76" i="4"/>
  <c r="CF76" i="4"/>
  <c r="CL75" i="4"/>
  <c r="CK75" i="4"/>
  <c r="CJ75" i="4"/>
  <c r="CI75" i="4"/>
  <c r="CH75" i="4"/>
  <c r="CF75" i="4"/>
  <c r="CL74" i="4"/>
  <c r="CK74" i="4"/>
  <c r="CJ74" i="4"/>
  <c r="CI74" i="4"/>
  <c r="CH74" i="4"/>
  <c r="CF74" i="4"/>
  <c r="CL73" i="4"/>
  <c r="CK73" i="4"/>
  <c r="CJ73" i="4"/>
  <c r="CI73" i="4"/>
  <c r="CH73" i="4"/>
  <c r="CF73" i="4"/>
  <c r="CL72" i="4"/>
  <c r="CK72" i="4"/>
  <c r="CJ72" i="4"/>
  <c r="CI72" i="4"/>
  <c r="CH72" i="4"/>
  <c r="CF72" i="4"/>
  <c r="CL71" i="4"/>
  <c r="CK71" i="4"/>
  <c r="CJ71" i="4"/>
  <c r="CI71" i="4"/>
  <c r="CH71" i="4"/>
  <c r="CF71" i="4"/>
  <c r="CL70" i="4"/>
  <c r="CK70" i="4"/>
  <c r="CJ70" i="4"/>
  <c r="CI70" i="4"/>
  <c r="CH70" i="4"/>
  <c r="CF70" i="4"/>
  <c r="CL69" i="4"/>
  <c r="CK69" i="4"/>
  <c r="CJ69" i="4"/>
  <c r="CI69" i="4"/>
  <c r="CH69" i="4"/>
  <c r="CF69" i="4"/>
  <c r="CL68" i="4"/>
  <c r="CK68" i="4"/>
  <c r="CJ68" i="4"/>
  <c r="CI68" i="4"/>
  <c r="CH68" i="4"/>
  <c r="CF68" i="4"/>
  <c r="CL67" i="4"/>
  <c r="CK67" i="4"/>
  <c r="CJ67" i="4"/>
  <c r="CI67" i="4"/>
  <c r="CH67" i="4"/>
  <c r="CF67" i="4"/>
  <c r="B44" i="21"/>
  <c r="C44" i="21"/>
  <c r="D44" i="21"/>
  <c r="E44" i="21"/>
  <c r="F44" i="21"/>
  <c r="G44" i="21"/>
  <c r="H44" i="21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C64" i="4"/>
  <c r="D64" i="4"/>
  <c r="E64" i="4"/>
  <c r="F64" i="4"/>
  <c r="G64" i="4"/>
  <c r="H64" i="4"/>
  <c r="B64" i="4"/>
  <c r="U13" i="20" l="1"/>
  <c r="N63" i="13" l="1"/>
  <c r="M63" i="13"/>
  <c r="L63" i="13"/>
  <c r="K63" i="13"/>
  <c r="J63" i="13"/>
  <c r="I63" i="13"/>
  <c r="H63" i="13"/>
  <c r="G63" i="13"/>
  <c r="F63" i="13"/>
  <c r="E63" i="13"/>
  <c r="D63" i="13"/>
  <c r="C63" i="13"/>
  <c r="B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K69" i="52" l="1"/>
  <c r="J69" i="52"/>
  <c r="I69" i="52"/>
  <c r="H69" i="52"/>
  <c r="G69" i="52"/>
  <c r="F69" i="52"/>
  <c r="E69" i="52"/>
  <c r="D69" i="52"/>
  <c r="C69" i="52"/>
  <c r="B69" i="52"/>
  <c r="O63" i="52"/>
  <c r="N63" i="52"/>
  <c r="CR63" i="52" s="1"/>
  <c r="M63" i="52"/>
  <c r="CQ63" i="52" s="1"/>
  <c r="L63" i="52"/>
  <c r="K63" i="52"/>
  <c r="J63" i="52"/>
  <c r="I63" i="52"/>
  <c r="H63" i="52"/>
  <c r="G63" i="52"/>
  <c r="F63" i="52"/>
  <c r="E63" i="52"/>
  <c r="D63" i="52"/>
  <c r="C63" i="52"/>
  <c r="B63" i="52"/>
  <c r="V6" i="20"/>
  <c r="U6" i="20"/>
  <c r="T6" i="20"/>
  <c r="S6" i="20"/>
  <c r="R6" i="20"/>
  <c r="Q6" i="20"/>
  <c r="P6" i="20"/>
  <c r="O6" i="20"/>
  <c r="N6" i="20"/>
  <c r="M6" i="20"/>
  <c r="L6" i="20"/>
  <c r="K6" i="20"/>
  <c r="I6" i="20"/>
  <c r="H6" i="20"/>
  <c r="F6" i="20"/>
  <c r="O62" i="52"/>
  <c r="N62" i="52"/>
  <c r="CR62" i="52" s="1"/>
  <c r="M62" i="52"/>
  <c r="CQ62" i="52" s="1"/>
  <c r="L62" i="52"/>
  <c r="K62" i="52"/>
  <c r="J62" i="52"/>
  <c r="I62" i="52"/>
  <c r="H62" i="52"/>
  <c r="G62" i="52"/>
  <c r="F62" i="52"/>
  <c r="E62" i="52"/>
  <c r="D62" i="52"/>
  <c r="C62" i="52"/>
  <c r="B62" i="52"/>
  <c r="O61" i="52"/>
  <c r="N61" i="52"/>
  <c r="CR61" i="52" s="1"/>
  <c r="M61" i="52"/>
  <c r="CQ61" i="52" s="1"/>
  <c r="L61" i="52"/>
  <c r="K61" i="52"/>
  <c r="J61" i="52"/>
  <c r="I61" i="52"/>
  <c r="H61" i="52"/>
  <c r="G61" i="52"/>
  <c r="F61" i="52"/>
  <c r="E61" i="52"/>
  <c r="D61" i="52"/>
  <c r="C61" i="52"/>
  <c r="B61" i="52"/>
  <c r="CS58" i="52"/>
  <c r="CR58" i="52"/>
  <c r="CQ58" i="52"/>
  <c r="CP58" i="52"/>
  <c r="CN58" i="52"/>
  <c r="CL58" i="52"/>
  <c r="CK58" i="52"/>
  <c r="CJ58" i="52"/>
  <c r="CI58" i="52"/>
  <c r="CH58" i="52"/>
  <c r="CF58" i="52"/>
  <c r="CS57" i="52"/>
  <c r="CR57" i="52"/>
  <c r="CQ57" i="52"/>
  <c r="CP57" i="52"/>
  <c r="CN57" i="52"/>
  <c r="CL57" i="52"/>
  <c r="CK57" i="52"/>
  <c r="CJ57" i="52"/>
  <c r="CI57" i="52"/>
  <c r="CH57" i="52"/>
  <c r="CF57" i="52"/>
  <c r="CS56" i="52"/>
  <c r="CR56" i="52"/>
  <c r="CQ56" i="52"/>
  <c r="CP56" i="52"/>
  <c r="CN56" i="52"/>
  <c r="CL56" i="52"/>
  <c r="CK56" i="52"/>
  <c r="CJ56" i="52"/>
  <c r="CI56" i="52"/>
  <c r="CH56" i="52"/>
  <c r="CF56" i="52"/>
  <c r="CS55" i="52"/>
  <c r="CR55" i="52"/>
  <c r="CQ55" i="52"/>
  <c r="CP55" i="52"/>
  <c r="CN55" i="52"/>
  <c r="CL55" i="52"/>
  <c r="CK55" i="52"/>
  <c r="CJ55" i="52"/>
  <c r="CI55" i="52"/>
  <c r="CH55" i="52"/>
  <c r="CF55" i="52"/>
  <c r="CS54" i="52"/>
  <c r="CR54" i="52"/>
  <c r="CQ54" i="52"/>
  <c r="CP54" i="52"/>
  <c r="CN54" i="52"/>
  <c r="CL54" i="52"/>
  <c r="CK54" i="52"/>
  <c r="CJ54" i="52"/>
  <c r="CI54" i="52"/>
  <c r="CH54" i="52"/>
  <c r="CF54" i="52"/>
  <c r="CS51" i="52"/>
  <c r="CR51" i="52"/>
  <c r="CQ51" i="52"/>
  <c r="CP51" i="52"/>
  <c r="CN51" i="52"/>
  <c r="CL51" i="52"/>
  <c r="CK51" i="52"/>
  <c r="CJ51" i="52"/>
  <c r="CI51" i="52"/>
  <c r="CH51" i="52"/>
  <c r="CF51" i="52"/>
  <c r="CE51" i="52"/>
  <c r="CS50" i="52"/>
  <c r="CR50" i="52"/>
  <c r="CQ50" i="52"/>
  <c r="CP50" i="52"/>
  <c r="CN50" i="52"/>
  <c r="CL50" i="52"/>
  <c r="CK50" i="52"/>
  <c r="CJ50" i="52"/>
  <c r="CI50" i="52"/>
  <c r="CH50" i="52"/>
  <c r="CF50" i="52"/>
  <c r="CE50" i="52"/>
  <c r="CS49" i="52"/>
  <c r="CR49" i="52"/>
  <c r="CQ49" i="52"/>
  <c r="CP49" i="52"/>
  <c r="CN49" i="52"/>
  <c r="CL49" i="52"/>
  <c r="CK49" i="52"/>
  <c r="CJ49" i="52"/>
  <c r="CI49" i="52"/>
  <c r="CH49" i="52"/>
  <c r="CF49" i="52"/>
  <c r="CE49" i="52"/>
  <c r="CS48" i="52"/>
  <c r="CR48" i="52"/>
  <c r="CQ48" i="52"/>
  <c r="CP48" i="52"/>
  <c r="CN48" i="52"/>
  <c r="CL48" i="52"/>
  <c r="CK48" i="52"/>
  <c r="CJ48" i="52"/>
  <c r="CI48" i="52"/>
  <c r="CH48" i="52"/>
  <c r="CF48" i="52"/>
  <c r="CE48" i="52"/>
  <c r="CS47" i="52"/>
  <c r="CR47" i="52"/>
  <c r="CQ47" i="52"/>
  <c r="CP47" i="52"/>
  <c r="CN47" i="52"/>
  <c r="CL47" i="52"/>
  <c r="CK47" i="52"/>
  <c r="CJ47" i="52"/>
  <c r="CI47" i="52"/>
  <c r="CH47" i="52"/>
  <c r="CF47" i="52"/>
  <c r="CE47" i="52"/>
  <c r="CS46" i="52"/>
  <c r="CR46" i="52"/>
  <c r="CQ46" i="52"/>
  <c r="CP46" i="52"/>
  <c r="CN46" i="52"/>
  <c r="CL46" i="52"/>
  <c r="CK46" i="52"/>
  <c r="CJ46" i="52"/>
  <c r="CI46" i="52"/>
  <c r="CH46" i="52"/>
  <c r="CF46" i="52"/>
  <c r="CE46" i="52"/>
  <c r="CS45" i="52"/>
  <c r="CR45" i="52"/>
  <c r="CQ45" i="52"/>
  <c r="CP45" i="52"/>
  <c r="CN45" i="52"/>
  <c r="CL45" i="52"/>
  <c r="CK45" i="52"/>
  <c r="CJ45" i="52"/>
  <c r="CI45" i="52"/>
  <c r="CH45" i="52"/>
  <c r="CF45" i="52"/>
  <c r="CE45" i="52"/>
  <c r="CS44" i="52"/>
  <c r="CR44" i="52"/>
  <c r="CQ44" i="52"/>
  <c r="CP44" i="52"/>
  <c r="CN44" i="52"/>
  <c r="CL44" i="52"/>
  <c r="CK44" i="52"/>
  <c r="CJ44" i="52"/>
  <c r="CI44" i="52"/>
  <c r="CH44" i="52"/>
  <c r="CF44" i="52"/>
  <c r="CE44" i="52"/>
  <c r="CS43" i="52"/>
  <c r="CR43" i="52"/>
  <c r="CQ43" i="52"/>
  <c r="CP43" i="52"/>
  <c r="CN43" i="52"/>
  <c r="CL43" i="52"/>
  <c r="CK43" i="52"/>
  <c r="CJ43" i="52"/>
  <c r="CI43" i="52"/>
  <c r="CH43" i="52"/>
  <c r="CF43" i="52"/>
  <c r="CE43" i="52"/>
  <c r="CS42" i="52"/>
  <c r="CR42" i="52"/>
  <c r="CQ42" i="52"/>
  <c r="CP42" i="52"/>
  <c r="CN42" i="52"/>
  <c r="CL42" i="52"/>
  <c r="CK42" i="52"/>
  <c r="CJ42" i="52"/>
  <c r="CI42" i="52"/>
  <c r="CH42" i="52"/>
  <c r="CF42" i="52"/>
  <c r="CE42" i="52"/>
  <c r="CS41" i="52"/>
  <c r="CR41" i="52"/>
  <c r="CQ41" i="52"/>
  <c r="CP41" i="52"/>
  <c r="CN41" i="52"/>
  <c r="CL41" i="52"/>
  <c r="CK41" i="52"/>
  <c r="CJ41" i="52"/>
  <c r="CI41" i="52"/>
  <c r="CH41" i="52"/>
  <c r="CF41" i="52"/>
  <c r="CE41" i="52"/>
  <c r="CS40" i="52"/>
  <c r="CR40" i="52"/>
  <c r="CQ40" i="52"/>
  <c r="CP40" i="52"/>
  <c r="CN40" i="52"/>
  <c r="CL40" i="52"/>
  <c r="CK40" i="52"/>
  <c r="CJ40" i="52"/>
  <c r="CI40" i="52"/>
  <c r="CH40" i="52"/>
  <c r="CF40" i="52"/>
  <c r="CE40" i="52"/>
  <c r="CS39" i="52"/>
  <c r="CR39" i="52"/>
  <c r="CQ39" i="52"/>
  <c r="CP39" i="52"/>
  <c r="CN39" i="52"/>
  <c r="CL39" i="52"/>
  <c r="CK39" i="52"/>
  <c r="CJ39" i="52"/>
  <c r="CI39" i="52"/>
  <c r="CH39" i="52"/>
  <c r="CF39" i="52"/>
  <c r="CE39" i="52"/>
  <c r="CS38" i="52"/>
  <c r="CR38" i="52"/>
  <c r="CQ38" i="52"/>
  <c r="CP38" i="52"/>
  <c r="CN38" i="52"/>
  <c r="CL38" i="52"/>
  <c r="CK38" i="52"/>
  <c r="CJ38" i="52"/>
  <c r="CI38" i="52"/>
  <c r="CH38" i="52"/>
  <c r="CF38" i="52"/>
  <c r="CE38" i="52"/>
  <c r="CS37" i="52"/>
  <c r="CR37" i="52"/>
  <c r="CQ37" i="52"/>
  <c r="CP37" i="52"/>
  <c r="CN37" i="52"/>
  <c r="CL37" i="52"/>
  <c r="CK37" i="52"/>
  <c r="CJ37" i="52"/>
  <c r="CI37" i="52"/>
  <c r="CH37" i="52"/>
  <c r="CF37" i="52"/>
  <c r="CE37" i="52"/>
  <c r="CS36" i="52"/>
  <c r="CR36" i="52"/>
  <c r="CQ36" i="52"/>
  <c r="CP36" i="52"/>
  <c r="CN36" i="52"/>
  <c r="CL36" i="52"/>
  <c r="CK36" i="52"/>
  <c r="CJ36" i="52"/>
  <c r="CI36" i="52"/>
  <c r="CH36" i="52"/>
  <c r="CF36" i="52"/>
  <c r="CE36" i="52"/>
  <c r="CS35" i="52"/>
  <c r="CR35" i="52"/>
  <c r="CQ35" i="52"/>
  <c r="CP35" i="52"/>
  <c r="CN35" i="52"/>
  <c r="CL35" i="52"/>
  <c r="CK35" i="52"/>
  <c r="CJ35" i="52"/>
  <c r="CI35" i="52"/>
  <c r="CH35" i="52"/>
  <c r="CF35" i="52"/>
  <c r="CE35" i="52"/>
  <c r="CS34" i="52"/>
  <c r="CR34" i="52"/>
  <c r="CQ34" i="52"/>
  <c r="CP34" i="52"/>
  <c r="CN34" i="52"/>
  <c r="CL34" i="52"/>
  <c r="CK34" i="52"/>
  <c r="CJ34" i="52"/>
  <c r="CI34" i="52"/>
  <c r="CH34" i="52"/>
  <c r="CF34" i="52"/>
  <c r="CE34" i="52"/>
  <c r="CS33" i="52"/>
  <c r="CR33" i="52"/>
  <c r="CQ33" i="52"/>
  <c r="CP33" i="52"/>
  <c r="CN33" i="52"/>
  <c r="CL33" i="52"/>
  <c r="CK33" i="52"/>
  <c r="CJ33" i="52"/>
  <c r="CI33" i="52"/>
  <c r="CH33" i="52"/>
  <c r="CF33" i="52"/>
  <c r="CE33" i="52"/>
  <c r="CS32" i="52"/>
  <c r="CR32" i="52"/>
  <c r="CQ32" i="52"/>
  <c r="CP32" i="52"/>
  <c r="CN32" i="52"/>
  <c r="CL32" i="52"/>
  <c r="CK32" i="52"/>
  <c r="CJ32" i="52"/>
  <c r="CI32" i="52"/>
  <c r="CH32" i="52"/>
  <c r="CF32" i="52"/>
  <c r="CE32" i="52"/>
  <c r="CS31" i="52"/>
  <c r="CR31" i="52"/>
  <c r="CQ31" i="52"/>
  <c r="CP31" i="52"/>
  <c r="CN31" i="52"/>
  <c r="CL31" i="52"/>
  <c r="CK31" i="52"/>
  <c r="CJ31" i="52"/>
  <c r="CI31" i="52"/>
  <c r="CH31" i="52"/>
  <c r="CF31" i="52"/>
  <c r="CE31" i="52"/>
  <c r="CS30" i="52"/>
  <c r="CR30" i="52"/>
  <c r="CQ30" i="52"/>
  <c r="CP30" i="52"/>
  <c r="CN30" i="52"/>
  <c r="CL30" i="52"/>
  <c r="CK30" i="52"/>
  <c r="CJ30" i="52"/>
  <c r="CI30" i="52"/>
  <c r="CH30" i="52"/>
  <c r="CF30" i="52"/>
  <c r="CE30" i="52"/>
  <c r="CS29" i="52"/>
  <c r="CR29" i="52"/>
  <c r="CQ29" i="52"/>
  <c r="CP29" i="52"/>
  <c r="CN29" i="52"/>
  <c r="CL29" i="52"/>
  <c r="CK29" i="52"/>
  <c r="CJ29" i="52"/>
  <c r="CI29" i="52"/>
  <c r="CH29" i="52"/>
  <c r="CF29" i="52"/>
  <c r="CE29" i="52"/>
  <c r="CS28" i="52"/>
  <c r="CR28" i="52"/>
  <c r="CQ28" i="52"/>
  <c r="CP28" i="52"/>
  <c r="CN28" i="52"/>
  <c r="CL28" i="52"/>
  <c r="CK28" i="52"/>
  <c r="CJ28" i="52"/>
  <c r="CI28" i="52"/>
  <c r="CH28" i="52"/>
  <c r="CF28" i="52"/>
  <c r="CE28" i="52"/>
  <c r="CS27" i="52"/>
  <c r="CR27" i="52"/>
  <c r="CQ27" i="52"/>
  <c r="CP27" i="52"/>
  <c r="CN27" i="52"/>
  <c r="CL27" i="52"/>
  <c r="CK27" i="52"/>
  <c r="CJ27" i="52"/>
  <c r="CI27" i="52"/>
  <c r="CH27" i="52"/>
  <c r="CF27" i="52"/>
  <c r="CE27" i="52"/>
  <c r="CS26" i="52"/>
  <c r="CR26" i="52"/>
  <c r="CQ26" i="52"/>
  <c r="CP26" i="52"/>
  <c r="CN26" i="52"/>
  <c r="CL26" i="52"/>
  <c r="CK26" i="52"/>
  <c r="CJ26" i="52"/>
  <c r="CI26" i="52"/>
  <c r="CH26" i="52"/>
  <c r="CF26" i="52"/>
  <c r="CE26" i="52"/>
  <c r="CS25" i="52"/>
  <c r="CR25" i="52"/>
  <c r="CQ25" i="52"/>
  <c r="CP25" i="52"/>
  <c r="CN25" i="52"/>
  <c r="CL25" i="52"/>
  <c r="CK25" i="52"/>
  <c r="CJ25" i="52"/>
  <c r="CI25" i="52"/>
  <c r="CH25" i="52"/>
  <c r="CF25" i="52"/>
  <c r="CE25" i="52"/>
  <c r="CS24" i="52"/>
  <c r="CR24" i="52"/>
  <c r="CQ24" i="52"/>
  <c r="CP24" i="52"/>
  <c r="CN24" i="52"/>
  <c r="CL24" i="52"/>
  <c r="CK24" i="52"/>
  <c r="CJ24" i="52"/>
  <c r="CI24" i="52"/>
  <c r="CH24" i="52"/>
  <c r="CF24" i="52"/>
  <c r="CE24" i="52"/>
  <c r="CS23" i="52"/>
  <c r="CR23" i="52"/>
  <c r="CQ23" i="52"/>
  <c r="CP23" i="52"/>
  <c r="CN23" i="52"/>
  <c r="CL23" i="52"/>
  <c r="CK23" i="52"/>
  <c r="CJ23" i="52"/>
  <c r="CI23" i="52"/>
  <c r="CH23" i="52"/>
  <c r="CF23" i="52"/>
  <c r="CE23" i="52"/>
  <c r="CS22" i="52"/>
  <c r="CR22" i="52"/>
  <c r="CQ22" i="52"/>
  <c r="CP22" i="52"/>
  <c r="CN22" i="52"/>
  <c r="CL22" i="52"/>
  <c r="CK22" i="52"/>
  <c r="CJ22" i="52"/>
  <c r="CI22" i="52"/>
  <c r="CH22" i="52"/>
  <c r="CF22" i="52"/>
  <c r="CE22" i="52"/>
  <c r="CS21" i="52"/>
  <c r="CR21" i="52"/>
  <c r="CQ21" i="52"/>
  <c r="CP21" i="52"/>
  <c r="CN21" i="52"/>
  <c r="CL21" i="52"/>
  <c r="CK21" i="52"/>
  <c r="CJ21" i="52"/>
  <c r="CI21" i="52"/>
  <c r="CH21" i="52"/>
  <c r="CF21" i="52"/>
  <c r="CE21" i="52"/>
  <c r="CS20" i="52"/>
  <c r="CR20" i="52"/>
  <c r="CQ20" i="52"/>
  <c r="CP20" i="52"/>
  <c r="CN20" i="52"/>
  <c r="CL20" i="52"/>
  <c r="CK20" i="52"/>
  <c r="CJ20" i="52"/>
  <c r="CI20" i="52"/>
  <c r="CH20" i="52"/>
  <c r="CF20" i="52"/>
  <c r="CE20" i="52"/>
  <c r="CS19" i="52"/>
  <c r="CR19" i="52"/>
  <c r="CQ19" i="52"/>
  <c r="CP19" i="52"/>
  <c r="CN19" i="52"/>
  <c r="CL19" i="52"/>
  <c r="CK19" i="52"/>
  <c r="CJ19" i="52"/>
  <c r="CI19" i="52"/>
  <c r="CH19" i="52"/>
  <c r="CF19" i="52"/>
  <c r="CE19" i="52"/>
  <c r="CS18" i="52"/>
  <c r="CR18" i="52"/>
  <c r="CQ18" i="52"/>
  <c r="CP18" i="52"/>
  <c r="CN18" i="52"/>
  <c r="CL18" i="52"/>
  <c r="CK18" i="52"/>
  <c r="CJ18" i="52"/>
  <c r="CI18" i="52"/>
  <c r="CH18" i="52"/>
  <c r="CF18" i="52"/>
  <c r="CE18" i="52"/>
  <c r="CS17" i="52"/>
  <c r="CR17" i="52"/>
  <c r="CQ17" i="52"/>
  <c r="CP17" i="52"/>
  <c r="CN17" i="52"/>
  <c r="CL17" i="52"/>
  <c r="CK17" i="52"/>
  <c r="CJ17" i="52"/>
  <c r="CI17" i="52"/>
  <c r="CH17" i="52"/>
  <c r="CF17" i="52"/>
  <c r="CE17" i="52"/>
  <c r="CS16" i="52"/>
  <c r="CR16" i="52"/>
  <c r="CQ16" i="52"/>
  <c r="CP16" i="52"/>
  <c r="CN16" i="52"/>
  <c r="CL16" i="52"/>
  <c r="CK16" i="52"/>
  <c r="CJ16" i="52"/>
  <c r="CI16" i="52"/>
  <c r="CH16" i="52"/>
  <c r="CF16" i="52"/>
  <c r="CE16" i="52"/>
  <c r="CS15" i="52"/>
  <c r="CR15" i="52"/>
  <c r="CQ15" i="52"/>
  <c r="CP15" i="52"/>
  <c r="CN15" i="52"/>
  <c r="CL15" i="52"/>
  <c r="CK15" i="52"/>
  <c r="CJ15" i="52"/>
  <c r="CI15" i="52"/>
  <c r="CH15" i="52"/>
  <c r="CF15" i="52"/>
  <c r="CE15" i="52"/>
  <c r="CS14" i="52"/>
  <c r="CR14" i="52"/>
  <c r="CQ14" i="52"/>
  <c r="CP14" i="52"/>
  <c r="CN14" i="52"/>
  <c r="CL14" i="52"/>
  <c r="CK14" i="52"/>
  <c r="CJ14" i="52"/>
  <c r="CI14" i="52"/>
  <c r="CH14" i="52"/>
  <c r="CF14" i="52"/>
  <c r="CE14" i="52"/>
  <c r="CS13" i="52"/>
  <c r="CR13" i="52"/>
  <c r="CQ13" i="52"/>
  <c r="CP13" i="52"/>
  <c r="CN13" i="52"/>
  <c r="CL13" i="52"/>
  <c r="CK13" i="52"/>
  <c r="CJ13" i="52"/>
  <c r="CI13" i="52"/>
  <c r="CH13" i="52"/>
  <c r="CF13" i="52"/>
  <c r="CE13" i="52"/>
  <c r="CS12" i="52"/>
  <c r="CR12" i="52"/>
  <c r="CQ12" i="52"/>
  <c r="CP12" i="52"/>
  <c r="CN12" i="52"/>
  <c r="CL12" i="52"/>
  <c r="CK12" i="52"/>
  <c r="CJ12" i="52"/>
  <c r="CI12" i="52"/>
  <c r="CH12" i="52"/>
  <c r="CF12" i="52"/>
  <c r="CE12" i="52"/>
  <c r="CS11" i="52"/>
  <c r="CR11" i="52"/>
  <c r="CQ11" i="52"/>
  <c r="CP11" i="52"/>
  <c r="CN11" i="52"/>
  <c r="CL11" i="52"/>
  <c r="CK11" i="52"/>
  <c r="CJ11" i="52"/>
  <c r="CI11" i="52"/>
  <c r="CH11" i="52"/>
  <c r="CF11" i="52"/>
  <c r="CE11" i="52"/>
  <c r="CS10" i="52"/>
  <c r="CR10" i="52"/>
  <c r="CQ10" i="52"/>
  <c r="CP10" i="52"/>
  <c r="CN10" i="52"/>
  <c r="CL10" i="52"/>
  <c r="CK10" i="52"/>
  <c r="CJ10" i="52"/>
  <c r="CI10" i="52"/>
  <c r="CH10" i="52"/>
  <c r="CF10" i="52"/>
  <c r="CE10" i="52"/>
  <c r="CS9" i="52"/>
  <c r="CR9" i="52"/>
  <c r="CQ9" i="52"/>
  <c r="CP9" i="52"/>
  <c r="CN9" i="52"/>
  <c r="CL9" i="52"/>
  <c r="CK9" i="52"/>
  <c r="CJ9" i="52"/>
  <c r="CI9" i="52"/>
  <c r="CH9" i="52"/>
  <c r="CF9" i="52"/>
  <c r="CE9" i="52"/>
  <c r="CS8" i="52"/>
  <c r="CR8" i="52"/>
  <c r="CQ8" i="52"/>
  <c r="CP8" i="52"/>
  <c r="CN8" i="52"/>
  <c r="CL8" i="52"/>
  <c r="CK8" i="52"/>
  <c r="CJ8" i="52"/>
  <c r="CI8" i="52"/>
  <c r="CH8" i="52"/>
  <c r="CF8" i="52"/>
  <c r="CE8" i="52"/>
  <c r="CS7" i="52"/>
  <c r="CR7" i="52"/>
  <c r="CQ7" i="52"/>
  <c r="CP7" i="52"/>
  <c r="CN7" i="52"/>
  <c r="CL7" i="52"/>
  <c r="CK7" i="52"/>
  <c r="CJ7" i="52"/>
  <c r="CI7" i="52"/>
  <c r="CH7" i="52"/>
  <c r="CF7" i="52"/>
  <c r="CE7" i="52"/>
  <c r="CS6" i="52"/>
  <c r="CR6" i="52"/>
  <c r="CQ6" i="52"/>
  <c r="CP6" i="52"/>
  <c r="CN6" i="52"/>
  <c r="CL6" i="52"/>
  <c r="CK6" i="52"/>
  <c r="CJ6" i="52"/>
  <c r="CI6" i="52"/>
  <c r="CH6" i="52"/>
  <c r="CF6" i="52"/>
  <c r="CE6" i="52"/>
  <c r="CS5" i="52"/>
  <c r="CR5" i="52"/>
  <c r="CQ5" i="52"/>
  <c r="CP5" i="52"/>
  <c r="CN5" i="52"/>
  <c r="CL5" i="52"/>
  <c r="CK5" i="52"/>
  <c r="CJ5" i="52"/>
  <c r="CI5" i="52"/>
  <c r="CH5" i="52"/>
  <c r="CF5" i="52"/>
  <c r="CE5" i="52"/>
  <c r="CS4" i="52"/>
  <c r="CR4" i="52"/>
  <c r="CQ4" i="52"/>
  <c r="CP4" i="52"/>
  <c r="CN4" i="52"/>
  <c r="CL4" i="52"/>
  <c r="CK4" i="52"/>
  <c r="CJ4" i="52"/>
  <c r="CI4" i="52"/>
  <c r="CH4" i="52"/>
  <c r="CF4" i="52"/>
  <c r="CE4" i="52"/>
  <c r="CS3" i="52"/>
  <c r="CR3" i="52"/>
  <c r="CQ3" i="52"/>
  <c r="CP3" i="52"/>
  <c r="CN3" i="52"/>
  <c r="CL3" i="52"/>
  <c r="CK3" i="52"/>
  <c r="CJ3" i="52"/>
  <c r="CI3" i="52"/>
  <c r="CH3" i="52"/>
  <c r="CF3" i="52"/>
  <c r="CE3" i="52"/>
  <c r="C6" i="21" l="1"/>
  <c r="H6" i="21"/>
  <c r="G6" i="21"/>
  <c r="F6" i="21"/>
  <c r="E6" i="21"/>
  <c r="D6" i="21"/>
  <c r="B6" i="21"/>
  <c r="CK61" i="52"/>
  <c r="CK63" i="52"/>
  <c r="CS63" i="52"/>
  <c r="CI63" i="52"/>
  <c r="CS61" i="52"/>
  <c r="CI61" i="52"/>
  <c r="CS62" i="52"/>
  <c r="CI62" i="52"/>
  <c r="CF61" i="52"/>
  <c r="CN61" i="52"/>
  <c r="CP61" i="52"/>
  <c r="CH61" i="52"/>
  <c r="CJ61" i="52"/>
  <c r="CL61" i="52"/>
  <c r="CF62" i="52"/>
  <c r="CN62" i="52"/>
  <c r="CP62" i="52"/>
  <c r="CH62" i="52"/>
  <c r="CJ62" i="52"/>
  <c r="CK62" i="52"/>
  <c r="CL62" i="52"/>
  <c r="CF63" i="52"/>
  <c r="CN63" i="52"/>
  <c r="CP63" i="52"/>
  <c r="CH63" i="52"/>
  <c r="CJ63" i="52"/>
  <c r="CL63" i="52"/>
  <c r="CP51" i="33" l="1"/>
  <c r="CO51" i="33"/>
  <c r="CP50" i="33"/>
  <c r="CO50" i="33"/>
  <c r="CP49" i="33"/>
  <c r="CO49" i="33"/>
  <c r="CP48" i="33"/>
  <c r="CO48" i="33"/>
  <c r="CP47" i="33"/>
  <c r="CO47" i="33"/>
  <c r="CP46" i="33"/>
  <c r="CO46" i="33"/>
  <c r="CP45" i="33"/>
  <c r="CO45" i="33"/>
  <c r="CP44" i="33"/>
  <c r="CO44" i="33"/>
  <c r="CP43" i="33"/>
  <c r="CO43" i="33"/>
  <c r="CP42" i="33"/>
  <c r="CO42" i="33"/>
  <c r="CP41" i="33"/>
  <c r="CO41" i="33"/>
  <c r="CP40" i="33"/>
  <c r="CO40" i="33"/>
  <c r="CP39" i="33"/>
  <c r="CO39" i="33"/>
  <c r="CP38" i="33"/>
  <c r="CO38" i="33"/>
  <c r="CP37" i="33"/>
  <c r="CO37" i="33"/>
  <c r="CP36" i="33"/>
  <c r="CO36" i="33"/>
  <c r="CP35" i="33"/>
  <c r="CO35" i="33"/>
  <c r="CP34" i="33"/>
  <c r="CO34" i="33"/>
  <c r="CP33" i="33"/>
  <c r="CO33" i="33"/>
  <c r="CP32" i="33"/>
  <c r="CO32" i="33"/>
  <c r="CP31" i="33"/>
  <c r="CO31" i="33"/>
  <c r="CP30" i="33"/>
  <c r="CO30" i="33"/>
  <c r="CP29" i="33"/>
  <c r="CO29" i="33"/>
  <c r="CP28" i="33"/>
  <c r="CO28" i="33"/>
  <c r="CP27" i="33"/>
  <c r="CO27" i="33"/>
  <c r="CP26" i="33"/>
  <c r="CO26" i="33"/>
  <c r="CP25" i="33"/>
  <c r="CO25" i="33"/>
  <c r="CP24" i="33"/>
  <c r="CO24" i="33"/>
  <c r="CP23" i="33"/>
  <c r="CO23" i="33"/>
  <c r="CP22" i="33"/>
  <c r="CO22" i="33"/>
  <c r="CP21" i="33"/>
  <c r="CO21" i="33"/>
  <c r="CP20" i="33"/>
  <c r="CO20" i="33"/>
  <c r="CP19" i="33"/>
  <c r="CO19" i="33"/>
  <c r="CP18" i="33"/>
  <c r="CO18" i="33"/>
  <c r="CP17" i="33"/>
  <c r="CO17" i="33"/>
  <c r="CP16" i="33"/>
  <c r="CO16" i="33"/>
  <c r="CP15" i="33"/>
  <c r="CO15" i="33"/>
  <c r="CP14" i="33"/>
  <c r="CO14" i="33"/>
  <c r="CP13" i="33"/>
  <c r="CO13" i="33"/>
  <c r="CP12" i="33"/>
  <c r="CO12" i="33"/>
  <c r="CP11" i="33"/>
  <c r="CO11" i="33"/>
  <c r="CP10" i="33"/>
  <c r="CO10" i="33"/>
  <c r="CP9" i="33"/>
  <c r="CO9" i="33"/>
  <c r="CP8" i="33"/>
  <c r="CO8" i="33"/>
  <c r="CP7" i="33"/>
  <c r="CO7" i="33"/>
  <c r="CP6" i="33"/>
  <c r="CO6" i="33"/>
  <c r="CP5" i="33"/>
  <c r="CO5" i="33"/>
  <c r="CP4" i="33"/>
  <c r="CO4" i="33"/>
  <c r="CP3" i="33"/>
  <c r="CO3" i="33"/>
  <c r="CE3" i="33"/>
  <c r="CE4" i="33"/>
  <c r="CE5" i="33"/>
  <c r="CE6" i="33"/>
  <c r="CE7" i="33"/>
  <c r="CE8" i="33"/>
  <c r="CE9" i="33"/>
  <c r="CE10" i="33"/>
  <c r="CE11" i="33"/>
  <c r="CE12" i="33"/>
  <c r="CE13" i="33"/>
  <c r="CE14" i="33"/>
  <c r="CE15" i="33"/>
  <c r="CE16" i="33"/>
  <c r="CE17" i="33"/>
  <c r="CE18" i="33"/>
  <c r="CE19" i="33"/>
  <c r="CE20" i="33"/>
  <c r="CE21" i="33"/>
  <c r="CE22" i="33"/>
  <c r="CE23" i="33"/>
  <c r="CE24" i="33"/>
  <c r="CE25" i="33"/>
  <c r="CE26" i="33"/>
  <c r="CE27" i="33"/>
  <c r="CE28" i="33"/>
  <c r="CE29" i="33"/>
  <c r="CE30" i="33"/>
  <c r="CE31" i="33"/>
  <c r="CE32" i="33"/>
  <c r="CE33" i="33"/>
  <c r="CE34" i="33"/>
  <c r="CE35" i="33"/>
  <c r="CE36" i="33"/>
  <c r="CE37" i="33"/>
  <c r="CE38" i="33"/>
  <c r="CE39" i="33"/>
  <c r="CE40" i="33"/>
  <c r="CE41" i="33"/>
  <c r="CE42" i="33"/>
  <c r="CE43" i="33"/>
  <c r="CE44" i="33"/>
  <c r="CE45" i="33"/>
  <c r="CE46" i="33"/>
  <c r="CE47" i="33"/>
  <c r="CE48" i="33"/>
  <c r="CE49" i="33"/>
  <c r="CE50" i="33"/>
  <c r="CE51" i="33"/>
  <c r="BV58" i="5" l="1"/>
  <c r="BV57" i="5"/>
  <c r="BV56" i="5"/>
  <c r="BV55" i="5"/>
  <c r="BV4" i="5"/>
  <c r="BV5" i="5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3" i="5"/>
  <c r="V10" i="20" l="1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E10" i="20"/>
  <c r="C10" i="20"/>
  <c r="B10" i="20"/>
  <c r="CR60" i="51"/>
  <c r="CQ60" i="51"/>
  <c r="CL60" i="51"/>
  <c r="CK60" i="51"/>
  <c r="CJ60" i="51"/>
  <c r="CI60" i="51"/>
  <c r="CH60" i="51"/>
  <c r="CG60" i="51"/>
  <c r="CF60" i="51"/>
  <c r="CD60" i="51"/>
  <c r="CR59" i="51"/>
  <c r="CQ59" i="51"/>
  <c r="CL59" i="51"/>
  <c r="CK59" i="51"/>
  <c r="CJ59" i="51"/>
  <c r="CI59" i="51"/>
  <c r="CH59" i="51"/>
  <c r="CG59" i="51"/>
  <c r="CF59" i="51"/>
  <c r="CD59" i="51"/>
  <c r="CL58" i="51"/>
  <c r="CK58" i="51"/>
  <c r="CJ58" i="51"/>
  <c r="CI58" i="51"/>
  <c r="CH58" i="51"/>
  <c r="CG58" i="51"/>
  <c r="CF58" i="51"/>
  <c r="CD58" i="51"/>
  <c r="CL57" i="51"/>
  <c r="CK57" i="51"/>
  <c r="CJ57" i="51"/>
  <c r="CI57" i="51"/>
  <c r="CH57" i="51"/>
  <c r="CG57" i="51"/>
  <c r="CF57" i="51"/>
  <c r="CD57" i="51"/>
  <c r="CL56" i="51"/>
  <c r="CK56" i="51"/>
  <c r="CJ56" i="51"/>
  <c r="CI56" i="51"/>
  <c r="CH56" i="51"/>
  <c r="CG56" i="51"/>
  <c r="CF56" i="51"/>
  <c r="CD56" i="51"/>
  <c r="CL55" i="51"/>
  <c r="CK55" i="51"/>
  <c r="CJ55" i="51"/>
  <c r="CI55" i="51"/>
  <c r="CH55" i="51"/>
  <c r="CG55" i="51"/>
  <c r="CF55" i="51"/>
  <c r="CD55" i="51"/>
  <c r="CL54" i="51"/>
  <c r="CK54" i="51"/>
  <c r="CJ54" i="51"/>
  <c r="CI54" i="51"/>
  <c r="CH54" i="51"/>
  <c r="CG54" i="51"/>
  <c r="CF54" i="51"/>
  <c r="CD54" i="51"/>
  <c r="CL53" i="51"/>
  <c r="CK53" i="51"/>
  <c r="CJ53" i="51"/>
  <c r="CI53" i="51"/>
  <c r="CH53" i="51"/>
  <c r="CG53" i="51"/>
  <c r="CF53" i="51"/>
  <c r="CD53" i="51"/>
  <c r="CL52" i="51"/>
  <c r="CK52" i="51"/>
  <c r="CJ52" i="51"/>
  <c r="CI52" i="51"/>
  <c r="CH52" i="51"/>
  <c r="CG52" i="51"/>
  <c r="CF52" i="51"/>
  <c r="CD52" i="51"/>
  <c r="CL51" i="51"/>
  <c r="CK51" i="51"/>
  <c r="CJ51" i="51"/>
  <c r="CI51" i="51"/>
  <c r="CH51" i="51"/>
  <c r="CG51" i="51"/>
  <c r="CF51" i="51"/>
  <c r="CD51" i="51"/>
  <c r="CR50" i="51"/>
  <c r="CQ50" i="51"/>
  <c r="CL50" i="51"/>
  <c r="CK50" i="51"/>
  <c r="CJ50" i="51"/>
  <c r="CI50" i="51"/>
  <c r="CH50" i="51"/>
  <c r="CG50" i="51"/>
  <c r="CF50" i="51"/>
  <c r="CD50" i="51"/>
  <c r="CR49" i="51"/>
  <c r="CQ49" i="51"/>
  <c r="CL49" i="51"/>
  <c r="CK49" i="51"/>
  <c r="CJ49" i="51"/>
  <c r="CI49" i="51"/>
  <c r="CH49" i="51"/>
  <c r="CG49" i="51"/>
  <c r="CF49" i="51"/>
  <c r="CD49" i="51"/>
  <c r="CR48" i="51"/>
  <c r="CQ48" i="51"/>
  <c r="CL48" i="51"/>
  <c r="CK48" i="51"/>
  <c r="CJ48" i="51"/>
  <c r="CI48" i="51"/>
  <c r="CH48" i="51"/>
  <c r="CG48" i="51"/>
  <c r="CF48" i="51"/>
  <c r="CD48" i="51"/>
  <c r="CR47" i="51"/>
  <c r="CQ47" i="51"/>
  <c r="CL47" i="51"/>
  <c r="CK47" i="51"/>
  <c r="CJ47" i="51"/>
  <c r="CI47" i="51"/>
  <c r="CH47" i="51"/>
  <c r="CG47" i="51"/>
  <c r="CF47" i="51"/>
  <c r="CD47" i="51"/>
  <c r="CR46" i="51"/>
  <c r="CQ46" i="51"/>
  <c r="CL46" i="51"/>
  <c r="CK46" i="51"/>
  <c r="CJ46" i="51"/>
  <c r="CI46" i="51"/>
  <c r="CH46" i="51"/>
  <c r="CG46" i="51"/>
  <c r="CF46" i="51"/>
  <c r="CD46" i="51"/>
  <c r="CR45" i="51"/>
  <c r="CQ45" i="51"/>
  <c r="CL45" i="51"/>
  <c r="CK45" i="51"/>
  <c r="CJ45" i="51"/>
  <c r="CI45" i="51"/>
  <c r="CH45" i="51"/>
  <c r="CG45" i="51"/>
  <c r="CF45" i="51"/>
  <c r="CD45" i="51"/>
  <c r="CR44" i="51"/>
  <c r="CQ44" i="51"/>
  <c r="CL44" i="51"/>
  <c r="CK44" i="51"/>
  <c r="CJ44" i="51"/>
  <c r="CI44" i="51"/>
  <c r="CH44" i="51"/>
  <c r="CG44" i="51"/>
  <c r="CF44" i="51"/>
  <c r="CD44" i="51"/>
  <c r="CR43" i="51"/>
  <c r="CQ43" i="51"/>
  <c r="CL43" i="51"/>
  <c r="CK43" i="51"/>
  <c r="CJ43" i="51"/>
  <c r="CI43" i="51"/>
  <c r="CH43" i="51"/>
  <c r="CG43" i="51"/>
  <c r="CF43" i="51"/>
  <c r="CD43" i="51"/>
  <c r="CR42" i="51"/>
  <c r="CQ42" i="51"/>
  <c r="CL42" i="51"/>
  <c r="CK42" i="51"/>
  <c r="CJ42" i="51"/>
  <c r="CI42" i="51"/>
  <c r="CH42" i="51"/>
  <c r="CG42" i="51"/>
  <c r="CF42" i="51"/>
  <c r="CD42" i="51"/>
  <c r="CR41" i="51"/>
  <c r="CQ41" i="51"/>
  <c r="CL41" i="51"/>
  <c r="CK41" i="51"/>
  <c r="CJ41" i="51"/>
  <c r="CI41" i="51"/>
  <c r="CH41" i="51"/>
  <c r="CG41" i="51"/>
  <c r="CF41" i="51"/>
  <c r="CD41" i="51"/>
  <c r="CR40" i="51"/>
  <c r="CQ40" i="51"/>
  <c r="CL40" i="51"/>
  <c r="CK40" i="51"/>
  <c r="CJ40" i="51"/>
  <c r="CI40" i="51"/>
  <c r="CH40" i="51"/>
  <c r="CG40" i="51"/>
  <c r="CF40" i="51"/>
  <c r="CD40" i="51"/>
  <c r="CQ39" i="51"/>
  <c r="CL39" i="51"/>
  <c r="CK39" i="51"/>
  <c r="CJ39" i="51"/>
  <c r="CI39" i="51"/>
  <c r="CH39" i="51"/>
  <c r="CG39" i="51"/>
  <c r="CF39" i="51"/>
  <c r="CD39" i="51"/>
  <c r="CR38" i="51"/>
  <c r="CQ38" i="51"/>
  <c r="CL38" i="51"/>
  <c r="CK38" i="51"/>
  <c r="CJ38" i="51"/>
  <c r="CI38" i="51"/>
  <c r="CH38" i="51"/>
  <c r="CG38" i="51"/>
  <c r="CF38" i="51"/>
  <c r="CD38" i="51"/>
  <c r="CR37" i="51"/>
  <c r="CQ37" i="51"/>
  <c r="CL37" i="51"/>
  <c r="CK37" i="51"/>
  <c r="CJ37" i="51"/>
  <c r="CI37" i="51"/>
  <c r="CH37" i="51"/>
  <c r="CG37" i="51"/>
  <c r="CF37" i="51"/>
  <c r="CD37" i="51"/>
  <c r="CR36" i="51"/>
  <c r="CQ36" i="51"/>
  <c r="CL36" i="51"/>
  <c r="CK36" i="51"/>
  <c r="CJ36" i="51"/>
  <c r="CI36" i="51"/>
  <c r="CH36" i="51"/>
  <c r="CG36" i="51"/>
  <c r="CF36" i="51"/>
  <c r="CD36" i="51"/>
  <c r="CR35" i="51"/>
  <c r="CQ35" i="51"/>
  <c r="CL35" i="51"/>
  <c r="CK35" i="51"/>
  <c r="CJ35" i="51"/>
  <c r="CI35" i="51"/>
  <c r="CH35" i="51"/>
  <c r="CG35" i="51"/>
  <c r="CF35" i="51"/>
  <c r="CD35" i="51"/>
  <c r="CR34" i="51"/>
  <c r="CQ34" i="51"/>
  <c r="CL34" i="51"/>
  <c r="CK34" i="51"/>
  <c r="CJ34" i="51"/>
  <c r="CI34" i="51"/>
  <c r="CH34" i="51"/>
  <c r="CG34" i="51"/>
  <c r="CF34" i="51"/>
  <c r="CD34" i="51"/>
  <c r="CR33" i="51"/>
  <c r="CQ33" i="51"/>
  <c r="CL33" i="51"/>
  <c r="CK33" i="51"/>
  <c r="CJ33" i="51"/>
  <c r="CI33" i="51"/>
  <c r="CH33" i="51"/>
  <c r="CG33" i="51"/>
  <c r="CF33" i="51"/>
  <c r="CD33" i="51"/>
  <c r="CR32" i="51"/>
  <c r="CQ32" i="51"/>
  <c r="CL32" i="51"/>
  <c r="CK32" i="51"/>
  <c r="CJ32" i="51"/>
  <c r="CI32" i="51"/>
  <c r="CH32" i="51"/>
  <c r="CG32" i="51"/>
  <c r="CF32" i="51"/>
  <c r="CD32" i="51"/>
  <c r="CR31" i="51"/>
  <c r="CQ31" i="51"/>
  <c r="CL31" i="51"/>
  <c r="CK31" i="51"/>
  <c r="CJ31" i="51"/>
  <c r="CI31" i="51"/>
  <c r="CH31" i="51"/>
  <c r="CG31" i="51"/>
  <c r="CF31" i="51"/>
  <c r="CD31" i="51"/>
  <c r="CR30" i="51"/>
  <c r="CQ30" i="51"/>
  <c r="CL30" i="51"/>
  <c r="CK30" i="51"/>
  <c r="CJ30" i="51"/>
  <c r="CI30" i="51"/>
  <c r="CH30" i="51"/>
  <c r="CG30" i="51"/>
  <c r="CF30" i="51"/>
  <c r="CD30" i="51"/>
  <c r="CR29" i="51"/>
  <c r="CQ29" i="51"/>
  <c r="CL29" i="51"/>
  <c r="CK29" i="51"/>
  <c r="CJ29" i="51"/>
  <c r="CI29" i="51"/>
  <c r="CH29" i="51"/>
  <c r="CG29" i="51"/>
  <c r="CF29" i="51"/>
  <c r="CD29" i="51"/>
  <c r="CR28" i="51"/>
  <c r="CQ28" i="51"/>
  <c r="CL28" i="51"/>
  <c r="CK28" i="51"/>
  <c r="CJ28" i="51"/>
  <c r="CI28" i="51"/>
  <c r="CH28" i="51"/>
  <c r="CG28" i="51"/>
  <c r="CF28" i="51"/>
  <c r="CD28" i="51"/>
  <c r="CR27" i="51"/>
  <c r="CQ27" i="51"/>
  <c r="CL27" i="51"/>
  <c r="CK27" i="51"/>
  <c r="CJ27" i="51"/>
  <c r="CI27" i="51"/>
  <c r="CH27" i="51"/>
  <c r="CG27" i="51"/>
  <c r="CF27" i="51"/>
  <c r="CD27" i="51"/>
  <c r="CR26" i="51"/>
  <c r="CQ26" i="51"/>
  <c r="CL26" i="51"/>
  <c r="CK26" i="51"/>
  <c r="CJ26" i="51"/>
  <c r="CI26" i="51"/>
  <c r="CH26" i="51"/>
  <c r="CG26" i="51"/>
  <c r="CF26" i="51"/>
  <c r="CD26" i="51"/>
  <c r="CR25" i="51"/>
  <c r="CQ25" i="51"/>
  <c r="CL25" i="51"/>
  <c r="CK25" i="51"/>
  <c r="CJ25" i="51"/>
  <c r="CI25" i="51"/>
  <c r="CH25" i="51"/>
  <c r="CG25" i="51"/>
  <c r="CF25" i="51"/>
  <c r="CD25" i="51"/>
  <c r="CR24" i="51"/>
  <c r="CQ24" i="51"/>
  <c r="CL24" i="51"/>
  <c r="CK24" i="51"/>
  <c r="CJ24" i="51"/>
  <c r="CI24" i="51"/>
  <c r="CH24" i="51"/>
  <c r="CG24" i="51"/>
  <c r="CF24" i="51"/>
  <c r="CD24" i="51"/>
  <c r="CR23" i="51"/>
  <c r="CQ23" i="51"/>
  <c r="CL23" i="51"/>
  <c r="CK23" i="51"/>
  <c r="CJ23" i="51"/>
  <c r="CI23" i="51"/>
  <c r="CH23" i="51"/>
  <c r="CG23" i="51"/>
  <c r="CF23" i="51"/>
  <c r="CD23" i="51"/>
  <c r="CR22" i="51"/>
  <c r="CQ22" i="51"/>
  <c r="CL22" i="51"/>
  <c r="CK22" i="51"/>
  <c r="CJ22" i="51"/>
  <c r="CI22" i="51"/>
  <c r="CH22" i="51"/>
  <c r="CG22" i="51"/>
  <c r="CF22" i="51"/>
  <c r="CD22" i="51"/>
  <c r="CR21" i="51"/>
  <c r="CQ21" i="51"/>
  <c r="CL21" i="51"/>
  <c r="CK21" i="51"/>
  <c r="CJ21" i="51"/>
  <c r="CI21" i="51"/>
  <c r="CH21" i="51"/>
  <c r="CG21" i="51"/>
  <c r="CF21" i="51"/>
  <c r="CD21" i="51"/>
  <c r="CR20" i="51"/>
  <c r="CQ20" i="51"/>
  <c r="CL20" i="51"/>
  <c r="CK20" i="51"/>
  <c r="CJ20" i="51"/>
  <c r="CI20" i="51"/>
  <c r="CH20" i="51"/>
  <c r="CG20" i="51"/>
  <c r="CF20" i="51"/>
  <c r="CD20" i="51"/>
  <c r="CR19" i="51"/>
  <c r="CQ19" i="51"/>
  <c r="CL19" i="51"/>
  <c r="CK19" i="51"/>
  <c r="CJ19" i="51"/>
  <c r="CI19" i="51"/>
  <c r="CH19" i="51"/>
  <c r="CG19" i="51"/>
  <c r="CF19" i="51"/>
  <c r="CD19" i="51"/>
  <c r="CR18" i="51"/>
  <c r="CQ18" i="51"/>
  <c r="CL18" i="51"/>
  <c r="CK18" i="51"/>
  <c r="CJ18" i="51"/>
  <c r="CI18" i="51"/>
  <c r="CH18" i="51"/>
  <c r="CG18" i="51"/>
  <c r="CF18" i="51"/>
  <c r="CD18" i="51"/>
  <c r="CR17" i="51"/>
  <c r="CQ17" i="51"/>
  <c r="CL17" i="51"/>
  <c r="CK17" i="51"/>
  <c r="CJ17" i="51"/>
  <c r="CI17" i="51"/>
  <c r="CH17" i="51"/>
  <c r="CG17" i="51"/>
  <c r="CF17" i="51"/>
  <c r="CD17" i="51"/>
  <c r="CR16" i="51"/>
  <c r="CQ16" i="51"/>
  <c r="CL16" i="51"/>
  <c r="CK16" i="51"/>
  <c r="CJ16" i="51"/>
  <c r="CI16" i="51"/>
  <c r="CH16" i="51"/>
  <c r="CG16" i="51"/>
  <c r="CF16" i="51"/>
  <c r="CD16" i="51"/>
  <c r="CR15" i="51"/>
  <c r="CQ15" i="51"/>
  <c r="CL15" i="51"/>
  <c r="CK15" i="51"/>
  <c r="CJ15" i="51"/>
  <c r="CI15" i="51"/>
  <c r="CH15" i="51"/>
  <c r="CG15" i="51"/>
  <c r="CF15" i="51"/>
  <c r="CD15" i="51"/>
  <c r="CR14" i="51"/>
  <c r="CQ14" i="51"/>
  <c r="CL14" i="51"/>
  <c r="CK14" i="51"/>
  <c r="CJ14" i="51"/>
  <c r="CI14" i="51"/>
  <c r="CH14" i="51"/>
  <c r="CG14" i="51"/>
  <c r="CF14" i="51"/>
  <c r="CD14" i="51"/>
  <c r="CR13" i="51"/>
  <c r="CQ13" i="51"/>
  <c r="CL13" i="51"/>
  <c r="CK13" i="51"/>
  <c r="CJ13" i="51"/>
  <c r="CI13" i="51"/>
  <c r="CH13" i="51"/>
  <c r="CG13" i="51"/>
  <c r="CF13" i="51"/>
  <c r="CD13" i="51"/>
  <c r="CR12" i="51"/>
  <c r="CQ12" i="51"/>
  <c r="CL12" i="51"/>
  <c r="CK12" i="51"/>
  <c r="CJ12" i="51"/>
  <c r="CI12" i="51"/>
  <c r="CH12" i="51"/>
  <c r="CG12" i="51"/>
  <c r="CF12" i="51"/>
  <c r="CD12" i="51"/>
  <c r="CR11" i="51"/>
  <c r="CQ11" i="51"/>
  <c r="CL11" i="51"/>
  <c r="CK11" i="51"/>
  <c r="CJ11" i="51"/>
  <c r="CI11" i="51"/>
  <c r="CH11" i="51"/>
  <c r="CG11" i="51"/>
  <c r="CF11" i="51"/>
  <c r="CD11" i="51"/>
  <c r="CR10" i="51"/>
  <c r="CQ10" i="51"/>
  <c r="CL10" i="51"/>
  <c r="CK10" i="51"/>
  <c r="CJ10" i="51"/>
  <c r="CI10" i="51"/>
  <c r="CH10" i="51"/>
  <c r="CG10" i="51"/>
  <c r="CF10" i="51"/>
  <c r="CD10" i="51"/>
  <c r="CR9" i="51"/>
  <c r="CQ9" i="51"/>
  <c r="CL9" i="51"/>
  <c r="CK9" i="51"/>
  <c r="CJ9" i="51"/>
  <c r="CI9" i="51"/>
  <c r="CH9" i="51"/>
  <c r="CG9" i="51"/>
  <c r="CF9" i="51"/>
  <c r="CD9" i="51"/>
  <c r="CR8" i="51"/>
  <c r="CQ8" i="51"/>
  <c r="CL8" i="51"/>
  <c r="CK8" i="51"/>
  <c r="CJ8" i="51"/>
  <c r="CI8" i="51"/>
  <c r="CH8" i="51"/>
  <c r="CG8" i="51"/>
  <c r="CF8" i="51"/>
  <c r="CD8" i="51"/>
  <c r="CR7" i="51"/>
  <c r="CQ7" i="51"/>
  <c r="CL7" i="51"/>
  <c r="CK7" i="51"/>
  <c r="CJ7" i="51"/>
  <c r="CI7" i="51"/>
  <c r="CH7" i="51"/>
  <c r="CG7" i="51"/>
  <c r="CF7" i="51"/>
  <c r="CD7" i="51"/>
  <c r="CR6" i="51"/>
  <c r="CQ6" i="51"/>
  <c r="CL6" i="51"/>
  <c r="CK6" i="51"/>
  <c r="CJ6" i="51"/>
  <c r="CI6" i="51"/>
  <c r="CH6" i="51"/>
  <c r="CG6" i="51"/>
  <c r="CF6" i="51"/>
  <c r="CD6" i="51"/>
  <c r="CR5" i="51"/>
  <c r="CQ5" i="51"/>
  <c r="CL5" i="51"/>
  <c r="CK5" i="51"/>
  <c r="CJ5" i="51"/>
  <c r="CI5" i="51"/>
  <c r="CH5" i="51"/>
  <c r="CG5" i="51"/>
  <c r="CF5" i="51"/>
  <c r="CD5" i="51"/>
  <c r="CR4" i="51"/>
  <c r="CQ4" i="51"/>
  <c r="CL4" i="51"/>
  <c r="CK4" i="51"/>
  <c r="CJ4" i="51"/>
  <c r="CI4" i="51"/>
  <c r="CH4" i="51"/>
  <c r="CG4" i="51"/>
  <c r="CF4" i="51"/>
  <c r="CD4" i="51"/>
  <c r="CL3" i="51"/>
  <c r="CK3" i="51"/>
  <c r="CJ3" i="51"/>
  <c r="CI3" i="51"/>
  <c r="CH3" i="51"/>
  <c r="CG3" i="51"/>
  <c r="CF3" i="51"/>
  <c r="CD3" i="51"/>
  <c r="D40" i="20" l="1"/>
  <c r="G40" i="20"/>
  <c r="CX58" i="12" l="1"/>
  <c r="CW58" i="12"/>
  <c r="CX57" i="12"/>
  <c r="CW57" i="12"/>
  <c r="CX56" i="12"/>
  <c r="CW56" i="12"/>
  <c r="CX55" i="12"/>
  <c r="CW55" i="12"/>
  <c r="CX54" i="12"/>
  <c r="CW54" i="12"/>
  <c r="CW4" i="12"/>
  <c r="CX4" i="12"/>
  <c r="CW5" i="12"/>
  <c r="CX5" i="12"/>
  <c r="CW6" i="12"/>
  <c r="CX6" i="12"/>
  <c r="CW7" i="12"/>
  <c r="CX7" i="12"/>
  <c r="CW8" i="12"/>
  <c r="CX8" i="12"/>
  <c r="CW9" i="12"/>
  <c r="CX9" i="12"/>
  <c r="CW10" i="12"/>
  <c r="CX10" i="12"/>
  <c r="CW11" i="12"/>
  <c r="CX11" i="12"/>
  <c r="CW12" i="12"/>
  <c r="CX12" i="12"/>
  <c r="CW13" i="12"/>
  <c r="CX13" i="12"/>
  <c r="CW14" i="12"/>
  <c r="CX14" i="12"/>
  <c r="CW15" i="12"/>
  <c r="CX15" i="12"/>
  <c r="CW16" i="12"/>
  <c r="CX16" i="12"/>
  <c r="CW17" i="12"/>
  <c r="CX17" i="12"/>
  <c r="CW18" i="12"/>
  <c r="CX18" i="12"/>
  <c r="CW19" i="12"/>
  <c r="CX19" i="12"/>
  <c r="CW20" i="12"/>
  <c r="CX20" i="12"/>
  <c r="CW21" i="12"/>
  <c r="CX21" i="12"/>
  <c r="CW22" i="12"/>
  <c r="CX22" i="12"/>
  <c r="CW23" i="12"/>
  <c r="CX23" i="12"/>
  <c r="CW24" i="12"/>
  <c r="CX24" i="12"/>
  <c r="CW25" i="12"/>
  <c r="CX25" i="12"/>
  <c r="CW26" i="12"/>
  <c r="CX26" i="12"/>
  <c r="CW27" i="12"/>
  <c r="CX27" i="12"/>
  <c r="CW28" i="12"/>
  <c r="CX28" i="12"/>
  <c r="CW29" i="12"/>
  <c r="CX29" i="12"/>
  <c r="CW30" i="12"/>
  <c r="CX30" i="12"/>
  <c r="CW31" i="12"/>
  <c r="CX31" i="12"/>
  <c r="CW32" i="12"/>
  <c r="CX32" i="12"/>
  <c r="CW33" i="12"/>
  <c r="CX33" i="12"/>
  <c r="CW34" i="12"/>
  <c r="CX34" i="12"/>
  <c r="CW35" i="12"/>
  <c r="CX35" i="12"/>
  <c r="CW36" i="12"/>
  <c r="CX36" i="12"/>
  <c r="CW37" i="12"/>
  <c r="CX37" i="12"/>
  <c r="CW38" i="12"/>
  <c r="CX38" i="12"/>
  <c r="CW39" i="12"/>
  <c r="CX39" i="12"/>
  <c r="CW40" i="12"/>
  <c r="CX40" i="12"/>
  <c r="CW41" i="12"/>
  <c r="CX41" i="12"/>
  <c r="CW42" i="12"/>
  <c r="CX42" i="12"/>
  <c r="CW43" i="12"/>
  <c r="CX43" i="12"/>
  <c r="CW44" i="12"/>
  <c r="CX44" i="12"/>
  <c r="CW45" i="12"/>
  <c r="CX45" i="12"/>
  <c r="CW46" i="12"/>
  <c r="CX46" i="12"/>
  <c r="CW47" i="12"/>
  <c r="CX47" i="12"/>
  <c r="CW48" i="12"/>
  <c r="CX48" i="12"/>
  <c r="CW49" i="12"/>
  <c r="CX49" i="12"/>
  <c r="CW50" i="12"/>
  <c r="CX50" i="12"/>
  <c r="CW51" i="12"/>
  <c r="CX51" i="12"/>
  <c r="CX3" i="12"/>
  <c r="CW3" i="12"/>
  <c r="BY13" i="7" l="1"/>
  <c r="BY14" i="7"/>
  <c r="S16" i="20" l="1"/>
  <c r="R16" i="20"/>
  <c r="Q16" i="20"/>
  <c r="P16" i="20"/>
  <c r="O16" i="20"/>
  <c r="N16" i="20"/>
  <c r="M16" i="20"/>
  <c r="F42" i="21" l="1"/>
  <c r="E42" i="21" l="1"/>
  <c r="CS55" i="34" l="1"/>
  <c r="CR55" i="34"/>
  <c r="CR4" i="34"/>
  <c r="CS4" i="34"/>
  <c r="CR5" i="34"/>
  <c r="CS5" i="34"/>
  <c r="CR6" i="34"/>
  <c r="CS6" i="34"/>
  <c r="CR7" i="34"/>
  <c r="CS7" i="34"/>
  <c r="CR8" i="34"/>
  <c r="CS8" i="34"/>
  <c r="CR9" i="34"/>
  <c r="CS9" i="34"/>
  <c r="CR10" i="34"/>
  <c r="CS10" i="34"/>
  <c r="CR11" i="34"/>
  <c r="CS11" i="34"/>
  <c r="CR12" i="34"/>
  <c r="CS12" i="34"/>
  <c r="CR13" i="34"/>
  <c r="CS13" i="34"/>
  <c r="CR14" i="34"/>
  <c r="CS14" i="34"/>
  <c r="CR15" i="34"/>
  <c r="CS15" i="34"/>
  <c r="CR16" i="34"/>
  <c r="CS16" i="34"/>
  <c r="CR17" i="34"/>
  <c r="CS17" i="34"/>
  <c r="CR18" i="34"/>
  <c r="CS18" i="34"/>
  <c r="CR19" i="34"/>
  <c r="CS19" i="34"/>
  <c r="CR20" i="34"/>
  <c r="CS20" i="34"/>
  <c r="CR21" i="34"/>
  <c r="CS21" i="34"/>
  <c r="CR22" i="34"/>
  <c r="CS22" i="34"/>
  <c r="CR23" i="34"/>
  <c r="CS23" i="34"/>
  <c r="CR24" i="34"/>
  <c r="CS24" i="34"/>
  <c r="CR25" i="34"/>
  <c r="CS25" i="34"/>
  <c r="CR26" i="34"/>
  <c r="CS26" i="34"/>
  <c r="CR27" i="34"/>
  <c r="CS27" i="34"/>
  <c r="CR28" i="34"/>
  <c r="CS28" i="34"/>
  <c r="CR29" i="34"/>
  <c r="CS29" i="34"/>
  <c r="CR30" i="34"/>
  <c r="CS30" i="34"/>
  <c r="CR31" i="34"/>
  <c r="CS31" i="34"/>
  <c r="CR32" i="34"/>
  <c r="CS32" i="34"/>
  <c r="CR33" i="34"/>
  <c r="CS33" i="34"/>
  <c r="CR34" i="34"/>
  <c r="CS34" i="34"/>
  <c r="CR35" i="34"/>
  <c r="CS35" i="34"/>
  <c r="CR36" i="34"/>
  <c r="CS36" i="34"/>
  <c r="CR37" i="34"/>
  <c r="CS37" i="34"/>
  <c r="CR38" i="34"/>
  <c r="CS38" i="34"/>
  <c r="CR39" i="34"/>
  <c r="CS39" i="34"/>
  <c r="CR40" i="34"/>
  <c r="CS40" i="34"/>
  <c r="CR41" i="34"/>
  <c r="CS41" i="34"/>
  <c r="CR42" i="34"/>
  <c r="CS42" i="34"/>
  <c r="CR43" i="34"/>
  <c r="CS43" i="34"/>
  <c r="CR44" i="34"/>
  <c r="CS44" i="34"/>
  <c r="CR45" i="34"/>
  <c r="CS45" i="34"/>
  <c r="CR46" i="34"/>
  <c r="CS46" i="34"/>
  <c r="CR47" i="34"/>
  <c r="CS47" i="34"/>
  <c r="CR48" i="34"/>
  <c r="CS48" i="34"/>
  <c r="CR49" i="34"/>
  <c r="CS49" i="34"/>
  <c r="CR50" i="34"/>
  <c r="CS50" i="34"/>
  <c r="CR51" i="34"/>
  <c r="CS51" i="34"/>
  <c r="CS3" i="34"/>
  <c r="CR3" i="34"/>
  <c r="CY59" i="25" l="1"/>
  <c r="CX59" i="25"/>
  <c r="CY55" i="25"/>
  <c r="CX55" i="25"/>
  <c r="CY54" i="25"/>
  <c r="CX54" i="25"/>
  <c r="CX4" i="25"/>
  <c r="CY4" i="25"/>
  <c r="CX5" i="25"/>
  <c r="CY5" i="25"/>
  <c r="CX6" i="25"/>
  <c r="CY6" i="25"/>
  <c r="CX7" i="25"/>
  <c r="CY7" i="25"/>
  <c r="CX8" i="25"/>
  <c r="CY8" i="25"/>
  <c r="CX9" i="25"/>
  <c r="CY9" i="25"/>
  <c r="CX10" i="25"/>
  <c r="CY10" i="25"/>
  <c r="CX11" i="25"/>
  <c r="CY11" i="25"/>
  <c r="CX12" i="25"/>
  <c r="CY12" i="25"/>
  <c r="CX13" i="25"/>
  <c r="CY13" i="25"/>
  <c r="CX14" i="25"/>
  <c r="CY14" i="25"/>
  <c r="CX15" i="25"/>
  <c r="CY15" i="25"/>
  <c r="CX16" i="25"/>
  <c r="CY16" i="25"/>
  <c r="CX17" i="25"/>
  <c r="CY17" i="25"/>
  <c r="CX18" i="25"/>
  <c r="CY18" i="25"/>
  <c r="CX19" i="25"/>
  <c r="CY19" i="25"/>
  <c r="CX20" i="25"/>
  <c r="CY20" i="25"/>
  <c r="CX21" i="25"/>
  <c r="CY21" i="25"/>
  <c r="CX22" i="25"/>
  <c r="CY22" i="25"/>
  <c r="CX23" i="25"/>
  <c r="CY23" i="25"/>
  <c r="CX24" i="25"/>
  <c r="CY24" i="25"/>
  <c r="CX25" i="25"/>
  <c r="CY25" i="25"/>
  <c r="CX26" i="25"/>
  <c r="CY26" i="25"/>
  <c r="CX27" i="25"/>
  <c r="CY27" i="25"/>
  <c r="CX28" i="25"/>
  <c r="CY28" i="25"/>
  <c r="CX29" i="25"/>
  <c r="CY29" i="25"/>
  <c r="CX30" i="25"/>
  <c r="CY30" i="25"/>
  <c r="CX31" i="25"/>
  <c r="CY31" i="25"/>
  <c r="CX32" i="25"/>
  <c r="CY32" i="25"/>
  <c r="CX33" i="25"/>
  <c r="CY33" i="25"/>
  <c r="CX34" i="25"/>
  <c r="CY34" i="25"/>
  <c r="CX35" i="25"/>
  <c r="CY35" i="25"/>
  <c r="CX36" i="25"/>
  <c r="CY36" i="25"/>
  <c r="CX37" i="25"/>
  <c r="CY37" i="25"/>
  <c r="CX38" i="25"/>
  <c r="CY38" i="25"/>
  <c r="CX39" i="25"/>
  <c r="CY39" i="25"/>
  <c r="CX40" i="25"/>
  <c r="CY40" i="25"/>
  <c r="CX41" i="25"/>
  <c r="CY41" i="25"/>
  <c r="CX42" i="25"/>
  <c r="CY42" i="25"/>
  <c r="CX43" i="25"/>
  <c r="CY43" i="25"/>
  <c r="CX44" i="25"/>
  <c r="CY44" i="25"/>
  <c r="CX45" i="25"/>
  <c r="CY45" i="25"/>
  <c r="CX46" i="25"/>
  <c r="CY46" i="25"/>
  <c r="CX47" i="25"/>
  <c r="CY47" i="25"/>
  <c r="CX48" i="25"/>
  <c r="CY48" i="25"/>
  <c r="CX49" i="25"/>
  <c r="CY49" i="25"/>
  <c r="CX50" i="25"/>
  <c r="CY50" i="25"/>
  <c r="CX51" i="25"/>
  <c r="CY51" i="25"/>
  <c r="CX52" i="25"/>
  <c r="CY52" i="25"/>
  <c r="CY3" i="25"/>
  <c r="CX3" i="25"/>
  <c r="CL4" i="33" l="1"/>
  <c r="CL5" i="33"/>
  <c r="CL6" i="33"/>
  <c r="CL7" i="33"/>
  <c r="CL8" i="33"/>
  <c r="CL9" i="33"/>
  <c r="CL10" i="33"/>
  <c r="CL11" i="33"/>
  <c r="CL12" i="33"/>
  <c r="CL13" i="33"/>
  <c r="CL14" i="33"/>
  <c r="CL15" i="33"/>
  <c r="CL16" i="33"/>
  <c r="CL17" i="33"/>
  <c r="CL18" i="33"/>
  <c r="CL19" i="33"/>
  <c r="CL20" i="33"/>
  <c r="CL21" i="33"/>
  <c r="CL22" i="33"/>
  <c r="CL23" i="33"/>
  <c r="CL24" i="33"/>
  <c r="CL25" i="33"/>
  <c r="CL26" i="33"/>
  <c r="CL27" i="33"/>
  <c r="CL28" i="33"/>
  <c r="CL29" i="33"/>
  <c r="CL30" i="33"/>
  <c r="CL31" i="33"/>
  <c r="CL32" i="33"/>
  <c r="CL33" i="33"/>
  <c r="CL34" i="33"/>
  <c r="CL35" i="33"/>
  <c r="CL36" i="33"/>
  <c r="CL37" i="33"/>
  <c r="CL38" i="33"/>
  <c r="CL39" i="33"/>
  <c r="CL40" i="33"/>
  <c r="CL41" i="33"/>
  <c r="CL42" i="33"/>
  <c r="CL43" i="33"/>
  <c r="CL44" i="33"/>
  <c r="CL45" i="33"/>
  <c r="CL46" i="33"/>
  <c r="CL47" i="33"/>
  <c r="CL48" i="33"/>
  <c r="CL49" i="33"/>
  <c r="CL50" i="33"/>
  <c r="CL51" i="33"/>
  <c r="CL3" i="33"/>
  <c r="AU3" i="48" l="1"/>
  <c r="AV3" i="48"/>
  <c r="AW3" i="48"/>
  <c r="AX3" i="48"/>
  <c r="AY3" i="48"/>
  <c r="AU4" i="48"/>
  <c r="AV4" i="48"/>
  <c r="AW4" i="48"/>
  <c r="AX4" i="48"/>
  <c r="AY4" i="48"/>
  <c r="AU5" i="48"/>
  <c r="AV5" i="48"/>
  <c r="AW5" i="48"/>
  <c r="AX5" i="48"/>
  <c r="AY5" i="48"/>
  <c r="AU6" i="48"/>
  <c r="AV6" i="48"/>
  <c r="AW6" i="48"/>
  <c r="AX6" i="48"/>
  <c r="AY6" i="48"/>
  <c r="AU7" i="48"/>
  <c r="AV7" i="48"/>
  <c r="AW7" i="48"/>
  <c r="AX7" i="48"/>
  <c r="AY7" i="48"/>
  <c r="AU8" i="48"/>
  <c r="AV8" i="48"/>
  <c r="AW8" i="48"/>
  <c r="AX8" i="48"/>
  <c r="AY8" i="48"/>
  <c r="AU9" i="48"/>
  <c r="AV9" i="48"/>
  <c r="AW9" i="48"/>
  <c r="AX9" i="48"/>
  <c r="AY9" i="48"/>
  <c r="AU10" i="48"/>
  <c r="AV10" i="48"/>
  <c r="AW10" i="48"/>
  <c r="AX10" i="48"/>
  <c r="AY10" i="48"/>
  <c r="AU11" i="48"/>
  <c r="AV11" i="48"/>
  <c r="AW11" i="48"/>
  <c r="AX11" i="48"/>
  <c r="AY11" i="48"/>
  <c r="AU12" i="48"/>
  <c r="AV12" i="48"/>
  <c r="AW12" i="48"/>
  <c r="AX12" i="48"/>
  <c r="AY12" i="48"/>
  <c r="AU13" i="48"/>
  <c r="AV13" i="48"/>
  <c r="AW13" i="48"/>
  <c r="AX13" i="48"/>
  <c r="AY13" i="48"/>
  <c r="AU14" i="48"/>
  <c r="AV14" i="48"/>
  <c r="AW14" i="48"/>
  <c r="AX14" i="48"/>
  <c r="AY14" i="48"/>
  <c r="AU15" i="48"/>
  <c r="AV15" i="48"/>
  <c r="AW15" i="48"/>
  <c r="AX15" i="48"/>
  <c r="AY15" i="48"/>
  <c r="AU16" i="48"/>
  <c r="AV16" i="48"/>
  <c r="AW16" i="48"/>
  <c r="AX16" i="48"/>
  <c r="AY16" i="48"/>
  <c r="AU17" i="48"/>
  <c r="AV17" i="48"/>
  <c r="AW17" i="48"/>
  <c r="AX17" i="48"/>
  <c r="AY17" i="48"/>
  <c r="AU18" i="48"/>
  <c r="AV18" i="48"/>
  <c r="AW18" i="48"/>
  <c r="AX18" i="48"/>
  <c r="AY18" i="48"/>
  <c r="AU19" i="48"/>
  <c r="AV19" i="48"/>
  <c r="AW19" i="48"/>
  <c r="AX19" i="48"/>
  <c r="AY19" i="48"/>
  <c r="AU20" i="48"/>
  <c r="AV20" i="48"/>
  <c r="AW20" i="48"/>
  <c r="AX20" i="48"/>
  <c r="AY20" i="48"/>
  <c r="AU21" i="48"/>
  <c r="AV21" i="48"/>
  <c r="AW21" i="48"/>
  <c r="AX21" i="48"/>
  <c r="AY21" i="48"/>
  <c r="AU22" i="48"/>
  <c r="AV22" i="48"/>
  <c r="AW22" i="48"/>
  <c r="AX22" i="48"/>
  <c r="AY22" i="48"/>
  <c r="AU23" i="48"/>
  <c r="AV23" i="48"/>
  <c r="AW23" i="48"/>
  <c r="AX23" i="48"/>
  <c r="AY23" i="48"/>
  <c r="AU24" i="48"/>
  <c r="AV24" i="48"/>
  <c r="AW24" i="48"/>
  <c r="AX24" i="48"/>
  <c r="AY24" i="48"/>
  <c r="AU25" i="48"/>
  <c r="AV25" i="48"/>
  <c r="AW25" i="48"/>
  <c r="AX25" i="48"/>
  <c r="AY25" i="48"/>
  <c r="AU26" i="48"/>
  <c r="AV26" i="48"/>
  <c r="AW26" i="48"/>
  <c r="AX26" i="48"/>
  <c r="AY26" i="48"/>
  <c r="AU27" i="48"/>
  <c r="AV27" i="48"/>
  <c r="AW27" i="48"/>
  <c r="AX27" i="48"/>
  <c r="AY27" i="48"/>
  <c r="AU28" i="48"/>
  <c r="AV28" i="48"/>
  <c r="AW28" i="48"/>
  <c r="AX28" i="48"/>
  <c r="AY28" i="48"/>
  <c r="AU29" i="48"/>
  <c r="AV29" i="48"/>
  <c r="AW29" i="48"/>
  <c r="AX29" i="48"/>
  <c r="AY29" i="48"/>
  <c r="AU30" i="48"/>
  <c r="AV30" i="48"/>
  <c r="AW30" i="48"/>
  <c r="AX30" i="48"/>
  <c r="AY30" i="48"/>
  <c r="AU31" i="48"/>
  <c r="AV31" i="48"/>
  <c r="AW31" i="48"/>
  <c r="AX31" i="48"/>
  <c r="AY31" i="48"/>
  <c r="AU32" i="48"/>
  <c r="AV32" i="48"/>
  <c r="AW32" i="48"/>
  <c r="AX32" i="48"/>
  <c r="AY32" i="48"/>
  <c r="AU33" i="48"/>
  <c r="AV33" i="48"/>
  <c r="AW33" i="48"/>
  <c r="AX33" i="48"/>
  <c r="AY33" i="48"/>
  <c r="AU34" i="48"/>
  <c r="AV34" i="48"/>
  <c r="AW34" i="48"/>
  <c r="AX34" i="48"/>
  <c r="AY34" i="48"/>
  <c r="AU35" i="48"/>
  <c r="AV35" i="48"/>
  <c r="AW35" i="48"/>
  <c r="AX35" i="48"/>
  <c r="AY35" i="48"/>
  <c r="AU36" i="48"/>
  <c r="AV36" i="48"/>
  <c r="AW36" i="48"/>
  <c r="AX36" i="48"/>
  <c r="AY36" i="48"/>
  <c r="AU37" i="48"/>
  <c r="AV37" i="48"/>
  <c r="AW37" i="48"/>
  <c r="AX37" i="48"/>
  <c r="AY37" i="48"/>
  <c r="AU38" i="48"/>
  <c r="AV38" i="48"/>
  <c r="AW38" i="48"/>
  <c r="AX38" i="48"/>
  <c r="AY38" i="48"/>
  <c r="AU39" i="48"/>
  <c r="AV39" i="48"/>
  <c r="AW39" i="48"/>
  <c r="AX39" i="48"/>
  <c r="AY39" i="48"/>
  <c r="AU40" i="48"/>
  <c r="AV40" i="48"/>
  <c r="AW40" i="48"/>
  <c r="AX40" i="48"/>
  <c r="AY40" i="48"/>
  <c r="AU41" i="48"/>
  <c r="AV41" i="48"/>
  <c r="AW41" i="48"/>
  <c r="AX41" i="48"/>
  <c r="AY41" i="48"/>
  <c r="AU42" i="48"/>
  <c r="AV42" i="48"/>
  <c r="AW42" i="48"/>
  <c r="AX42" i="48"/>
  <c r="AY42" i="48"/>
  <c r="AU43" i="48"/>
  <c r="AV43" i="48"/>
  <c r="AW43" i="48"/>
  <c r="AX43" i="48"/>
  <c r="AY43" i="48"/>
  <c r="AU44" i="48"/>
  <c r="AV44" i="48"/>
  <c r="AW44" i="48"/>
  <c r="AX44" i="48"/>
  <c r="AY44" i="48"/>
  <c r="AU45" i="48"/>
  <c r="AV45" i="48"/>
  <c r="AW45" i="48"/>
  <c r="AX45" i="48"/>
  <c r="AY45" i="48"/>
  <c r="AU46" i="48"/>
  <c r="AV46" i="48"/>
  <c r="AW46" i="48"/>
  <c r="AX46" i="48"/>
  <c r="AY46" i="48"/>
  <c r="AU47" i="48"/>
  <c r="AV47" i="48"/>
  <c r="AW47" i="48"/>
  <c r="AX47" i="48"/>
  <c r="AY47" i="48"/>
  <c r="AU48" i="48"/>
  <c r="AV48" i="48"/>
  <c r="AW48" i="48"/>
  <c r="AX48" i="48"/>
  <c r="AY48" i="48"/>
  <c r="AU49" i="48"/>
  <c r="AV49" i="48"/>
  <c r="AW49" i="48"/>
  <c r="AX49" i="48"/>
  <c r="AY49" i="48"/>
  <c r="AU50" i="48"/>
  <c r="AV50" i="48"/>
  <c r="AW50" i="48"/>
  <c r="AX50" i="48"/>
  <c r="AY50" i="48"/>
  <c r="AU51" i="48"/>
  <c r="AV51" i="48"/>
  <c r="AW51" i="48"/>
  <c r="AX51" i="48"/>
  <c r="AY51" i="48"/>
  <c r="AU52" i="48"/>
  <c r="AV52" i="48"/>
  <c r="AY52" i="48"/>
  <c r="AU53" i="48"/>
  <c r="AV53" i="48"/>
  <c r="AY53" i="48"/>
  <c r="AU54" i="48"/>
  <c r="AV54" i="48"/>
  <c r="AW54" i="48"/>
  <c r="AX54" i="48"/>
  <c r="AY54" i="48"/>
  <c r="AU55" i="48"/>
  <c r="AV55" i="48"/>
  <c r="AW55" i="48"/>
  <c r="AX55" i="48"/>
  <c r="AY55" i="48"/>
  <c r="AU56" i="48"/>
  <c r="AV56" i="48"/>
  <c r="AW56" i="48"/>
  <c r="AX56" i="48"/>
  <c r="AY56" i="48"/>
  <c r="AU57" i="48"/>
  <c r="AV57" i="48"/>
  <c r="AW57" i="48"/>
  <c r="AX57" i="48"/>
  <c r="AY57" i="48"/>
  <c r="AU58" i="48"/>
  <c r="AV58" i="48"/>
  <c r="AU60" i="48"/>
  <c r="AV60" i="48"/>
  <c r="B61" i="48"/>
  <c r="C61" i="48"/>
  <c r="D61" i="48"/>
  <c r="E61" i="48"/>
  <c r="F61" i="48"/>
  <c r="J61" i="48"/>
  <c r="K61" i="48"/>
  <c r="L61" i="48"/>
  <c r="M61" i="48"/>
  <c r="O61" i="48"/>
  <c r="P61" i="48"/>
  <c r="Q61" i="48"/>
  <c r="R61" i="48"/>
  <c r="S61" i="48"/>
  <c r="T61" i="48"/>
  <c r="V61" i="48"/>
  <c r="W61" i="48"/>
  <c r="X61" i="48"/>
  <c r="Y61" i="48"/>
  <c r="B62" i="48"/>
  <c r="C62" i="48"/>
  <c r="D62" i="48"/>
  <c r="E62" i="48"/>
  <c r="F62" i="48"/>
  <c r="J62" i="48"/>
  <c r="K62" i="48"/>
  <c r="L62" i="48"/>
  <c r="M62" i="48"/>
  <c r="B4" i="20" s="1"/>
  <c r="O62" i="48"/>
  <c r="C4" i="20" s="1"/>
  <c r="P62" i="48"/>
  <c r="Q62" i="48"/>
  <c r="R62" i="48"/>
  <c r="S62" i="48"/>
  <c r="T62" i="48"/>
  <c r="V62" i="48"/>
  <c r="W62" i="48"/>
  <c r="F4" i="20" s="1"/>
  <c r="X62" i="48"/>
  <c r="Y62" i="48"/>
  <c r="I4" i="20"/>
  <c r="J4" i="20"/>
  <c r="U4" i="20"/>
  <c r="B63" i="48"/>
  <c r="C63" i="48"/>
  <c r="D63" i="48"/>
  <c r="E63" i="48"/>
  <c r="F63" i="48"/>
  <c r="J63" i="48"/>
  <c r="K63" i="48"/>
  <c r="L63" i="48"/>
  <c r="M63" i="48"/>
  <c r="O63" i="48"/>
  <c r="P63" i="48"/>
  <c r="Q63" i="48"/>
  <c r="R63" i="48"/>
  <c r="S63" i="48"/>
  <c r="T63" i="48"/>
  <c r="V63" i="48"/>
  <c r="W63" i="48"/>
  <c r="X63" i="48"/>
  <c r="Y63" i="48"/>
  <c r="CI3" i="27"/>
  <c r="CJ3" i="27"/>
  <c r="CK3" i="27"/>
  <c r="CL3" i="27"/>
  <c r="CM3" i="27"/>
  <c r="CN3" i="27"/>
  <c r="CO3" i="27"/>
  <c r="CP3" i="27"/>
  <c r="CQ3" i="27"/>
  <c r="CR3" i="27"/>
  <c r="CS3" i="27"/>
  <c r="CT3" i="27"/>
  <c r="CU3" i="27"/>
  <c r="CV3" i="27"/>
  <c r="CW3" i="27"/>
  <c r="CI4" i="27"/>
  <c r="CJ4" i="27"/>
  <c r="CK4" i="27"/>
  <c r="CL4" i="27"/>
  <c r="CM4" i="27"/>
  <c r="CN4" i="27"/>
  <c r="CO4" i="27"/>
  <c r="CP4" i="27"/>
  <c r="CQ4" i="27"/>
  <c r="CR4" i="27"/>
  <c r="CS4" i="27"/>
  <c r="CT4" i="27"/>
  <c r="CU4" i="27"/>
  <c r="CV4" i="27"/>
  <c r="CW4" i="27"/>
  <c r="CI5" i="27"/>
  <c r="CJ5" i="27"/>
  <c r="CK5" i="27"/>
  <c r="CL5" i="27"/>
  <c r="CM5" i="27"/>
  <c r="CN5" i="27"/>
  <c r="CO5" i="27"/>
  <c r="CP5" i="27"/>
  <c r="CQ5" i="27"/>
  <c r="CR5" i="27"/>
  <c r="CS5" i="27"/>
  <c r="CT5" i="27"/>
  <c r="CU5" i="27"/>
  <c r="CV5" i="27"/>
  <c r="CW5" i="27"/>
  <c r="CI6" i="27"/>
  <c r="CJ6" i="27"/>
  <c r="CK6" i="27"/>
  <c r="CL6" i="27"/>
  <c r="CM6" i="27"/>
  <c r="CN6" i="27"/>
  <c r="CO6" i="27"/>
  <c r="CP6" i="27"/>
  <c r="CQ6" i="27"/>
  <c r="CR6" i="27"/>
  <c r="CS6" i="27"/>
  <c r="CT6" i="27"/>
  <c r="CU6" i="27"/>
  <c r="CV6" i="27"/>
  <c r="CW6" i="27"/>
  <c r="CI7" i="27"/>
  <c r="CJ7" i="27"/>
  <c r="CK7" i="27"/>
  <c r="CL7" i="27"/>
  <c r="CM7" i="27"/>
  <c r="CN7" i="27"/>
  <c r="CO7" i="27"/>
  <c r="CP7" i="27"/>
  <c r="CQ7" i="27"/>
  <c r="CR7" i="27"/>
  <c r="CS7" i="27"/>
  <c r="CT7" i="27"/>
  <c r="CU7" i="27"/>
  <c r="CV7" i="27"/>
  <c r="CW7" i="27"/>
  <c r="CI8" i="27"/>
  <c r="CJ8" i="27"/>
  <c r="CK8" i="27"/>
  <c r="CL8" i="27"/>
  <c r="CM8" i="27"/>
  <c r="CN8" i="27"/>
  <c r="CO8" i="27"/>
  <c r="CP8" i="27"/>
  <c r="CQ8" i="27"/>
  <c r="CR8" i="27"/>
  <c r="CS8" i="27"/>
  <c r="CT8" i="27"/>
  <c r="CU8" i="27"/>
  <c r="CV8" i="27"/>
  <c r="CW8" i="27"/>
  <c r="CI9" i="27"/>
  <c r="CJ9" i="27"/>
  <c r="CK9" i="27"/>
  <c r="CL9" i="27"/>
  <c r="CM9" i="27"/>
  <c r="CN9" i="27"/>
  <c r="CO9" i="27"/>
  <c r="CP9" i="27"/>
  <c r="CQ9" i="27"/>
  <c r="CR9" i="27"/>
  <c r="CS9" i="27"/>
  <c r="CT9" i="27"/>
  <c r="CU9" i="27"/>
  <c r="CV9" i="27"/>
  <c r="CW9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W22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W23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W24" i="27"/>
  <c r="CI25" i="27"/>
  <c r="CJ25" i="27"/>
  <c r="CK25" i="27"/>
  <c r="CL25" i="27"/>
  <c r="CM25" i="27"/>
  <c r="CN25" i="27"/>
  <c r="CO25" i="27"/>
  <c r="CP25" i="27"/>
  <c r="CQ25" i="27"/>
  <c r="CR25" i="27"/>
  <c r="CS25" i="27"/>
  <c r="CT25" i="27"/>
  <c r="CU25" i="27"/>
  <c r="CV25" i="27"/>
  <c r="CW25" i="27"/>
  <c r="CI26" i="27"/>
  <c r="CJ26" i="27"/>
  <c r="CK26" i="27"/>
  <c r="CL26" i="27"/>
  <c r="CM26" i="27"/>
  <c r="CN26" i="27"/>
  <c r="CO26" i="27"/>
  <c r="CP26" i="27"/>
  <c r="CQ26" i="27"/>
  <c r="CR26" i="27"/>
  <c r="CS26" i="27"/>
  <c r="CT26" i="27"/>
  <c r="CU26" i="27"/>
  <c r="CV26" i="27"/>
  <c r="CW26" i="27"/>
  <c r="CI27" i="27"/>
  <c r="CJ27" i="27"/>
  <c r="CK27" i="27"/>
  <c r="CL27" i="27"/>
  <c r="CM27" i="27"/>
  <c r="CN27" i="27"/>
  <c r="CO27" i="27"/>
  <c r="CP27" i="27"/>
  <c r="CQ27" i="27"/>
  <c r="CR27" i="27"/>
  <c r="CS27" i="27"/>
  <c r="CT27" i="27"/>
  <c r="CU27" i="27"/>
  <c r="CV27" i="27"/>
  <c r="CW27" i="27"/>
  <c r="CI28" i="27"/>
  <c r="CJ28" i="27"/>
  <c r="CK28" i="27"/>
  <c r="CL28" i="27"/>
  <c r="CM28" i="27"/>
  <c r="CN28" i="27"/>
  <c r="CO28" i="27"/>
  <c r="CP28" i="27"/>
  <c r="CQ28" i="27"/>
  <c r="CR28" i="27"/>
  <c r="CS28" i="27"/>
  <c r="CT28" i="27"/>
  <c r="CU28" i="27"/>
  <c r="CV28" i="27"/>
  <c r="CW28" i="27"/>
  <c r="CI29" i="27"/>
  <c r="CJ29" i="27"/>
  <c r="CK29" i="27"/>
  <c r="CL29" i="27"/>
  <c r="CM29" i="27"/>
  <c r="CN29" i="27"/>
  <c r="CO29" i="27"/>
  <c r="CP29" i="27"/>
  <c r="CQ29" i="27"/>
  <c r="CR29" i="27"/>
  <c r="CS29" i="27"/>
  <c r="CT29" i="27"/>
  <c r="CU29" i="27"/>
  <c r="CV29" i="27"/>
  <c r="CW29" i="27"/>
  <c r="CI30" i="27"/>
  <c r="CJ30" i="27"/>
  <c r="CK30" i="27"/>
  <c r="CL30" i="27"/>
  <c r="CM30" i="27"/>
  <c r="CN30" i="27"/>
  <c r="CO30" i="27"/>
  <c r="CP30" i="27"/>
  <c r="CQ30" i="27"/>
  <c r="CR30" i="27"/>
  <c r="CS30" i="27"/>
  <c r="CT30" i="27"/>
  <c r="CU30" i="27"/>
  <c r="CV30" i="27"/>
  <c r="CW30" i="27"/>
  <c r="CI31" i="27"/>
  <c r="CJ31" i="27"/>
  <c r="CK31" i="27"/>
  <c r="CL31" i="27"/>
  <c r="CM31" i="27"/>
  <c r="CN31" i="27"/>
  <c r="CO31" i="27"/>
  <c r="CP31" i="27"/>
  <c r="CQ31" i="27"/>
  <c r="CR31" i="27"/>
  <c r="CS31" i="27"/>
  <c r="CT31" i="27"/>
  <c r="CU31" i="27"/>
  <c r="CV31" i="27"/>
  <c r="CW31" i="27"/>
  <c r="CI32" i="27"/>
  <c r="CJ32" i="27"/>
  <c r="CK32" i="27"/>
  <c r="CL32" i="27"/>
  <c r="CM32" i="27"/>
  <c r="CN32" i="27"/>
  <c r="CO32" i="27"/>
  <c r="CP32" i="27"/>
  <c r="CQ32" i="27"/>
  <c r="CR32" i="27"/>
  <c r="CS32" i="27"/>
  <c r="CT32" i="27"/>
  <c r="CU32" i="27"/>
  <c r="CV32" i="27"/>
  <c r="CW32" i="27"/>
  <c r="CI33" i="27"/>
  <c r="CJ33" i="27"/>
  <c r="CK33" i="27"/>
  <c r="CL33" i="27"/>
  <c r="CM33" i="27"/>
  <c r="CN33" i="27"/>
  <c r="CO33" i="27"/>
  <c r="CP33" i="27"/>
  <c r="CQ33" i="27"/>
  <c r="CR33" i="27"/>
  <c r="CS33" i="27"/>
  <c r="CT33" i="27"/>
  <c r="CU33" i="27"/>
  <c r="CV33" i="27"/>
  <c r="CW33" i="27"/>
  <c r="CI34" i="27"/>
  <c r="CJ34" i="27"/>
  <c r="CK34" i="27"/>
  <c r="CL34" i="27"/>
  <c r="CM34" i="27"/>
  <c r="CN34" i="27"/>
  <c r="CO34" i="27"/>
  <c r="CP34" i="27"/>
  <c r="CQ34" i="27"/>
  <c r="CR34" i="27"/>
  <c r="CS34" i="27"/>
  <c r="CT34" i="27"/>
  <c r="CU34" i="27"/>
  <c r="CV34" i="27"/>
  <c r="CW34" i="27"/>
  <c r="CI35" i="27"/>
  <c r="CJ35" i="27"/>
  <c r="CK35" i="27"/>
  <c r="CL35" i="27"/>
  <c r="CM35" i="27"/>
  <c r="CN35" i="27"/>
  <c r="CO35" i="27"/>
  <c r="CP35" i="27"/>
  <c r="CQ35" i="27"/>
  <c r="CR35" i="27"/>
  <c r="CS35" i="27"/>
  <c r="CT35" i="27"/>
  <c r="CU35" i="27"/>
  <c r="CV35" i="27"/>
  <c r="CW35" i="27"/>
  <c r="CI36" i="27"/>
  <c r="CJ36" i="27"/>
  <c r="CK36" i="27"/>
  <c r="CL36" i="27"/>
  <c r="CM36" i="27"/>
  <c r="CN36" i="27"/>
  <c r="CO36" i="27"/>
  <c r="CP36" i="27"/>
  <c r="CQ36" i="27"/>
  <c r="CR36" i="27"/>
  <c r="CS36" i="27"/>
  <c r="CT36" i="27"/>
  <c r="CU36" i="27"/>
  <c r="CV36" i="27"/>
  <c r="CW36" i="27"/>
  <c r="CI37" i="27"/>
  <c r="CJ37" i="27"/>
  <c r="CK37" i="27"/>
  <c r="CL37" i="27"/>
  <c r="CM37" i="27"/>
  <c r="CN37" i="27"/>
  <c r="CO37" i="27"/>
  <c r="CP37" i="27"/>
  <c r="CQ37" i="27"/>
  <c r="CR37" i="27"/>
  <c r="CS37" i="27"/>
  <c r="CT37" i="27"/>
  <c r="CU37" i="27"/>
  <c r="CV37" i="27"/>
  <c r="CW37" i="27"/>
  <c r="CI38" i="27"/>
  <c r="CJ38" i="27"/>
  <c r="CK38" i="27"/>
  <c r="CL38" i="27"/>
  <c r="CM38" i="27"/>
  <c r="CN38" i="27"/>
  <c r="CO38" i="27"/>
  <c r="CP38" i="27"/>
  <c r="CQ38" i="27"/>
  <c r="CR38" i="27"/>
  <c r="CS38" i="27"/>
  <c r="CT38" i="27"/>
  <c r="CU38" i="27"/>
  <c r="CV38" i="27"/>
  <c r="CW38" i="27"/>
  <c r="CI39" i="27"/>
  <c r="CJ39" i="27"/>
  <c r="CK39" i="27"/>
  <c r="CL39" i="27"/>
  <c r="CM39" i="27"/>
  <c r="CN39" i="27"/>
  <c r="CO39" i="27"/>
  <c r="CP39" i="27"/>
  <c r="CQ39" i="27"/>
  <c r="CR39" i="27"/>
  <c r="CS39" i="27"/>
  <c r="CT39" i="27"/>
  <c r="CU39" i="27"/>
  <c r="CV39" i="27"/>
  <c r="CW39" i="27"/>
  <c r="CI40" i="27"/>
  <c r="CJ40" i="27"/>
  <c r="CK40" i="27"/>
  <c r="CL40" i="27"/>
  <c r="CM40" i="27"/>
  <c r="CN40" i="27"/>
  <c r="CO40" i="27"/>
  <c r="CP40" i="27"/>
  <c r="CQ40" i="27"/>
  <c r="CR40" i="27"/>
  <c r="CS40" i="27"/>
  <c r="CT40" i="27"/>
  <c r="CU40" i="27"/>
  <c r="CV40" i="27"/>
  <c r="CW40" i="27"/>
  <c r="CI41" i="27"/>
  <c r="CJ41" i="27"/>
  <c r="CK41" i="27"/>
  <c r="CL41" i="27"/>
  <c r="CM41" i="27"/>
  <c r="CN41" i="27"/>
  <c r="CO41" i="27"/>
  <c r="CP41" i="27"/>
  <c r="CQ41" i="27"/>
  <c r="CR41" i="27"/>
  <c r="CS41" i="27"/>
  <c r="CT41" i="27"/>
  <c r="CU41" i="27"/>
  <c r="CV41" i="27"/>
  <c r="CW41" i="27"/>
  <c r="CI42" i="27"/>
  <c r="CJ42" i="27"/>
  <c r="CK42" i="27"/>
  <c r="CL42" i="27"/>
  <c r="CM42" i="27"/>
  <c r="CN42" i="27"/>
  <c r="CO42" i="27"/>
  <c r="CP42" i="27"/>
  <c r="CQ42" i="27"/>
  <c r="CR42" i="27"/>
  <c r="CS42" i="27"/>
  <c r="CT42" i="27"/>
  <c r="CU42" i="27"/>
  <c r="CV42" i="27"/>
  <c r="CW42" i="27"/>
  <c r="CI43" i="27"/>
  <c r="CJ43" i="27"/>
  <c r="CK43" i="27"/>
  <c r="CL43" i="27"/>
  <c r="CM43" i="27"/>
  <c r="CN43" i="27"/>
  <c r="CO43" i="27"/>
  <c r="CP43" i="27"/>
  <c r="CQ43" i="27"/>
  <c r="CR43" i="27"/>
  <c r="CS43" i="27"/>
  <c r="CT43" i="27"/>
  <c r="CU43" i="27"/>
  <c r="CV43" i="27"/>
  <c r="CW43" i="27"/>
  <c r="CI44" i="27"/>
  <c r="CJ44" i="27"/>
  <c r="CK44" i="27"/>
  <c r="CL44" i="27"/>
  <c r="CM44" i="27"/>
  <c r="CN44" i="27"/>
  <c r="CO44" i="27"/>
  <c r="CP44" i="27"/>
  <c r="CQ44" i="27"/>
  <c r="CR44" i="27"/>
  <c r="CS44" i="27"/>
  <c r="CT44" i="27"/>
  <c r="CU44" i="27"/>
  <c r="CV44" i="27"/>
  <c r="CW44" i="27"/>
  <c r="CI45" i="27"/>
  <c r="CJ45" i="27"/>
  <c r="CK45" i="27"/>
  <c r="CL45" i="27"/>
  <c r="CM45" i="27"/>
  <c r="CN45" i="27"/>
  <c r="CO45" i="27"/>
  <c r="CP45" i="27"/>
  <c r="CQ45" i="27"/>
  <c r="CR45" i="27"/>
  <c r="CS45" i="27"/>
  <c r="CT45" i="27"/>
  <c r="CU45" i="27"/>
  <c r="CV45" i="27"/>
  <c r="CW45" i="27"/>
  <c r="CI46" i="27"/>
  <c r="CJ46" i="27"/>
  <c r="CK46" i="27"/>
  <c r="CL46" i="27"/>
  <c r="CM46" i="27"/>
  <c r="CN46" i="27"/>
  <c r="CO46" i="27"/>
  <c r="CP46" i="27"/>
  <c r="CQ46" i="27"/>
  <c r="CR46" i="27"/>
  <c r="CS46" i="27"/>
  <c r="CT46" i="27"/>
  <c r="CU46" i="27"/>
  <c r="CV46" i="27"/>
  <c r="CW46" i="27"/>
  <c r="CI47" i="27"/>
  <c r="CJ47" i="27"/>
  <c r="CK47" i="27"/>
  <c r="CL47" i="27"/>
  <c r="CM47" i="27"/>
  <c r="CN47" i="27"/>
  <c r="CO47" i="27"/>
  <c r="CP47" i="27"/>
  <c r="CQ47" i="27"/>
  <c r="CR47" i="27"/>
  <c r="CS47" i="27"/>
  <c r="CT47" i="27"/>
  <c r="CU47" i="27"/>
  <c r="CV47" i="27"/>
  <c r="CW47" i="27"/>
  <c r="CI48" i="27"/>
  <c r="CJ48" i="27"/>
  <c r="CK48" i="27"/>
  <c r="CL48" i="27"/>
  <c r="CM48" i="27"/>
  <c r="CN48" i="27"/>
  <c r="CO48" i="27"/>
  <c r="CP48" i="27"/>
  <c r="CQ48" i="27"/>
  <c r="CR48" i="27"/>
  <c r="CS48" i="27"/>
  <c r="CT48" i="27"/>
  <c r="CU48" i="27"/>
  <c r="CV48" i="27"/>
  <c r="CW48" i="27"/>
  <c r="CI49" i="27"/>
  <c r="CJ49" i="27"/>
  <c r="CK49" i="27"/>
  <c r="CL49" i="27"/>
  <c r="CM49" i="27"/>
  <c r="CN49" i="27"/>
  <c r="CO49" i="27"/>
  <c r="CP49" i="27"/>
  <c r="CQ49" i="27"/>
  <c r="CR49" i="27"/>
  <c r="CS49" i="27"/>
  <c r="CT49" i="27"/>
  <c r="CU49" i="27"/>
  <c r="CV49" i="27"/>
  <c r="CW49" i="27"/>
  <c r="CI50" i="27"/>
  <c r="CJ50" i="27"/>
  <c r="CK50" i="27"/>
  <c r="CL50" i="27"/>
  <c r="CM50" i="27"/>
  <c r="CN50" i="27"/>
  <c r="CO50" i="27"/>
  <c r="CP50" i="27"/>
  <c r="CQ50" i="27"/>
  <c r="CR50" i="27"/>
  <c r="CS50" i="27"/>
  <c r="CT50" i="27"/>
  <c r="CU50" i="27"/>
  <c r="CV50" i="27"/>
  <c r="CW50" i="27"/>
  <c r="CI51" i="27"/>
  <c r="CJ51" i="27"/>
  <c r="CK51" i="27"/>
  <c r="CL51" i="27"/>
  <c r="CM51" i="27"/>
  <c r="CN51" i="27"/>
  <c r="CO51" i="27"/>
  <c r="CP51" i="27"/>
  <c r="CQ51" i="27"/>
  <c r="CR51" i="27"/>
  <c r="CS51" i="27"/>
  <c r="CT51" i="27"/>
  <c r="CU51" i="27"/>
  <c r="CV51" i="27"/>
  <c r="CW51" i="27"/>
  <c r="CI52" i="27"/>
  <c r="CK52" i="27"/>
  <c r="CL52" i="27"/>
  <c r="CM52" i="27"/>
  <c r="CN52" i="27"/>
  <c r="CO52" i="27"/>
  <c r="CP52" i="27"/>
  <c r="CQ52" i="27"/>
  <c r="CR52" i="27"/>
  <c r="CS52" i="27"/>
  <c r="CT52" i="27"/>
  <c r="CU52" i="27"/>
  <c r="CV52" i="27"/>
  <c r="CW52" i="27"/>
  <c r="CI53" i="27"/>
  <c r="CK53" i="27"/>
  <c r="CL53" i="27"/>
  <c r="CM53" i="27"/>
  <c r="CN53" i="27"/>
  <c r="CO53" i="27"/>
  <c r="CP53" i="27"/>
  <c r="CQ53" i="27"/>
  <c r="CR53" i="27"/>
  <c r="CS53" i="27"/>
  <c r="CT53" i="27"/>
  <c r="CU53" i="27"/>
  <c r="CV53" i="27"/>
  <c r="CW53" i="27"/>
  <c r="CI54" i="27"/>
  <c r="CK54" i="27"/>
  <c r="CL54" i="27"/>
  <c r="CM54" i="27"/>
  <c r="CN54" i="27"/>
  <c r="CO54" i="27"/>
  <c r="CP54" i="27"/>
  <c r="CQ54" i="27"/>
  <c r="CR54" i="27"/>
  <c r="CS54" i="27"/>
  <c r="CT54" i="27"/>
  <c r="CU54" i="27"/>
  <c r="CV54" i="27"/>
  <c r="CW54" i="27"/>
  <c r="CI55" i="27"/>
  <c r="CK55" i="27"/>
  <c r="CL55" i="27"/>
  <c r="CM55" i="27"/>
  <c r="CN55" i="27"/>
  <c r="CO55" i="27"/>
  <c r="CP55" i="27"/>
  <c r="CQ55" i="27"/>
  <c r="CR55" i="27"/>
  <c r="CS55" i="27"/>
  <c r="CT55" i="27"/>
  <c r="CU55" i="27"/>
  <c r="CV55" i="27"/>
  <c r="CW55" i="27"/>
  <c r="C10" i="21" l="1"/>
  <c r="H10" i="21"/>
  <c r="C63" i="27" l="1"/>
  <c r="D63" i="27"/>
  <c r="E63" i="27"/>
  <c r="F63" i="27"/>
  <c r="G63" i="27"/>
  <c r="H63" i="27"/>
  <c r="I63" i="27"/>
  <c r="J63" i="27"/>
  <c r="K63" i="27"/>
  <c r="L63" i="27"/>
  <c r="M63" i="27"/>
  <c r="N63" i="27"/>
  <c r="O63" i="27"/>
  <c r="P63" i="27"/>
  <c r="B63" i="27"/>
  <c r="C63" i="25"/>
  <c r="D63" i="25"/>
  <c r="E63" i="25"/>
  <c r="F63" i="25"/>
  <c r="G63" i="25"/>
  <c r="H63" i="25"/>
  <c r="I63" i="25"/>
  <c r="J63" i="25"/>
  <c r="K63" i="25"/>
  <c r="L63" i="25"/>
  <c r="M63" i="25"/>
  <c r="N63" i="25"/>
  <c r="O63" i="25"/>
  <c r="P63" i="25"/>
  <c r="Q63" i="25"/>
  <c r="B63" i="25"/>
  <c r="CH63" i="12"/>
  <c r="CG63" i="12"/>
  <c r="C63" i="12"/>
  <c r="D63" i="12"/>
  <c r="E63" i="12"/>
  <c r="F63" i="12"/>
  <c r="G63" i="12"/>
  <c r="H63" i="12"/>
  <c r="I63" i="12"/>
  <c r="J63" i="12"/>
  <c r="K63" i="12"/>
  <c r="L63" i="12"/>
  <c r="N63" i="12"/>
  <c r="O63" i="12"/>
  <c r="CW63" i="12" s="1"/>
  <c r="P63" i="12"/>
  <c r="CX63" i="12" s="1"/>
  <c r="Q63" i="12"/>
  <c r="C61" i="11"/>
  <c r="D61" i="11"/>
  <c r="E61" i="11"/>
  <c r="F61" i="11"/>
  <c r="G61" i="11"/>
  <c r="H61" i="11"/>
  <c r="I61" i="11"/>
  <c r="C62" i="11"/>
  <c r="D62" i="11"/>
  <c r="E62" i="11"/>
  <c r="F62" i="11"/>
  <c r="G62" i="11"/>
  <c r="H62" i="11"/>
  <c r="I62" i="11"/>
  <c r="C63" i="11"/>
  <c r="D63" i="11"/>
  <c r="E63" i="11"/>
  <c r="F63" i="11"/>
  <c r="G63" i="11"/>
  <c r="H63" i="11"/>
  <c r="I63" i="11"/>
  <c r="B63" i="11"/>
  <c r="C63" i="34"/>
  <c r="D63" i="34"/>
  <c r="E63" i="34"/>
  <c r="F63" i="34"/>
  <c r="G63" i="34"/>
  <c r="H63" i="34"/>
  <c r="I63" i="34"/>
  <c r="J63" i="34"/>
  <c r="K63" i="34"/>
  <c r="L63" i="34"/>
  <c r="M63" i="34"/>
  <c r="N63" i="34"/>
  <c r="O63" i="34"/>
  <c r="B63" i="34"/>
  <c r="C63" i="5"/>
  <c r="D63" i="5"/>
  <c r="E63" i="5"/>
  <c r="F63" i="5"/>
  <c r="G63" i="5"/>
  <c r="H63" i="5"/>
  <c r="I63" i="5"/>
  <c r="J63" i="5"/>
  <c r="K63" i="5"/>
  <c r="L63" i="5"/>
  <c r="M63" i="5"/>
  <c r="N63" i="5"/>
  <c r="B63" i="5"/>
  <c r="C63" i="33"/>
  <c r="D63" i="33"/>
  <c r="E63" i="33"/>
  <c r="F63" i="33"/>
  <c r="G63" i="33"/>
  <c r="H63" i="33"/>
  <c r="I63" i="33"/>
  <c r="J63" i="33"/>
  <c r="K63" i="33"/>
  <c r="L63" i="33"/>
  <c r="M63" i="33"/>
  <c r="B63" i="33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3" i="4"/>
  <c r="C62" i="3"/>
  <c r="D62" i="3"/>
  <c r="E62" i="3"/>
  <c r="F62" i="3"/>
  <c r="G62" i="3"/>
  <c r="H62" i="3"/>
  <c r="I62" i="3"/>
  <c r="J62" i="3"/>
  <c r="K62" i="3"/>
  <c r="L62" i="3"/>
  <c r="M62" i="3"/>
  <c r="N62" i="3"/>
  <c r="B62" i="3"/>
  <c r="I54" i="29"/>
  <c r="E14" i="21" l="1"/>
  <c r="I13" i="20"/>
  <c r="CK57" i="5" l="1"/>
  <c r="CJ57" i="5"/>
  <c r="CI57" i="5"/>
  <c r="CH57" i="5"/>
  <c r="CG57" i="5"/>
  <c r="CF57" i="5"/>
  <c r="CE57" i="5"/>
  <c r="CD57" i="5"/>
  <c r="CC57" i="5"/>
  <c r="CB57" i="5"/>
  <c r="CA57" i="5"/>
  <c r="BZ57" i="5"/>
  <c r="BY57" i="5"/>
  <c r="BW57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Y55" i="5"/>
  <c r="BW55" i="5"/>
  <c r="CT55" i="34" l="1"/>
  <c r="CQ55" i="34"/>
  <c r="CP55" i="34"/>
  <c r="CO55" i="34"/>
  <c r="CN55" i="34"/>
  <c r="CM55" i="34"/>
  <c r="CL55" i="34"/>
  <c r="CK55" i="34"/>
  <c r="CJ55" i="34"/>
  <c r="CI55" i="34"/>
  <c r="CH55" i="34"/>
  <c r="CG55" i="34"/>
  <c r="CD58" i="4" l="1"/>
  <c r="CD57" i="4"/>
  <c r="CD56" i="4"/>
  <c r="CD55" i="4"/>
  <c r="Y53" i="29" l="1"/>
  <c r="Z53" i="29"/>
  <c r="H27" i="21" s="1"/>
  <c r="Y54" i="29"/>
  <c r="Z54" i="29"/>
  <c r="BX63" i="36" l="1"/>
  <c r="BX51" i="36"/>
  <c r="BY51" i="36"/>
  <c r="BZ51" i="36"/>
  <c r="CA51" i="36"/>
  <c r="CB51" i="36"/>
  <c r="CC51" i="36"/>
  <c r="CD51" i="36"/>
  <c r="BX52" i="36"/>
  <c r="BY52" i="36"/>
  <c r="BZ52" i="36"/>
  <c r="CA52" i="36"/>
  <c r="CB52" i="36"/>
  <c r="CC52" i="36"/>
  <c r="CD52" i="36"/>
  <c r="BX53" i="36"/>
  <c r="BY53" i="36"/>
  <c r="BZ53" i="36"/>
  <c r="CA53" i="36"/>
  <c r="CB53" i="36"/>
  <c r="CC53" i="36"/>
  <c r="CD53" i="36"/>
  <c r="BX54" i="36"/>
  <c r="BY54" i="36"/>
  <c r="BZ54" i="36"/>
  <c r="CA54" i="36"/>
  <c r="CB54" i="36"/>
  <c r="CC54" i="36"/>
  <c r="CD54" i="36"/>
  <c r="BX55" i="36"/>
  <c r="BY55" i="36"/>
  <c r="BZ55" i="36"/>
  <c r="CA55" i="36"/>
  <c r="CB55" i="36"/>
  <c r="CC55" i="36"/>
  <c r="CD55" i="36"/>
  <c r="BX56" i="36"/>
  <c r="BY56" i="36"/>
  <c r="BZ56" i="36"/>
  <c r="CA56" i="36"/>
  <c r="CB56" i="36"/>
  <c r="CC56" i="36"/>
  <c r="CD56" i="36"/>
  <c r="BX57" i="36"/>
  <c r="BY57" i="36"/>
  <c r="BZ57" i="36"/>
  <c r="CA57" i="36"/>
  <c r="CB57" i="36"/>
  <c r="CC57" i="36"/>
  <c r="CD57" i="36"/>
  <c r="BX58" i="36"/>
  <c r="BY58" i="36"/>
  <c r="BZ58" i="36"/>
  <c r="CA58" i="36"/>
  <c r="CB58" i="36"/>
  <c r="CC58" i="36"/>
  <c r="CD58" i="36"/>
  <c r="AH61" i="33" l="1"/>
  <c r="N5" i="30" l="1"/>
  <c r="P5" i="30"/>
  <c r="T5" i="30"/>
  <c r="N6" i="30"/>
  <c r="P6" i="30"/>
  <c r="T6" i="30"/>
  <c r="N7" i="30"/>
  <c r="P7" i="30"/>
  <c r="T7" i="30"/>
  <c r="N8" i="30"/>
  <c r="P8" i="30"/>
  <c r="T8" i="30"/>
  <c r="N9" i="30"/>
  <c r="P9" i="30"/>
  <c r="T9" i="30"/>
  <c r="N10" i="30"/>
  <c r="P10" i="30"/>
  <c r="T10" i="30"/>
  <c r="N11" i="30"/>
  <c r="P11" i="30"/>
  <c r="T11" i="30"/>
  <c r="N12" i="30"/>
  <c r="P12" i="30"/>
  <c r="T12" i="30"/>
  <c r="N13" i="30"/>
  <c r="P13" i="30"/>
  <c r="T13" i="30"/>
  <c r="N14" i="30"/>
  <c r="P14" i="30"/>
  <c r="T14" i="30"/>
  <c r="N15" i="30"/>
  <c r="P15" i="30"/>
  <c r="T15" i="30"/>
  <c r="N16" i="30"/>
  <c r="P16" i="30"/>
  <c r="T16" i="30"/>
  <c r="N17" i="30"/>
  <c r="P17" i="30"/>
  <c r="T17" i="30"/>
  <c r="N18" i="30"/>
  <c r="P18" i="30"/>
  <c r="T18" i="30"/>
  <c r="N19" i="30"/>
  <c r="P19" i="30"/>
  <c r="T19" i="30"/>
  <c r="N20" i="30"/>
  <c r="P20" i="30"/>
  <c r="T20" i="30"/>
  <c r="N21" i="30"/>
  <c r="P21" i="30"/>
  <c r="T21" i="30"/>
  <c r="N22" i="30"/>
  <c r="P22" i="30"/>
  <c r="T22" i="30"/>
  <c r="N23" i="30"/>
  <c r="P23" i="30"/>
  <c r="T23" i="30"/>
  <c r="N24" i="30"/>
  <c r="P24" i="30"/>
  <c r="T24" i="30"/>
  <c r="N25" i="30"/>
  <c r="P25" i="30"/>
  <c r="T25" i="30"/>
  <c r="N26" i="30"/>
  <c r="P26" i="30"/>
  <c r="T26" i="30"/>
  <c r="N27" i="30"/>
  <c r="P27" i="30"/>
  <c r="T27" i="30"/>
  <c r="N28" i="30"/>
  <c r="P28" i="30"/>
  <c r="T28" i="30"/>
  <c r="N29" i="30"/>
  <c r="P29" i="30"/>
  <c r="T29" i="30"/>
  <c r="N30" i="30"/>
  <c r="P30" i="30"/>
  <c r="T30" i="30"/>
  <c r="N31" i="30"/>
  <c r="P31" i="30"/>
  <c r="T31" i="30"/>
  <c r="N32" i="30"/>
  <c r="P32" i="30"/>
  <c r="T32" i="30"/>
  <c r="N33" i="30"/>
  <c r="P33" i="30"/>
  <c r="T33" i="30"/>
  <c r="N34" i="30"/>
  <c r="P34" i="30"/>
  <c r="T34" i="30"/>
  <c r="N35" i="30"/>
  <c r="P35" i="30"/>
  <c r="T35" i="30"/>
  <c r="N36" i="30"/>
  <c r="P36" i="30"/>
  <c r="T36" i="30"/>
  <c r="N37" i="30"/>
  <c r="P37" i="30"/>
  <c r="T37" i="30"/>
  <c r="N38" i="30"/>
  <c r="P38" i="30"/>
  <c r="T38" i="30"/>
  <c r="N39" i="30"/>
  <c r="P39" i="30"/>
  <c r="T39" i="30"/>
  <c r="N40" i="30"/>
  <c r="P40" i="30"/>
  <c r="T40" i="30"/>
  <c r="N41" i="30"/>
  <c r="P41" i="30"/>
  <c r="T41" i="30"/>
  <c r="N42" i="30"/>
  <c r="P42" i="30"/>
  <c r="T42" i="30"/>
  <c r="N43" i="30"/>
  <c r="P43" i="30"/>
  <c r="T43" i="30"/>
  <c r="N44" i="30"/>
  <c r="P44" i="30"/>
  <c r="T44" i="30"/>
  <c r="N45" i="30"/>
  <c r="P45" i="30"/>
  <c r="T45" i="30"/>
  <c r="N46" i="30"/>
  <c r="P46" i="30"/>
  <c r="T46" i="30"/>
  <c r="N47" i="30"/>
  <c r="P47" i="30"/>
  <c r="T47" i="30"/>
  <c r="N48" i="30"/>
  <c r="P48" i="30"/>
  <c r="T48" i="30"/>
  <c r="N49" i="30"/>
  <c r="P49" i="30"/>
  <c r="T49" i="30"/>
  <c r="N50" i="30"/>
  <c r="P50" i="30"/>
  <c r="T50" i="30"/>
  <c r="N51" i="30"/>
  <c r="P51" i="30"/>
  <c r="T51" i="30"/>
  <c r="N52" i="30"/>
  <c r="P52" i="30"/>
  <c r="T52" i="30"/>
  <c r="N4" i="30"/>
  <c r="T4" i="30" l="1"/>
  <c r="P4" i="30"/>
  <c r="D38" i="20"/>
  <c r="G38" i="20"/>
  <c r="I17" i="20" l="1"/>
  <c r="M17" i="20"/>
  <c r="N17" i="20"/>
  <c r="O17" i="20"/>
  <c r="Q17" i="20"/>
  <c r="S17" i="20"/>
  <c r="T17" i="20"/>
  <c r="U17" i="20"/>
  <c r="CE47" i="6" l="1"/>
  <c r="CD47" i="6"/>
  <c r="CC47" i="6"/>
  <c r="CB47" i="6"/>
  <c r="CA47" i="6"/>
  <c r="BZ47" i="6"/>
  <c r="BY47" i="6"/>
  <c r="CE46" i="6"/>
  <c r="CD46" i="6"/>
  <c r="CC46" i="6"/>
  <c r="CB46" i="6"/>
  <c r="CA46" i="6"/>
  <c r="BZ46" i="6"/>
  <c r="BY46" i="6"/>
  <c r="CE45" i="6"/>
  <c r="CD45" i="6"/>
  <c r="CC45" i="6"/>
  <c r="CB45" i="6"/>
  <c r="CA45" i="6"/>
  <c r="BZ45" i="6"/>
  <c r="BY45" i="6"/>
  <c r="CE44" i="6"/>
  <c r="CD44" i="6"/>
  <c r="CC44" i="6"/>
  <c r="CB44" i="6"/>
  <c r="CA44" i="6"/>
  <c r="BZ44" i="6"/>
  <c r="BY44" i="6"/>
  <c r="CE43" i="6"/>
  <c r="CD43" i="6"/>
  <c r="CC43" i="6"/>
  <c r="CB43" i="6"/>
  <c r="CA43" i="6"/>
  <c r="BZ43" i="6"/>
  <c r="BY43" i="6"/>
  <c r="CE42" i="6"/>
  <c r="CD42" i="6"/>
  <c r="CC42" i="6"/>
  <c r="CB42" i="6"/>
  <c r="CA42" i="6"/>
  <c r="BZ42" i="6"/>
  <c r="BY42" i="6"/>
  <c r="CE41" i="6"/>
  <c r="CD41" i="6"/>
  <c r="CC41" i="6"/>
  <c r="CB41" i="6"/>
  <c r="CA41" i="6"/>
  <c r="BZ41" i="6"/>
  <c r="BY41" i="6"/>
  <c r="CE40" i="6"/>
  <c r="CD40" i="6"/>
  <c r="CC40" i="6"/>
  <c r="CB40" i="6"/>
  <c r="CA40" i="6"/>
  <c r="BZ40" i="6"/>
  <c r="BY40" i="6"/>
  <c r="CE39" i="6"/>
  <c r="CD39" i="6"/>
  <c r="CC39" i="6"/>
  <c r="CB39" i="6"/>
  <c r="CA39" i="6"/>
  <c r="BZ39" i="6"/>
  <c r="BY39" i="6"/>
  <c r="CE38" i="6"/>
  <c r="CD38" i="6"/>
  <c r="CC38" i="6"/>
  <c r="CB38" i="6"/>
  <c r="CA38" i="6"/>
  <c r="BZ38" i="6"/>
  <c r="BY38" i="6"/>
  <c r="CE37" i="6"/>
  <c r="CD37" i="6"/>
  <c r="CC37" i="6"/>
  <c r="CB37" i="6"/>
  <c r="CA37" i="6"/>
  <c r="BZ37" i="6"/>
  <c r="BY37" i="6"/>
  <c r="CE36" i="6"/>
  <c r="CD36" i="6"/>
  <c r="CC36" i="6"/>
  <c r="CB36" i="6"/>
  <c r="CA36" i="6"/>
  <c r="BZ36" i="6"/>
  <c r="BY36" i="6"/>
  <c r="CE35" i="6"/>
  <c r="CD35" i="6"/>
  <c r="CC35" i="6"/>
  <c r="CB35" i="6"/>
  <c r="CA35" i="6"/>
  <c r="BZ35" i="6"/>
  <c r="BY35" i="6"/>
  <c r="CE34" i="6"/>
  <c r="CD34" i="6"/>
  <c r="CC34" i="6"/>
  <c r="CB34" i="6"/>
  <c r="CA34" i="6"/>
  <c r="BZ34" i="6"/>
  <c r="BY34" i="6"/>
  <c r="CE33" i="6"/>
  <c r="CD33" i="6"/>
  <c r="CC33" i="6"/>
  <c r="CB33" i="6"/>
  <c r="CA33" i="6"/>
  <c r="BZ33" i="6"/>
  <c r="BY33" i="6"/>
  <c r="CE32" i="6"/>
  <c r="CD32" i="6"/>
  <c r="CC32" i="6"/>
  <c r="CB32" i="6"/>
  <c r="CA32" i="6"/>
  <c r="BZ32" i="6"/>
  <c r="BY32" i="6"/>
  <c r="CE31" i="6"/>
  <c r="CD31" i="6"/>
  <c r="CC31" i="6"/>
  <c r="CB31" i="6"/>
  <c r="CA31" i="6"/>
  <c r="BZ31" i="6"/>
  <c r="BY31" i="6"/>
  <c r="CE30" i="6"/>
  <c r="CD30" i="6"/>
  <c r="CC30" i="6"/>
  <c r="CB30" i="6"/>
  <c r="CA30" i="6"/>
  <c r="BZ30" i="6"/>
  <c r="BY30" i="6"/>
  <c r="CE29" i="6"/>
  <c r="CD29" i="6"/>
  <c r="CC29" i="6"/>
  <c r="CB29" i="6"/>
  <c r="CA29" i="6"/>
  <c r="BZ29" i="6"/>
  <c r="BY29" i="6"/>
  <c r="CE28" i="6"/>
  <c r="CD28" i="6"/>
  <c r="CC28" i="6"/>
  <c r="CB28" i="6"/>
  <c r="CA28" i="6"/>
  <c r="BZ28" i="6"/>
  <c r="BY28" i="6"/>
  <c r="CE27" i="6"/>
  <c r="CD27" i="6"/>
  <c r="CC27" i="6"/>
  <c r="CB27" i="6"/>
  <c r="CA27" i="6"/>
  <c r="BZ27" i="6"/>
  <c r="BY27" i="6"/>
  <c r="CE26" i="6"/>
  <c r="CD26" i="6"/>
  <c r="CC26" i="6"/>
  <c r="CB26" i="6"/>
  <c r="CA26" i="6"/>
  <c r="BZ26" i="6"/>
  <c r="BY26" i="6"/>
  <c r="CE25" i="6"/>
  <c r="CD25" i="6"/>
  <c r="CC25" i="6"/>
  <c r="CB25" i="6"/>
  <c r="CA25" i="6"/>
  <c r="BZ25" i="6"/>
  <c r="BY25" i="6"/>
  <c r="CE24" i="6"/>
  <c r="CD24" i="6"/>
  <c r="CC24" i="6"/>
  <c r="CB24" i="6"/>
  <c r="CA24" i="6"/>
  <c r="BZ24" i="6"/>
  <c r="BY24" i="6"/>
  <c r="CE23" i="6"/>
  <c r="CD23" i="6"/>
  <c r="CC23" i="6"/>
  <c r="CB23" i="6"/>
  <c r="CA23" i="6"/>
  <c r="BZ23" i="6"/>
  <c r="BY23" i="6"/>
  <c r="CE22" i="6"/>
  <c r="CD22" i="6"/>
  <c r="CC22" i="6"/>
  <c r="CB22" i="6"/>
  <c r="CA22" i="6"/>
  <c r="BZ22" i="6"/>
  <c r="BY22" i="6"/>
  <c r="CE21" i="6"/>
  <c r="CD21" i="6"/>
  <c r="CC21" i="6"/>
  <c r="CB21" i="6"/>
  <c r="CA21" i="6"/>
  <c r="BZ21" i="6"/>
  <c r="BY21" i="6"/>
  <c r="CE20" i="6"/>
  <c r="CD20" i="6"/>
  <c r="CC20" i="6"/>
  <c r="CB20" i="6"/>
  <c r="CA20" i="6"/>
  <c r="BZ20" i="6"/>
  <c r="BY20" i="6"/>
  <c r="CE19" i="6"/>
  <c r="CD19" i="6"/>
  <c r="CC19" i="6"/>
  <c r="CB19" i="6"/>
  <c r="CA19" i="6"/>
  <c r="BZ19" i="6"/>
  <c r="BY19" i="6"/>
  <c r="CE18" i="6"/>
  <c r="CD18" i="6"/>
  <c r="CC18" i="6"/>
  <c r="CB18" i="6"/>
  <c r="CA18" i="6"/>
  <c r="BZ18" i="6"/>
  <c r="BY18" i="6"/>
  <c r="CE17" i="6"/>
  <c r="CD17" i="6"/>
  <c r="CC17" i="6"/>
  <c r="CB17" i="6"/>
  <c r="CA17" i="6"/>
  <c r="BZ17" i="6"/>
  <c r="BY17" i="6"/>
  <c r="CE16" i="6"/>
  <c r="CD16" i="6"/>
  <c r="CC16" i="6"/>
  <c r="CB16" i="6"/>
  <c r="CA16" i="6"/>
  <c r="BZ16" i="6"/>
  <c r="BY16" i="6"/>
  <c r="CE15" i="6"/>
  <c r="CD15" i="6"/>
  <c r="CC15" i="6"/>
  <c r="CB15" i="6"/>
  <c r="CA15" i="6"/>
  <c r="BZ15" i="6"/>
  <c r="BY15" i="6"/>
  <c r="CE14" i="6"/>
  <c r="CD14" i="6"/>
  <c r="CC14" i="6"/>
  <c r="CB14" i="6"/>
  <c r="CA14" i="6"/>
  <c r="BZ14" i="6"/>
  <c r="BY14" i="6"/>
  <c r="CE13" i="6"/>
  <c r="CD13" i="6"/>
  <c r="CC13" i="6"/>
  <c r="CB13" i="6"/>
  <c r="CA13" i="6"/>
  <c r="BZ13" i="6"/>
  <c r="BY13" i="6"/>
  <c r="CE12" i="6"/>
  <c r="CD12" i="6"/>
  <c r="CC12" i="6"/>
  <c r="CB12" i="6"/>
  <c r="CA12" i="6"/>
  <c r="BZ12" i="6"/>
  <c r="BY12" i="6"/>
  <c r="CE11" i="6"/>
  <c r="CD11" i="6"/>
  <c r="CC11" i="6"/>
  <c r="CB11" i="6"/>
  <c r="CA11" i="6"/>
  <c r="BZ11" i="6"/>
  <c r="BY11" i="6"/>
  <c r="CE10" i="6"/>
  <c r="CD10" i="6"/>
  <c r="CC10" i="6"/>
  <c r="CB10" i="6"/>
  <c r="CA10" i="6"/>
  <c r="BZ10" i="6"/>
  <c r="BY10" i="6"/>
  <c r="CE9" i="6"/>
  <c r="CD9" i="6"/>
  <c r="CC9" i="6"/>
  <c r="CB9" i="6"/>
  <c r="CA9" i="6"/>
  <c r="BZ9" i="6"/>
  <c r="BY9" i="6"/>
  <c r="CE8" i="6"/>
  <c r="CD8" i="6"/>
  <c r="CC8" i="6"/>
  <c r="CB8" i="6"/>
  <c r="CA8" i="6"/>
  <c r="BZ8" i="6"/>
  <c r="BY8" i="6"/>
  <c r="CE7" i="6"/>
  <c r="CD7" i="6"/>
  <c r="CC7" i="6"/>
  <c r="CB7" i="6"/>
  <c r="CA7" i="6"/>
  <c r="BZ7" i="6"/>
  <c r="BY7" i="6"/>
  <c r="CE5" i="6"/>
  <c r="CD5" i="6"/>
  <c r="CC5" i="6"/>
  <c r="CB5" i="6"/>
  <c r="CA5" i="6"/>
  <c r="BZ5" i="6"/>
  <c r="BY5" i="6"/>
  <c r="CE4" i="6"/>
  <c r="CD4" i="6"/>
  <c r="CC4" i="6"/>
  <c r="CB4" i="6"/>
  <c r="CA4" i="6"/>
  <c r="BZ4" i="6"/>
  <c r="BY4" i="6"/>
  <c r="CE3" i="6"/>
  <c r="CD3" i="6"/>
  <c r="CC3" i="6"/>
  <c r="CB3" i="6"/>
  <c r="CA3" i="6"/>
  <c r="BZ3" i="6"/>
  <c r="BY3" i="6"/>
  <c r="M18" i="20" l="1"/>
  <c r="N18" i="20"/>
  <c r="O18" i="20"/>
  <c r="Q18" i="20"/>
  <c r="R18" i="20"/>
  <c r="S18" i="20"/>
  <c r="T18" i="20"/>
  <c r="U18" i="20"/>
  <c r="V18" i="20"/>
  <c r="E40" i="21"/>
  <c r="F40" i="21"/>
  <c r="CD3" i="4" l="1"/>
  <c r="C38" i="20" l="1"/>
  <c r="O38" i="20"/>
  <c r="J38" i="20"/>
  <c r="B38" i="20"/>
  <c r="S38" i="20"/>
  <c r="P38" i="20"/>
  <c r="F38" i="20"/>
  <c r="V38" i="20"/>
  <c r="R38" i="20"/>
  <c r="U38" i="20"/>
  <c r="Q38" i="20"/>
  <c r="N38" i="20"/>
  <c r="L38" i="20"/>
  <c r="I38" i="20"/>
  <c r="E38" i="20"/>
  <c r="T38" i="20"/>
  <c r="M38" i="20"/>
  <c r="K38" i="20"/>
  <c r="H38" i="20"/>
  <c r="S9" i="20"/>
  <c r="S39" i="20" s="1"/>
  <c r="T9" i="20"/>
  <c r="T39" i="20" s="1"/>
  <c r="M9" i="20"/>
  <c r="M39" i="20" s="1"/>
  <c r="V9" i="20"/>
  <c r="V39" i="20" s="1"/>
  <c r="R9" i="20"/>
  <c r="R39" i="20" s="1"/>
  <c r="O9" i="20"/>
  <c r="O39" i="20" s="1"/>
  <c r="U9" i="20"/>
  <c r="U39" i="20" s="1"/>
  <c r="Q9" i="20"/>
  <c r="Q39" i="20" s="1"/>
  <c r="N9" i="20"/>
  <c r="N39" i="20" s="1"/>
  <c r="CT4" i="34"/>
  <c r="CT5" i="34"/>
  <c r="CT6" i="34"/>
  <c r="CT7" i="34"/>
  <c r="CT8" i="34"/>
  <c r="CT9" i="34"/>
  <c r="CT10" i="34"/>
  <c r="CT11" i="34"/>
  <c r="CT12" i="34"/>
  <c r="CT13" i="34"/>
  <c r="CT14" i="34"/>
  <c r="CT15" i="34"/>
  <c r="CT16" i="34"/>
  <c r="CT17" i="34"/>
  <c r="CT18" i="34"/>
  <c r="CT19" i="34"/>
  <c r="CT20" i="34"/>
  <c r="CT21" i="34"/>
  <c r="CT22" i="34"/>
  <c r="CT23" i="34"/>
  <c r="CT24" i="34"/>
  <c r="CT25" i="34"/>
  <c r="CT26" i="34"/>
  <c r="CT27" i="34"/>
  <c r="CT28" i="34"/>
  <c r="CT29" i="34"/>
  <c r="CT30" i="34"/>
  <c r="CT31" i="34"/>
  <c r="CT32" i="34"/>
  <c r="CT33" i="34"/>
  <c r="CT34" i="34"/>
  <c r="CT35" i="34"/>
  <c r="CT36" i="34"/>
  <c r="CT37" i="34"/>
  <c r="CT38" i="34"/>
  <c r="CT39" i="34"/>
  <c r="CT40" i="34"/>
  <c r="CT41" i="34"/>
  <c r="CT42" i="34"/>
  <c r="CT43" i="34"/>
  <c r="CT44" i="34"/>
  <c r="CT45" i="34"/>
  <c r="CT46" i="34"/>
  <c r="CT47" i="34"/>
  <c r="CT48" i="34"/>
  <c r="CT49" i="34"/>
  <c r="CT50" i="34"/>
  <c r="CT51" i="34"/>
  <c r="CN4" i="34"/>
  <c r="CO4" i="34"/>
  <c r="CP4" i="34"/>
  <c r="CQ4" i="34"/>
  <c r="CN5" i="34"/>
  <c r="CO5" i="34"/>
  <c r="CP5" i="34"/>
  <c r="CQ5" i="34"/>
  <c r="CN6" i="34"/>
  <c r="CO6" i="34"/>
  <c r="CP6" i="34"/>
  <c r="CQ6" i="34"/>
  <c r="CN7" i="34"/>
  <c r="CO7" i="34"/>
  <c r="CP7" i="34"/>
  <c r="CQ7" i="34"/>
  <c r="CN8" i="34"/>
  <c r="CO8" i="34"/>
  <c r="CP8" i="34"/>
  <c r="CQ8" i="34"/>
  <c r="CN9" i="34"/>
  <c r="CO9" i="34"/>
  <c r="CP9" i="34"/>
  <c r="CQ9" i="34"/>
  <c r="CN10" i="34"/>
  <c r="CO10" i="34"/>
  <c r="CP10" i="34"/>
  <c r="CQ10" i="34"/>
  <c r="CN11" i="34"/>
  <c r="CO11" i="34"/>
  <c r="CP11" i="34"/>
  <c r="CQ11" i="34"/>
  <c r="CN12" i="34"/>
  <c r="CO12" i="34"/>
  <c r="CP12" i="34"/>
  <c r="CQ12" i="34"/>
  <c r="CN13" i="34"/>
  <c r="CO13" i="34"/>
  <c r="CP13" i="34"/>
  <c r="CQ13" i="34"/>
  <c r="CN14" i="34"/>
  <c r="CO14" i="34"/>
  <c r="CP14" i="34"/>
  <c r="CQ14" i="34"/>
  <c r="CN15" i="34"/>
  <c r="CO15" i="34"/>
  <c r="CP15" i="34"/>
  <c r="CQ15" i="34"/>
  <c r="CN16" i="34"/>
  <c r="CO16" i="34"/>
  <c r="CP16" i="34"/>
  <c r="CQ16" i="34"/>
  <c r="CN17" i="34"/>
  <c r="CO17" i="34"/>
  <c r="CP17" i="34"/>
  <c r="CQ17" i="34"/>
  <c r="CN18" i="34"/>
  <c r="CO18" i="34"/>
  <c r="CP18" i="34"/>
  <c r="CQ18" i="34"/>
  <c r="CN19" i="34"/>
  <c r="CO19" i="34"/>
  <c r="CP19" i="34"/>
  <c r="CQ19" i="34"/>
  <c r="CN20" i="34"/>
  <c r="CO20" i="34"/>
  <c r="CP20" i="34"/>
  <c r="CQ20" i="34"/>
  <c r="CN21" i="34"/>
  <c r="CO21" i="34"/>
  <c r="CP21" i="34"/>
  <c r="CQ21" i="34"/>
  <c r="CN22" i="34"/>
  <c r="CO22" i="34"/>
  <c r="CP22" i="34"/>
  <c r="CQ22" i="34"/>
  <c r="CN23" i="34"/>
  <c r="CO23" i="34"/>
  <c r="CP23" i="34"/>
  <c r="CQ23" i="34"/>
  <c r="CN24" i="34"/>
  <c r="CO24" i="34"/>
  <c r="CP24" i="34"/>
  <c r="CQ24" i="34"/>
  <c r="CN25" i="34"/>
  <c r="CO25" i="34"/>
  <c r="CP25" i="34"/>
  <c r="CQ25" i="34"/>
  <c r="CN26" i="34"/>
  <c r="CO26" i="34"/>
  <c r="CP26" i="34"/>
  <c r="CQ26" i="34"/>
  <c r="CN27" i="34"/>
  <c r="CO27" i="34"/>
  <c r="CP27" i="34"/>
  <c r="CQ27" i="34"/>
  <c r="CN28" i="34"/>
  <c r="CO28" i="34"/>
  <c r="CP28" i="34"/>
  <c r="CQ28" i="34"/>
  <c r="CN29" i="34"/>
  <c r="CO29" i="34"/>
  <c r="CP29" i="34"/>
  <c r="CQ29" i="34"/>
  <c r="CN30" i="34"/>
  <c r="CO30" i="34"/>
  <c r="CP30" i="34"/>
  <c r="CQ30" i="34"/>
  <c r="CN31" i="34"/>
  <c r="CO31" i="34"/>
  <c r="CP31" i="34"/>
  <c r="CQ31" i="34"/>
  <c r="CN32" i="34"/>
  <c r="CO32" i="34"/>
  <c r="CP32" i="34"/>
  <c r="CQ32" i="34"/>
  <c r="CN33" i="34"/>
  <c r="CO33" i="34"/>
  <c r="CP33" i="34"/>
  <c r="CQ33" i="34"/>
  <c r="CN34" i="34"/>
  <c r="CO34" i="34"/>
  <c r="CP34" i="34"/>
  <c r="CQ34" i="34"/>
  <c r="CN35" i="34"/>
  <c r="CO35" i="34"/>
  <c r="CP35" i="34"/>
  <c r="CQ35" i="34"/>
  <c r="CN36" i="34"/>
  <c r="CO36" i="34"/>
  <c r="CP36" i="34"/>
  <c r="CQ36" i="34"/>
  <c r="CN37" i="34"/>
  <c r="CO37" i="34"/>
  <c r="CP37" i="34"/>
  <c r="CQ37" i="34"/>
  <c r="CN38" i="34"/>
  <c r="CO38" i="34"/>
  <c r="CP38" i="34"/>
  <c r="CQ38" i="34"/>
  <c r="CN39" i="34"/>
  <c r="CO39" i="34"/>
  <c r="CP39" i="34"/>
  <c r="CQ39" i="34"/>
  <c r="CN40" i="34"/>
  <c r="CO40" i="34"/>
  <c r="CP40" i="34"/>
  <c r="CQ40" i="34"/>
  <c r="CN41" i="34"/>
  <c r="CO41" i="34"/>
  <c r="CP41" i="34"/>
  <c r="CQ41" i="34"/>
  <c r="CN42" i="34"/>
  <c r="CO42" i="34"/>
  <c r="CP42" i="34"/>
  <c r="CQ42" i="34"/>
  <c r="CN43" i="34"/>
  <c r="CO43" i="34"/>
  <c r="CP43" i="34"/>
  <c r="CQ43" i="34"/>
  <c r="CN44" i="34"/>
  <c r="CO44" i="34"/>
  <c r="CP44" i="34"/>
  <c r="CQ44" i="34"/>
  <c r="CN45" i="34"/>
  <c r="CO45" i="34"/>
  <c r="CP45" i="34"/>
  <c r="CQ45" i="34"/>
  <c r="CN46" i="34"/>
  <c r="CO46" i="34"/>
  <c r="CP46" i="34"/>
  <c r="CQ46" i="34"/>
  <c r="CN47" i="34"/>
  <c r="CO47" i="34"/>
  <c r="CP47" i="34"/>
  <c r="CQ47" i="34"/>
  <c r="CN48" i="34"/>
  <c r="CO48" i="34"/>
  <c r="CP48" i="34"/>
  <c r="CQ48" i="34"/>
  <c r="CN49" i="34"/>
  <c r="CO49" i="34"/>
  <c r="CP49" i="34"/>
  <c r="CQ49" i="34"/>
  <c r="CN50" i="34"/>
  <c r="CO50" i="34"/>
  <c r="CP50" i="34"/>
  <c r="CQ50" i="34"/>
  <c r="CN51" i="34"/>
  <c r="CO51" i="34"/>
  <c r="CP51" i="34"/>
  <c r="CQ51" i="34"/>
  <c r="CT3" i="34"/>
  <c r="CQ3" i="34"/>
  <c r="CP3" i="34"/>
  <c r="CO3" i="34"/>
  <c r="CN3" i="34"/>
  <c r="S24" i="20" l="1"/>
  <c r="F24" i="20"/>
  <c r="V24" i="20"/>
  <c r="C24" i="20"/>
  <c r="U24" i="20"/>
  <c r="Q24" i="20"/>
  <c r="N24" i="20"/>
  <c r="L24" i="20"/>
  <c r="I24" i="20"/>
  <c r="B24" i="20"/>
  <c r="P24" i="20"/>
  <c r="R24" i="20"/>
  <c r="O24" i="20"/>
  <c r="J24" i="20"/>
  <c r="T24" i="20"/>
  <c r="M24" i="20"/>
  <c r="K24" i="20"/>
  <c r="H24" i="20"/>
  <c r="E24" i="20"/>
  <c r="F13" i="20"/>
  <c r="H13" i="20"/>
  <c r="J13" i="20"/>
  <c r="K13" i="20"/>
  <c r="L13" i="20"/>
  <c r="M13" i="20"/>
  <c r="N13" i="20"/>
  <c r="O13" i="20"/>
  <c r="P13" i="20"/>
  <c r="Q13" i="20"/>
  <c r="R13" i="20"/>
  <c r="S13" i="20"/>
  <c r="T13" i="20"/>
  <c r="I26" i="20" l="1"/>
  <c r="I45" i="20" s="1"/>
  <c r="J26" i="20"/>
  <c r="J45" i="20" s="1"/>
  <c r="M26" i="20"/>
  <c r="M45" i="20" s="1"/>
  <c r="N26" i="20"/>
  <c r="N45" i="20" s="1"/>
  <c r="O26" i="20"/>
  <c r="O45" i="20" s="1"/>
  <c r="Q26" i="20"/>
  <c r="Q45" i="20" s="1"/>
  <c r="R26" i="20"/>
  <c r="R45" i="20" s="1"/>
  <c r="S26" i="20"/>
  <c r="S45" i="20" s="1"/>
  <c r="T26" i="20"/>
  <c r="T45" i="20" s="1"/>
  <c r="U26" i="20"/>
  <c r="U45" i="20" s="1"/>
  <c r="V26" i="20"/>
  <c r="V45" i="20" s="1"/>
  <c r="BX8" i="36" l="1"/>
  <c r="BY8" i="36"/>
  <c r="BZ8" i="36"/>
  <c r="CA8" i="36"/>
  <c r="CB8" i="36"/>
  <c r="CC8" i="36"/>
  <c r="CD8" i="36"/>
  <c r="BX9" i="36"/>
  <c r="BY9" i="36"/>
  <c r="BZ9" i="36"/>
  <c r="CA9" i="36"/>
  <c r="CB9" i="36"/>
  <c r="CC9" i="36"/>
  <c r="CD9" i="36"/>
  <c r="BX10" i="36"/>
  <c r="BY10" i="36"/>
  <c r="BZ10" i="36"/>
  <c r="CA10" i="36"/>
  <c r="CB10" i="36"/>
  <c r="CC10" i="36"/>
  <c r="CD10" i="36"/>
  <c r="BX11" i="36"/>
  <c r="BY11" i="36"/>
  <c r="BZ11" i="36"/>
  <c r="CA11" i="36"/>
  <c r="CB11" i="36"/>
  <c r="CC11" i="36"/>
  <c r="CD11" i="36"/>
  <c r="BX12" i="36"/>
  <c r="BY12" i="36"/>
  <c r="BZ12" i="36"/>
  <c r="CA12" i="36"/>
  <c r="CB12" i="36"/>
  <c r="CC12" i="36"/>
  <c r="CD12" i="36"/>
  <c r="BX13" i="36"/>
  <c r="BY13" i="36"/>
  <c r="BZ13" i="36"/>
  <c r="CA13" i="36"/>
  <c r="CB13" i="36"/>
  <c r="CC13" i="36"/>
  <c r="CD13" i="36"/>
  <c r="BX14" i="36"/>
  <c r="BY14" i="36"/>
  <c r="BZ14" i="36"/>
  <c r="CA14" i="36"/>
  <c r="CB14" i="36"/>
  <c r="CC14" i="36"/>
  <c r="CD14" i="36"/>
  <c r="BX15" i="36"/>
  <c r="BY15" i="36"/>
  <c r="BZ15" i="36"/>
  <c r="CA15" i="36"/>
  <c r="CB15" i="36"/>
  <c r="CC15" i="36"/>
  <c r="CD15" i="36"/>
  <c r="BX16" i="36"/>
  <c r="BY16" i="36"/>
  <c r="BZ16" i="36"/>
  <c r="CA16" i="36"/>
  <c r="CB16" i="36"/>
  <c r="CC16" i="36"/>
  <c r="CD16" i="36"/>
  <c r="BX17" i="36"/>
  <c r="BY17" i="36"/>
  <c r="BZ17" i="36"/>
  <c r="CA17" i="36"/>
  <c r="CB17" i="36"/>
  <c r="CC17" i="36"/>
  <c r="CD17" i="36"/>
  <c r="BX18" i="36"/>
  <c r="BY18" i="36"/>
  <c r="BZ18" i="36"/>
  <c r="CA18" i="36"/>
  <c r="CB18" i="36"/>
  <c r="CC18" i="36"/>
  <c r="CD18" i="36"/>
  <c r="BX19" i="36"/>
  <c r="BY19" i="36"/>
  <c r="BZ19" i="36"/>
  <c r="CA19" i="36"/>
  <c r="CB19" i="36"/>
  <c r="CC19" i="36"/>
  <c r="CD19" i="36"/>
  <c r="BX20" i="36"/>
  <c r="BY20" i="36"/>
  <c r="BZ20" i="36"/>
  <c r="CA20" i="36"/>
  <c r="CB20" i="36"/>
  <c r="CC20" i="36"/>
  <c r="CD20" i="36"/>
  <c r="BX21" i="36"/>
  <c r="BY21" i="36"/>
  <c r="BZ21" i="36"/>
  <c r="CA21" i="36"/>
  <c r="CB21" i="36"/>
  <c r="CC21" i="36"/>
  <c r="CD21" i="36"/>
  <c r="BX22" i="36"/>
  <c r="BY22" i="36"/>
  <c r="BZ22" i="36"/>
  <c r="CA22" i="36"/>
  <c r="CB22" i="36"/>
  <c r="CC22" i="36"/>
  <c r="CD22" i="36"/>
  <c r="BX23" i="36"/>
  <c r="BY23" i="36"/>
  <c r="BZ23" i="36"/>
  <c r="CA23" i="36"/>
  <c r="CB23" i="36"/>
  <c r="CC23" i="36"/>
  <c r="CD23" i="36"/>
  <c r="BX24" i="36"/>
  <c r="BY24" i="36"/>
  <c r="BZ24" i="36"/>
  <c r="CA24" i="36"/>
  <c r="CB24" i="36"/>
  <c r="CC24" i="36"/>
  <c r="CD24" i="36"/>
  <c r="BX25" i="36"/>
  <c r="BY25" i="36"/>
  <c r="BZ25" i="36"/>
  <c r="CA25" i="36"/>
  <c r="CB25" i="36"/>
  <c r="CC25" i="36"/>
  <c r="CD25" i="36"/>
  <c r="BX26" i="36"/>
  <c r="BY26" i="36"/>
  <c r="BZ26" i="36"/>
  <c r="CA26" i="36"/>
  <c r="CB26" i="36"/>
  <c r="CC26" i="36"/>
  <c r="CD26" i="36"/>
  <c r="BX27" i="36"/>
  <c r="BY27" i="36"/>
  <c r="BZ27" i="36"/>
  <c r="CA27" i="36"/>
  <c r="CB27" i="36"/>
  <c r="CC27" i="36"/>
  <c r="CD27" i="36"/>
  <c r="BX28" i="36"/>
  <c r="BY28" i="36"/>
  <c r="BZ28" i="36"/>
  <c r="CA28" i="36"/>
  <c r="CB28" i="36"/>
  <c r="CC28" i="36"/>
  <c r="CD28" i="36"/>
  <c r="BX29" i="36"/>
  <c r="BY29" i="36"/>
  <c r="BZ29" i="36"/>
  <c r="CA29" i="36"/>
  <c r="CB29" i="36"/>
  <c r="CC29" i="36"/>
  <c r="CD29" i="36"/>
  <c r="BX30" i="36"/>
  <c r="BY30" i="36"/>
  <c r="BZ30" i="36"/>
  <c r="CA30" i="36"/>
  <c r="CB30" i="36"/>
  <c r="CC30" i="36"/>
  <c r="CD30" i="36"/>
  <c r="BX31" i="36"/>
  <c r="BY31" i="36"/>
  <c r="BZ31" i="36"/>
  <c r="CA31" i="36"/>
  <c r="CB31" i="36"/>
  <c r="CC31" i="36"/>
  <c r="CD31" i="36"/>
  <c r="BX32" i="36"/>
  <c r="BY32" i="36"/>
  <c r="BZ32" i="36"/>
  <c r="CA32" i="36"/>
  <c r="CB32" i="36"/>
  <c r="CC32" i="36"/>
  <c r="CD32" i="36"/>
  <c r="BX33" i="36"/>
  <c r="BY33" i="36"/>
  <c r="BZ33" i="36"/>
  <c r="CA33" i="36"/>
  <c r="CB33" i="36"/>
  <c r="CC33" i="36"/>
  <c r="CD33" i="36"/>
  <c r="BX34" i="36"/>
  <c r="BY34" i="36"/>
  <c r="BZ34" i="36"/>
  <c r="CA34" i="36"/>
  <c r="CB34" i="36"/>
  <c r="CC34" i="36"/>
  <c r="CD34" i="36"/>
  <c r="BX35" i="36"/>
  <c r="BY35" i="36"/>
  <c r="BZ35" i="36"/>
  <c r="CA35" i="36"/>
  <c r="CB35" i="36"/>
  <c r="CC35" i="36"/>
  <c r="CD35" i="36"/>
  <c r="BX36" i="36"/>
  <c r="BY36" i="36"/>
  <c r="BZ36" i="36"/>
  <c r="CA36" i="36"/>
  <c r="CB36" i="36"/>
  <c r="CC36" i="36"/>
  <c r="CD36" i="36"/>
  <c r="BX37" i="36"/>
  <c r="BY37" i="36"/>
  <c r="BZ37" i="36"/>
  <c r="CA37" i="36"/>
  <c r="CB37" i="36"/>
  <c r="CC37" i="36"/>
  <c r="CD37" i="36"/>
  <c r="BX38" i="36"/>
  <c r="BY38" i="36"/>
  <c r="BZ38" i="36"/>
  <c r="CA38" i="36"/>
  <c r="CB38" i="36"/>
  <c r="CC38" i="36"/>
  <c r="CD38" i="36"/>
  <c r="BX39" i="36"/>
  <c r="BY39" i="36"/>
  <c r="BZ39" i="36"/>
  <c r="CA39" i="36"/>
  <c r="CB39" i="36"/>
  <c r="CC39" i="36"/>
  <c r="CD39" i="36"/>
  <c r="BX40" i="36"/>
  <c r="BY40" i="36"/>
  <c r="BZ40" i="36"/>
  <c r="CA40" i="36"/>
  <c r="CB40" i="36"/>
  <c r="CC40" i="36"/>
  <c r="CD40" i="36"/>
  <c r="BX41" i="36"/>
  <c r="BY41" i="36"/>
  <c r="BZ41" i="36"/>
  <c r="CA41" i="36"/>
  <c r="CB41" i="36"/>
  <c r="CC41" i="36"/>
  <c r="CD41" i="36"/>
  <c r="BX42" i="36"/>
  <c r="BY42" i="36"/>
  <c r="BZ42" i="36"/>
  <c r="CA42" i="36"/>
  <c r="CB42" i="36"/>
  <c r="CC42" i="36"/>
  <c r="CD42" i="36"/>
  <c r="BX43" i="36"/>
  <c r="BY43" i="36"/>
  <c r="BZ43" i="36"/>
  <c r="CA43" i="36"/>
  <c r="CB43" i="36"/>
  <c r="CC43" i="36"/>
  <c r="CD43" i="36"/>
  <c r="BX44" i="36"/>
  <c r="BY44" i="36"/>
  <c r="BZ44" i="36"/>
  <c r="CA44" i="36"/>
  <c r="CB44" i="36"/>
  <c r="CC44" i="36"/>
  <c r="CD44" i="36"/>
  <c r="BX45" i="36"/>
  <c r="BY45" i="36"/>
  <c r="BZ45" i="36"/>
  <c r="CA45" i="36"/>
  <c r="CB45" i="36"/>
  <c r="CC45" i="36"/>
  <c r="CD45" i="36"/>
  <c r="BX46" i="36"/>
  <c r="BY46" i="36"/>
  <c r="BZ46" i="36"/>
  <c r="CA46" i="36"/>
  <c r="CB46" i="36"/>
  <c r="CC46" i="36"/>
  <c r="CD46" i="36"/>
  <c r="BX47" i="36"/>
  <c r="BY47" i="36"/>
  <c r="BZ47" i="36"/>
  <c r="CA47" i="36"/>
  <c r="CB47" i="36"/>
  <c r="CC47" i="36"/>
  <c r="CD47" i="36"/>
  <c r="BX48" i="36"/>
  <c r="BY48" i="36"/>
  <c r="BZ48" i="36"/>
  <c r="CA48" i="36"/>
  <c r="CB48" i="36"/>
  <c r="CC48" i="36"/>
  <c r="CD48" i="36"/>
  <c r="BX49" i="36"/>
  <c r="BY49" i="36"/>
  <c r="BZ49" i="36"/>
  <c r="CA49" i="36"/>
  <c r="CB49" i="36"/>
  <c r="CC49" i="36"/>
  <c r="CD49" i="36"/>
  <c r="BX50" i="36"/>
  <c r="BY50" i="36"/>
  <c r="BZ50" i="36"/>
  <c r="CA50" i="36"/>
  <c r="CB50" i="36"/>
  <c r="CC50" i="36"/>
  <c r="CD50" i="36"/>
  <c r="CD7" i="36"/>
  <c r="CC7" i="36"/>
  <c r="CB7" i="36"/>
  <c r="CA7" i="36"/>
  <c r="BZ7" i="36"/>
  <c r="BY7" i="36"/>
  <c r="BX7" i="36"/>
  <c r="I61" i="34"/>
  <c r="J61" i="34"/>
  <c r="K61" i="34"/>
  <c r="L61" i="34"/>
  <c r="M61" i="34"/>
  <c r="N61" i="34"/>
  <c r="O61" i="34"/>
  <c r="I62" i="34"/>
  <c r="J62" i="34"/>
  <c r="K62" i="34"/>
  <c r="L62" i="34"/>
  <c r="M62" i="34"/>
  <c r="N62" i="34"/>
  <c r="O62" i="34"/>
  <c r="D17" i="21"/>
  <c r="G17" i="21"/>
  <c r="T23" i="20" l="1"/>
  <c r="T41" i="20" s="1"/>
  <c r="M23" i="20"/>
  <c r="M41" i="20" s="1"/>
  <c r="K23" i="20"/>
  <c r="K41" i="20" s="1"/>
  <c r="H23" i="20"/>
  <c r="H41" i="20" s="1"/>
  <c r="E23" i="20"/>
  <c r="E41" i="20" s="1"/>
  <c r="S23" i="20"/>
  <c r="S41" i="20" s="1"/>
  <c r="P23" i="20"/>
  <c r="P41" i="20" s="1"/>
  <c r="G23" i="20"/>
  <c r="G41" i="20" s="1"/>
  <c r="D41" i="20"/>
  <c r="R23" i="20"/>
  <c r="R41" i="20" s="1"/>
  <c r="O23" i="20"/>
  <c r="O41" i="20" s="1"/>
  <c r="J23" i="20"/>
  <c r="J41" i="20" s="1"/>
  <c r="F23" i="20"/>
  <c r="F41" i="20" s="1"/>
  <c r="U23" i="20"/>
  <c r="U41" i="20" s="1"/>
  <c r="Q23" i="20"/>
  <c r="Q41" i="20" s="1"/>
  <c r="N23" i="20"/>
  <c r="N41" i="20" s="1"/>
  <c r="L23" i="20"/>
  <c r="L41" i="20" s="1"/>
  <c r="I23" i="20"/>
  <c r="I41" i="20" s="1"/>
  <c r="D44" i="20"/>
  <c r="G44" i="20"/>
  <c r="U20" i="20"/>
  <c r="U44" i="20" s="1"/>
  <c r="I20" i="20"/>
  <c r="I44" i="20" s="1"/>
  <c r="CH4" i="8"/>
  <c r="CH5" i="8"/>
  <c r="CH6" i="8"/>
  <c r="CH7" i="8"/>
  <c r="CH8" i="8"/>
  <c r="CH9" i="8"/>
  <c r="CH10" i="8"/>
  <c r="CH11" i="8"/>
  <c r="CH12" i="8"/>
  <c r="CH13" i="8"/>
  <c r="CH14" i="8"/>
  <c r="CH15" i="8"/>
  <c r="CH3" i="8"/>
  <c r="U27" i="20" l="1"/>
  <c r="U42" i="20" s="1"/>
  <c r="CZ59" i="25" l="1"/>
  <c r="CW59" i="25"/>
  <c r="CV59" i="25"/>
  <c r="CU59" i="25"/>
  <c r="CT59" i="25"/>
  <c r="CS59" i="25"/>
  <c r="CR59" i="25"/>
  <c r="CQ59" i="25"/>
  <c r="CP59" i="25"/>
  <c r="CO59" i="25"/>
  <c r="CN59" i="25"/>
  <c r="CM59" i="25"/>
  <c r="CL59" i="25"/>
  <c r="CK59" i="25"/>
  <c r="BV38" i="37"/>
  <c r="BU38" i="37"/>
  <c r="H47" i="21" s="1"/>
  <c r="BT38" i="37"/>
  <c r="BS38" i="37"/>
  <c r="BR38" i="37"/>
  <c r="BQ38" i="37"/>
  <c r="BP38" i="37"/>
  <c r="G47" i="21" s="1"/>
  <c r="BO38" i="37"/>
  <c r="BN38" i="37"/>
  <c r="BM38" i="37"/>
  <c r="BL38" i="37"/>
  <c r="BK38" i="37"/>
  <c r="BJ38" i="37"/>
  <c r="BI38" i="37"/>
  <c r="BH38" i="37"/>
  <c r="BG38" i="37"/>
  <c r="BF38" i="37"/>
  <c r="BE38" i="37"/>
  <c r="BD38" i="37"/>
  <c r="BC38" i="37"/>
  <c r="BB38" i="37"/>
  <c r="F47" i="21" s="1"/>
  <c r="BA38" i="37"/>
  <c r="E47" i="21" s="1"/>
  <c r="AZ38" i="37"/>
  <c r="AY38" i="37"/>
  <c r="AX38" i="37"/>
  <c r="AW38" i="37"/>
  <c r="AV38" i="37"/>
  <c r="AU38" i="37"/>
  <c r="AT38" i="37"/>
  <c r="AS38" i="37"/>
  <c r="AR38" i="37"/>
  <c r="AQ38" i="37"/>
  <c r="D47" i="21" s="1"/>
  <c r="AP38" i="37"/>
  <c r="AO38" i="37"/>
  <c r="AM38" i="37"/>
  <c r="AL38" i="37"/>
  <c r="C47" i="21" s="1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B47" i="21" s="1"/>
  <c r="X38" i="37"/>
  <c r="W38" i="37"/>
  <c r="V38" i="37"/>
  <c r="U38" i="37"/>
  <c r="T38" i="37"/>
  <c r="S38" i="37"/>
  <c r="R38" i="37"/>
  <c r="Q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BV36" i="37"/>
  <c r="BU36" i="37"/>
  <c r="BT36" i="37"/>
  <c r="BS36" i="37"/>
  <c r="BR36" i="37"/>
  <c r="BQ36" i="37"/>
  <c r="V19" i="20" s="1"/>
  <c r="BP36" i="37"/>
  <c r="T19" i="20" s="1"/>
  <c r="BO36" i="37"/>
  <c r="S19" i="20" s="1"/>
  <c r="BN36" i="37"/>
  <c r="R19" i="20" s="1"/>
  <c r="BM36" i="37"/>
  <c r="Q19" i="20" s="1"/>
  <c r="BL36" i="37"/>
  <c r="BK36" i="37"/>
  <c r="BJ36" i="37"/>
  <c r="BI36" i="37"/>
  <c r="BH36" i="37"/>
  <c r="BG36" i="37"/>
  <c r="BF36" i="37"/>
  <c r="BE36" i="37"/>
  <c r="BD36" i="37"/>
  <c r="BC36" i="37"/>
  <c r="P19" i="20" s="1"/>
  <c r="BB36" i="37"/>
  <c r="BA36" i="37"/>
  <c r="AZ36" i="37"/>
  <c r="AY36" i="37"/>
  <c r="AX36" i="37"/>
  <c r="O19" i="20" s="1"/>
  <c r="AW36" i="37"/>
  <c r="N19" i="20" s="1"/>
  <c r="AV36" i="37"/>
  <c r="M19" i="20" s="1"/>
  <c r="AU36" i="37"/>
  <c r="AT36" i="37"/>
  <c r="AS36" i="37"/>
  <c r="AR36" i="37"/>
  <c r="AQ36" i="37"/>
  <c r="AP36" i="37"/>
  <c r="L19" i="20" s="1"/>
  <c r="AO36" i="37"/>
  <c r="K19" i="20" s="1"/>
  <c r="AM36" i="37"/>
  <c r="AL36" i="37"/>
  <c r="J19" i="20" s="1"/>
  <c r="AK36" i="37"/>
  <c r="I19" i="20" s="1"/>
  <c r="AJ36" i="37"/>
  <c r="AI36" i="37"/>
  <c r="AH36" i="37"/>
  <c r="AG36" i="37"/>
  <c r="AF36" i="37"/>
  <c r="H19" i="20" s="1"/>
  <c r="AE36" i="37"/>
  <c r="F19" i="20" s="1"/>
  <c r="AD36" i="37"/>
  <c r="AC36" i="37"/>
  <c r="AB36" i="37"/>
  <c r="AA36" i="37"/>
  <c r="Z36" i="37"/>
  <c r="Y36" i="37"/>
  <c r="X36" i="37"/>
  <c r="W36" i="37"/>
  <c r="V36" i="37"/>
  <c r="U36" i="37"/>
  <c r="B19" i="20" s="1"/>
  <c r="T36" i="37"/>
  <c r="S36" i="37"/>
  <c r="R36" i="37"/>
  <c r="Q36" i="37"/>
  <c r="N36" i="37"/>
  <c r="M36" i="37"/>
  <c r="L36" i="37"/>
  <c r="CM36" i="37" s="1"/>
  <c r="K36" i="37"/>
  <c r="J36" i="37"/>
  <c r="I36" i="37"/>
  <c r="H36" i="37"/>
  <c r="G36" i="37"/>
  <c r="F36" i="37"/>
  <c r="E36" i="37"/>
  <c r="D36" i="37"/>
  <c r="C36" i="37"/>
  <c r="B36" i="37"/>
  <c r="CI35" i="37"/>
  <c r="CH35" i="37"/>
  <c r="CG35" i="37"/>
  <c r="CF35" i="37"/>
  <c r="CE35" i="37"/>
  <c r="CD35" i="37"/>
  <c r="CO34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BZ34" i="37"/>
  <c r="CO33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BZ33" i="37"/>
  <c r="CO32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BZ32" i="37"/>
  <c r="CO31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BZ31" i="37"/>
  <c r="CO30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BZ30" i="37"/>
  <c r="CO29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BZ29" i="37"/>
  <c r="CO28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BZ28" i="37"/>
  <c r="CO27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BZ27" i="37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BZ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BZ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BZ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BZ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BZ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BZ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BZ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BZ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BZ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BZ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BZ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BZ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BZ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BZ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BZ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BZ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BZ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BZ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BZ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BZ7" i="37"/>
  <c r="CO6" i="37"/>
  <c r="CN6" i="37"/>
  <c r="CM6" i="37"/>
  <c r="CL6" i="37"/>
  <c r="CK6" i="37"/>
  <c r="CJ6" i="37"/>
  <c r="CI6" i="37"/>
  <c r="CH6" i="37"/>
  <c r="CG6" i="37"/>
  <c r="CF6" i="37"/>
  <c r="CE6" i="37"/>
  <c r="CD6" i="37"/>
  <c r="CC6" i="37"/>
  <c r="CB6" i="37"/>
  <c r="BZ6" i="37"/>
  <c r="CO5" i="37"/>
  <c r="CN5" i="37"/>
  <c r="CM5" i="37"/>
  <c r="CL5" i="37"/>
  <c r="CK5" i="37"/>
  <c r="CJ5" i="37"/>
  <c r="CI5" i="37"/>
  <c r="CH5" i="37"/>
  <c r="CG5" i="37"/>
  <c r="CF5" i="37"/>
  <c r="CE5" i="37"/>
  <c r="CD5" i="37"/>
  <c r="CC5" i="37"/>
  <c r="CB5" i="37"/>
  <c r="BZ5" i="37"/>
  <c r="CO4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BZ4" i="37"/>
  <c r="CO3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BZ3" i="37"/>
  <c r="CF61" i="13"/>
  <c r="CA61" i="13"/>
  <c r="CB61" i="13"/>
  <c r="CC61" i="13"/>
  <c r="Z61" i="33"/>
  <c r="AA61" i="33"/>
  <c r="AB61" i="33"/>
  <c r="AC61" i="33"/>
  <c r="AD61" i="33"/>
  <c r="AF61" i="33"/>
  <c r="AG61" i="33"/>
  <c r="AI61" i="33"/>
  <c r="AJ61" i="33"/>
  <c r="AK61" i="33"/>
  <c r="AM61" i="33"/>
  <c r="AN61" i="33"/>
  <c r="AO61" i="33"/>
  <c r="AP61" i="33"/>
  <c r="AQ61" i="33"/>
  <c r="AS61" i="33"/>
  <c r="AT61" i="33"/>
  <c r="AU61" i="33"/>
  <c r="AV61" i="33"/>
  <c r="AW61" i="33"/>
  <c r="AX61" i="33"/>
  <c r="AY61" i="33"/>
  <c r="AZ61" i="33"/>
  <c r="BA61" i="33"/>
  <c r="BB61" i="33"/>
  <c r="BC61" i="33"/>
  <c r="BD61" i="33"/>
  <c r="BE61" i="33"/>
  <c r="BF61" i="33"/>
  <c r="BG61" i="33"/>
  <c r="BH61" i="33"/>
  <c r="BI61" i="33"/>
  <c r="BJ61" i="33"/>
  <c r="BK61" i="33"/>
  <c r="BL61" i="33"/>
  <c r="BM61" i="33"/>
  <c r="BN61" i="33"/>
  <c r="BO61" i="33"/>
  <c r="BP61" i="33"/>
  <c r="BQ61" i="33"/>
  <c r="BR61" i="33"/>
  <c r="BS61" i="33"/>
  <c r="BT61" i="33"/>
  <c r="BU61" i="33"/>
  <c r="BV61" i="33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J61" i="5"/>
  <c r="AK61" i="5"/>
  <c r="AL61" i="5"/>
  <c r="AM61" i="5"/>
  <c r="AN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C61" i="3"/>
  <c r="D61" i="3"/>
  <c r="E61" i="3"/>
  <c r="F61" i="3"/>
  <c r="G61" i="3"/>
  <c r="H61" i="3"/>
  <c r="I61" i="3"/>
  <c r="J61" i="3"/>
  <c r="K61" i="3"/>
  <c r="L61" i="3"/>
  <c r="M61" i="3"/>
  <c r="N61" i="3"/>
  <c r="G49" i="21"/>
  <c r="F49" i="21"/>
  <c r="D49" i="21"/>
  <c r="C49" i="21"/>
  <c r="B49" i="21"/>
  <c r="BX65" i="36"/>
  <c r="H43" i="21"/>
  <c r="G43" i="21"/>
  <c r="F43" i="21"/>
  <c r="CA64" i="36"/>
  <c r="D43" i="21"/>
  <c r="C43" i="21"/>
  <c r="B43" i="21"/>
  <c r="P26" i="20"/>
  <c r="P45" i="20" s="1"/>
  <c r="CB63" i="36"/>
  <c r="CA63" i="36"/>
  <c r="BZ63" i="36"/>
  <c r="L26" i="20"/>
  <c r="L45" i="20" s="1"/>
  <c r="K26" i="20"/>
  <c r="K45" i="20" s="1"/>
  <c r="H26" i="20"/>
  <c r="H45" i="20" s="1"/>
  <c r="F26" i="20"/>
  <c r="F45" i="20" s="1"/>
  <c r="E26" i="20"/>
  <c r="E45" i="20" s="1"/>
  <c r="C26" i="20"/>
  <c r="C45" i="20" s="1"/>
  <c r="B26" i="20"/>
  <c r="B45" i="20" s="1"/>
  <c r="CD60" i="36"/>
  <c r="CC60" i="36"/>
  <c r="CB60" i="36"/>
  <c r="CA60" i="36"/>
  <c r="BZ60" i="36"/>
  <c r="BY60" i="36"/>
  <c r="CC63" i="36"/>
  <c r="B18" i="20"/>
  <c r="C18" i="20"/>
  <c r="E18" i="20"/>
  <c r="F18" i="20"/>
  <c r="H18" i="20"/>
  <c r="I18" i="20"/>
  <c r="J18" i="20"/>
  <c r="K18" i="20"/>
  <c r="L18" i="20"/>
  <c r="P18" i="20"/>
  <c r="B40" i="21"/>
  <c r="C40" i="21"/>
  <c r="D40" i="21"/>
  <c r="G40" i="21"/>
  <c r="H40" i="21"/>
  <c r="CH49" i="7"/>
  <c r="CI49" i="7"/>
  <c r="CK49" i="7"/>
  <c r="CG50" i="7"/>
  <c r="CH50" i="7"/>
  <c r="CK50" i="7"/>
  <c r="CL50" i="7"/>
  <c r="CG51" i="7"/>
  <c r="CI51" i="7"/>
  <c r="CK51" i="7"/>
  <c r="CI50" i="7"/>
  <c r="CJ50" i="7"/>
  <c r="CH51" i="7"/>
  <c r="Q61" i="25"/>
  <c r="P61" i="25"/>
  <c r="CY61" i="25" s="1"/>
  <c r="O61" i="25"/>
  <c r="CX61" i="25" s="1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X53" i="30"/>
  <c r="Y53" i="30"/>
  <c r="R53" i="30"/>
  <c r="AB53" i="30"/>
  <c r="AC53" i="30"/>
  <c r="W53" i="30"/>
  <c r="F62" i="12"/>
  <c r="F62" i="25"/>
  <c r="C62" i="25"/>
  <c r="D62" i="25"/>
  <c r="E62" i="25"/>
  <c r="G62" i="25"/>
  <c r="H62" i="25"/>
  <c r="I62" i="25"/>
  <c r="J62" i="25"/>
  <c r="K62" i="25"/>
  <c r="CT62" i="25" s="1"/>
  <c r="L62" i="25"/>
  <c r="M62" i="25"/>
  <c r="N62" i="25"/>
  <c r="O62" i="25"/>
  <c r="CX62" i="25" s="1"/>
  <c r="P62" i="25"/>
  <c r="CY62" i="25" s="1"/>
  <c r="Q62" i="25"/>
  <c r="B62" i="25"/>
  <c r="C17" i="21"/>
  <c r="E17" i="21"/>
  <c r="F17" i="21"/>
  <c r="H17" i="21"/>
  <c r="B62" i="11"/>
  <c r="D27" i="20"/>
  <c r="E27" i="20"/>
  <c r="E42" i="20" s="1"/>
  <c r="F27" i="20"/>
  <c r="F42" i="20" s="1"/>
  <c r="G27" i="20"/>
  <c r="G42" i="20" s="1"/>
  <c r="H27" i="20"/>
  <c r="H42" i="20" s="1"/>
  <c r="I27" i="20"/>
  <c r="I42" i="20" s="1"/>
  <c r="J27" i="20"/>
  <c r="J42" i="20" s="1"/>
  <c r="K27" i="20"/>
  <c r="K42" i="20" s="1"/>
  <c r="L27" i="20"/>
  <c r="L42" i="20" s="1"/>
  <c r="M27" i="20"/>
  <c r="M42" i="20" s="1"/>
  <c r="N27" i="20"/>
  <c r="N42" i="20" s="1"/>
  <c r="O27" i="20"/>
  <c r="O42" i="20" s="1"/>
  <c r="P27" i="20"/>
  <c r="P42" i="20" s="1"/>
  <c r="Q27" i="20"/>
  <c r="Q42" i="20" s="1"/>
  <c r="R27" i="20"/>
  <c r="R42" i="20" s="1"/>
  <c r="S27" i="20"/>
  <c r="S42" i="20" s="1"/>
  <c r="T27" i="20"/>
  <c r="T42" i="20" s="1"/>
  <c r="V27" i="20"/>
  <c r="V42" i="20" s="1"/>
  <c r="CG62" i="12"/>
  <c r="CH62" i="12"/>
  <c r="C62" i="12"/>
  <c r="D62" i="12"/>
  <c r="E62" i="12"/>
  <c r="G62" i="12"/>
  <c r="H62" i="12"/>
  <c r="I62" i="12"/>
  <c r="J62" i="12"/>
  <c r="K62" i="12"/>
  <c r="CS62" i="12" s="1"/>
  <c r="L62" i="12"/>
  <c r="N62" i="12"/>
  <c r="O62" i="12"/>
  <c r="CW62" i="12" s="1"/>
  <c r="P62" i="12"/>
  <c r="CX62" i="12" s="1"/>
  <c r="Q62" i="12"/>
  <c r="X54" i="29"/>
  <c r="W54" i="29"/>
  <c r="V54" i="29"/>
  <c r="U54" i="29"/>
  <c r="T54" i="29"/>
  <c r="S54" i="29"/>
  <c r="R54" i="29"/>
  <c r="Q54" i="29"/>
  <c r="P54" i="29"/>
  <c r="O54" i="29"/>
  <c r="N54" i="29"/>
  <c r="L54" i="29"/>
  <c r="K54" i="29"/>
  <c r="J54" i="29"/>
  <c r="H54" i="29"/>
  <c r="G54" i="29"/>
  <c r="F54" i="29"/>
  <c r="E54" i="29"/>
  <c r="D54" i="29"/>
  <c r="C54" i="29"/>
  <c r="X53" i="29"/>
  <c r="W53" i="29"/>
  <c r="V53" i="29"/>
  <c r="U53" i="29"/>
  <c r="T53" i="29"/>
  <c r="D27" i="21" s="1"/>
  <c r="S53" i="29"/>
  <c r="R53" i="29"/>
  <c r="Q53" i="29"/>
  <c r="P53" i="29"/>
  <c r="O53" i="29"/>
  <c r="N53" i="29"/>
  <c r="L53" i="29"/>
  <c r="K53" i="29"/>
  <c r="J53" i="29"/>
  <c r="I53" i="29"/>
  <c r="H53" i="29"/>
  <c r="B27" i="21" s="1"/>
  <c r="G53" i="29"/>
  <c r="F53" i="29"/>
  <c r="E53" i="29"/>
  <c r="D53" i="29"/>
  <c r="C53" i="29"/>
  <c r="S34" i="30"/>
  <c r="S22" i="30"/>
  <c r="S6" i="30"/>
  <c r="S5" i="30"/>
  <c r="H48" i="21"/>
  <c r="G48" i="21"/>
  <c r="F48" i="21"/>
  <c r="E48" i="21"/>
  <c r="D48" i="21"/>
  <c r="C48" i="21"/>
  <c r="B48" i="21"/>
  <c r="H41" i="21"/>
  <c r="G41" i="21"/>
  <c r="F41" i="21"/>
  <c r="E41" i="21"/>
  <c r="D41" i="21"/>
  <c r="C41" i="21"/>
  <c r="B41" i="21"/>
  <c r="V20" i="20"/>
  <c r="V44" i="20" s="1"/>
  <c r="T20" i="20"/>
  <c r="T44" i="20" s="1"/>
  <c r="S20" i="20"/>
  <c r="S44" i="20" s="1"/>
  <c r="R20" i="20"/>
  <c r="R44" i="20" s="1"/>
  <c r="Q20" i="20"/>
  <c r="Q44" i="20" s="1"/>
  <c r="P20" i="20"/>
  <c r="P44" i="20" s="1"/>
  <c r="O20" i="20"/>
  <c r="O44" i="20" s="1"/>
  <c r="N20" i="20"/>
  <c r="N44" i="20" s="1"/>
  <c r="M20" i="20"/>
  <c r="M44" i="20" s="1"/>
  <c r="L20" i="20"/>
  <c r="L44" i="20" s="1"/>
  <c r="K20" i="20"/>
  <c r="K44" i="20" s="1"/>
  <c r="J20" i="20"/>
  <c r="J44" i="20" s="1"/>
  <c r="H20" i="20"/>
  <c r="H44" i="20" s="1"/>
  <c r="F20" i="20"/>
  <c r="F44" i="20" s="1"/>
  <c r="E20" i="20"/>
  <c r="E44" i="20" s="1"/>
  <c r="C20" i="20"/>
  <c r="C44" i="20" s="1"/>
  <c r="B20" i="20"/>
  <c r="B44" i="20" s="1"/>
  <c r="CG49" i="7"/>
  <c r="H46" i="21"/>
  <c r="H39" i="21"/>
  <c r="BT61" i="5"/>
  <c r="BS61" i="5"/>
  <c r="BR61" i="5"/>
  <c r="BQ61" i="5"/>
  <c r="BP61" i="5"/>
  <c r="Q61" i="5"/>
  <c r="CC61" i="33"/>
  <c r="CB61" i="33"/>
  <c r="P9" i="20"/>
  <c r="P39" i="20" s="1"/>
  <c r="L9" i="20"/>
  <c r="L39" i="20" s="1"/>
  <c r="K9" i="20"/>
  <c r="K39" i="20" s="1"/>
  <c r="J9" i="20"/>
  <c r="J39" i="20" s="1"/>
  <c r="I9" i="20"/>
  <c r="I39" i="20" s="1"/>
  <c r="H9" i="20"/>
  <c r="H39" i="20" s="1"/>
  <c r="F9" i="20"/>
  <c r="F39" i="20" s="1"/>
  <c r="E9" i="20"/>
  <c r="E39" i="20" s="1"/>
  <c r="C9" i="20"/>
  <c r="C39" i="20" s="1"/>
  <c r="B9" i="20"/>
  <c r="B39" i="20" s="1"/>
  <c r="Q61" i="12"/>
  <c r="P61" i="12"/>
  <c r="CX61" i="12" s="1"/>
  <c r="O61" i="12"/>
  <c r="CW61" i="12" s="1"/>
  <c r="CY58" i="12"/>
  <c r="CY57" i="12"/>
  <c r="CY56" i="12"/>
  <c r="CY55" i="12"/>
  <c r="CY54" i="12"/>
  <c r="CY51" i="12"/>
  <c r="CY50" i="12"/>
  <c r="CY49" i="12"/>
  <c r="CY48" i="12"/>
  <c r="CY47" i="12"/>
  <c r="CY46" i="12"/>
  <c r="CY45" i="12"/>
  <c r="CY44" i="12"/>
  <c r="CY43" i="12"/>
  <c r="CY42" i="12"/>
  <c r="CY41" i="12"/>
  <c r="CY40" i="12"/>
  <c r="CY39" i="12"/>
  <c r="CY38" i="12"/>
  <c r="CY37" i="12"/>
  <c r="CY36" i="12"/>
  <c r="CY35" i="12"/>
  <c r="CY34" i="12"/>
  <c r="CY33" i="12"/>
  <c r="CY32" i="12"/>
  <c r="CY31" i="12"/>
  <c r="CY30" i="12"/>
  <c r="CY29" i="12"/>
  <c r="CY28" i="12"/>
  <c r="CY27" i="12"/>
  <c r="CY26" i="12"/>
  <c r="CY25" i="12"/>
  <c r="CY24" i="12"/>
  <c r="CY23" i="12"/>
  <c r="CY22" i="12"/>
  <c r="CY21" i="12"/>
  <c r="CY20" i="12"/>
  <c r="CY19" i="12"/>
  <c r="CY18" i="12"/>
  <c r="CY17" i="12"/>
  <c r="CY16" i="12"/>
  <c r="CY15" i="12"/>
  <c r="CY14" i="12"/>
  <c r="CY13" i="12"/>
  <c r="CY12" i="12"/>
  <c r="CY11" i="12"/>
  <c r="CY10" i="12"/>
  <c r="CY9" i="12"/>
  <c r="CY8" i="12"/>
  <c r="CY7" i="12"/>
  <c r="CY6" i="12"/>
  <c r="CY5" i="12"/>
  <c r="CY4" i="12"/>
  <c r="CY3" i="12"/>
  <c r="N61" i="12"/>
  <c r="CV58" i="12"/>
  <c r="CU58" i="12"/>
  <c r="CV57" i="12"/>
  <c r="CU57" i="12"/>
  <c r="CV56" i="12"/>
  <c r="CU56" i="12"/>
  <c r="CV55" i="12"/>
  <c r="CU55" i="12"/>
  <c r="CV54" i="12"/>
  <c r="CU54" i="12"/>
  <c r="CV51" i="12"/>
  <c r="CU51" i="12"/>
  <c r="CV50" i="12"/>
  <c r="CU50" i="12"/>
  <c r="CV49" i="12"/>
  <c r="CU49" i="12"/>
  <c r="CV48" i="12"/>
  <c r="CU48" i="12"/>
  <c r="CV47" i="12"/>
  <c r="CU47" i="12"/>
  <c r="CV46" i="12"/>
  <c r="CU46" i="12"/>
  <c r="CV45" i="12"/>
  <c r="CU45" i="12"/>
  <c r="CV44" i="12"/>
  <c r="CU44" i="12"/>
  <c r="CV43" i="12"/>
  <c r="CU43" i="12"/>
  <c r="CV42" i="12"/>
  <c r="CU42" i="12"/>
  <c r="CV41" i="12"/>
  <c r="CU41" i="12"/>
  <c r="CV40" i="12"/>
  <c r="CU40" i="12"/>
  <c r="CV39" i="12"/>
  <c r="CU39" i="12"/>
  <c r="CV38" i="12"/>
  <c r="CU38" i="12"/>
  <c r="CV37" i="12"/>
  <c r="CU37" i="12"/>
  <c r="CV36" i="12"/>
  <c r="CU36" i="12"/>
  <c r="CV35" i="12"/>
  <c r="CU35" i="12"/>
  <c r="CV34" i="12"/>
  <c r="CU34" i="12"/>
  <c r="CV33" i="12"/>
  <c r="CU33" i="12"/>
  <c r="CV32" i="12"/>
  <c r="CU32" i="12"/>
  <c r="CV31" i="12"/>
  <c r="CU31" i="12"/>
  <c r="CV30" i="12"/>
  <c r="CU30" i="12"/>
  <c r="CV29" i="12"/>
  <c r="CU29" i="12"/>
  <c r="CV28" i="12"/>
  <c r="CU28" i="12"/>
  <c r="CV27" i="12"/>
  <c r="CU27" i="12"/>
  <c r="CV26" i="12"/>
  <c r="CU26" i="12"/>
  <c r="CV25" i="12"/>
  <c r="CU25" i="12"/>
  <c r="CV24" i="12"/>
  <c r="CU24" i="12"/>
  <c r="CV23" i="12"/>
  <c r="CU23" i="12"/>
  <c r="CV22" i="12"/>
  <c r="CU22" i="12"/>
  <c r="CV21" i="12"/>
  <c r="CU21" i="12"/>
  <c r="CV20" i="12"/>
  <c r="CU20" i="12"/>
  <c r="CV19" i="12"/>
  <c r="CU19" i="12"/>
  <c r="CV18" i="12"/>
  <c r="CU18" i="12"/>
  <c r="CV17" i="12"/>
  <c r="CU17" i="12"/>
  <c r="CV16" i="12"/>
  <c r="CU16" i="12"/>
  <c r="CV15" i="12"/>
  <c r="CU15" i="12"/>
  <c r="CV14" i="12"/>
  <c r="CU14" i="12"/>
  <c r="CV13" i="12"/>
  <c r="CU13" i="12"/>
  <c r="CV12" i="12"/>
  <c r="CU12" i="12"/>
  <c r="CV11" i="12"/>
  <c r="CU11" i="12"/>
  <c r="CV10" i="12"/>
  <c r="CU10" i="12"/>
  <c r="CV9" i="12"/>
  <c r="CU9" i="12"/>
  <c r="CV8" i="12"/>
  <c r="CU8" i="12"/>
  <c r="CV7" i="12"/>
  <c r="CU7" i="12"/>
  <c r="CV6" i="12"/>
  <c r="CU6" i="12"/>
  <c r="CV5" i="12"/>
  <c r="CU5" i="12"/>
  <c r="CV4" i="12"/>
  <c r="CU4" i="12"/>
  <c r="CV3" i="12"/>
  <c r="CU3" i="12"/>
  <c r="L61" i="12"/>
  <c r="CT58" i="12"/>
  <c r="CT57" i="12"/>
  <c r="CT56" i="12"/>
  <c r="CT55" i="12"/>
  <c r="CT54" i="12"/>
  <c r="CT51" i="12"/>
  <c r="CT50" i="12"/>
  <c r="CT49" i="12"/>
  <c r="CT48" i="12"/>
  <c r="CT47" i="12"/>
  <c r="CT46" i="12"/>
  <c r="CT45" i="12"/>
  <c r="CT44" i="12"/>
  <c r="CT43" i="12"/>
  <c r="CT42" i="12"/>
  <c r="CT41" i="12"/>
  <c r="CT40" i="12"/>
  <c r="CT39" i="12"/>
  <c r="CT38" i="12"/>
  <c r="CT37" i="12"/>
  <c r="CT36" i="12"/>
  <c r="CT35" i="12"/>
  <c r="CT34" i="12"/>
  <c r="CT33" i="12"/>
  <c r="CT32" i="12"/>
  <c r="CT31" i="12"/>
  <c r="CT30" i="12"/>
  <c r="CT29" i="12"/>
  <c r="CT28" i="12"/>
  <c r="CT27" i="12"/>
  <c r="CT26" i="12"/>
  <c r="CT25" i="12"/>
  <c r="CT24" i="12"/>
  <c r="CT23" i="12"/>
  <c r="CT22" i="12"/>
  <c r="CT21" i="12"/>
  <c r="CT20" i="12"/>
  <c r="CT19" i="12"/>
  <c r="CT18" i="12"/>
  <c r="CT17" i="12"/>
  <c r="CT16" i="12"/>
  <c r="CT15" i="12"/>
  <c r="CT14" i="12"/>
  <c r="CT13" i="12"/>
  <c r="CT12" i="12"/>
  <c r="CT11" i="12"/>
  <c r="CT10" i="12"/>
  <c r="CT9" i="12"/>
  <c r="CT8" i="12"/>
  <c r="CT7" i="12"/>
  <c r="CT6" i="12"/>
  <c r="CT5" i="12"/>
  <c r="CT4" i="12"/>
  <c r="CT3" i="12"/>
  <c r="K61" i="12"/>
  <c r="CS58" i="12"/>
  <c r="CS57" i="12"/>
  <c r="CS56" i="12"/>
  <c r="CS55" i="12"/>
  <c r="CS54" i="12"/>
  <c r="CS51" i="12"/>
  <c r="CS50" i="12"/>
  <c r="CS49" i="12"/>
  <c r="CS48" i="12"/>
  <c r="CS47" i="12"/>
  <c r="CS46" i="12"/>
  <c r="CS45" i="12"/>
  <c r="CS44" i="12"/>
  <c r="CS43" i="12"/>
  <c r="CS42" i="12"/>
  <c r="CS41" i="12"/>
  <c r="CS40" i="12"/>
  <c r="CS39" i="12"/>
  <c r="CS38" i="12"/>
  <c r="CS37" i="12"/>
  <c r="CS36" i="12"/>
  <c r="CS35" i="12"/>
  <c r="CS34" i="12"/>
  <c r="CS33" i="12"/>
  <c r="CS32" i="12"/>
  <c r="CS31" i="12"/>
  <c r="CS30" i="12"/>
  <c r="CS29" i="12"/>
  <c r="CS28" i="12"/>
  <c r="CS27" i="12"/>
  <c r="CS26" i="12"/>
  <c r="CS25" i="12"/>
  <c r="CS24" i="12"/>
  <c r="CS23" i="12"/>
  <c r="CS22" i="12"/>
  <c r="CS21" i="12"/>
  <c r="CS20" i="12"/>
  <c r="CS19" i="12"/>
  <c r="CS18" i="12"/>
  <c r="CS17" i="12"/>
  <c r="CS16" i="12"/>
  <c r="CS15" i="12"/>
  <c r="CS14" i="12"/>
  <c r="CS13" i="12"/>
  <c r="CS12" i="12"/>
  <c r="CS11" i="12"/>
  <c r="CS10" i="12"/>
  <c r="CS9" i="12"/>
  <c r="CS8" i="12"/>
  <c r="CS7" i="12"/>
  <c r="CS6" i="12"/>
  <c r="CS5" i="12"/>
  <c r="CS4" i="12"/>
  <c r="CS3" i="12"/>
  <c r="H61" i="12"/>
  <c r="G61" i="12"/>
  <c r="CR58" i="12"/>
  <c r="CQ58" i="12"/>
  <c r="CR57" i="12"/>
  <c r="CQ57" i="12"/>
  <c r="CR56" i="12"/>
  <c r="CQ56" i="12"/>
  <c r="CR55" i="12"/>
  <c r="CQ55" i="12"/>
  <c r="CR54" i="12"/>
  <c r="CQ54" i="12"/>
  <c r="CR51" i="12"/>
  <c r="CQ51" i="12"/>
  <c r="CR50" i="12"/>
  <c r="CQ50" i="12"/>
  <c r="CR49" i="12"/>
  <c r="CQ49" i="12"/>
  <c r="CR48" i="12"/>
  <c r="CQ48" i="12"/>
  <c r="CR47" i="12"/>
  <c r="CQ47" i="12"/>
  <c r="CR46" i="12"/>
  <c r="CQ46" i="12"/>
  <c r="CR45" i="12"/>
  <c r="CQ45" i="12"/>
  <c r="CR44" i="12"/>
  <c r="CQ44" i="12"/>
  <c r="CR43" i="12"/>
  <c r="CQ43" i="12"/>
  <c r="CR42" i="12"/>
  <c r="CQ42" i="12"/>
  <c r="CR41" i="12"/>
  <c r="CQ41" i="12"/>
  <c r="CR40" i="12"/>
  <c r="CQ40" i="12"/>
  <c r="CR39" i="12"/>
  <c r="CQ39" i="12"/>
  <c r="CR38" i="12"/>
  <c r="CQ38" i="12"/>
  <c r="CR37" i="12"/>
  <c r="CQ37" i="12"/>
  <c r="CR36" i="12"/>
  <c r="CQ36" i="12"/>
  <c r="CR35" i="12"/>
  <c r="CQ35" i="12"/>
  <c r="CR34" i="12"/>
  <c r="CQ34" i="12"/>
  <c r="CR33" i="12"/>
  <c r="CQ33" i="12"/>
  <c r="CR32" i="12"/>
  <c r="CQ32" i="12"/>
  <c r="CR31" i="12"/>
  <c r="CQ31" i="12"/>
  <c r="CR30" i="12"/>
  <c r="CQ30" i="12"/>
  <c r="CR29" i="12"/>
  <c r="CQ29" i="12"/>
  <c r="CR28" i="12"/>
  <c r="CQ28" i="12"/>
  <c r="CR27" i="12"/>
  <c r="CQ27" i="12"/>
  <c r="CR26" i="12"/>
  <c r="CQ26" i="12"/>
  <c r="CR25" i="12"/>
  <c r="CQ25" i="12"/>
  <c r="CR24" i="12"/>
  <c r="CQ24" i="12"/>
  <c r="CR23" i="12"/>
  <c r="CQ23" i="12"/>
  <c r="CR22" i="12"/>
  <c r="CQ22" i="12"/>
  <c r="CR21" i="12"/>
  <c r="CQ21" i="12"/>
  <c r="CR20" i="12"/>
  <c r="CQ20" i="12"/>
  <c r="CR19" i="12"/>
  <c r="CQ19" i="12"/>
  <c r="CR18" i="12"/>
  <c r="CQ18" i="12"/>
  <c r="CR17" i="12"/>
  <c r="CQ17" i="12"/>
  <c r="CR16" i="12"/>
  <c r="CQ16" i="12"/>
  <c r="CR15" i="12"/>
  <c r="CQ15" i="12"/>
  <c r="CR14" i="12"/>
  <c r="CQ14" i="12"/>
  <c r="CR13" i="12"/>
  <c r="CQ13" i="12"/>
  <c r="CR12" i="12"/>
  <c r="CQ12" i="12"/>
  <c r="CR11" i="12"/>
  <c r="CQ11" i="12"/>
  <c r="CR10" i="12"/>
  <c r="CQ10" i="12"/>
  <c r="CR9" i="12"/>
  <c r="CQ9" i="12"/>
  <c r="CR8" i="12"/>
  <c r="CQ8" i="12"/>
  <c r="CR7" i="12"/>
  <c r="CQ7" i="12"/>
  <c r="CR6" i="12"/>
  <c r="CQ6" i="12"/>
  <c r="CR5" i="12"/>
  <c r="CQ5" i="12"/>
  <c r="CR4" i="12"/>
  <c r="CQ4" i="12"/>
  <c r="CR3" i="12"/>
  <c r="CQ3" i="12"/>
  <c r="CH61" i="12"/>
  <c r="CG61" i="12"/>
  <c r="F61" i="12"/>
  <c r="E61" i="12"/>
  <c r="D61" i="12"/>
  <c r="CP58" i="12"/>
  <c r="CO58" i="12"/>
  <c r="CN58" i="12"/>
  <c r="CP57" i="12"/>
  <c r="CO57" i="12"/>
  <c r="CN57" i="12"/>
  <c r="CP56" i="12"/>
  <c r="CO56" i="12"/>
  <c r="CN56" i="12"/>
  <c r="CP55" i="12"/>
  <c r="CO55" i="12"/>
  <c r="CN55" i="12"/>
  <c r="CP54" i="12"/>
  <c r="CO54" i="12"/>
  <c r="CN54" i="12"/>
  <c r="CP51" i="12"/>
  <c r="CO51" i="12"/>
  <c r="CN51" i="12"/>
  <c r="CP50" i="12"/>
  <c r="CO50" i="12"/>
  <c r="CN50" i="12"/>
  <c r="CP49" i="12"/>
  <c r="CO49" i="12"/>
  <c r="CN49" i="12"/>
  <c r="CP48" i="12"/>
  <c r="CO48" i="12"/>
  <c r="CN48" i="12"/>
  <c r="CP47" i="12"/>
  <c r="CO47" i="12"/>
  <c r="CN47" i="12"/>
  <c r="CP46" i="12"/>
  <c r="CO46" i="12"/>
  <c r="CN46" i="12"/>
  <c r="CP45" i="12"/>
  <c r="CO45" i="12"/>
  <c r="CN45" i="12"/>
  <c r="CP44" i="12"/>
  <c r="CO44" i="12"/>
  <c r="CN44" i="12"/>
  <c r="CP43" i="12"/>
  <c r="CO43" i="12"/>
  <c r="CN43" i="12"/>
  <c r="CP42" i="12"/>
  <c r="CO42" i="12"/>
  <c r="CN42" i="12"/>
  <c r="CP41" i="12"/>
  <c r="CO41" i="12"/>
  <c r="CN41" i="12"/>
  <c r="CP40" i="12"/>
  <c r="CO40" i="12"/>
  <c r="CN40" i="12"/>
  <c r="CP39" i="12"/>
  <c r="CO39" i="12"/>
  <c r="CN39" i="12"/>
  <c r="CP38" i="12"/>
  <c r="CO38" i="12"/>
  <c r="CN38" i="12"/>
  <c r="CP37" i="12"/>
  <c r="CO37" i="12"/>
  <c r="CN37" i="12"/>
  <c r="CP36" i="12"/>
  <c r="CO36" i="12"/>
  <c r="CN36" i="12"/>
  <c r="CP35" i="12"/>
  <c r="CO35" i="12"/>
  <c r="CN35" i="12"/>
  <c r="CP34" i="12"/>
  <c r="CO34" i="12"/>
  <c r="CN34" i="12"/>
  <c r="CP33" i="12"/>
  <c r="CO33" i="12"/>
  <c r="CN33" i="12"/>
  <c r="CP32" i="12"/>
  <c r="CO32" i="12"/>
  <c r="CN32" i="12"/>
  <c r="CP31" i="12"/>
  <c r="CO31" i="12"/>
  <c r="CN31" i="12"/>
  <c r="CP30" i="12"/>
  <c r="CO30" i="12"/>
  <c r="CN30" i="12"/>
  <c r="CP29" i="12"/>
  <c r="CO29" i="12"/>
  <c r="CN29" i="12"/>
  <c r="CP28" i="12"/>
  <c r="CO28" i="12"/>
  <c r="CN28" i="12"/>
  <c r="CP27" i="12"/>
  <c r="CO27" i="12"/>
  <c r="CN27" i="12"/>
  <c r="CP26" i="12"/>
  <c r="CO26" i="12"/>
  <c r="CN26" i="12"/>
  <c r="CP25" i="12"/>
  <c r="CO25" i="12"/>
  <c r="CN25" i="12"/>
  <c r="CP24" i="12"/>
  <c r="CO24" i="12"/>
  <c r="CN24" i="12"/>
  <c r="CP23" i="12"/>
  <c r="CO23" i="12"/>
  <c r="CN23" i="12"/>
  <c r="CP22" i="12"/>
  <c r="CO22" i="12"/>
  <c r="CN22" i="12"/>
  <c r="CP21" i="12"/>
  <c r="CO21" i="12"/>
  <c r="CN21" i="12"/>
  <c r="CP20" i="12"/>
  <c r="CO20" i="12"/>
  <c r="CN20" i="12"/>
  <c r="CP19" i="12"/>
  <c r="CO19" i="12"/>
  <c r="CN19" i="12"/>
  <c r="CP18" i="12"/>
  <c r="CO18" i="12"/>
  <c r="CN18" i="12"/>
  <c r="CP17" i="12"/>
  <c r="CO17" i="12"/>
  <c r="CN17" i="12"/>
  <c r="CP16" i="12"/>
  <c r="CO16" i="12"/>
  <c r="CN16" i="12"/>
  <c r="CP15" i="12"/>
  <c r="CO15" i="12"/>
  <c r="CN15" i="12"/>
  <c r="CP14" i="12"/>
  <c r="CO14" i="12"/>
  <c r="CN14" i="12"/>
  <c r="CP13" i="12"/>
  <c r="CO13" i="12"/>
  <c r="CN13" i="12"/>
  <c r="CP12" i="12"/>
  <c r="CO12" i="12"/>
  <c r="CN12" i="12"/>
  <c r="CP11" i="12"/>
  <c r="CO11" i="12"/>
  <c r="CN11" i="12"/>
  <c r="CP10" i="12"/>
  <c r="CO10" i="12"/>
  <c r="CN10" i="12"/>
  <c r="CP9" i="12"/>
  <c r="CO9" i="12"/>
  <c r="CN9" i="12"/>
  <c r="CP8" i="12"/>
  <c r="CO8" i="12"/>
  <c r="CN8" i="12"/>
  <c r="CP7" i="12"/>
  <c r="CO7" i="12"/>
  <c r="CN7" i="12"/>
  <c r="CP6" i="12"/>
  <c r="CO6" i="12"/>
  <c r="CN6" i="12"/>
  <c r="CP5" i="12"/>
  <c r="CO5" i="12"/>
  <c r="CN5" i="12"/>
  <c r="CP4" i="12"/>
  <c r="CO4" i="12"/>
  <c r="CN4" i="12"/>
  <c r="CP3" i="12"/>
  <c r="CO3" i="12"/>
  <c r="CN3" i="12"/>
  <c r="C61" i="12"/>
  <c r="CM58" i="12"/>
  <c r="CL58" i="12"/>
  <c r="CM57" i="12"/>
  <c r="CL57" i="12"/>
  <c r="CM56" i="12"/>
  <c r="CL56" i="12"/>
  <c r="CM55" i="12"/>
  <c r="CL55" i="12"/>
  <c r="CM54" i="12"/>
  <c r="CL54" i="12"/>
  <c r="CM51" i="12"/>
  <c r="CL51" i="12"/>
  <c r="CM50" i="12"/>
  <c r="CL50" i="12"/>
  <c r="CM49" i="12"/>
  <c r="CL49" i="12"/>
  <c r="CM48" i="12"/>
  <c r="CL48" i="12"/>
  <c r="CM47" i="12"/>
  <c r="CL47" i="12"/>
  <c r="CM46" i="12"/>
  <c r="CL46" i="12"/>
  <c r="CM45" i="12"/>
  <c r="CL45" i="12"/>
  <c r="CM44" i="12"/>
  <c r="CL44" i="12"/>
  <c r="CM43" i="12"/>
  <c r="CL43" i="12"/>
  <c r="CM42" i="12"/>
  <c r="CL42" i="12"/>
  <c r="CM41" i="12"/>
  <c r="CL41" i="12"/>
  <c r="CM40" i="12"/>
  <c r="CL40" i="12"/>
  <c r="CM39" i="12"/>
  <c r="CL39" i="12"/>
  <c r="CM38" i="12"/>
  <c r="CL38" i="12"/>
  <c r="CM37" i="12"/>
  <c r="CL37" i="12"/>
  <c r="CM36" i="12"/>
  <c r="CL36" i="12"/>
  <c r="CM35" i="12"/>
  <c r="CL35" i="12"/>
  <c r="CM34" i="12"/>
  <c r="CL34" i="12"/>
  <c r="CM33" i="12"/>
  <c r="CL33" i="12"/>
  <c r="CM32" i="12"/>
  <c r="CL32" i="12"/>
  <c r="CM31" i="12"/>
  <c r="CL31" i="12"/>
  <c r="CM30" i="12"/>
  <c r="CL30" i="12"/>
  <c r="CM29" i="12"/>
  <c r="CL29" i="12"/>
  <c r="CM28" i="12"/>
  <c r="CL28" i="12"/>
  <c r="CM27" i="12"/>
  <c r="CL27" i="12"/>
  <c r="CM26" i="12"/>
  <c r="CL26" i="12"/>
  <c r="CM25" i="12"/>
  <c r="CL25" i="12"/>
  <c r="CM24" i="12"/>
  <c r="CL24" i="12"/>
  <c r="CM23" i="12"/>
  <c r="CL23" i="12"/>
  <c r="CM22" i="12"/>
  <c r="CL22" i="12"/>
  <c r="CM21" i="12"/>
  <c r="CL21" i="12"/>
  <c r="CM20" i="12"/>
  <c r="CL20" i="12"/>
  <c r="CM19" i="12"/>
  <c r="CL19" i="12"/>
  <c r="CM18" i="12"/>
  <c r="CL18" i="12"/>
  <c r="CM17" i="12"/>
  <c r="CL17" i="12"/>
  <c r="CM16" i="12"/>
  <c r="CL16" i="12"/>
  <c r="CM15" i="12"/>
  <c r="CL15" i="12"/>
  <c r="CM14" i="12"/>
  <c r="CL14" i="12"/>
  <c r="CM13" i="12"/>
  <c r="CL13" i="12"/>
  <c r="CM12" i="12"/>
  <c r="CL12" i="12"/>
  <c r="CM11" i="12"/>
  <c r="CL11" i="12"/>
  <c r="CM10" i="12"/>
  <c r="CL10" i="12"/>
  <c r="CM9" i="12"/>
  <c r="CL9" i="12"/>
  <c r="CM8" i="12"/>
  <c r="CL8" i="12"/>
  <c r="CM7" i="12"/>
  <c r="CL7" i="12"/>
  <c r="CM6" i="12"/>
  <c r="CL6" i="12"/>
  <c r="CM5" i="12"/>
  <c r="CL5" i="12"/>
  <c r="CM4" i="12"/>
  <c r="CL4" i="12"/>
  <c r="CM3" i="12"/>
  <c r="CL3" i="12"/>
  <c r="CK51" i="12"/>
  <c r="CK50" i="12"/>
  <c r="CK49" i="12"/>
  <c r="CK48" i="12"/>
  <c r="CK47" i="12"/>
  <c r="CK46" i="12"/>
  <c r="CK45" i="12"/>
  <c r="CK44" i="12"/>
  <c r="CK43" i="12"/>
  <c r="CK42" i="12"/>
  <c r="CK41" i="12"/>
  <c r="CK40" i="12"/>
  <c r="CK39" i="12"/>
  <c r="CK38" i="12"/>
  <c r="CK37" i="12"/>
  <c r="CK36" i="12"/>
  <c r="CK35" i="12"/>
  <c r="CK34" i="12"/>
  <c r="CK33" i="12"/>
  <c r="CK32" i="12"/>
  <c r="CK31" i="12"/>
  <c r="CK30" i="12"/>
  <c r="CK29" i="12"/>
  <c r="CK28" i="12"/>
  <c r="CK27" i="12"/>
  <c r="CK26" i="12"/>
  <c r="CK25" i="12"/>
  <c r="CK24" i="12"/>
  <c r="CK23" i="12"/>
  <c r="CK22" i="12"/>
  <c r="CK21" i="12"/>
  <c r="CK20" i="12"/>
  <c r="CK19" i="12"/>
  <c r="CK18" i="12"/>
  <c r="CK17" i="12"/>
  <c r="CK16" i="12"/>
  <c r="CK15" i="12"/>
  <c r="CK14" i="12"/>
  <c r="CK13" i="12"/>
  <c r="CK12" i="12"/>
  <c r="CK11" i="12"/>
  <c r="CK10" i="12"/>
  <c r="CK9" i="12"/>
  <c r="CK8" i="12"/>
  <c r="CK7" i="12"/>
  <c r="CK6" i="12"/>
  <c r="CK5" i="12"/>
  <c r="CK4" i="12"/>
  <c r="CK3" i="12"/>
  <c r="CF54" i="11"/>
  <c r="CF53" i="11"/>
  <c r="CF52" i="11"/>
  <c r="CF51" i="11"/>
  <c r="CF50" i="11"/>
  <c r="CF49" i="11"/>
  <c r="CF48" i="11"/>
  <c r="CF47" i="11"/>
  <c r="CF46" i="11"/>
  <c r="CF45" i="11"/>
  <c r="CF44" i="11"/>
  <c r="CF43" i="11"/>
  <c r="CF42" i="11"/>
  <c r="CF41" i="11"/>
  <c r="CF40" i="11"/>
  <c r="CF39" i="11"/>
  <c r="CF38" i="11"/>
  <c r="CF37" i="11"/>
  <c r="CF36" i="11"/>
  <c r="CF35" i="11"/>
  <c r="CF34" i="11"/>
  <c r="CF33" i="11"/>
  <c r="CF32" i="11"/>
  <c r="CF31" i="11"/>
  <c r="CF30" i="11"/>
  <c r="CF29" i="11"/>
  <c r="CF28" i="11"/>
  <c r="CF27" i="11"/>
  <c r="CF26" i="11"/>
  <c r="CF25" i="11"/>
  <c r="CF24" i="11"/>
  <c r="CF23" i="11"/>
  <c r="CF22" i="11"/>
  <c r="CF21" i="11"/>
  <c r="CF20" i="11"/>
  <c r="CF19" i="11"/>
  <c r="CF18" i="11"/>
  <c r="CF17" i="11"/>
  <c r="CF16" i="11"/>
  <c r="CF15" i="11"/>
  <c r="CF14" i="11"/>
  <c r="CF13" i="11"/>
  <c r="CF12" i="11"/>
  <c r="CF11" i="11"/>
  <c r="CF10" i="11"/>
  <c r="CF9" i="11"/>
  <c r="CF8" i="11"/>
  <c r="CF7" i="11"/>
  <c r="CF6" i="11"/>
  <c r="CF5" i="11"/>
  <c r="CF4" i="11"/>
  <c r="CF3" i="11"/>
  <c r="CE60" i="11"/>
  <c r="CD60" i="11"/>
  <c r="CE59" i="11"/>
  <c r="CD59" i="11"/>
  <c r="CE58" i="11"/>
  <c r="CD58" i="11"/>
  <c r="CE57" i="11"/>
  <c r="CD57" i="11"/>
  <c r="CE56" i="11"/>
  <c r="CD56" i="11"/>
  <c r="CE55" i="11"/>
  <c r="CD55" i="11"/>
  <c r="CE54" i="11"/>
  <c r="CD54" i="11"/>
  <c r="CE53" i="11"/>
  <c r="CD53" i="11"/>
  <c r="CE52" i="11"/>
  <c r="CD52" i="11"/>
  <c r="CE51" i="11"/>
  <c r="CD51" i="11"/>
  <c r="CE50" i="11"/>
  <c r="CD50" i="11"/>
  <c r="CE49" i="11"/>
  <c r="CD49" i="11"/>
  <c r="CE48" i="11"/>
  <c r="CD48" i="11"/>
  <c r="CE47" i="11"/>
  <c r="CD47" i="11"/>
  <c r="CE46" i="11"/>
  <c r="CD46" i="11"/>
  <c r="CE45" i="11"/>
  <c r="CD45" i="11"/>
  <c r="CE44" i="11"/>
  <c r="CD44" i="11"/>
  <c r="CE43" i="11"/>
  <c r="CD43" i="11"/>
  <c r="CE42" i="11"/>
  <c r="CD42" i="11"/>
  <c r="CE41" i="11"/>
  <c r="CD41" i="11"/>
  <c r="CE40" i="11"/>
  <c r="CD40" i="11"/>
  <c r="CE39" i="11"/>
  <c r="CD39" i="11"/>
  <c r="CE38" i="11"/>
  <c r="CD38" i="11"/>
  <c r="CE37" i="11"/>
  <c r="CD37" i="11"/>
  <c r="CE36" i="11"/>
  <c r="CD36" i="11"/>
  <c r="CE35" i="11"/>
  <c r="CD35" i="11"/>
  <c r="CE34" i="11"/>
  <c r="CD34" i="11"/>
  <c r="CE33" i="11"/>
  <c r="CD33" i="11"/>
  <c r="CE32" i="11"/>
  <c r="CD32" i="11"/>
  <c r="CE31" i="11"/>
  <c r="CD31" i="11"/>
  <c r="CE30" i="11"/>
  <c r="CD30" i="11"/>
  <c r="CE29" i="11"/>
  <c r="CD29" i="11"/>
  <c r="CE28" i="11"/>
  <c r="CD28" i="11"/>
  <c r="CE27" i="11"/>
  <c r="CD27" i="11"/>
  <c r="CE26" i="11"/>
  <c r="CD26" i="11"/>
  <c r="CE25" i="11"/>
  <c r="CD25" i="11"/>
  <c r="CE24" i="11"/>
  <c r="CD24" i="11"/>
  <c r="CE23" i="11"/>
  <c r="CD23" i="11"/>
  <c r="CE22" i="11"/>
  <c r="CD22" i="11"/>
  <c r="CE21" i="11"/>
  <c r="CD21" i="11"/>
  <c r="CE20" i="11"/>
  <c r="CD20" i="11"/>
  <c r="CE19" i="11"/>
  <c r="CD19" i="11"/>
  <c r="CE18" i="11"/>
  <c r="CD18" i="11"/>
  <c r="CE17" i="11"/>
  <c r="CD17" i="11"/>
  <c r="CE16" i="11"/>
  <c r="CD16" i="11"/>
  <c r="CE15" i="11"/>
  <c r="CD15" i="11"/>
  <c r="CE14" i="11"/>
  <c r="CD14" i="11"/>
  <c r="CE13" i="11"/>
  <c r="CD13" i="11"/>
  <c r="CE12" i="11"/>
  <c r="CD12" i="11"/>
  <c r="CE11" i="11"/>
  <c r="CD11" i="11"/>
  <c r="CE10" i="11"/>
  <c r="CD10" i="11"/>
  <c r="CE9" i="11"/>
  <c r="CD9" i="11"/>
  <c r="CE8" i="11"/>
  <c r="CD8" i="11"/>
  <c r="CE7" i="11"/>
  <c r="CD7" i="11"/>
  <c r="CE6" i="11"/>
  <c r="CD6" i="11"/>
  <c r="CE5" i="11"/>
  <c r="CD5" i="11"/>
  <c r="CE4" i="11"/>
  <c r="CD4" i="11"/>
  <c r="CE3" i="11"/>
  <c r="CD3" i="11"/>
  <c r="CT60" i="27"/>
  <c r="CT59" i="27"/>
  <c r="CT58" i="27"/>
  <c r="CT57" i="27"/>
  <c r="CT56" i="27"/>
  <c r="CS60" i="27"/>
  <c r="CS59" i="27"/>
  <c r="CS58" i="27"/>
  <c r="CS57" i="27"/>
  <c r="CS56" i="27"/>
  <c r="CR60" i="27"/>
  <c r="CR59" i="27"/>
  <c r="CR58" i="27"/>
  <c r="CR57" i="27"/>
  <c r="CR56" i="27"/>
  <c r="CP60" i="27"/>
  <c r="CP59" i="27"/>
  <c r="CP58" i="27"/>
  <c r="CP57" i="27"/>
  <c r="CP56" i="27"/>
  <c r="CO60" i="27"/>
  <c r="CN60" i="27"/>
  <c r="CO59" i="27"/>
  <c r="CN59" i="27"/>
  <c r="CO58" i="27"/>
  <c r="CN58" i="27"/>
  <c r="CO57" i="27"/>
  <c r="CN57" i="27"/>
  <c r="CO56" i="27"/>
  <c r="CN56" i="27"/>
  <c r="CM60" i="27"/>
  <c r="CL60" i="27"/>
  <c r="CK60" i="27"/>
  <c r="CM59" i="27"/>
  <c r="CL59" i="27"/>
  <c r="CK59" i="27"/>
  <c r="CM58" i="27"/>
  <c r="CL58" i="27"/>
  <c r="CK58" i="27"/>
  <c r="CM57" i="27"/>
  <c r="CL57" i="27"/>
  <c r="CK57" i="27"/>
  <c r="CM56" i="27"/>
  <c r="CL56" i="27"/>
  <c r="CK56" i="27"/>
  <c r="CI60" i="27"/>
  <c r="CI59" i="27"/>
  <c r="CI58" i="27"/>
  <c r="CI57" i="27"/>
  <c r="CI56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D61" i="27"/>
  <c r="CM51" i="34"/>
  <c r="CL51" i="34"/>
  <c r="CM50" i="34"/>
  <c r="CL50" i="34"/>
  <c r="CM49" i="34"/>
  <c r="CL49" i="34"/>
  <c r="CM48" i="34"/>
  <c r="CL48" i="34"/>
  <c r="CM47" i="34"/>
  <c r="CL47" i="34"/>
  <c r="CM46" i="34"/>
  <c r="CL46" i="34"/>
  <c r="CM45" i="34"/>
  <c r="CL45" i="34"/>
  <c r="CM44" i="34"/>
  <c r="CL44" i="34"/>
  <c r="CM43" i="34"/>
  <c r="CL43" i="34"/>
  <c r="CM42" i="34"/>
  <c r="CL42" i="34"/>
  <c r="CM41" i="34"/>
  <c r="CL41" i="34"/>
  <c r="CM40" i="34"/>
  <c r="CL40" i="34"/>
  <c r="CM39" i="34"/>
  <c r="CL39" i="34"/>
  <c r="CM38" i="34"/>
  <c r="CL38" i="34"/>
  <c r="CM37" i="34"/>
  <c r="CL37" i="34"/>
  <c r="CM36" i="34"/>
  <c r="CL36" i="34"/>
  <c r="CM35" i="34"/>
  <c r="CL35" i="34"/>
  <c r="CM34" i="34"/>
  <c r="CL34" i="34"/>
  <c r="CM33" i="34"/>
  <c r="CL33" i="34"/>
  <c r="CM32" i="34"/>
  <c r="CL32" i="34"/>
  <c r="CM31" i="34"/>
  <c r="CL31" i="34"/>
  <c r="CM30" i="34"/>
  <c r="CL30" i="34"/>
  <c r="CM29" i="34"/>
  <c r="CL29" i="34"/>
  <c r="CM28" i="34"/>
  <c r="CL28" i="34"/>
  <c r="CM27" i="34"/>
  <c r="CL27" i="34"/>
  <c r="CM26" i="34"/>
  <c r="CL26" i="34"/>
  <c r="CM25" i="34"/>
  <c r="CL25" i="34"/>
  <c r="CM24" i="34"/>
  <c r="CL24" i="34"/>
  <c r="CM23" i="34"/>
  <c r="CL23" i="34"/>
  <c r="CM22" i="34"/>
  <c r="CL22" i="34"/>
  <c r="CM21" i="34"/>
  <c r="CL21" i="34"/>
  <c r="CM20" i="34"/>
  <c r="CL20" i="34"/>
  <c r="CM19" i="34"/>
  <c r="CL19" i="34"/>
  <c r="CM18" i="34"/>
  <c r="CL18" i="34"/>
  <c r="CM17" i="34"/>
  <c r="CL17" i="34"/>
  <c r="CM16" i="34"/>
  <c r="CL16" i="34"/>
  <c r="CM15" i="34"/>
  <c r="CL15" i="34"/>
  <c r="CM14" i="34"/>
  <c r="CL14" i="34"/>
  <c r="CM13" i="34"/>
  <c r="CL13" i="34"/>
  <c r="CM12" i="34"/>
  <c r="CL12" i="34"/>
  <c r="CM11" i="34"/>
  <c r="CL11" i="34"/>
  <c r="CM10" i="34"/>
  <c r="CL10" i="34"/>
  <c r="CM9" i="34"/>
  <c r="CL9" i="34"/>
  <c r="CM8" i="34"/>
  <c r="CL8" i="34"/>
  <c r="CM7" i="34"/>
  <c r="CL7" i="34"/>
  <c r="CM6" i="34"/>
  <c r="CL6" i="34"/>
  <c r="CM5" i="34"/>
  <c r="CL5" i="34"/>
  <c r="CM4" i="34"/>
  <c r="CL4" i="34"/>
  <c r="CM3" i="34"/>
  <c r="CL3" i="34"/>
  <c r="CK51" i="34"/>
  <c r="CJ51" i="34"/>
  <c r="CK50" i="34"/>
  <c r="CJ50" i="34"/>
  <c r="CK49" i="34"/>
  <c r="CJ49" i="34"/>
  <c r="CK48" i="34"/>
  <c r="CJ48" i="34"/>
  <c r="CK47" i="34"/>
  <c r="CJ47" i="34"/>
  <c r="CK46" i="34"/>
  <c r="CJ46" i="34"/>
  <c r="CK45" i="34"/>
  <c r="CJ45" i="34"/>
  <c r="CK44" i="34"/>
  <c r="CJ44" i="34"/>
  <c r="CK43" i="34"/>
  <c r="CJ43" i="34"/>
  <c r="CK42" i="34"/>
  <c r="CJ42" i="34"/>
  <c r="CK41" i="34"/>
  <c r="CJ41" i="34"/>
  <c r="CK40" i="34"/>
  <c r="CJ40" i="34"/>
  <c r="CK39" i="34"/>
  <c r="CJ39" i="34"/>
  <c r="CK38" i="34"/>
  <c r="CJ38" i="34"/>
  <c r="CK37" i="34"/>
  <c r="CJ37" i="34"/>
  <c r="CK36" i="34"/>
  <c r="CJ36" i="34"/>
  <c r="CK35" i="34"/>
  <c r="CJ35" i="34"/>
  <c r="CK34" i="34"/>
  <c r="CJ34" i="34"/>
  <c r="CK33" i="34"/>
  <c r="CJ33" i="34"/>
  <c r="CK32" i="34"/>
  <c r="CJ32" i="34"/>
  <c r="CK31" i="34"/>
  <c r="CJ31" i="34"/>
  <c r="CK30" i="34"/>
  <c r="CJ30" i="34"/>
  <c r="CK29" i="34"/>
  <c r="CJ29" i="34"/>
  <c r="CK28" i="34"/>
  <c r="CJ28" i="34"/>
  <c r="CK27" i="34"/>
  <c r="CJ27" i="34"/>
  <c r="CK26" i="34"/>
  <c r="CJ26" i="34"/>
  <c r="CK25" i="34"/>
  <c r="CJ25" i="34"/>
  <c r="CK24" i="34"/>
  <c r="CJ24" i="34"/>
  <c r="CK23" i="34"/>
  <c r="CJ23" i="34"/>
  <c r="CK22" i="34"/>
  <c r="CJ22" i="34"/>
  <c r="CK21" i="34"/>
  <c r="CJ21" i="34"/>
  <c r="CK20" i="34"/>
  <c r="CJ20" i="34"/>
  <c r="CK19" i="34"/>
  <c r="CJ19" i="34"/>
  <c r="CK18" i="34"/>
  <c r="CJ18" i="34"/>
  <c r="CK17" i="34"/>
  <c r="CJ17" i="34"/>
  <c r="CK16" i="34"/>
  <c r="CJ16" i="34"/>
  <c r="CK15" i="34"/>
  <c r="CJ15" i="34"/>
  <c r="CK14" i="34"/>
  <c r="CJ14" i="34"/>
  <c r="CK13" i="34"/>
  <c r="CJ13" i="34"/>
  <c r="CK12" i="34"/>
  <c r="CJ12" i="34"/>
  <c r="CK11" i="34"/>
  <c r="CJ11" i="34"/>
  <c r="CK10" i="34"/>
  <c r="CJ10" i="34"/>
  <c r="CK9" i="34"/>
  <c r="CJ9" i="34"/>
  <c r="CK8" i="34"/>
  <c r="CJ8" i="34"/>
  <c r="CK7" i="34"/>
  <c r="CJ7" i="34"/>
  <c r="CK6" i="34"/>
  <c r="CJ6" i="34"/>
  <c r="CK5" i="34"/>
  <c r="CJ5" i="34"/>
  <c r="CK4" i="34"/>
  <c r="CJ4" i="34"/>
  <c r="CK3" i="34"/>
  <c r="CJ3" i="34"/>
  <c r="CI51" i="34"/>
  <c r="CH51" i="34"/>
  <c r="CI50" i="34"/>
  <c r="CH50" i="34"/>
  <c r="CI49" i="34"/>
  <c r="CH49" i="34"/>
  <c r="CI48" i="34"/>
  <c r="CH48" i="34"/>
  <c r="CI47" i="34"/>
  <c r="CH47" i="34"/>
  <c r="CI46" i="34"/>
  <c r="CH46" i="34"/>
  <c r="CI45" i="34"/>
  <c r="CH45" i="34"/>
  <c r="CI44" i="34"/>
  <c r="CH44" i="34"/>
  <c r="CI43" i="34"/>
  <c r="CH43" i="34"/>
  <c r="CI42" i="34"/>
  <c r="CH42" i="34"/>
  <c r="CI41" i="34"/>
  <c r="CH41" i="34"/>
  <c r="CI40" i="34"/>
  <c r="CH40" i="34"/>
  <c r="CI39" i="34"/>
  <c r="CH39" i="34"/>
  <c r="CI38" i="34"/>
  <c r="CH38" i="34"/>
  <c r="CI37" i="34"/>
  <c r="CH37" i="34"/>
  <c r="CI36" i="34"/>
  <c r="CH36" i="34"/>
  <c r="CI35" i="34"/>
  <c r="CH35" i="34"/>
  <c r="CI34" i="34"/>
  <c r="CH34" i="34"/>
  <c r="CI33" i="34"/>
  <c r="CH33" i="34"/>
  <c r="CI32" i="34"/>
  <c r="CH32" i="34"/>
  <c r="CI31" i="34"/>
  <c r="CH31" i="34"/>
  <c r="CI30" i="34"/>
  <c r="CH30" i="34"/>
  <c r="CI29" i="34"/>
  <c r="CH29" i="34"/>
  <c r="CI28" i="34"/>
  <c r="CH28" i="34"/>
  <c r="CI27" i="34"/>
  <c r="CH27" i="34"/>
  <c r="CI26" i="34"/>
  <c r="CH26" i="34"/>
  <c r="CI25" i="34"/>
  <c r="CH25" i="34"/>
  <c r="CI24" i="34"/>
  <c r="CH24" i="34"/>
  <c r="CI23" i="34"/>
  <c r="CH23" i="34"/>
  <c r="CI22" i="34"/>
  <c r="CH22" i="34"/>
  <c r="CI21" i="34"/>
  <c r="CH21" i="34"/>
  <c r="CI20" i="34"/>
  <c r="CH20" i="34"/>
  <c r="CI19" i="34"/>
  <c r="CH19" i="34"/>
  <c r="CI18" i="34"/>
  <c r="CH18" i="34"/>
  <c r="CI17" i="34"/>
  <c r="CH17" i="34"/>
  <c r="CI16" i="34"/>
  <c r="CH16" i="34"/>
  <c r="CI15" i="34"/>
  <c r="CH15" i="34"/>
  <c r="CI14" i="34"/>
  <c r="CH14" i="34"/>
  <c r="CI13" i="34"/>
  <c r="CH13" i="34"/>
  <c r="CI12" i="34"/>
  <c r="CH12" i="34"/>
  <c r="CI11" i="34"/>
  <c r="CH11" i="34"/>
  <c r="CI10" i="34"/>
  <c r="CH10" i="34"/>
  <c r="CI9" i="34"/>
  <c r="CH9" i="34"/>
  <c r="CI8" i="34"/>
  <c r="CH8" i="34"/>
  <c r="CI7" i="34"/>
  <c r="CH7" i="34"/>
  <c r="CI6" i="34"/>
  <c r="CH6" i="34"/>
  <c r="CI5" i="34"/>
  <c r="CH5" i="34"/>
  <c r="CI4" i="34"/>
  <c r="CH4" i="34"/>
  <c r="CI3" i="34"/>
  <c r="CH3" i="34"/>
  <c r="CG51" i="34"/>
  <c r="CG50" i="34"/>
  <c r="CG49" i="34"/>
  <c r="CG48" i="34"/>
  <c r="CG47" i="34"/>
  <c r="CG46" i="34"/>
  <c r="CG45" i="34"/>
  <c r="CG44" i="34"/>
  <c r="CG43" i="34"/>
  <c r="CG42" i="34"/>
  <c r="CG41" i="34"/>
  <c r="CG40" i="34"/>
  <c r="CG39" i="34"/>
  <c r="CG38" i="34"/>
  <c r="CG37" i="34"/>
  <c r="CG36" i="34"/>
  <c r="CG35" i="34"/>
  <c r="CG34" i="34"/>
  <c r="CG33" i="34"/>
  <c r="CG32" i="34"/>
  <c r="CG31" i="34"/>
  <c r="CG30" i="34"/>
  <c r="CG29" i="34"/>
  <c r="CG28" i="34"/>
  <c r="CG27" i="34"/>
  <c r="CG26" i="34"/>
  <c r="CG25" i="34"/>
  <c r="CG24" i="34"/>
  <c r="CG23" i="34"/>
  <c r="CG22" i="34"/>
  <c r="CG21" i="34"/>
  <c r="CG20" i="34"/>
  <c r="CG19" i="34"/>
  <c r="CG18" i="34"/>
  <c r="CG17" i="34"/>
  <c r="CG16" i="34"/>
  <c r="CG15" i="34"/>
  <c r="CG14" i="34"/>
  <c r="CG13" i="34"/>
  <c r="CG12" i="34"/>
  <c r="CG11" i="34"/>
  <c r="CG10" i="34"/>
  <c r="CG9" i="34"/>
  <c r="CG8" i="34"/>
  <c r="CG7" i="34"/>
  <c r="CG6" i="34"/>
  <c r="CG5" i="34"/>
  <c r="CG4" i="34"/>
  <c r="CG3" i="34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F48" i="7"/>
  <c r="CE48" i="7"/>
  <c r="CF15" i="7"/>
  <c r="CE15" i="7"/>
  <c r="CF14" i="7"/>
  <c r="CE14" i="7"/>
  <c r="CF13" i="7"/>
  <c r="CE13" i="7"/>
  <c r="CF12" i="7"/>
  <c r="CE12" i="7"/>
  <c r="CF11" i="7"/>
  <c r="CE11" i="7"/>
  <c r="CF10" i="7"/>
  <c r="CE10" i="7"/>
  <c r="CF9" i="7"/>
  <c r="CE9" i="7"/>
  <c r="CF8" i="7"/>
  <c r="CE8" i="7"/>
  <c r="CF7" i="7"/>
  <c r="CE7" i="7"/>
  <c r="CF6" i="7"/>
  <c r="CE6" i="7"/>
  <c r="CF5" i="7"/>
  <c r="CE5" i="7"/>
  <c r="CF4" i="7"/>
  <c r="CE4" i="7"/>
  <c r="CF3" i="7"/>
  <c r="CE3" i="7"/>
  <c r="CD48" i="7"/>
  <c r="CC48" i="7"/>
  <c r="CD15" i="7"/>
  <c r="CC15" i="7"/>
  <c r="CD14" i="7"/>
  <c r="CC14" i="7"/>
  <c r="CD13" i="7"/>
  <c r="CC13" i="7"/>
  <c r="CD12" i="7"/>
  <c r="CC12" i="7"/>
  <c r="CD11" i="7"/>
  <c r="CC11" i="7"/>
  <c r="CD10" i="7"/>
  <c r="CC10" i="7"/>
  <c r="CD9" i="7"/>
  <c r="CC9" i="7"/>
  <c r="CD8" i="7"/>
  <c r="CC8" i="7"/>
  <c r="CD7" i="7"/>
  <c r="CC7" i="7"/>
  <c r="CD6" i="7"/>
  <c r="CC6" i="7"/>
  <c r="CD5" i="7"/>
  <c r="CC5" i="7"/>
  <c r="CD4" i="7"/>
  <c r="CC4" i="7"/>
  <c r="CD3" i="7"/>
  <c r="CC3" i="7"/>
  <c r="CB48" i="7"/>
  <c r="CA48" i="7"/>
  <c r="CB15" i="7"/>
  <c r="CA15" i="7"/>
  <c r="CB14" i="7"/>
  <c r="CA14" i="7"/>
  <c r="CB13" i="7"/>
  <c r="CA13" i="7"/>
  <c r="CB12" i="7"/>
  <c r="CA12" i="7"/>
  <c r="CB11" i="7"/>
  <c r="CA11" i="7"/>
  <c r="CB10" i="7"/>
  <c r="CA10" i="7"/>
  <c r="CB9" i="7"/>
  <c r="CA9" i="7"/>
  <c r="CB8" i="7"/>
  <c r="CA8" i="7"/>
  <c r="CB7" i="7"/>
  <c r="CA7" i="7"/>
  <c r="CB6" i="7"/>
  <c r="CA6" i="7"/>
  <c r="CB5" i="7"/>
  <c r="CA5" i="7"/>
  <c r="CB4" i="7"/>
  <c r="CA4" i="7"/>
  <c r="CB3" i="7"/>
  <c r="CA3" i="7"/>
  <c r="BZ15" i="7"/>
  <c r="BZ14" i="7"/>
  <c r="BZ13" i="7"/>
  <c r="BZ12" i="7"/>
  <c r="BZ11" i="7"/>
  <c r="BZ10" i="7"/>
  <c r="BZ9" i="7"/>
  <c r="BZ8" i="7"/>
  <c r="BZ7" i="7"/>
  <c r="BZ6" i="7"/>
  <c r="BZ5" i="7"/>
  <c r="BZ4" i="7"/>
  <c r="BZ3" i="7"/>
  <c r="BY15" i="7"/>
  <c r="BY12" i="7"/>
  <c r="BY11" i="7"/>
  <c r="BY10" i="7"/>
  <c r="BY9" i="7"/>
  <c r="BY8" i="7"/>
  <c r="BY7" i="7"/>
  <c r="BY6" i="7"/>
  <c r="BY5" i="7"/>
  <c r="BY4" i="7"/>
  <c r="BY3" i="7"/>
  <c r="CE48" i="6"/>
  <c r="CD48" i="6"/>
  <c r="CE6" i="6"/>
  <c r="CD6" i="6"/>
  <c r="CC48" i="6"/>
  <c r="CB48" i="6"/>
  <c r="CA48" i="6"/>
  <c r="CC6" i="6"/>
  <c r="CB6" i="6"/>
  <c r="CA6" i="6"/>
  <c r="BZ48" i="6"/>
  <c r="BZ6" i="6"/>
  <c r="BY6" i="6"/>
  <c r="BX47" i="6"/>
  <c r="BX46" i="6"/>
  <c r="BX45" i="6"/>
  <c r="BX44" i="6"/>
  <c r="BX43" i="6"/>
  <c r="BX42" i="6"/>
  <c r="BX41" i="6"/>
  <c r="BX40" i="6"/>
  <c r="BX39" i="6"/>
  <c r="BX38" i="6"/>
  <c r="BX37" i="6"/>
  <c r="BX36" i="6"/>
  <c r="BX35" i="6"/>
  <c r="BX34" i="6"/>
  <c r="BX33" i="6"/>
  <c r="BX32" i="6"/>
  <c r="BX31" i="6"/>
  <c r="BX30" i="6"/>
  <c r="BX29" i="6"/>
  <c r="BX28" i="6"/>
  <c r="BX27" i="6"/>
  <c r="BX26" i="6"/>
  <c r="BX25" i="6"/>
  <c r="BX24" i="6"/>
  <c r="BX23" i="6"/>
  <c r="BX22" i="6"/>
  <c r="BX21" i="6"/>
  <c r="BX20" i="6"/>
  <c r="BX19" i="6"/>
  <c r="BX18" i="6"/>
  <c r="BX17" i="6"/>
  <c r="BX16" i="6"/>
  <c r="BX15" i="6"/>
  <c r="BX14" i="6"/>
  <c r="BX13" i="6"/>
  <c r="BX12" i="6"/>
  <c r="BX11" i="6"/>
  <c r="BX10" i="6"/>
  <c r="BX9" i="6"/>
  <c r="BX8" i="6"/>
  <c r="BX7" i="6"/>
  <c r="BX6" i="6"/>
  <c r="BX5" i="6"/>
  <c r="BX4" i="6"/>
  <c r="BX3" i="6"/>
  <c r="CQ51" i="13"/>
  <c r="CP51" i="13"/>
  <c r="CO51" i="13"/>
  <c r="CQ50" i="13"/>
  <c r="CP50" i="13"/>
  <c r="CO50" i="13"/>
  <c r="CQ49" i="13"/>
  <c r="CP49" i="13"/>
  <c r="CO49" i="13"/>
  <c r="CQ48" i="13"/>
  <c r="CP48" i="13"/>
  <c r="CO48" i="13"/>
  <c r="CQ47" i="13"/>
  <c r="CP47" i="13"/>
  <c r="CO47" i="13"/>
  <c r="CQ46" i="13"/>
  <c r="CP46" i="13"/>
  <c r="CO46" i="13"/>
  <c r="CQ45" i="13"/>
  <c r="CP45" i="13"/>
  <c r="CO45" i="13"/>
  <c r="CQ44" i="13"/>
  <c r="CP44" i="13"/>
  <c r="CO44" i="13"/>
  <c r="CQ43" i="13"/>
  <c r="CP43" i="13"/>
  <c r="CO43" i="13"/>
  <c r="CQ42" i="13"/>
  <c r="CP42" i="13"/>
  <c r="CO42" i="13"/>
  <c r="CQ41" i="13"/>
  <c r="CP41" i="13"/>
  <c r="CO41" i="13"/>
  <c r="CQ40" i="13"/>
  <c r="CP40" i="13"/>
  <c r="CO40" i="13"/>
  <c r="CQ39" i="13"/>
  <c r="CP39" i="13"/>
  <c r="CO39" i="13"/>
  <c r="CQ38" i="13"/>
  <c r="CP38" i="13"/>
  <c r="CO38" i="13"/>
  <c r="CQ37" i="13"/>
  <c r="CP37" i="13"/>
  <c r="CO37" i="13"/>
  <c r="CQ36" i="13"/>
  <c r="CP36" i="13"/>
  <c r="CO36" i="13"/>
  <c r="CQ35" i="13"/>
  <c r="CP35" i="13"/>
  <c r="CO35" i="13"/>
  <c r="CQ34" i="13"/>
  <c r="CP34" i="13"/>
  <c r="CO34" i="13"/>
  <c r="CQ33" i="13"/>
  <c r="CP33" i="13"/>
  <c r="CO33" i="13"/>
  <c r="CQ32" i="13"/>
  <c r="CP32" i="13"/>
  <c r="CO32" i="13"/>
  <c r="CQ31" i="13"/>
  <c r="CP31" i="13"/>
  <c r="CO31" i="13"/>
  <c r="CQ30" i="13"/>
  <c r="CP30" i="13"/>
  <c r="CO30" i="13"/>
  <c r="CQ29" i="13"/>
  <c r="CP29" i="13"/>
  <c r="CO29" i="13"/>
  <c r="CQ28" i="13"/>
  <c r="CP28" i="13"/>
  <c r="CO28" i="13"/>
  <c r="CQ27" i="13"/>
  <c r="CP27" i="13"/>
  <c r="CO27" i="13"/>
  <c r="CQ26" i="13"/>
  <c r="CP26" i="13"/>
  <c r="CO26" i="13"/>
  <c r="CQ25" i="13"/>
  <c r="CP25" i="13"/>
  <c r="CO25" i="13"/>
  <c r="CQ24" i="13"/>
  <c r="CP24" i="13"/>
  <c r="CO24" i="13"/>
  <c r="CQ23" i="13"/>
  <c r="CP23" i="13"/>
  <c r="CO23" i="13"/>
  <c r="CQ22" i="13"/>
  <c r="CP22" i="13"/>
  <c r="CO22" i="13"/>
  <c r="CQ21" i="13"/>
  <c r="CP21" i="13"/>
  <c r="CO21" i="13"/>
  <c r="CQ20" i="13"/>
  <c r="CP20" i="13"/>
  <c r="CO20" i="13"/>
  <c r="CQ19" i="13"/>
  <c r="CP19" i="13"/>
  <c r="CO19" i="13"/>
  <c r="CQ18" i="13"/>
  <c r="CP18" i="13"/>
  <c r="CO18" i="13"/>
  <c r="CQ17" i="13"/>
  <c r="CP17" i="13"/>
  <c r="CO17" i="13"/>
  <c r="CQ16" i="13"/>
  <c r="CP16" i="13"/>
  <c r="CO16" i="13"/>
  <c r="CQ15" i="13"/>
  <c r="CP15" i="13"/>
  <c r="CO15" i="13"/>
  <c r="CQ14" i="13"/>
  <c r="CP14" i="13"/>
  <c r="CO14" i="13"/>
  <c r="CQ13" i="13"/>
  <c r="CP13" i="13"/>
  <c r="CO13" i="13"/>
  <c r="CQ12" i="13"/>
  <c r="CP12" i="13"/>
  <c r="CO12" i="13"/>
  <c r="CQ11" i="13"/>
  <c r="CP11" i="13"/>
  <c r="CO11" i="13"/>
  <c r="CQ10" i="13"/>
  <c r="CP10" i="13"/>
  <c r="CO10" i="13"/>
  <c r="CQ9" i="13"/>
  <c r="CP9" i="13"/>
  <c r="CO9" i="13"/>
  <c r="CQ8" i="13"/>
  <c r="CP8" i="13"/>
  <c r="CO8" i="13"/>
  <c r="CQ7" i="13"/>
  <c r="CP7" i="13"/>
  <c r="CO7" i="13"/>
  <c r="CQ6" i="13"/>
  <c r="CP6" i="13"/>
  <c r="CO6" i="13"/>
  <c r="CQ5" i="13"/>
  <c r="CP5" i="13"/>
  <c r="CO5" i="13"/>
  <c r="CQ4" i="13"/>
  <c r="CP4" i="13"/>
  <c r="CO4" i="13"/>
  <c r="CQ3" i="13"/>
  <c r="CP3" i="13"/>
  <c r="CO3" i="13"/>
  <c r="CN51" i="13"/>
  <c r="CN50" i="13"/>
  <c r="CN49" i="13"/>
  <c r="CN48" i="13"/>
  <c r="CN47" i="13"/>
  <c r="CN46" i="13"/>
  <c r="CN45" i="13"/>
  <c r="CN44" i="13"/>
  <c r="CN43" i="13"/>
  <c r="CN42" i="13"/>
  <c r="CN41" i="13"/>
  <c r="CN40" i="13"/>
  <c r="CN39" i="13"/>
  <c r="CN38" i="13"/>
  <c r="CN37" i="13"/>
  <c r="CN36" i="13"/>
  <c r="CN35" i="13"/>
  <c r="CN34" i="13"/>
  <c r="CN33" i="13"/>
  <c r="CN32" i="13"/>
  <c r="CN31" i="13"/>
  <c r="CN30" i="13"/>
  <c r="CN29" i="13"/>
  <c r="CN28" i="13"/>
  <c r="CN27" i="13"/>
  <c r="CN26" i="13"/>
  <c r="CN25" i="13"/>
  <c r="CN24" i="13"/>
  <c r="CN23" i="13"/>
  <c r="CN22" i="13"/>
  <c r="CN21" i="13"/>
  <c r="CN20" i="13"/>
  <c r="CN19" i="13"/>
  <c r="CN18" i="13"/>
  <c r="CN17" i="13"/>
  <c r="CN16" i="13"/>
  <c r="CN15" i="13"/>
  <c r="CN14" i="13"/>
  <c r="CN13" i="13"/>
  <c r="CN12" i="13"/>
  <c r="CN11" i="13"/>
  <c r="CN10" i="13"/>
  <c r="CN9" i="13"/>
  <c r="CN8" i="13"/>
  <c r="CN7" i="13"/>
  <c r="CN6" i="13"/>
  <c r="CN5" i="13"/>
  <c r="CN4" i="13"/>
  <c r="CN3" i="13"/>
  <c r="CM51" i="13"/>
  <c r="CL51" i="13"/>
  <c r="CM50" i="13"/>
  <c r="CL50" i="13"/>
  <c r="CM49" i="13"/>
  <c r="CL49" i="13"/>
  <c r="CM48" i="13"/>
  <c r="CL48" i="13"/>
  <c r="CM47" i="13"/>
  <c r="CL47" i="13"/>
  <c r="CM46" i="13"/>
  <c r="CL46" i="13"/>
  <c r="CM45" i="13"/>
  <c r="CL45" i="13"/>
  <c r="CM44" i="13"/>
  <c r="CL44" i="13"/>
  <c r="CM43" i="13"/>
  <c r="CL43" i="13"/>
  <c r="CM42" i="13"/>
  <c r="CL42" i="13"/>
  <c r="CM41" i="13"/>
  <c r="CL41" i="13"/>
  <c r="CM40" i="13"/>
  <c r="CL40" i="13"/>
  <c r="CM39" i="13"/>
  <c r="CL39" i="13"/>
  <c r="CM38" i="13"/>
  <c r="CL38" i="13"/>
  <c r="CM37" i="13"/>
  <c r="CL37" i="13"/>
  <c r="CM36" i="13"/>
  <c r="CL36" i="13"/>
  <c r="CM35" i="13"/>
  <c r="CL35" i="13"/>
  <c r="CM34" i="13"/>
  <c r="CL34" i="13"/>
  <c r="CM33" i="13"/>
  <c r="CL33" i="13"/>
  <c r="CM32" i="13"/>
  <c r="CL32" i="13"/>
  <c r="CM31" i="13"/>
  <c r="CL31" i="13"/>
  <c r="CM30" i="13"/>
  <c r="CL30" i="13"/>
  <c r="CM29" i="13"/>
  <c r="CL29" i="13"/>
  <c r="CM28" i="13"/>
  <c r="CL28" i="13"/>
  <c r="CM27" i="13"/>
  <c r="CL27" i="13"/>
  <c r="CM26" i="13"/>
  <c r="CL26" i="13"/>
  <c r="CM25" i="13"/>
  <c r="CL25" i="13"/>
  <c r="CM24" i="13"/>
  <c r="CL24" i="13"/>
  <c r="CM23" i="13"/>
  <c r="CL23" i="13"/>
  <c r="CM22" i="13"/>
  <c r="CL22" i="13"/>
  <c r="CM21" i="13"/>
  <c r="CL21" i="13"/>
  <c r="CM20" i="13"/>
  <c r="CL20" i="13"/>
  <c r="CM19" i="13"/>
  <c r="CL19" i="13"/>
  <c r="CM18" i="13"/>
  <c r="CL18" i="13"/>
  <c r="CM17" i="13"/>
  <c r="CL17" i="13"/>
  <c r="CM16" i="13"/>
  <c r="CL16" i="13"/>
  <c r="CM15" i="13"/>
  <c r="CL15" i="13"/>
  <c r="CM14" i="13"/>
  <c r="CL14" i="13"/>
  <c r="CM13" i="13"/>
  <c r="CL13" i="13"/>
  <c r="CM12" i="13"/>
  <c r="CL12" i="13"/>
  <c r="CM11" i="13"/>
  <c r="CL11" i="13"/>
  <c r="CM10" i="13"/>
  <c r="CL10" i="13"/>
  <c r="CM9" i="13"/>
  <c r="CL9" i="13"/>
  <c r="CM8" i="13"/>
  <c r="CL8" i="13"/>
  <c r="CM7" i="13"/>
  <c r="CL7" i="13"/>
  <c r="CM6" i="13"/>
  <c r="CL6" i="13"/>
  <c r="CM5" i="13"/>
  <c r="CL5" i="13"/>
  <c r="CM4" i="13"/>
  <c r="CL4" i="13"/>
  <c r="CM3" i="13"/>
  <c r="CL3" i="13"/>
  <c r="CK56" i="13"/>
  <c r="CJ56" i="13"/>
  <c r="CK55" i="13"/>
  <c r="CJ55" i="13"/>
  <c r="CK54" i="13"/>
  <c r="CJ54" i="13"/>
  <c r="CK51" i="13"/>
  <c r="CJ51" i="13"/>
  <c r="CK50" i="13"/>
  <c r="CJ50" i="13"/>
  <c r="CK49" i="13"/>
  <c r="CJ49" i="13"/>
  <c r="CK48" i="13"/>
  <c r="CJ48" i="13"/>
  <c r="CK47" i="13"/>
  <c r="CJ47" i="13"/>
  <c r="CK46" i="13"/>
  <c r="CJ46" i="13"/>
  <c r="CK45" i="13"/>
  <c r="CJ45" i="13"/>
  <c r="CK44" i="13"/>
  <c r="CJ44" i="13"/>
  <c r="CK43" i="13"/>
  <c r="CJ43" i="13"/>
  <c r="CK42" i="13"/>
  <c r="CJ42" i="13"/>
  <c r="CK41" i="13"/>
  <c r="CJ41" i="13"/>
  <c r="CK40" i="13"/>
  <c r="CJ40" i="13"/>
  <c r="CK39" i="13"/>
  <c r="CJ39" i="13"/>
  <c r="CK38" i="13"/>
  <c r="CJ38" i="13"/>
  <c r="CK37" i="13"/>
  <c r="CJ37" i="13"/>
  <c r="CK36" i="13"/>
  <c r="CJ36" i="13"/>
  <c r="CK35" i="13"/>
  <c r="CJ35" i="13"/>
  <c r="CK34" i="13"/>
  <c r="CJ34" i="13"/>
  <c r="CK33" i="13"/>
  <c r="CJ33" i="13"/>
  <c r="CK32" i="13"/>
  <c r="CJ32" i="13"/>
  <c r="CK31" i="13"/>
  <c r="CJ31" i="13"/>
  <c r="CK30" i="13"/>
  <c r="CJ30" i="13"/>
  <c r="CK29" i="13"/>
  <c r="CJ29" i="13"/>
  <c r="CK28" i="13"/>
  <c r="CJ28" i="13"/>
  <c r="CK27" i="13"/>
  <c r="CJ27" i="13"/>
  <c r="CK26" i="13"/>
  <c r="CJ26" i="13"/>
  <c r="CK25" i="13"/>
  <c r="CJ25" i="13"/>
  <c r="CK24" i="13"/>
  <c r="CJ24" i="13"/>
  <c r="CK23" i="13"/>
  <c r="CJ23" i="13"/>
  <c r="CK22" i="13"/>
  <c r="CJ22" i="13"/>
  <c r="CK21" i="13"/>
  <c r="CJ21" i="13"/>
  <c r="CK20" i="13"/>
  <c r="CJ20" i="13"/>
  <c r="CK19" i="13"/>
  <c r="CJ19" i="13"/>
  <c r="CK18" i="13"/>
  <c r="CJ18" i="13"/>
  <c r="CK17" i="13"/>
  <c r="CJ17" i="13"/>
  <c r="CK16" i="13"/>
  <c r="CJ16" i="13"/>
  <c r="CK15" i="13"/>
  <c r="CJ15" i="13"/>
  <c r="CK14" i="13"/>
  <c r="CJ14" i="13"/>
  <c r="CK13" i="13"/>
  <c r="CJ13" i="13"/>
  <c r="CK12" i="13"/>
  <c r="CJ12" i="13"/>
  <c r="CK11" i="13"/>
  <c r="CJ11" i="13"/>
  <c r="CK10" i="13"/>
  <c r="CJ10" i="13"/>
  <c r="CK9" i="13"/>
  <c r="CJ9" i="13"/>
  <c r="CK8" i="13"/>
  <c r="CJ8" i="13"/>
  <c r="CK7" i="13"/>
  <c r="CJ7" i="13"/>
  <c r="CK6" i="13"/>
  <c r="CJ6" i="13"/>
  <c r="CK5" i="13"/>
  <c r="CJ5" i="13"/>
  <c r="CK4" i="13"/>
  <c r="CJ4" i="13"/>
  <c r="CK3" i="13"/>
  <c r="CJ3" i="13"/>
  <c r="CI56" i="13"/>
  <c r="CH56" i="13"/>
  <c r="CI55" i="13"/>
  <c r="CH55" i="13"/>
  <c r="CI54" i="13"/>
  <c r="CH54" i="13"/>
  <c r="CI51" i="13"/>
  <c r="CH51" i="13"/>
  <c r="CI50" i="13"/>
  <c r="CH50" i="13"/>
  <c r="CI49" i="13"/>
  <c r="CH49" i="13"/>
  <c r="CI48" i="13"/>
  <c r="CH48" i="13"/>
  <c r="CI47" i="13"/>
  <c r="CH47" i="13"/>
  <c r="CI46" i="13"/>
  <c r="CH46" i="13"/>
  <c r="CI45" i="13"/>
  <c r="CH45" i="13"/>
  <c r="CI44" i="13"/>
  <c r="CH44" i="13"/>
  <c r="CI43" i="13"/>
  <c r="CH43" i="13"/>
  <c r="CI42" i="13"/>
  <c r="CH42" i="13"/>
  <c r="CI41" i="13"/>
  <c r="CH41" i="13"/>
  <c r="CI40" i="13"/>
  <c r="CH40" i="13"/>
  <c r="CI39" i="13"/>
  <c r="CH39" i="13"/>
  <c r="CI38" i="13"/>
  <c r="CH38" i="13"/>
  <c r="CI37" i="13"/>
  <c r="CH37" i="13"/>
  <c r="CI36" i="13"/>
  <c r="CH36" i="13"/>
  <c r="CI35" i="13"/>
  <c r="CH35" i="13"/>
  <c r="CI34" i="13"/>
  <c r="CH34" i="13"/>
  <c r="CI33" i="13"/>
  <c r="CH33" i="13"/>
  <c r="CI32" i="13"/>
  <c r="CH32" i="13"/>
  <c r="CI31" i="13"/>
  <c r="CH31" i="13"/>
  <c r="CI30" i="13"/>
  <c r="CH30" i="13"/>
  <c r="CI29" i="13"/>
  <c r="CH29" i="13"/>
  <c r="CI28" i="13"/>
  <c r="CH28" i="13"/>
  <c r="CI27" i="13"/>
  <c r="CH27" i="13"/>
  <c r="CI26" i="13"/>
  <c r="CH26" i="13"/>
  <c r="CI25" i="13"/>
  <c r="CH25" i="13"/>
  <c r="CI24" i="13"/>
  <c r="CH24" i="13"/>
  <c r="CI23" i="13"/>
  <c r="CH23" i="13"/>
  <c r="CI22" i="13"/>
  <c r="CH22" i="13"/>
  <c r="CI21" i="13"/>
  <c r="CH21" i="13"/>
  <c r="CI20" i="13"/>
  <c r="CH20" i="13"/>
  <c r="CI19" i="13"/>
  <c r="CH19" i="13"/>
  <c r="CI18" i="13"/>
  <c r="CH18" i="13"/>
  <c r="CI17" i="13"/>
  <c r="CH17" i="13"/>
  <c r="CI16" i="13"/>
  <c r="CH16" i="13"/>
  <c r="CI15" i="13"/>
  <c r="CH15" i="13"/>
  <c r="CI14" i="13"/>
  <c r="CH14" i="13"/>
  <c r="CI13" i="13"/>
  <c r="CH13" i="13"/>
  <c r="CI12" i="13"/>
  <c r="CH12" i="13"/>
  <c r="CI11" i="13"/>
  <c r="CH11" i="13"/>
  <c r="CI10" i="13"/>
  <c r="CH10" i="13"/>
  <c r="CI9" i="13"/>
  <c r="CH9" i="13"/>
  <c r="CI8" i="13"/>
  <c r="CH8" i="13"/>
  <c r="CI7" i="13"/>
  <c r="CH7" i="13"/>
  <c r="CI6" i="13"/>
  <c r="CH6" i="13"/>
  <c r="CI5" i="13"/>
  <c r="CH5" i="13"/>
  <c r="CI4" i="13"/>
  <c r="CH4" i="13"/>
  <c r="CI3" i="13"/>
  <c r="CH3" i="13"/>
  <c r="CG56" i="13"/>
  <c r="CF56" i="13"/>
  <c r="CG55" i="13"/>
  <c r="CF55" i="13"/>
  <c r="CG54" i="13"/>
  <c r="CF54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G4" i="13"/>
  <c r="CF4" i="13"/>
  <c r="CG3" i="13"/>
  <c r="CF3" i="13"/>
  <c r="CE56" i="13"/>
  <c r="CE55" i="13"/>
  <c r="CE54" i="13"/>
  <c r="CE51" i="13"/>
  <c r="CE50" i="13"/>
  <c r="CE49" i="13"/>
  <c r="CE48" i="13"/>
  <c r="CE47" i="13"/>
  <c r="CE46" i="13"/>
  <c r="CE45" i="13"/>
  <c r="CE44" i="13"/>
  <c r="CE43" i="13"/>
  <c r="CE42" i="13"/>
  <c r="CE41" i="13"/>
  <c r="CE40" i="13"/>
  <c r="CE39" i="13"/>
  <c r="CE38" i="13"/>
  <c r="CE37" i="13"/>
  <c r="CE36" i="13"/>
  <c r="CE35" i="13"/>
  <c r="CE34" i="13"/>
  <c r="CE33" i="13"/>
  <c r="CE32" i="13"/>
  <c r="CE31" i="13"/>
  <c r="CE30" i="13"/>
  <c r="CE29" i="13"/>
  <c r="CE28" i="13"/>
  <c r="CE27" i="13"/>
  <c r="CE26" i="13"/>
  <c r="CE25" i="13"/>
  <c r="CE24" i="13"/>
  <c r="CE23" i="13"/>
  <c r="CE22" i="13"/>
  <c r="CE21" i="13"/>
  <c r="CE20" i="13"/>
  <c r="CE19" i="13"/>
  <c r="CE18" i="13"/>
  <c r="CE17" i="13"/>
  <c r="CE16" i="13"/>
  <c r="CE15" i="13"/>
  <c r="CE14" i="13"/>
  <c r="CE13" i="13"/>
  <c r="CE12" i="13"/>
  <c r="CE11" i="13"/>
  <c r="CE10" i="13"/>
  <c r="CE9" i="13"/>
  <c r="CE8" i="13"/>
  <c r="CE7" i="13"/>
  <c r="CE6" i="13"/>
  <c r="CE5" i="13"/>
  <c r="CE4" i="13"/>
  <c r="CE3" i="13"/>
  <c r="CZ55" i="25"/>
  <c r="CZ54" i="25"/>
  <c r="CZ52" i="25"/>
  <c r="CZ51" i="25"/>
  <c r="CZ50" i="25"/>
  <c r="CZ49" i="25"/>
  <c r="CZ48" i="25"/>
  <c r="CZ47" i="25"/>
  <c r="CZ46" i="25"/>
  <c r="CZ45" i="25"/>
  <c r="CZ44" i="25"/>
  <c r="CZ43" i="25"/>
  <c r="CZ42" i="25"/>
  <c r="CZ41" i="25"/>
  <c r="CZ40" i="25"/>
  <c r="CZ39" i="25"/>
  <c r="CZ38" i="25"/>
  <c r="CZ37" i="25"/>
  <c r="CZ36" i="25"/>
  <c r="CZ35" i="25"/>
  <c r="CZ34" i="25"/>
  <c r="CZ33" i="25"/>
  <c r="CZ32" i="25"/>
  <c r="CZ31" i="25"/>
  <c r="CZ30" i="25"/>
  <c r="CZ29" i="25"/>
  <c r="CZ28" i="25"/>
  <c r="CZ27" i="25"/>
  <c r="CZ26" i="25"/>
  <c r="CZ25" i="25"/>
  <c r="CZ24" i="25"/>
  <c r="CZ23" i="25"/>
  <c r="CZ22" i="25"/>
  <c r="CZ21" i="25"/>
  <c r="CZ20" i="25"/>
  <c r="CZ19" i="25"/>
  <c r="CZ18" i="25"/>
  <c r="CZ17" i="25"/>
  <c r="CZ16" i="25"/>
  <c r="CZ15" i="25"/>
  <c r="CZ14" i="25"/>
  <c r="CZ13" i="25"/>
  <c r="CZ12" i="25"/>
  <c r="CZ11" i="25"/>
  <c r="CZ10" i="25"/>
  <c r="CZ9" i="25"/>
  <c r="CZ8" i="25"/>
  <c r="CZ7" i="25"/>
  <c r="CZ6" i="25"/>
  <c r="CZ5" i="25"/>
  <c r="CZ4" i="25"/>
  <c r="CZ3" i="25"/>
  <c r="CW55" i="25"/>
  <c r="CW54" i="25"/>
  <c r="CW52" i="25"/>
  <c r="CW51" i="25"/>
  <c r="CW50" i="25"/>
  <c r="CW49" i="25"/>
  <c r="CW48" i="25"/>
  <c r="CW47" i="25"/>
  <c r="CW46" i="25"/>
  <c r="CW45" i="25"/>
  <c r="CW44" i="25"/>
  <c r="CW43" i="25"/>
  <c r="CW42" i="25"/>
  <c r="CW41" i="25"/>
  <c r="CW40" i="25"/>
  <c r="CW39" i="25"/>
  <c r="CW38" i="25"/>
  <c r="CW37" i="25"/>
  <c r="CW36" i="25"/>
  <c r="CW35" i="25"/>
  <c r="CW34" i="25"/>
  <c r="CW33" i="25"/>
  <c r="CW32" i="25"/>
  <c r="CW31" i="25"/>
  <c r="CW30" i="25"/>
  <c r="CW29" i="25"/>
  <c r="CW28" i="25"/>
  <c r="CW27" i="25"/>
  <c r="CW26" i="25"/>
  <c r="CW25" i="25"/>
  <c r="CW24" i="25"/>
  <c r="CW23" i="25"/>
  <c r="CW22" i="25"/>
  <c r="CW21" i="25"/>
  <c r="CW20" i="25"/>
  <c r="CW19" i="25"/>
  <c r="CW18" i="25"/>
  <c r="CW17" i="25"/>
  <c r="CW16" i="25"/>
  <c r="CW15" i="25"/>
  <c r="CW14" i="25"/>
  <c r="CW13" i="25"/>
  <c r="CW12" i="25"/>
  <c r="CW11" i="25"/>
  <c r="CW10" i="25"/>
  <c r="CW9" i="25"/>
  <c r="CW8" i="25"/>
  <c r="CW7" i="25"/>
  <c r="CW6" i="25"/>
  <c r="CW5" i="25"/>
  <c r="CW4" i="25"/>
  <c r="CW3" i="25"/>
  <c r="CV55" i="25"/>
  <c r="CV54" i="25"/>
  <c r="CV52" i="25"/>
  <c r="CV51" i="25"/>
  <c r="CV50" i="25"/>
  <c r="CV49" i="25"/>
  <c r="CV48" i="25"/>
  <c r="CV47" i="25"/>
  <c r="CV46" i="25"/>
  <c r="CV45" i="25"/>
  <c r="CV44" i="25"/>
  <c r="CV43" i="25"/>
  <c r="CV42" i="25"/>
  <c r="CV41" i="25"/>
  <c r="CV40" i="25"/>
  <c r="CV39" i="25"/>
  <c r="CV38" i="25"/>
  <c r="CV37" i="25"/>
  <c r="CV36" i="25"/>
  <c r="CV35" i="25"/>
  <c r="CV34" i="25"/>
  <c r="CV33" i="25"/>
  <c r="CV32" i="25"/>
  <c r="CV31" i="25"/>
  <c r="CV30" i="25"/>
  <c r="CV29" i="25"/>
  <c r="CV28" i="25"/>
  <c r="CV27" i="25"/>
  <c r="CV26" i="25"/>
  <c r="CV25" i="25"/>
  <c r="CV24" i="25"/>
  <c r="CV23" i="25"/>
  <c r="CV22" i="25"/>
  <c r="CV21" i="25"/>
  <c r="CV20" i="25"/>
  <c r="CV19" i="25"/>
  <c r="CV18" i="25"/>
  <c r="CV17" i="25"/>
  <c r="CV16" i="25"/>
  <c r="CV15" i="25"/>
  <c r="CV14" i="25"/>
  <c r="CV13" i="25"/>
  <c r="CV12" i="25"/>
  <c r="CV11" i="25"/>
  <c r="CV10" i="25"/>
  <c r="CV9" i="25"/>
  <c r="CV8" i="25"/>
  <c r="CV7" i="25"/>
  <c r="CV6" i="25"/>
  <c r="CV5" i="25"/>
  <c r="CV4" i="25"/>
  <c r="CV3" i="25"/>
  <c r="CT3" i="25"/>
  <c r="CU55" i="25"/>
  <c r="CU54" i="25"/>
  <c r="CU52" i="25"/>
  <c r="CU51" i="25"/>
  <c r="CU50" i="25"/>
  <c r="CU49" i="25"/>
  <c r="CU48" i="25"/>
  <c r="CU47" i="25"/>
  <c r="CU46" i="25"/>
  <c r="CU45" i="25"/>
  <c r="CU44" i="25"/>
  <c r="CU43" i="25"/>
  <c r="CU42" i="25"/>
  <c r="CU41" i="25"/>
  <c r="CU40" i="25"/>
  <c r="CU39" i="25"/>
  <c r="CU38" i="25"/>
  <c r="CU37" i="25"/>
  <c r="CU36" i="25"/>
  <c r="CU35" i="25"/>
  <c r="CU34" i="25"/>
  <c r="CU33" i="25"/>
  <c r="CU32" i="25"/>
  <c r="CU31" i="25"/>
  <c r="CU30" i="25"/>
  <c r="CU29" i="25"/>
  <c r="CU28" i="25"/>
  <c r="CU27" i="25"/>
  <c r="CU26" i="25"/>
  <c r="CU25" i="25"/>
  <c r="CU24" i="25"/>
  <c r="CU23" i="25"/>
  <c r="CU22" i="25"/>
  <c r="CU21" i="25"/>
  <c r="CU20" i="25"/>
  <c r="CU19" i="25"/>
  <c r="CU18" i="25"/>
  <c r="CU17" i="25"/>
  <c r="CU16" i="25"/>
  <c r="CU15" i="25"/>
  <c r="CU14" i="25"/>
  <c r="CU13" i="25"/>
  <c r="CU12" i="25"/>
  <c r="CU11" i="25"/>
  <c r="CU10" i="25"/>
  <c r="CU9" i="25"/>
  <c r="CU8" i="25"/>
  <c r="CU7" i="25"/>
  <c r="CU6" i="25"/>
  <c r="CU5" i="25"/>
  <c r="CU4" i="25"/>
  <c r="CU3" i="25"/>
  <c r="CT55" i="25"/>
  <c r="CT54" i="25"/>
  <c r="CT52" i="25"/>
  <c r="CT51" i="25"/>
  <c r="CT50" i="25"/>
  <c r="CT49" i="25"/>
  <c r="CT48" i="25"/>
  <c r="CT47" i="25"/>
  <c r="CT46" i="25"/>
  <c r="CT45" i="25"/>
  <c r="CT44" i="25"/>
  <c r="CT43" i="25"/>
  <c r="CT42" i="25"/>
  <c r="CT41" i="25"/>
  <c r="CT40" i="25"/>
  <c r="CT39" i="25"/>
  <c r="CT38" i="25"/>
  <c r="CT37" i="25"/>
  <c r="CT36" i="25"/>
  <c r="CT35" i="25"/>
  <c r="CT34" i="25"/>
  <c r="CT33" i="25"/>
  <c r="CT32" i="25"/>
  <c r="CT31" i="25"/>
  <c r="CT30" i="25"/>
  <c r="CT29" i="25"/>
  <c r="CT28" i="25"/>
  <c r="CT27" i="25"/>
  <c r="CT26" i="25"/>
  <c r="CT25" i="25"/>
  <c r="CT24" i="25"/>
  <c r="CT23" i="25"/>
  <c r="CT22" i="25"/>
  <c r="CT21" i="25"/>
  <c r="CT20" i="25"/>
  <c r="CT19" i="25"/>
  <c r="CT18" i="25"/>
  <c r="CT17" i="25"/>
  <c r="CT16" i="25"/>
  <c r="CT15" i="25"/>
  <c r="CT14" i="25"/>
  <c r="CT13" i="25"/>
  <c r="CT12" i="25"/>
  <c r="CT11" i="25"/>
  <c r="CT10" i="25"/>
  <c r="CT9" i="25"/>
  <c r="CT8" i="25"/>
  <c r="CT7" i="25"/>
  <c r="CT6" i="25"/>
  <c r="CT5" i="25"/>
  <c r="CT4" i="25"/>
  <c r="CS55" i="25"/>
  <c r="CS54" i="25"/>
  <c r="CS52" i="25"/>
  <c r="CS51" i="25"/>
  <c r="CS50" i="25"/>
  <c r="CS49" i="25"/>
  <c r="CS48" i="25"/>
  <c r="CS47" i="25"/>
  <c r="CS46" i="25"/>
  <c r="CS45" i="25"/>
  <c r="CS44" i="25"/>
  <c r="CS43" i="25"/>
  <c r="CS42" i="25"/>
  <c r="CS41" i="25"/>
  <c r="CS40" i="25"/>
  <c r="CS39" i="25"/>
  <c r="CS38" i="25"/>
  <c r="CS37" i="25"/>
  <c r="CS36" i="25"/>
  <c r="CS35" i="25"/>
  <c r="CS34" i="25"/>
  <c r="CS33" i="25"/>
  <c r="CS32" i="25"/>
  <c r="CS31" i="25"/>
  <c r="CS30" i="25"/>
  <c r="CS29" i="25"/>
  <c r="CS28" i="25"/>
  <c r="CS27" i="25"/>
  <c r="CS26" i="25"/>
  <c r="CS25" i="25"/>
  <c r="CS24" i="25"/>
  <c r="CS23" i="25"/>
  <c r="CS22" i="25"/>
  <c r="CS21" i="25"/>
  <c r="CS20" i="25"/>
  <c r="CS19" i="25"/>
  <c r="CS18" i="25"/>
  <c r="CS17" i="25"/>
  <c r="CS16" i="25"/>
  <c r="CS15" i="25"/>
  <c r="CS14" i="25"/>
  <c r="CS13" i="25"/>
  <c r="CS12" i="25"/>
  <c r="CS11" i="25"/>
  <c r="CS10" i="25"/>
  <c r="CS9" i="25"/>
  <c r="CS8" i="25"/>
  <c r="CS7" i="25"/>
  <c r="CS6" i="25"/>
  <c r="CS5" i="25"/>
  <c r="CS4" i="25"/>
  <c r="CS3" i="25"/>
  <c r="CR55" i="25"/>
  <c r="CR54" i="25"/>
  <c r="CR52" i="25"/>
  <c r="CR51" i="25"/>
  <c r="CR50" i="25"/>
  <c r="CR49" i="25"/>
  <c r="CR48" i="25"/>
  <c r="CR47" i="25"/>
  <c r="CR46" i="25"/>
  <c r="CR45" i="25"/>
  <c r="CR44" i="25"/>
  <c r="CR43" i="25"/>
  <c r="CR42" i="25"/>
  <c r="CR41" i="25"/>
  <c r="CR40" i="25"/>
  <c r="CR39" i="25"/>
  <c r="CR38" i="25"/>
  <c r="CR37" i="25"/>
  <c r="CR36" i="25"/>
  <c r="CR35" i="25"/>
  <c r="CR34" i="25"/>
  <c r="CR33" i="25"/>
  <c r="CR32" i="25"/>
  <c r="CR31" i="25"/>
  <c r="CR30" i="25"/>
  <c r="CR29" i="25"/>
  <c r="CR28" i="25"/>
  <c r="CR27" i="25"/>
  <c r="CR26" i="25"/>
  <c r="CR25" i="25"/>
  <c r="CR24" i="25"/>
  <c r="CR23" i="25"/>
  <c r="CR22" i="25"/>
  <c r="CR21" i="25"/>
  <c r="CR20" i="25"/>
  <c r="CR19" i="25"/>
  <c r="CR18" i="25"/>
  <c r="CR17" i="25"/>
  <c r="CR16" i="25"/>
  <c r="CR15" i="25"/>
  <c r="CR14" i="25"/>
  <c r="CR13" i="25"/>
  <c r="CR12" i="25"/>
  <c r="CR11" i="25"/>
  <c r="CR10" i="25"/>
  <c r="CR9" i="25"/>
  <c r="CR8" i="25"/>
  <c r="CR7" i="25"/>
  <c r="CR6" i="25"/>
  <c r="CR5" i="25"/>
  <c r="CR4" i="25"/>
  <c r="CR3" i="25"/>
  <c r="CQ55" i="25"/>
  <c r="CQ54" i="25"/>
  <c r="CQ52" i="25"/>
  <c r="CQ51" i="25"/>
  <c r="CQ50" i="25"/>
  <c r="CQ49" i="25"/>
  <c r="CQ48" i="25"/>
  <c r="CQ47" i="25"/>
  <c r="CQ46" i="25"/>
  <c r="CQ45" i="25"/>
  <c r="CQ44" i="25"/>
  <c r="CQ43" i="25"/>
  <c r="CQ42" i="25"/>
  <c r="CQ41" i="25"/>
  <c r="CQ40" i="25"/>
  <c r="CQ39" i="25"/>
  <c r="CQ38" i="25"/>
  <c r="CQ37" i="25"/>
  <c r="CQ36" i="25"/>
  <c r="CQ35" i="25"/>
  <c r="CQ34" i="25"/>
  <c r="CQ33" i="25"/>
  <c r="CQ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CQ3" i="25"/>
  <c r="CP55" i="25"/>
  <c r="CP54" i="25"/>
  <c r="CP52" i="25"/>
  <c r="CP51" i="25"/>
  <c r="CP50" i="25"/>
  <c r="CP49" i="25"/>
  <c r="CP48" i="25"/>
  <c r="CP47" i="25"/>
  <c r="CP46" i="25"/>
  <c r="CP45" i="25"/>
  <c r="CP44" i="25"/>
  <c r="CP43" i="25"/>
  <c r="CP42" i="25"/>
  <c r="CP41" i="25"/>
  <c r="CP40" i="25"/>
  <c r="CP39" i="25"/>
  <c r="CP38" i="25"/>
  <c r="CP37" i="25"/>
  <c r="CP36" i="25"/>
  <c r="CP35" i="25"/>
  <c r="CP34" i="25"/>
  <c r="CP33" i="25"/>
  <c r="CP32" i="25"/>
  <c r="CP31" i="25"/>
  <c r="CP30" i="25"/>
  <c r="CP29" i="25"/>
  <c r="CP28" i="25"/>
  <c r="CP27" i="25"/>
  <c r="CP26" i="25"/>
  <c r="CP25" i="25"/>
  <c r="CP24" i="25"/>
  <c r="CP23" i="25"/>
  <c r="CP22" i="25"/>
  <c r="CP21" i="25"/>
  <c r="CP20" i="25"/>
  <c r="CP19" i="25"/>
  <c r="CP18" i="25"/>
  <c r="CP17" i="25"/>
  <c r="CP16" i="25"/>
  <c r="CP15" i="25"/>
  <c r="CP14" i="25"/>
  <c r="CP13" i="25"/>
  <c r="CP12" i="25"/>
  <c r="CP11" i="25"/>
  <c r="CP10" i="25"/>
  <c r="CP9" i="25"/>
  <c r="CP8" i="25"/>
  <c r="CP7" i="25"/>
  <c r="CP6" i="25"/>
  <c r="CP5" i="25"/>
  <c r="CP4" i="25"/>
  <c r="CP3" i="25"/>
  <c r="CO55" i="25"/>
  <c r="CN55" i="25"/>
  <c r="CM55" i="25"/>
  <c r="CO54" i="25"/>
  <c r="CN54" i="25"/>
  <c r="CM54" i="25"/>
  <c r="CO52" i="25"/>
  <c r="CN52" i="25"/>
  <c r="CM52" i="25"/>
  <c r="CO51" i="25"/>
  <c r="CN51" i="25"/>
  <c r="CM51" i="25"/>
  <c r="CO50" i="25"/>
  <c r="CN50" i="25"/>
  <c r="CM50" i="25"/>
  <c r="CO49" i="25"/>
  <c r="CN49" i="25"/>
  <c r="CM49" i="25"/>
  <c r="CO48" i="25"/>
  <c r="CN48" i="25"/>
  <c r="CM48" i="25"/>
  <c r="CO47" i="25"/>
  <c r="CN47" i="25"/>
  <c r="CM47" i="25"/>
  <c r="CO46" i="25"/>
  <c r="CN46" i="25"/>
  <c r="CM46" i="25"/>
  <c r="CO45" i="25"/>
  <c r="CN45" i="25"/>
  <c r="CM45" i="25"/>
  <c r="CO44" i="25"/>
  <c r="CN44" i="25"/>
  <c r="CM44" i="25"/>
  <c r="CO43" i="25"/>
  <c r="CN43" i="25"/>
  <c r="CM43" i="25"/>
  <c r="CO42" i="25"/>
  <c r="CN42" i="25"/>
  <c r="CM42" i="25"/>
  <c r="CO41" i="25"/>
  <c r="CN41" i="25"/>
  <c r="CM41" i="25"/>
  <c r="CO40" i="25"/>
  <c r="CN40" i="25"/>
  <c r="CM40" i="25"/>
  <c r="CO39" i="25"/>
  <c r="CN39" i="25"/>
  <c r="CM39" i="25"/>
  <c r="CO38" i="25"/>
  <c r="CN38" i="25"/>
  <c r="CM38" i="25"/>
  <c r="CO37" i="25"/>
  <c r="CN37" i="25"/>
  <c r="CM37" i="25"/>
  <c r="CO36" i="25"/>
  <c r="CN36" i="25"/>
  <c r="CM36" i="25"/>
  <c r="CO35" i="25"/>
  <c r="CN35" i="25"/>
  <c r="CM35" i="25"/>
  <c r="CO34" i="25"/>
  <c r="CN34" i="25"/>
  <c r="CM34" i="25"/>
  <c r="CO33" i="25"/>
  <c r="CN33" i="25"/>
  <c r="CM33" i="25"/>
  <c r="CO32" i="25"/>
  <c r="CN32" i="25"/>
  <c r="CM32" i="25"/>
  <c r="CO31" i="25"/>
  <c r="CN31" i="25"/>
  <c r="CM31" i="25"/>
  <c r="CO30" i="25"/>
  <c r="CN30" i="25"/>
  <c r="CM30" i="25"/>
  <c r="CO29" i="25"/>
  <c r="CN29" i="25"/>
  <c r="CM29" i="25"/>
  <c r="CO28" i="25"/>
  <c r="CN28" i="25"/>
  <c r="CM28" i="25"/>
  <c r="CO27" i="25"/>
  <c r="CN27" i="25"/>
  <c r="CM27" i="25"/>
  <c r="CO26" i="25"/>
  <c r="CN26" i="25"/>
  <c r="CM26" i="25"/>
  <c r="CO25" i="25"/>
  <c r="CN25" i="25"/>
  <c r="CM25" i="25"/>
  <c r="CO24" i="25"/>
  <c r="CN24" i="25"/>
  <c r="CM24" i="25"/>
  <c r="CO23" i="25"/>
  <c r="CN23" i="25"/>
  <c r="CM23" i="25"/>
  <c r="CO22" i="25"/>
  <c r="CN22" i="25"/>
  <c r="CM22" i="25"/>
  <c r="CO21" i="25"/>
  <c r="CN21" i="25"/>
  <c r="CM21" i="25"/>
  <c r="CO20" i="25"/>
  <c r="CN20" i="25"/>
  <c r="CM20" i="25"/>
  <c r="CO19" i="25"/>
  <c r="CN19" i="25"/>
  <c r="CM19" i="25"/>
  <c r="CO18" i="25"/>
  <c r="CN18" i="25"/>
  <c r="CM18" i="25"/>
  <c r="CO17" i="25"/>
  <c r="CN17" i="25"/>
  <c r="CM17" i="25"/>
  <c r="CO16" i="25"/>
  <c r="CN16" i="25"/>
  <c r="CM16" i="25"/>
  <c r="CO15" i="25"/>
  <c r="CN15" i="25"/>
  <c r="CM15" i="25"/>
  <c r="CO14" i="25"/>
  <c r="CN14" i="25"/>
  <c r="CM14" i="25"/>
  <c r="CO13" i="25"/>
  <c r="CN13" i="25"/>
  <c r="CM13" i="25"/>
  <c r="CO12" i="25"/>
  <c r="CN12" i="25"/>
  <c r="CM12" i="25"/>
  <c r="CO11" i="25"/>
  <c r="CN11" i="25"/>
  <c r="CM11" i="25"/>
  <c r="CO10" i="25"/>
  <c r="CN10" i="25"/>
  <c r="CM10" i="25"/>
  <c r="CO9" i="25"/>
  <c r="CN9" i="25"/>
  <c r="CM9" i="25"/>
  <c r="CO8" i="25"/>
  <c r="CN8" i="25"/>
  <c r="CM8" i="25"/>
  <c r="CO7" i="25"/>
  <c r="CN7" i="25"/>
  <c r="CM7" i="25"/>
  <c r="CO6" i="25"/>
  <c r="CN6" i="25"/>
  <c r="CM6" i="25"/>
  <c r="CO5" i="25"/>
  <c r="CN5" i="25"/>
  <c r="CM5" i="25"/>
  <c r="CO4" i="25"/>
  <c r="CN4" i="25"/>
  <c r="CM4" i="25"/>
  <c r="CO3" i="25"/>
  <c r="CN3" i="25"/>
  <c r="CM3" i="25"/>
  <c r="CL55" i="25"/>
  <c r="CL54" i="25"/>
  <c r="CL52" i="25"/>
  <c r="CL51" i="25"/>
  <c r="CL50" i="25"/>
  <c r="CL49" i="25"/>
  <c r="CL48" i="25"/>
  <c r="CL47" i="25"/>
  <c r="CL46" i="25"/>
  <c r="CL45" i="25"/>
  <c r="CL44" i="25"/>
  <c r="CL43" i="25"/>
  <c r="CL42" i="25"/>
  <c r="CL41" i="25"/>
  <c r="CL40" i="25"/>
  <c r="CL39" i="25"/>
  <c r="CL38" i="25"/>
  <c r="CL37" i="25"/>
  <c r="CL36" i="25"/>
  <c r="CL35" i="25"/>
  <c r="CL34" i="25"/>
  <c r="CL33" i="25"/>
  <c r="CL32" i="25"/>
  <c r="CL31" i="25"/>
  <c r="CL30" i="25"/>
  <c r="CL29" i="25"/>
  <c r="CL28" i="25"/>
  <c r="CL27" i="25"/>
  <c r="CL26" i="25"/>
  <c r="CL25" i="25"/>
  <c r="CL24" i="25"/>
  <c r="CL23" i="25"/>
  <c r="CL22" i="25"/>
  <c r="CL21" i="25"/>
  <c r="CL20" i="25"/>
  <c r="CL19" i="25"/>
  <c r="CL18" i="25"/>
  <c r="CL17" i="25"/>
  <c r="CL16" i="25"/>
  <c r="CL15" i="25"/>
  <c r="CL14" i="25"/>
  <c r="CL13" i="25"/>
  <c r="CL12" i="25"/>
  <c r="CL11" i="25"/>
  <c r="CL10" i="25"/>
  <c r="CL9" i="25"/>
  <c r="CL8" i="25"/>
  <c r="CL7" i="25"/>
  <c r="CL6" i="25"/>
  <c r="CL5" i="25"/>
  <c r="CL4" i="25"/>
  <c r="CL3" i="25"/>
  <c r="CK54" i="25"/>
  <c r="CK51" i="25"/>
  <c r="CK50" i="25"/>
  <c r="CK49" i="25"/>
  <c r="CK48" i="25"/>
  <c r="CK47" i="25"/>
  <c r="CK46" i="25"/>
  <c r="CK45" i="25"/>
  <c r="CK44" i="25"/>
  <c r="CK43" i="25"/>
  <c r="CK42" i="25"/>
  <c r="CK41" i="25"/>
  <c r="CK40" i="25"/>
  <c r="CK39" i="25"/>
  <c r="CK38" i="25"/>
  <c r="CK37" i="25"/>
  <c r="CK36" i="25"/>
  <c r="CK35" i="25"/>
  <c r="CK34" i="25"/>
  <c r="CK33" i="25"/>
  <c r="CK32" i="25"/>
  <c r="CK31" i="25"/>
  <c r="CK30" i="25"/>
  <c r="CK29" i="25"/>
  <c r="CK28" i="25"/>
  <c r="CK27" i="25"/>
  <c r="CK26" i="25"/>
  <c r="CK25" i="25"/>
  <c r="CK24" i="25"/>
  <c r="CK23" i="25"/>
  <c r="CK22" i="25"/>
  <c r="CK21" i="25"/>
  <c r="CK20" i="25"/>
  <c r="CK19" i="25"/>
  <c r="CK18" i="25"/>
  <c r="CK17" i="25"/>
  <c r="CK16" i="25"/>
  <c r="CK15" i="25"/>
  <c r="CK14" i="25"/>
  <c r="CK13" i="25"/>
  <c r="CK12" i="25"/>
  <c r="CK11" i="25"/>
  <c r="CK10" i="25"/>
  <c r="CK9" i="25"/>
  <c r="CK8" i="25"/>
  <c r="CK7" i="25"/>
  <c r="CK6" i="25"/>
  <c r="CK5" i="25"/>
  <c r="CK4" i="25"/>
  <c r="CK3" i="25"/>
  <c r="CL60" i="9"/>
  <c r="CL59" i="9"/>
  <c r="CL58" i="9"/>
  <c r="CL54" i="9"/>
  <c r="CL53" i="9"/>
  <c r="CL52" i="9"/>
  <c r="CL51" i="9"/>
  <c r="CL50" i="9"/>
  <c r="CL49" i="9"/>
  <c r="CL48" i="9"/>
  <c r="CL47" i="9"/>
  <c r="CL46" i="9"/>
  <c r="CL45" i="9"/>
  <c r="CL44" i="9"/>
  <c r="CL43" i="9"/>
  <c r="CL42" i="9"/>
  <c r="CL41" i="9"/>
  <c r="CL40" i="9"/>
  <c r="CL39" i="9"/>
  <c r="CL38" i="9"/>
  <c r="CL37" i="9"/>
  <c r="CL36" i="9"/>
  <c r="CL35" i="9"/>
  <c r="CL34" i="9"/>
  <c r="CL33" i="9"/>
  <c r="CL32" i="9"/>
  <c r="CL31" i="9"/>
  <c r="CL30" i="9"/>
  <c r="CL29" i="9"/>
  <c r="CL28" i="9"/>
  <c r="CL27" i="9"/>
  <c r="CL26" i="9"/>
  <c r="CL25" i="9"/>
  <c r="CL24" i="9"/>
  <c r="CL23" i="9"/>
  <c r="CL22" i="9"/>
  <c r="CL21" i="9"/>
  <c r="CL20" i="9"/>
  <c r="CL19" i="9"/>
  <c r="CL18" i="9"/>
  <c r="CL17" i="9"/>
  <c r="CL16" i="9"/>
  <c r="CL15" i="9"/>
  <c r="CL14" i="9"/>
  <c r="CL13" i="9"/>
  <c r="CL12" i="9"/>
  <c r="CL11" i="9"/>
  <c r="CL10" i="9"/>
  <c r="CL9" i="9"/>
  <c r="CL8" i="9"/>
  <c r="CL7" i="9"/>
  <c r="CL6" i="9"/>
  <c r="CL5" i="9"/>
  <c r="CL4" i="9"/>
  <c r="CL3" i="9"/>
  <c r="CY60" i="9"/>
  <c r="CY59" i="9"/>
  <c r="CY58" i="9"/>
  <c r="CY54" i="9"/>
  <c r="CY53" i="9"/>
  <c r="CY52" i="9"/>
  <c r="CY51" i="9"/>
  <c r="CY50" i="9"/>
  <c r="CY49" i="9"/>
  <c r="CY48" i="9"/>
  <c r="CY47" i="9"/>
  <c r="CY46" i="9"/>
  <c r="CY45" i="9"/>
  <c r="CY44" i="9"/>
  <c r="CY43" i="9"/>
  <c r="CY42" i="9"/>
  <c r="CY41" i="9"/>
  <c r="CY40" i="9"/>
  <c r="CY39" i="9"/>
  <c r="CY38" i="9"/>
  <c r="CY37" i="9"/>
  <c r="CY36" i="9"/>
  <c r="CY35" i="9"/>
  <c r="CY34" i="9"/>
  <c r="CY33" i="9"/>
  <c r="CY32" i="9"/>
  <c r="CY31" i="9"/>
  <c r="CY30" i="9"/>
  <c r="CY29" i="9"/>
  <c r="CY28" i="9"/>
  <c r="CY27" i="9"/>
  <c r="CY26" i="9"/>
  <c r="CY25" i="9"/>
  <c r="CY24" i="9"/>
  <c r="CY23" i="9"/>
  <c r="CY22" i="9"/>
  <c r="CY21" i="9"/>
  <c r="CY20" i="9"/>
  <c r="CY19" i="9"/>
  <c r="CY18" i="9"/>
  <c r="CY17" i="9"/>
  <c r="CY16" i="9"/>
  <c r="CY15" i="9"/>
  <c r="CY14" i="9"/>
  <c r="CY13" i="9"/>
  <c r="CY12" i="9"/>
  <c r="CY11" i="9"/>
  <c r="CY10" i="9"/>
  <c r="CY9" i="9"/>
  <c r="CY8" i="9"/>
  <c r="CY7" i="9"/>
  <c r="CY6" i="9"/>
  <c r="CY5" i="9"/>
  <c r="CY4" i="9"/>
  <c r="CY3" i="9"/>
  <c r="CX51" i="9"/>
  <c r="CX50" i="9"/>
  <c r="CX49" i="9"/>
  <c r="CX48" i="9"/>
  <c r="CX47" i="9"/>
  <c r="CX46" i="9"/>
  <c r="CX45" i="9"/>
  <c r="CX44" i="9"/>
  <c r="CX43" i="9"/>
  <c r="CX42" i="9"/>
  <c r="CX41" i="9"/>
  <c r="CX40" i="9"/>
  <c r="CX39" i="9"/>
  <c r="CX38" i="9"/>
  <c r="CX37" i="9"/>
  <c r="CX36" i="9"/>
  <c r="CX35" i="9"/>
  <c r="CX34" i="9"/>
  <c r="CX33" i="9"/>
  <c r="CX32" i="9"/>
  <c r="CX31" i="9"/>
  <c r="CX30" i="9"/>
  <c r="CX29" i="9"/>
  <c r="CX28" i="9"/>
  <c r="CX27" i="9"/>
  <c r="CX26" i="9"/>
  <c r="CX25" i="9"/>
  <c r="CX24" i="9"/>
  <c r="CX23" i="9"/>
  <c r="CX22" i="9"/>
  <c r="CX21" i="9"/>
  <c r="CX20" i="9"/>
  <c r="CX19" i="9"/>
  <c r="CX18" i="9"/>
  <c r="CX17" i="9"/>
  <c r="CX16" i="9"/>
  <c r="CX15" i="9"/>
  <c r="CX14" i="9"/>
  <c r="CX13" i="9"/>
  <c r="CX12" i="9"/>
  <c r="CX11" i="9"/>
  <c r="CX10" i="9"/>
  <c r="CX9" i="9"/>
  <c r="CX8" i="9"/>
  <c r="CX7" i="9"/>
  <c r="CX6" i="9"/>
  <c r="CX5" i="9"/>
  <c r="CX4" i="9"/>
  <c r="CX3" i="9"/>
  <c r="CW51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W5" i="9"/>
  <c r="CW4" i="9"/>
  <c r="CW3" i="9"/>
  <c r="CV60" i="9"/>
  <c r="CV59" i="9"/>
  <c r="CV58" i="9"/>
  <c r="CV54" i="9"/>
  <c r="CV53" i="9"/>
  <c r="CV52" i="9"/>
  <c r="CV51" i="9"/>
  <c r="CV50" i="9"/>
  <c r="CV49" i="9"/>
  <c r="CV48" i="9"/>
  <c r="CV47" i="9"/>
  <c r="CV46" i="9"/>
  <c r="CV45" i="9"/>
  <c r="CV44" i="9"/>
  <c r="CV43" i="9"/>
  <c r="CV42" i="9"/>
  <c r="CV41" i="9"/>
  <c r="CV40" i="9"/>
  <c r="CV39" i="9"/>
  <c r="CV38" i="9"/>
  <c r="CV37" i="9"/>
  <c r="CV36" i="9"/>
  <c r="CV35" i="9"/>
  <c r="CV34" i="9"/>
  <c r="CV33" i="9"/>
  <c r="CV32" i="9"/>
  <c r="CV31" i="9"/>
  <c r="CV30" i="9"/>
  <c r="CV29" i="9"/>
  <c r="CV28" i="9"/>
  <c r="CV27" i="9"/>
  <c r="CV26" i="9"/>
  <c r="CV25" i="9"/>
  <c r="CV24" i="9"/>
  <c r="CV23" i="9"/>
  <c r="CV22" i="9"/>
  <c r="CV21" i="9"/>
  <c r="CV20" i="9"/>
  <c r="CV19" i="9"/>
  <c r="CV18" i="9"/>
  <c r="CV17" i="9"/>
  <c r="CV16" i="9"/>
  <c r="CV15" i="9"/>
  <c r="CV14" i="9"/>
  <c r="CV13" i="9"/>
  <c r="CV12" i="9"/>
  <c r="CV11" i="9"/>
  <c r="CV10" i="9"/>
  <c r="CV9" i="9"/>
  <c r="CV8" i="9"/>
  <c r="CV7" i="9"/>
  <c r="CV6" i="9"/>
  <c r="CV5" i="9"/>
  <c r="CV4" i="9"/>
  <c r="CV3" i="9"/>
  <c r="CU60" i="9"/>
  <c r="CU59" i="9"/>
  <c r="CU58" i="9"/>
  <c r="CU54" i="9"/>
  <c r="CU53" i="9"/>
  <c r="CU52" i="9"/>
  <c r="CU51" i="9"/>
  <c r="CU50" i="9"/>
  <c r="CU49" i="9"/>
  <c r="CU48" i="9"/>
  <c r="CU47" i="9"/>
  <c r="CU46" i="9"/>
  <c r="CU45" i="9"/>
  <c r="CU44" i="9"/>
  <c r="CU43" i="9"/>
  <c r="CU42" i="9"/>
  <c r="CU41" i="9"/>
  <c r="CU40" i="9"/>
  <c r="CU39" i="9"/>
  <c r="CU38" i="9"/>
  <c r="CU37" i="9"/>
  <c r="CU36" i="9"/>
  <c r="CU35" i="9"/>
  <c r="CU34" i="9"/>
  <c r="CU33" i="9"/>
  <c r="CU32" i="9"/>
  <c r="CU31" i="9"/>
  <c r="CU30" i="9"/>
  <c r="CU29" i="9"/>
  <c r="CU28" i="9"/>
  <c r="CU27" i="9"/>
  <c r="CU26" i="9"/>
  <c r="CU25" i="9"/>
  <c r="CU24" i="9"/>
  <c r="CU23" i="9"/>
  <c r="CU22" i="9"/>
  <c r="CU21" i="9"/>
  <c r="CU20" i="9"/>
  <c r="CU19" i="9"/>
  <c r="CU18" i="9"/>
  <c r="CU17" i="9"/>
  <c r="CU16" i="9"/>
  <c r="CU15" i="9"/>
  <c r="CU14" i="9"/>
  <c r="CU13" i="9"/>
  <c r="CU12" i="9"/>
  <c r="CU11" i="9"/>
  <c r="CU10" i="9"/>
  <c r="CU9" i="9"/>
  <c r="CU8" i="9"/>
  <c r="CU7" i="9"/>
  <c r="CU6" i="9"/>
  <c r="CU5" i="9"/>
  <c r="CU4" i="9"/>
  <c r="CU3" i="9"/>
  <c r="CT60" i="9"/>
  <c r="CT59" i="9"/>
  <c r="CT58" i="9"/>
  <c r="CT54" i="9"/>
  <c r="CT53" i="9"/>
  <c r="CT52" i="9"/>
  <c r="CT51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T5" i="9"/>
  <c r="CT4" i="9"/>
  <c r="CT3" i="9"/>
  <c r="CS60" i="9"/>
  <c r="CS59" i="9"/>
  <c r="CS58" i="9"/>
  <c r="CS54" i="9"/>
  <c r="CS53" i="9"/>
  <c r="CS52" i="9"/>
  <c r="CS51" i="9"/>
  <c r="CS50" i="9"/>
  <c r="CS49" i="9"/>
  <c r="CS48" i="9"/>
  <c r="CS47" i="9"/>
  <c r="CS46" i="9"/>
  <c r="CS45" i="9"/>
  <c r="CS44" i="9"/>
  <c r="CS43" i="9"/>
  <c r="CS42" i="9"/>
  <c r="CS41" i="9"/>
  <c r="CS40" i="9"/>
  <c r="CS39" i="9"/>
  <c r="CS38" i="9"/>
  <c r="CS37" i="9"/>
  <c r="CS36" i="9"/>
  <c r="CS35" i="9"/>
  <c r="CS34" i="9"/>
  <c r="CS33" i="9"/>
  <c r="CS32" i="9"/>
  <c r="CS31" i="9"/>
  <c r="CS30" i="9"/>
  <c r="CS29" i="9"/>
  <c r="CS28" i="9"/>
  <c r="CS27" i="9"/>
  <c r="CS26" i="9"/>
  <c r="CS25" i="9"/>
  <c r="CS24" i="9"/>
  <c r="CS23" i="9"/>
  <c r="CS22" i="9"/>
  <c r="CS21" i="9"/>
  <c r="CS20" i="9"/>
  <c r="CS19" i="9"/>
  <c r="CS18" i="9"/>
  <c r="CS17" i="9"/>
  <c r="CS16" i="9"/>
  <c r="CS15" i="9"/>
  <c r="CS14" i="9"/>
  <c r="CS13" i="9"/>
  <c r="CS12" i="9"/>
  <c r="CS11" i="9"/>
  <c r="CS10" i="9"/>
  <c r="CS9" i="9"/>
  <c r="CS8" i="9"/>
  <c r="CS7" i="9"/>
  <c r="CS6" i="9"/>
  <c r="CS5" i="9"/>
  <c r="CS4" i="9"/>
  <c r="CS3" i="9"/>
  <c r="CR51" i="9"/>
  <c r="CR50" i="9"/>
  <c r="CR49" i="9"/>
  <c r="CR48" i="9"/>
  <c r="CR47" i="9"/>
  <c r="CR46" i="9"/>
  <c r="CR45" i="9"/>
  <c r="CR44" i="9"/>
  <c r="CR43" i="9"/>
  <c r="CR42" i="9"/>
  <c r="CR41" i="9"/>
  <c r="CR40" i="9"/>
  <c r="CR39" i="9"/>
  <c r="CR38" i="9"/>
  <c r="CR37" i="9"/>
  <c r="CR36" i="9"/>
  <c r="CR35" i="9"/>
  <c r="CR34" i="9"/>
  <c r="CR33" i="9"/>
  <c r="CR32" i="9"/>
  <c r="CR31" i="9"/>
  <c r="CR30" i="9"/>
  <c r="CR29" i="9"/>
  <c r="CR28" i="9"/>
  <c r="CR27" i="9"/>
  <c r="CR26" i="9"/>
  <c r="CR25" i="9"/>
  <c r="CR24" i="9"/>
  <c r="CR23" i="9"/>
  <c r="CR22" i="9"/>
  <c r="CR21" i="9"/>
  <c r="CR20" i="9"/>
  <c r="CR19" i="9"/>
  <c r="CR18" i="9"/>
  <c r="CR17" i="9"/>
  <c r="CR16" i="9"/>
  <c r="CR15" i="9"/>
  <c r="CR14" i="9"/>
  <c r="CR13" i="9"/>
  <c r="CR12" i="9"/>
  <c r="CR11" i="9"/>
  <c r="CR10" i="9"/>
  <c r="CR9" i="9"/>
  <c r="CR8" i="9"/>
  <c r="CR7" i="9"/>
  <c r="CR6" i="9"/>
  <c r="CR5" i="9"/>
  <c r="CR4" i="9"/>
  <c r="CR3" i="9"/>
  <c r="CQ60" i="9"/>
  <c r="CQ59" i="9"/>
  <c r="CQ58" i="9"/>
  <c r="CQ54" i="9"/>
  <c r="CQ53" i="9"/>
  <c r="CQ52" i="9"/>
  <c r="CQ51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Q5" i="9"/>
  <c r="CQ4" i="9"/>
  <c r="CQ3" i="9"/>
  <c r="CP60" i="9"/>
  <c r="CP59" i="9"/>
  <c r="CP58" i="9"/>
  <c r="CP54" i="9"/>
  <c r="CP53" i="9"/>
  <c r="CP52" i="9"/>
  <c r="CP51" i="9"/>
  <c r="CP50" i="9"/>
  <c r="CP49" i="9"/>
  <c r="CP48" i="9"/>
  <c r="CP47" i="9"/>
  <c r="CP46" i="9"/>
  <c r="CP45" i="9"/>
  <c r="CP44" i="9"/>
  <c r="CP43" i="9"/>
  <c r="CP42" i="9"/>
  <c r="CP41" i="9"/>
  <c r="CP40" i="9"/>
  <c r="CP39" i="9"/>
  <c r="CP38" i="9"/>
  <c r="CP37" i="9"/>
  <c r="CP36" i="9"/>
  <c r="CP35" i="9"/>
  <c r="CP34" i="9"/>
  <c r="CP33" i="9"/>
  <c r="CP32" i="9"/>
  <c r="CP31" i="9"/>
  <c r="CP30" i="9"/>
  <c r="CP29" i="9"/>
  <c r="CP28" i="9"/>
  <c r="CP27" i="9"/>
  <c r="CP26" i="9"/>
  <c r="CP25" i="9"/>
  <c r="CP24" i="9"/>
  <c r="CP23" i="9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6" i="9"/>
  <c r="CP5" i="9"/>
  <c r="CP4" i="9"/>
  <c r="CP3" i="9"/>
  <c r="CO60" i="9"/>
  <c r="CO59" i="9"/>
  <c r="CO58" i="9"/>
  <c r="CO54" i="9"/>
  <c r="CO53" i="9"/>
  <c r="CO52" i="9"/>
  <c r="CO51" i="9"/>
  <c r="CO50" i="9"/>
  <c r="CO49" i="9"/>
  <c r="CO48" i="9"/>
  <c r="CO47" i="9"/>
  <c r="CO46" i="9"/>
  <c r="CO45" i="9"/>
  <c r="CO44" i="9"/>
  <c r="CO43" i="9"/>
  <c r="CO42" i="9"/>
  <c r="CO41" i="9"/>
  <c r="CO40" i="9"/>
  <c r="CO39" i="9"/>
  <c r="CO38" i="9"/>
  <c r="CO37" i="9"/>
  <c r="CO36" i="9"/>
  <c r="CO35" i="9"/>
  <c r="CO34" i="9"/>
  <c r="CO33" i="9"/>
  <c r="CO32" i="9"/>
  <c r="CO31" i="9"/>
  <c r="CO30" i="9"/>
  <c r="CO29" i="9"/>
  <c r="CO28" i="9"/>
  <c r="CO27" i="9"/>
  <c r="CO26" i="9"/>
  <c r="CO25" i="9"/>
  <c r="CO24" i="9"/>
  <c r="CO23" i="9"/>
  <c r="CO22" i="9"/>
  <c r="CO21" i="9"/>
  <c r="CO20" i="9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5" i="9"/>
  <c r="CO4" i="9"/>
  <c r="CO3" i="9"/>
  <c r="CN60" i="9"/>
  <c r="CM60" i="9"/>
  <c r="CN59" i="9"/>
  <c r="CM59" i="9"/>
  <c r="CN58" i="9"/>
  <c r="CM58" i="9"/>
  <c r="CN54" i="9"/>
  <c r="CM54" i="9"/>
  <c r="CN53" i="9"/>
  <c r="CM53" i="9"/>
  <c r="CN52" i="9"/>
  <c r="CM52" i="9"/>
  <c r="CN51" i="9"/>
  <c r="CM51" i="9"/>
  <c r="CN50" i="9"/>
  <c r="CM50" i="9"/>
  <c r="CN49" i="9"/>
  <c r="CM49" i="9"/>
  <c r="CN48" i="9"/>
  <c r="CM48" i="9"/>
  <c r="CN47" i="9"/>
  <c r="CM47" i="9"/>
  <c r="CN46" i="9"/>
  <c r="CM46" i="9"/>
  <c r="CN45" i="9"/>
  <c r="CM45" i="9"/>
  <c r="CN44" i="9"/>
  <c r="CM44" i="9"/>
  <c r="CN43" i="9"/>
  <c r="CM43" i="9"/>
  <c r="CN42" i="9"/>
  <c r="CM42" i="9"/>
  <c r="CN41" i="9"/>
  <c r="CM41" i="9"/>
  <c r="CN40" i="9"/>
  <c r="CM40" i="9"/>
  <c r="CN39" i="9"/>
  <c r="CM39" i="9"/>
  <c r="CN38" i="9"/>
  <c r="CM38" i="9"/>
  <c r="CN37" i="9"/>
  <c r="CM37" i="9"/>
  <c r="CN36" i="9"/>
  <c r="CM36" i="9"/>
  <c r="CN35" i="9"/>
  <c r="CM35" i="9"/>
  <c r="CN34" i="9"/>
  <c r="CM34" i="9"/>
  <c r="CN33" i="9"/>
  <c r="CM33" i="9"/>
  <c r="CN32" i="9"/>
  <c r="CM32" i="9"/>
  <c r="CN31" i="9"/>
  <c r="CM31" i="9"/>
  <c r="CN30" i="9"/>
  <c r="CM30" i="9"/>
  <c r="CN29" i="9"/>
  <c r="CM29" i="9"/>
  <c r="CN28" i="9"/>
  <c r="CM28" i="9"/>
  <c r="CN27" i="9"/>
  <c r="CM27" i="9"/>
  <c r="CN26" i="9"/>
  <c r="CM26" i="9"/>
  <c r="CN25" i="9"/>
  <c r="CM25" i="9"/>
  <c r="CN24" i="9"/>
  <c r="CM24" i="9"/>
  <c r="CN23" i="9"/>
  <c r="CM23" i="9"/>
  <c r="CN22" i="9"/>
  <c r="CM22" i="9"/>
  <c r="CN21" i="9"/>
  <c r="CM21" i="9"/>
  <c r="CN20" i="9"/>
  <c r="CM20" i="9"/>
  <c r="CN19" i="9"/>
  <c r="CM19" i="9"/>
  <c r="CN18" i="9"/>
  <c r="CM18" i="9"/>
  <c r="CN17" i="9"/>
  <c r="CM17" i="9"/>
  <c r="CN16" i="9"/>
  <c r="CM16" i="9"/>
  <c r="CN15" i="9"/>
  <c r="CM15" i="9"/>
  <c r="CN14" i="9"/>
  <c r="CM14" i="9"/>
  <c r="CN13" i="9"/>
  <c r="CM13" i="9"/>
  <c r="CN12" i="9"/>
  <c r="CM12" i="9"/>
  <c r="CN11" i="9"/>
  <c r="CM11" i="9"/>
  <c r="CN10" i="9"/>
  <c r="CM10" i="9"/>
  <c r="CN9" i="9"/>
  <c r="CM9" i="9"/>
  <c r="CN8" i="9"/>
  <c r="CM8" i="9"/>
  <c r="CN7" i="9"/>
  <c r="CM7" i="9"/>
  <c r="CN6" i="9"/>
  <c r="CM6" i="9"/>
  <c r="CN5" i="9"/>
  <c r="CM5" i="9"/>
  <c r="CN4" i="9"/>
  <c r="CM4" i="9"/>
  <c r="CN3" i="9"/>
  <c r="CM3" i="9"/>
  <c r="CK60" i="9"/>
  <c r="CK59" i="9"/>
  <c r="CK58" i="9"/>
  <c r="CK54" i="9"/>
  <c r="CK53" i="9"/>
  <c r="CK52" i="9"/>
  <c r="CK51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K3" i="9"/>
  <c r="CJ51" i="9"/>
  <c r="CJ50" i="9"/>
  <c r="CJ49" i="9"/>
  <c r="CJ48" i="9"/>
  <c r="CJ47" i="9"/>
  <c r="CJ46" i="9"/>
  <c r="CJ45" i="9"/>
  <c r="CJ44" i="9"/>
  <c r="CJ43" i="9"/>
  <c r="CJ42" i="9"/>
  <c r="CJ41" i="9"/>
  <c r="CJ40" i="9"/>
  <c r="CJ39" i="9"/>
  <c r="CJ38" i="9"/>
  <c r="CJ37" i="9"/>
  <c r="CJ36" i="9"/>
  <c r="CJ35" i="9"/>
  <c r="CJ34" i="9"/>
  <c r="CJ33" i="9"/>
  <c r="CJ32" i="9"/>
  <c r="CJ31" i="9"/>
  <c r="CJ30" i="9"/>
  <c r="CJ29" i="9"/>
  <c r="CJ28" i="9"/>
  <c r="CJ27" i="9"/>
  <c r="CJ26" i="9"/>
  <c r="CJ25" i="9"/>
  <c r="CJ24" i="9"/>
  <c r="CJ23" i="9"/>
  <c r="CJ22" i="9"/>
  <c r="CJ21" i="9"/>
  <c r="CJ20" i="9"/>
  <c r="CJ19" i="9"/>
  <c r="CJ18" i="9"/>
  <c r="CJ17" i="9"/>
  <c r="CJ16" i="9"/>
  <c r="CJ15" i="9"/>
  <c r="CJ14" i="9"/>
  <c r="CJ13" i="9"/>
  <c r="CJ12" i="9"/>
  <c r="CJ11" i="9"/>
  <c r="CJ10" i="9"/>
  <c r="CJ9" i="9"/>
  <c r="CJ8" i="9"/>
  <c r="CJ7" i="9"/>
  <c r="CJ6" i="9"/>
  <c r="CJ5" i="9"/>
  <c r="CJ4" i="9"/>
  <c r="CJ3" i="9"/>
  <c r="CK51" i="5"/>
  <c r="CK50" i="5"/>
  <c r="CK49" i="5"/>
  <c r="CK48" i="5"/>
  <c r="CK47" i="5"/>
  <c r="CK46" i="5"/>
  <c r="CK45" i="5"/>
  <c r="CK44" i="5"/>
  <c r="CK43" i="5"/>
  <c r="CK42" i="5"/>
  <c r="CK41" i="5"/>
  <c r="CK40" i="5"/>
  <c r="CK39" i="5"/>
  <c r="CK38" i="5"/>
  <c r="CK37" i="5"/>
  <c r="CK36" i="5"/>
  <c r="CK35" i="5"/>
  <c r="CK34" i="5"/>
  <c r="CK33" i="5"/>
  <c r="CK32" i="5"/>
  <c r="CK31" i="5"/>
  <c r="CK30" i="5"/>
  <c r="CK29" i="5"/>
  <c r="CK28" i="5"/>
  <c r="CK27" i="5"/>
  <c r="CK26" i="5"/>
  <c r="CK25" i="5"/>
  <c r="CK24" i="5"/>
  <c r="CK23" i="5"/>
  <c r="CK22" i="5"/>
  <c r="CK21" i="5"/>
  <c r="CK20" i="5"/>
  <c r="CK19" i="5"/>
  <c r="CK18" i="5"/>
  <c r="CK17" i="5"/>
  <c r="CK16" i="5"/>
  <c r="CK15" i="5"/>
  <c r="CK14" i="5"/>
  <c r="CK13" i="5"/>
  <c r="CK12" i="5"/>
  <c r="CK11" i="5"/>
  <c r="CK10" i="5"/>
  <c r="CK9" i="5"/>
  <c r="CK8" i="5"/>
  <c r="CK7" i="5"/>
  <c r="CK6" i="5"/>
  <c r="CK5" i="5"/>
  <c r="CK4" i="5"/>
  <c r="CK3" i="5"/>
  <c r="CF51" i="5"/>
  <c r="CF50" i="5"/>
  <c r="CF49" i="5"/>
  <c r="CF48" i="5"/>
  <c r="CF47" i="5"/>
  <c r="CF46" i="5"/>
  <c r="CF45" i="5"/>
  <c r="CF44" i="5"/>
  <c r="CF43" i="5"/>
  <c r="CF42" i="5"/>
  <c r="CF41" i="5"/>
  <c r="CF40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F5" i="5"/>
  <c r="CF4" i="5"/>
  <c r="CF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E15" i="5"/>
  <c r="CE14" i="5"/>
  <c r="CE13" i="5"/>
  <c r="CE12" i="5"/>
  <c r="CE11" i="5"/>
  <c r="CE10" i="5"/>
  <c r="CE9" i="5"/>
  <c r="CE8" i="5"/>
  <c r="CE7" i="5"/>
  <c r="CE6" i="5"/>
  <c r="CE5" i="5"/>
  <c r="CE4" i="5"/>
  <c r="CE3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D4" i="5"/>
  <c r="CD3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C3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CB4" i="5"/>
  <c r="CB3" i="5"/>
  <c r="CA51" i="5"/>
  <c r="CA50" i="5"/>
  <c r="CA49" i="5"/>
  <c r="CA48" i="5"/>
  <c r="CA47" i="5"/>
  <c r="CA46" i="5"/>
  <c r="CA45" i="5"/>
  <c r="CA44" i="5"/>
  <c r="CA43" i="5"/>
  <c r="CA42" i="5"/>
  <c r="CA41" i="5"/>
  <c r="CA40" i="5"/>
  <c r="CA39" i="5"/>
  <c r="CA38" i="5"/>
  <c r="CA37" i="5"/>
  <c r="CA36" i="5"/>
  <c r="CA35" i="5"/>
  <c r="CA34" i="5"/>
  <c r="CA33" i="5"/>
  <c r="CA32" i="5"/>
  <c r="CA31" i="5"/>
  <c r="CA30" i="5"/>
  <c r="CA29" i="5"/>
  <c r="CA28" i="5"/>
  <c r="CA27" i="5"/>
  <c r="CA26" i="5"/>
  <c r="CA25" i="5"/>
  <c r="CA24" i="5"/>
  <c r="CA23" i="5"/>
  <c r="CA22" i="5"/>
  <c r="CA21" i="5"/>
  <c r="CA20" i="5"/>
  <c r="CA19" i="5"/>
  <c r="CA18" i="5"/>
  <c r="CA17" i="5"/>
  <c r="CA16" i="5"/>
  <c r="CA15" i="5"/>
  <c r="CA14" i="5"/>
  <c r="CA13" i="5"/>
  <c r="CA12" i="5"/>
  <c r="CA11" i="5"/>
  <c r="CA10" i="5"/>
  <c r="CA9" i="5"/>
  <c r="CA8" i="5"/>
  <c r="CA7" i="5"/>
  <c r="CA6" i="5"/>
  <c r="CA5" i="5"/>
  <c r="CA4" i="5"/>
  <c r="CA3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Y51" i="5"/>
  <c r="BY50" i="5"/>
  <c r="BY49" i="5"/>
  <c r="BY48" i="5"/>
  <c r="BY47" i="5"/>
  <c r="BY46" i="5"/>
  <c r="BY45" i="5"/>
  <c r="BY44" i="5"/>
  <c r="BY43" i="5"/>
  <c r="BY42" i="5"/>
  <c r="BY41" i="5"/>
  <c r="BY40" i="5"/>
  <c r="BY39" i="5"/>
  <c r="BY38" i="5"/>
  <c r="BY37" i="5"/>
  <c r="BY36" i="5"/>
  <c r="BY35" i="5"/>
  <c r="BY34" i="5"/>
  <c r="BY33" i="5"/>
  <c r="BY32" i="5"/>
  <c r="BY31" i="5"/>
  <c r="BY30" i="5"/>
  <c r="BY29" i="5"/>
  <c r="BY28" i="5"/>
  <c r="BY27" i="5"/>
  <c r="BY26" i="5"/>
  <c r="BY25" i="5"/>
  <c r="BY24" i="5"/>
  <c r="BY23" i="5"/>
  <c r="BY22" i="5"/>
  <c r="BY21" i="5"/>
  <c r="BY20" i="5"/>
  <c r="BY19" i="5"/>
  <c r="BY18" i="5"/>
  <c r="BY17" i="5"/>
  <c r="BY16" i="5"/>
  <c r="BY15" i="5"/>
  <c r="BY14" i="5"/>
  <c r="BY13" i="5"/>
  <c r="BY12" i="5"/>
  <c r="BY11" i="5"/>
  <c r="BY10" i="5"/>
  <c r="BY9" i="5"/>
  <c r="BY8" i="5"/>
  <c r="BY7" i="5"/>
  <c r="BY6" i="5"/>
  <c r="BY5" i="5"/>
  <c r="BY4" i="5"/>
  <c r="BY3" i="5"/>
  <c r="BW51" i="5"/>
  <c r="BW50" i="5"/>
  <c r="BW49" i="5"/>
  <c r="BW48" i="5"/>
  <c r="BW47" i="5"/>
  <c r="BW46" i="5"/>
  <c r="BW45" i="5"/>
  <c r="BW44" i="5"/>
  <c r="BW43" i="5"/>
  <c r="BW42" i="5"/>
  <c r="BW41" i="5"/>
  <c r="BW40" i="5"/>
  <c r="BW39" i="5"/>
  <c r="BW38" i="5"/>
  <c r="BW37" i="5"/>
  <c r="BW36" i="5"/>
  <c r="BW35" i="5"/>
  <c r="BW34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W14" i="5"/>
  <c r="BW13" i="5"/>
  <c r="BW12" i="5"/>
  <c r="BW11" i="5"/>
  <c r="BW10" i="5"/>
  <c r="BW9" i="5"/>
  <c r="BW8" i="5"/>
  <c r="BW7" i="5"/>
  <c r="BW6" i="5"/>
  <c r="BW5" i="5"/>
  <c r="BW4" i="5"/>
  <c r="BW3" i="5"/>
  <c r="CN51" i="33"/>
  <c r="CN50" i="33"/>
  <c r="CN49" i="33"/>
  <c r="CN48" i="33"/>
  <c r="CN47" i="33"/>
  <c r="CN46" i="33"/>
  <c r="CN45" i="33"/>
  <c r="CN44" i="33"/>
  <c r="CN43" i="33"/>
  <c r="CN42" i="33"/>
  <c r="CN41" i="33"/>
  <c r="CN40" i="33"/>
  <c r="CN39" i="33"/>
  <c r="CN38" i="33"/>
  <c r="CN37" i="33"/>
  <c r="CN36" i="33"/>
  <c r="CN35" i="33"/>
  <c r="CN34" i="33"/>
  <c r="CN33" i="33"/>
  <c r="CN32" i="33"/>
  <c r="CN31" i="33"/>
  <c r="CN30" i="33"/>
  <c r="CN29" i="33"/>
  <c r="CN28" i="33"/>
  <c r="CN27" i="33"/>
  <c r="CN26" i="33"/>
  <c r="CN25" i="33"/>
  <c r="CN24" i="33"/>
  <c r="CN23" i="33"/>
  <c r="CN22" i="33"/>
  <c r="CN21" i="33"/>
  <c r="CN20" i="33"/>
  <c r="CN19" i="33"/>
  <c r="CN18" i="33"/>
  <c r="CN17" i="33"/>
  <c r="CN16" i="33"/>
  <c r="CN15" i="33"/>
  <c r="CN14" i="33"/>
  <c r="CN13" i="33"/>
  <c r="CN12" i="33"/>
  <c r="CN11" i="33"/>
  <c r="CN10" i="33"/>
  <c r="CN9" i="33"/>
  <c r="CN8" i="33"/>
  <c r="CN7" i="33"/>
  <c r="CN6" i="33"/>
  <c r="CN5" i="33"/>
  <c r="CN4" i="33"/>
  <c r="CN3" i="33"/>
  <c r="CM51" i="33"/>
  <c r="CM50" i="33"/>
  <c r="CM49" i="33"/>
  <c r="CM48" i="33"/>
  <c r="CM47" i="33"/>
  <c r="CM46" i="33"/>
  <c r="CM45" i="33"/>
  <c r="CM44" i="33"/>
  <c r="CM43" i="33"/>
  <c r="CM42" i="33"/>
  <c r="CM41" i="33"/>
  <c r="CM40" i="33"/>
  <c r="CM39" i="33"/>
  <c r="CM38" i="33"/>
  <c r="CM37" i="33"/>
  <c r="CM36" i="33"/>
  <c r="CM35" i="33"/>
  <c r="CM34" i="33"/>
  <c r="CM33" i="33"/>
  <c r="CM32" i="33"/>
  <c r="CM31" i="33"/>
  <c r="CM30" i="33"/>
  <c r="CM29" i="33"/>
  <c r="CM28" i="33"/>
  <c r="CM27" i="33"/>
  <c r="CM26" i="33"/>
  <c r="CM25" i="33"/>
  <c r="CM24" i="33"/>
  <c r="CM23" i="33"/>
  <c r="CM22" i="33"/>
  <c r="CM21" i="33"/>
  <c r="CM20" i="33"/>
  <c r="CM19" i="33"/>
  <c r="CM18" i="33"/>
  <c r="CM17" i="33"/>
  <c r="CM16" i="33"/>
  <c r="CM15" i="33"/>
  <c r="CM14" i="33"/>
  <c r="CM13" i="33"/>
  <c r="CM12" i="33"/>
  <c r="CM11" i="33"/>
  <c r="CM10" i="33"/>
  <c r="CM9" i="33"/>
  <c r="CM8" i="33"/>
  <c r="CM7" i="33"/>
  <c r="CM6" i="33"/>
  <c r="CM5" i="33"/>
  <c r="CM4" i="33"/>
  <c r="CM3" i="33"/>
  <c r="CK51" i="33"/>
  <c r="CK50" i="33"/>
  <c r="CK49" i="33"/>
  <c r="CK48" i="33"/>
  <c r="CK47" i="33"/>
  <c r="CK46" i="33"/>
  <c r="CK45" i="33"/>
  <c r="CK44" i="33"/>
  <c r="CK43" i="33"/>
  <c r="CK42" i="33"/>
  <c r="CK41" i="33"/>
  <c r="CK40" i="33"/>
  <c r="CK39" i="33"/>
  <c r="CK38" i="33"/>
  <c r="CK37" i="33"/>
  <c r="CK36" i="33"/>
  <c r="CK35" i="33"/>
  <c r="CK34" i="33"/>
  <c r="CK33" i="33"/>
  <c r="CK32" i="33"/>
  <c r="CK31" i="33"/>
  <c r="CK30" i="33"/>
  <c r="CK29" i="33"/>
  <c r="CK28" i="33"/>
  <c r="CK27" i="33"/>
  <c r="CK26" i="33"/>
  <c r="CK25" i="33"/>
  <c r="CK24" i="33"/>
  <c r="CK23" i="33"/>
  <c r="CK22" i="33"/>
  <c r="CK21" i="33"/>
  <c r="CK20" i="33"/>
  <c r="CK19" i="33"/>
  <c r="CK18" i="33"/>
  <c r="CK17" i="33"/>
  <c r="CK16" i="33"/>
  <c r="CK15" i="33"/>
  <c r="CK14" i="33"/>
  <c r="CK13" i="33"/>
  <c r="CK12" i="33"/>
  <c r="CK11" i="33"/>
  <c r="CK10" i="33"/>
  <c r="CK9" i="33"/>
  <c r="CK8" i="33"/>
  <c r="CK7" i="33"/>
  <c r="CK6" i="33"/>
  <c r="CK5" i="33"/>
  <c r="CK4" i="33"/>
  <c r="CK3" i="33"/>
  <c r="CJ51" i="33"/>
  <c r="CJ50" i="33"/>
  <c r="CJ49" i="33"/>
  <c r="CJ48" i="33"/>
  <c r="CJ47" i="33"/>
  <c r="CJ46" i="33"/>
  <c r="CJ45" i="33"/>
  <c r="CJ44" i="33"/>
  <c r="CJ43" i="33"/>
  <c r="CJ42" i="33"/>
  <c r="CJ41" i="33"/>
  <c r="CJ40" i="33"/>
  <c r="CJ39" i="33"/>
  <c r="CJ38" i="33"/>
  <c r="CJ37" i="33"/>
  <c r="CJ36" i="33"/>
  <c r="CJ35" i="33"/>
  <c r="CJ34" i="33"/>
  <c r="CJ33" i="33"/>
  <c r="CJ32" i="33"/>
  <c r="CJ31" i="33"/>
  <c r="CJ30" i="33"/>
  <c r="CJ29" i="33"/>
  <c r="CJ28" i="33"/>
  <c r="CJ27" i="33"/>
  <c r="CJ26" i="33"/>
  <c r="CJ25" i="33"/>
  <c r="CJ24" i="33"/>
  <c r="CJ23" i="33"/>
  <c r="CJ22" i="33"/>
  <c r="CJ21" i="33"/>
  <c r="CJ20" i="33"/>
  <c r="CJ19" i="33"/>
  <c r="CJ18" i="33"/>
  <c r="CJ17" i="33"/>
  <c r="CJ16" i="33"/>
  <c r="CJ15" i="33"/>
  <c r="CJ14" i="33"/>
  <c r="CJ13" i="33"/>
  <c r="CJ12" i="33"/>
  <c r="CJ11" i="33"/>
  <c r="CJ10" i="33"/>
  <c r="CJ9" i="33"/>
  <c r="CJ8" i="33"/>
  <c r="CJ7" i="33"/>
  <c r="CJ6" i="33"/>
  <c r="CJ5" i="33"/>
  <c r="CJ4" i="33"/>
  <c r="CJ3" i="33"/>
  <c r="CI51" i="33"/>
  <c r="CI50" i="33"/>
  <c r="CI49" i="33"/>
  <c r="CI48" i="33"/>
  <c r="CI47" i="33"/>
  <c r="CI46" i="33"/>
  <c r="CI45" i="33"/>
  <c r="CI44" i="33"/>
  <c r="CI43" i="33"/>
  <c r="CI42" i="33"/>
  <c r="CI41" i="33"/>
  <c r="CI40" i="33"/>
  <c r="CI39" i="33"/>
  <c r="CI38" i="33"/>
  <c r="CI37" i="33"/>
  <c r="CI36" i="33"/>
  <c r="CI35" i="33"/>
  <c r="CI34" i="33"/>
  <c r="CI33" i="33"/>
  <c r="CI32" i="33"/>
  <c r="CI31" i="33"/>
  <c r="CI30" i="33"/>
  <c r="CI29" i="33"/>
  <c r="CI28" i="33"/>
  <c r="CI27" i="33"/>
  <c r="CI26" i="33"/>
  <c r="CI25" i="33"/>
  <c r="CI24" i="33"/>
  <c r="CI23" i="33"/>
  <c r="CI22" i="33"/>
  <c r="CI21" i="33"/>
  <c r="CI20" i="33"/>
  <c r="CI19" i="33"/>
  <c r="CI18" i="33"/>
  <c r="CI17" i="33"/>
  <c r="CI16" i="33"/>
  <c r="CI15" i="33"/>
  <c r="CI14" i="33"/>
  <c r="CI13" i="33"/>
  <c r="CI12" i="33"/>
  <c r="CI11" i="33"/>
  <c r="CI10" i="33"/>
  <c r="CI9" i="33"/>
  <c r="CI8" i="33"/>
  <c r="CI7" i="33"/>
  <c r="CI6" i="33"/>
  <c r="CI5" i="33"/>
  <c r="CI4" i="33"/>
  <c r="CI3" i="33"/>
  <c r="CH51" i="33"/>
  <c r="CH50" i="33"/>
  <c r="CH49" i="33"/>
  <c r="CH48" i="33"/>
  <c r="CH47" i="33"/>
  <c r="CH46" i="33"/>
  <c r="CH45" i="33"/>
  <c r="CH44" i="33"/>
  <c r="CH43" i="33"/>
  <c r="CH42" i="33"/>
  <c r="CH41" i="33"/>
  <c r="CH40" i="33"/>
  <c r="CH39" i="33"/>
  <c r="CH38" i="33"/>
  <c r="CH37" i="33"/>
  <c r="CH36" i="33"/>
  <c r="CH35" i="33"/>
  <c r="CH34" i="33"/>
  <c r="CH33" i="33"/>
  <c r="CH32" i="33"/>
  <c r="CH31" i="33"/>
  <c r="CH30" i="33"/>
  <c r="CH29" i="33"/>
  <c r="CH28" i="33"/>
  <c r="CH27" i="33"/>
  <c r="CH26" i="33"/>
  <c r="CH25" i="33"/>
  <c r="CH24" i="33"/>
  <c r="CH23" i="33"/>
  <c r="CH22" i="33"/>
  <c r="CH21" i="33"/>
  <c r="CH20" i="33"/>
  <c r="CH19" i="33"/>
  <c r="CH18" i="33"/>
  <c r="CH17" i="33"/>
  <c r="CH16" i="33"/>
  <c r="CH15" i="33"/>
  <c r="CH14" i="33"/>
  <c r="CH13" i="33"/>
  <c r="CH12" i="33"/>
  <c r="CH11" i="33"/>
  <c r="CH10" i="33"/>
  <c r="CH9" i="33"/>
  <c r="CH8" i="33"/>
  <c r="CH7" i="33"/>
  <c r="CH6" i="33"/>
  <c r="CH5" i="33"/>
  <c r="CH4" i="33"/>
  <c r="CH3" i="33"/>
  <c r="CG51" i="33"/>
  <c r="CG50" i="33"/>
  <c r="CG49" i="33"/>
  <c r="CG48" i="33"/>
  <c r="CG47" i="33"/>
  <c r="CG46" i="33"/>
  <c r="CG45" i="33"/>
  <c r="CG44" i="33"/>
  <c r="CG43" i="33"/>
  <c r="CG42" i="33"/>
  <c r="CG41" i="33"/>
  <c r="CG40" i="33"/>
  <c r="CG39" i="33"/>
  <c r="CG38" i="33"/>
  <c r="CG37" i="33"/>
  <c r="CG36" i="33"/>
  <c r="CG35" i="33"/>
  <c r="CG34" i="33"/>
  <c r="CG33" i="33"/>
  <c r="CG32" i="33"/>
  <c r="CG31" i="33"/>
  <c r="CG30" i="33"/>
  <c r="CG29" i="33"/>
  <c r="CG28" i="33"/>
  <c r="CG27" i="33"/>
  <c r="CG26" i="33"/>
  <c r="CG25" i="33"/>
  <c r="CG24" i="33"/>
  <c r="CG23" i="33"/>
  <c r="CG22" i="33"/>
  <c r="CG21" i="33"/>
  <c r="CG20" i="33"/>
  <c r="CG19" i="33"/>
  <c r="CG18" i="33"/>
  <c r="CG17" i="33"/>
  <c r="CG16" i="33"/>
  <c r="CG15" i="33"/>
  <c r="CG14" i="33"/>
  <c r="CG13" i="33"/>
  <c r="CG12" i="33"/>
  <c r="CG11" i="33"/>
  <c r="CG10" i="33"/>
  <c r="CG9" i="33"/>
  <c r="CG8" i="33"/>
  <c r="CG7" i="33"/>
  <c r="CG6" i="33"/>
  <c r="CG5" i="33"/>
  <c r="CG4" i="33"/>
  <c r="CG3" i="33"/>
  <c r="CF51" i="33"/>
  <c r="CF50" i="33"/>
  <c r="CF49" i="33"/>
  <c r="CF48" i="33"/>
  <c r="CF47" i="33"/>
  <c r="CF46" i="33"/>
  <c r="CF45" i="33"/>
  <c r="CF44" i="33"/>
  <c r="CF43" i="33"/>
  <c r="CF42" i="33"/>
  <c r="CF41" i="33"/>
  <c r="CF40" i="33"/>
  <c r="CF39" i="33"/>
  <c r="CF38" i="33"/>
  <c r="CF37" i="33"/>
  <c r="CF36" i="33"/>
  <c r="CF35" i="33"/>
  <c r="CF34" i="33"/>
  <c r="CF33" i="33"/>
  <c r="CF32" i="33"/>
  <c r="CF31" i="33"/>
  <c r="CF30" i="33"/>
  <c r="CF29" i="33"/>
  <c r="CF28" i="33"/>
  <c r="CF27" i="33"/>
  <c r="CF26" i="33"/>
  <c r="CF25" i="33"/>
  <c r="CF24" i="33"/>
  <c r="CF23" i="33"/>
  <c r="CF22" i="33"/>
  <c r="CF21" i="33"/>
  <c r="CF20" i="33"/>
  <c r="CF19" i="33"/>
  <c r="CF18" i="33"/>
  <c r="CF17" i="33"/>
  <c r="CF16" i="33"/>
  <c r="CF15" i="33"/>
  <c r="CF14" i="33"/>
  <c r="CF13" i="33"/>
  <c r="CF12" i="33"/>
  <c r="CF11" i="33"/>
  <c r="CF10" i="33"/>
  <c r="CF9" i="33"/>
  <c r="CF8" i="33"/>
  <c r="CF7" i="33"/>
  <c r="CF6" i="33"/>
  <c r="CF5" i="33"/>
  <c r="CF4" i="33"/>
  <c r="CF3" i="33"/>
  <c r="CG57" i="4"/>
  <c r="CG58" i="4"/>
  <c r="CG59" i="4"/>
  <c r="CD59" i="4"/>
  <c r="R17" i="20"/>
  <c r="B13" i="20"/>
  <c r="C13" i="20"/>
  <c r="E13" i="20"/>
  <c r="C14" i="21"/>
  <c r="F14" i="21"/>
  <c r="H14" i="21"/>
  <c r="CY63" i="12"/>
  <c r="CV63" i="12"/>
  <c r="CL63" i="12"/>
  <c r="R13" i="30"/>
  <c r="R15" i="30"/>
  <c r="R18" i="30"/>
  <c r="R47" i="30"/>
  <c r="R49" i="30"/>
  <c r="S61" i="34"/>
  <c r="Q61" i="33"/>
  <c r="M62" i="33"/>
  <c r="L62" i="33"/>
  <c r="M61" i="33"/>
  <c r="L61" i="33"/>
  <c r="N62" i="27"/>
  <c r="O62" i="27"/>
  <c r="P62" i="27"/>
  <c r="Q62" i="9"/>
  <c r="P62" i="9"/>
  <c r="O62" i="9"/>
  <c r="Q61" i="9"/>
  <c r="P61" i="9"/>
  <c r="O61" i="9"/>
  <c r="CW61" i="9" s="1"/>
  <c r="CI4" i="5"/>
  <c r="CJ4" i="5"/>
  <c r="CI5" i="5"/>
  <c r="CJ5" i="5"/>
  <c r="CI6" i="5"/>
  <c r="CJ6" i="5"/>
  <c r="CI7" i="5"/>
  <c r="CJ7" i="5"/>
  <c r="CI8" i="5"/>
  <c r="CJ8" i="5"/>
  <c r="CI9" i="5"/>
  <c r="CJ9" i="5"/>
  <c r="CI10" i="5"/>
  <c r="CJ10" i="5"/>
  <c r="CI11" i="5"/>
  <c r="CJ11" i="5"/>
  <c r="CI12" i="5"/>
  <c r="CJ12" i="5"/>
  <c r="CI13" i="5"/>
  <c r="CJ13" i="5"/>
  <c r="CI14" i="5"/>
  <c r="CJ14" i="5"/>
  <c r="CI15" i="5"/>
  <c r="CJ15" i="5"/>
  <c r="CI16" i="5"/>
  <c r="CJ16" i="5"/>
  <c r="CI17" i="5"/>
  <c r="CJ17" i="5"/>
  <c r="CI18" i="5"/>
  <c r="CJ18" i="5"/>
  <c r="CI19" i="5"/>
  <c r="CJ19" i="5"/>
  <c r="CI20" i="5"/>
  <c r="CJ20" i="5"/>
  <c r="CI21" i="5"/>
  <c r="CJ21" i="5"/>
  <c r="CI22" i="5"/>
  <c r="CJ22" i="5"/>
  <c r="CI23" i="5"/>
  <c r="CJ23" i="5"/>
  <c r="CI24" i="5"/>
  <c r="CJ24" i="5"/>
  <c r="CI25" i="5"/>
  <c r="CJ25" i="5"/>
  <c r="CI26" i="5"/>
  <c r="CJ26" i="5"/>
  <c r="CI27" i="5"/>
  <c r="CJ27" i="5"/>
  <c r="CI28" i="5"/>
  <c r="CJ28" i="5"/>
  <c r="CI29" i="5"/>
  <c r="CJ29" i="5"/>
  <c r="CI30" i="5"/>
  <c r="CJ30" i="5"/>
  <c r="CI31" i="5"/>
  <c r="CJ31" i="5"/>
  <c r="CI32" i="5"/>
  <c r="CJ32" i="5"/>
  <c r="CI33" i="5"/>
  <c r="CJ33" i="5"/>
  <c r="CI34" i="5"/>
  <c r="CJ34" i="5"/>
  <c r="CI35" i="5"/>
  <c r="CJ35" i="5"/>
  <c r="CI36" i="5"/>
  <c r="CJ36" i="5"/>
  <c r="CI37" i="5"/>
  <c r="CJ37" i="5"/>
  <c r="CI38" i="5"/>
  <c r="CJ38" i="5"/>
  <c r="CI39" i="5"/>
  <c r="CJ39" i="5"/>
  <c r="CI40" i="5"/>
  <c r="CJ40" i="5"/>
  <c r="CI41" i="5"/>
  <c r="CJ41" i="5"/>
  <c r="CI42" i="5"/>
  <c r="CJ42" i="5"/>
  <c r="CI43" i="5"/>
  <c r="CJ43" i="5"/>
  <c r="CI44" i="5"/>
  <c r="CJ44" i="5"/>
  <c r="CI45" i="5"/>
  <c r="CJ45" i="5"/>
  <c r="CI46" i="5"/>
  <c r="CJ46" i="5"/>
  <c r="CI47" i="5"/>
  <c r="CJ47" i="5"/>
  <c r="CI48" i="5"/>
  <c r="CJ48" i="5"/>
  <c r="CI49" i="5"/>
  <c r="CJ49" i="5"/>
  <c r="CI50" i="5"/>
  <c r="CJ50" i="5"/>
  <c r="CI51" i="5"/>
  <c r="CJ51" i="5"/>
  <c r="CJ3" i="5"/>
  <c r="CI3" i="5"/>
  <c r="L62" i="4"/>
  <c r="M62" i="4"/>
  <c r="N62" i="4"/>
  <c r="O62" i="4"/>
  <c r="CQ4" i="3"/>
  <c r="CR4" i="3"/>
  <c r="CS4" i="3"/>
  <c r="CQ5" i="3"/>
  <c r="CR5" i="3"/>
  <c r="CS5" i="3"/>
  <c r="CQ6" i="3"/>
  <c r="CR6" i="3"/>
  <c r="CS6" i="3"/>
  <c r="CQ7" i="3"/>
  <c r="CR7" i="3"/>
  <c r="CS7" i="3"/>
  <c r="CQ8" i="3"/>
  <c r="CR8" i="3"/>
  <c r="CS8" i="3"/>
  <c r="CQ9" i="3"/>
  <c r="CR9" i="3"/>
  <c r="CS9" i="3"/>
  <c r="CQ10" i="3"/>
  <c r="CR10" i="3"/>
  <c r="CS10" i="3"/>
  <c r="CQ11" i="3"/>
  <c r="CR11" i="3"/>
  <c r="CS11" i="3"/>
  <c r="CQ12" i="3"/>
  <c r="CR12" i="3"/>
  <c r="CS12" i="3"/>
  <c r="CQ13" i="3"/>
  <c r="CR13" i="3"/>
  <c r="CS13" i="3"/>
  <c r="CQ14" i="3"/>
  <c r="CR14" i="3"/>
  <c r="CS14" i="3"/>
  <c r="CQ15" i="3"/>
  <c r="CR15" i="3"/>
  <c r="CS15" i="3"/>
  <c r="CQ16" i="3"/>
  <c r="CR16" i="3"/>
  <c r="CS16" i="3"/>
  <c r="CQ17" i="3"/>
  <c r="CR17" i="3"/>
  <c r="CS17" i="3"/>
  <c r="CQ18" i="3"/>
  <c r="CR18" i="3"/>
  <c r="CS18" i="3"/>
  <c r="CQ19" i="3"/>
  <c r="CR19" i="3"/>
  <c r="CS19" i="3"/>
  <c r="CQ20" i="3"/>
  <c r="CR20" i="3"/>
  <c r="CS20" i="3"/>
  <c r="CQ21" i="3"/>
  <c r="CR21" i="3"/>
  <c r="CS21" i="3"/>
  <c r="CQ22" i="3"/>
  <c r="CR22" i="3"/>
  <c r="CS22" i="3"/>
  <c r="CQ23" i="3"/>
  <c r="CR23" i="3"/>
  <c r="CS23" i="3"/>
  <c r="CQ24" i="3"/>
  <c r="CR24" i="3"/>
  <c r="CS24" i="3"/>
  <c r="CQ25" i="3"/>
  <c r="CR25" i="3"/>
  <c r="CS25" i="3"/>
  <c r="CQ26" i="3"/>
  <c r="CR26" i="3"/>
  <c r="CS26" i="3"/>
  <c r="CQ27" i="3"/>
  <c r="CR27" i="3"/>
  <c r="CS27" i="3"/>
  <c r="CQ28" i="3"/>
  <c r="CR28" i="3"/>
  <c r="CS28" i="3"/>
  <c r="CQ29" i="3"/>
  <c r="CR29" i="3"/>
  <c r="CS29" i="3"/>
  <c r="CQ30" i="3"/>
  <c r="CR30" i="3"/>
  <c r="CS30" i="3"/>
  <c r="CQ31" i="3"/>
  <c r="CR31" i="3"/>
  <c r="CS31" i="3"/>
  <c r="CQ32" i="3"/>
  <c r="CR32" i="3"/>
  <c r="CS32" i="3"/>
  <c r="CQ33" i="3"/>
  <c r="CR33" i="3"/>
  <c r="CS33" i="3"/>
  <c r="CQ34" i="3"/>
  <c r="CR34" i="3"/>
  <c r="CS34" i="3"/>
  <c r="CQ35" i="3"/>
  <c r="CR35" i="3"/>
  <c r="CS35" i="3"/>
  <c r="CQ36" i="3"/>
  <c r="CR36" i="3"/>
  <c r="CS36" i="3"/>
  <c r="CQ37" i="3"/>
  <c r="CR37" i="3"/>
  <c r="CS37" i="3"/>
  <c r="CQ38" i="3"/>
  <c r="CR38" i="3"/>
  <c r="CS38" i="3"/>
  <c r="CQ39" i="3"/>
  <c r="CR39" i="3"/>
  <c r="CS39" i="3"/>
  <c r="CQ40" i="3"/>
  <c r="CR40" i="3"/>
  <c r="CS40" i="3"/>
  <c r="CQ41" i="3"/>
  <c r="CR41" i="3"/>
  <c r="CS41" i="3"/>
  <c r="CQ42" i="3"/>
  <c r="CR42" i="3"/>
  <c r="CS42" i="3"/>
  <c r="CQ43" i="3"/>
  <c r="CR43" i="3"/>
  <c r="CS43" i="3"/>
  <c r="CQ44" i="3"/>
  <c r="CR44" i="3"/>
  <c r="CS44" i="3"/>
  <c r="CQ45" i="3"/>
  <c r="CR45" i="3"/>
  <c r="CS45" i="3"/>
  <c r="CQ46" i="3"/>
  <c r="CR46" i="3"/>
  <c r="CS46" i="3"/>
  <c r="CQ47" i="3"/>
  <c r="CR47" i="3"/>
  <c r="CS47" i="3"/>
  <c r="CQ48" i="3"/>
  <c r="CR48" i="3"/>
  <c r="CS48" i="3"/>
  <c r="CQ49" i="3"/>
  <c r="CR49" i="3"/>
  <c r="CS49" i="3"/>
  <c r="CQ50" i="3"/>
  <c r="CR50" i="3"/>
  <c r="CS50" i="3"/>
  <c r="CQ51" i="3"/>
  <c r="CR51" i="3"/>
  <c r="CS51" i="3"/>
  <c r="CQ52" i="3"/>
  <c r="CR52" i="3"/>
  <c r="CS52" i="3"/>
  <c r="CQ53" i="3"/>
  <c r="CR53" i="3"/>
  <c r="CS53" i="3"/>
  <c r="CQ54" i="3"/>
  <c r="CR54" i="3"/>
  <c r="CS54" i="3"/>
  <c r="CQ55" i="3"/>
  <c r="CR55" i="3"/>
  <c r="CS55" i="3"/>
  <c r="CQ56" i="3"/>
  <c r="CR56" i="3"/>
  <c r="CS56" i="3"/>
  <c r="CQ57" i="3"/>
  <c r="CR57" i="3"/>
  <c r="CS57" i="3"/>
  <c r="CQ58" i="3"/>
  <c r="CR58" i="3"/>
  <c r="CS58" i="3"/>
  <c r="CS3" i="3"/>
  <c r="CR3" i="3"/>
  <c r="CQ3" i="3"/>
  <c r="L60" i="3"/>
  <c r="M60" i="3"/>
  <c r="N60" i="3"/>
  <c r="O4" i="30"/>
  <c r="H62" i="34"/>
  <c r="G62" i="34"/>
  <c r="F62" i="34"/>
  <c r="E62" i="34"/>
  <c r="D62" i="34"/>
  <c r="C62" i="34"/>
  <c r="B62" i="34"/>
  <c r="H61" i="34"/>
  <c r="G61" i="34"/>
  <c r="F61" i="34"/>
  <c r="E61" i="34"/>
  <c r="D61" i="34"/>
  <c r="C61" i="34"/>
  <c r="B61" i="34"/>
  <c r="K62" i="33"/>
  <c r="J62" i="33"/>
  <c r="I62" i="33"/>
  <c r="H62" i="33"/>
  <c r="G62" i="33"/>
  <c r="F62" i="33"/>
  <c r="E62" i="33"/>
  <c r="D62" i="33"/>
  <c r="C62" i="33"/>
  <c r="B62" i="33"/>
  <c r="CA61" i="33"/>
  <c r="BY61" i="33"/>
  <c r="BX61" i="33"/>
  <c r="BW61" i="33"/>
  <c r="K61" i="33"/>
  <c r="J61" i="33"/>
  <c r="I61" i="33"/>
  <c r="H61" i="33"/>
  <c r="G61" i="33"/>
  <c r="F61" i="33"/>
  <c r="E61" i="33"/>
  <c r="D61" i="33"/>
  <c r="C61" i="33"/>
  <c r="B61" i="33"/>
  <c r="CN60" i="33"/>
  <c r="CN59" i="33"/>
  <c r="CN58" i="33"/>
  <c r="CN57" i="33"/>
  <c r="CN56" i="33"/>
  <c r="CN55" i="33"/>
  <c r="CN54" i="33"/>
  <c r="CN53" i="33"/>
  <c r="CN52" i="33"/>
  <c r="C62" i="4"/>
  <c r="CF60" i="11"/>
  <c r="CF59" i="11"/>
  <c r="CF58" i="11"/>
  <c r="CF57" i="11"/>
  <c r="CF56" i="11"/>
  <c r="CF55" i="11"/>
  <c r="S15" i="20"/>
  <c r="R15" i="20"/>
  <c r="Q15" i="20"/>
  <c r="P15" i="20"/>
  <c r="O15" i="20"/>
  <c r="N15" i="20"/>
  <c r="M15" i="20"/>
  <c r="CG48" i="8"/>
  <c r="CF48" i="8"/>
  <c r="CE48" i="8"/>
  <c r="CD48" i="8"/>
  <c r="CC48" i="8"/>
  <c r="CB48" i="8"/>
  <c r="CA48" i="8"/>
  <c r="CG47" i="8"/>
  <c r="CF47" i="8"/>
  <c r="CE47" i="8"/>
  <c r="CD47" i="8"/>
  <c r="CC47" i="8"/>
  <c r="CB47" i="8"/>
  <c r="CA47" i="8"/>
  <c r="BZ47" i="8"/>
  <c r="CG46" i="8"/>
  <c r="CF46" i="8"/>
  <c r="CE46" i="8"/>
  <c r="CD46" i="8"/>
  <c r="CC46" i="8"/>
  <c r="CB46" i="8"/>
  <c r="CA46" i="8"/>
  <c r="BZ46" i="8"/>
  <c r="CG45" i="8"/>
  <c r="CF45" i="8"/>
  <c r="CE45" i="8"/>
  <c r="CD45" i="8"/>
  <c r="CC45" i="8"/>
  <c r="CB45" i="8"/>
  <c r="CA45" i="8"/>
  <c r="BZ45" i="8"/>
  <c r="CG44" i="8"/>
  <c r="CF44" i="8"/>
  <c r="CE44" i="8"/>
  <c r="CD44" i="8"/>
  <c r="CC44" i="8"/>
  <c r="CB44" i="8"/>
  <c r="CA44" i="8"/>
  <c r="BZ44" i="8"/>
  <c r="CG43" i="8"/>
  <c r="CF43" i="8"/>
  <c r="CE43" i="8"/>
  <c r="CD43" i="8"/>
  <c r="CC43" i="8"/>
  <c r="CB43" i="8"/>
  <c r="CA43" i="8"/>
  <c r="BZ43" i="8"/>
  <c r="CG42" i="8"/>
  <c r="CF42" i="8"/>
  <c r="CE42" i="8"/>
  <c r="CD42" i="8"/>
  <c r="CC42" i="8"/>
  <c r="CB42" i="8"/>
  <c r="CA42" i="8"/>
  <c r="BZ42" i="8"/>
  <c r="CG41" i="8"/>
  <c r="CF41" i="8"/>
  <c r="CE41" i="8"/>
  <c r="CD41" i="8"/>
  <c r="CC41" i="8"/>
  <c r="CB41" i="8"/>
  <c r="CA41" i="8"/>
  <c r="BZ41" i="8"/>
  <c r="CG40" i="8"/>
  <c r="CF40" i="8"/>
  <c r="CE40" i="8"/>
  <c r="CD40" i="8"/>
  <c r="CC40" i="8"/>
  <c r="CB40" i="8"/>
  <c r="CA40" i="8"/>
  <c r="BZ40" i="8"/>
  <c r="CG39" i="8"/>
  <c r="CF39" i="8"/>
  <c r="CE39" i="8"/>
  <c r="CD39" i="8"/>
  <c r="CC39" i="8"/>
  <c r="CB39" i="8"/>
  <c r="CA39" i="8"/>
  <c r="BZ39" i="8"/>
  <c r="CG38" i="8"/>
  <c r="CF38" i="8"/>
  <c r="CE38" i="8"/>
  <c r="CD38" i="8"/>
  <c r="CC38" i="8"/>
  <c r="CB38" i="8"/>
  <c r="CA38" i="8"/>
  <c r="BZ38" i="8"/>
  <c r="CG37" i="8"/>
  <c r="CF37" i="8"/>
  <c r="CE37" i="8"/>
  <c r="CD37" i="8"/>
  <c r="CC37" i="8"/>
  <c r="CB37" i="8"/>
  <c r="CA37" i="8"/>
  <c r="BZ37" i="8"/>
  <c r="CG36" i="8"/>
  <c r="CF36" i="8"/>
  <c r="CE36" i="8"/>
  <c r="CD36" i="8"/>
  <c r="CC36" i="8"/>
  <c r="CB36" i="8"/>
  <c r="CA36" i="8"/>
  <c r="BZ36" i="8"/>
  <c r="CG35" i="8"/>
  <c r="CF35" i="8"/>
  <c r="CE35" i="8"/>
  <c r="CD35" i="8"/>
  <c r="CC35" i="8"/>
  <c r="CB35" i="8"/>
  <c r="CA35" i="8"/>
  <c r="BZ35" i="8"/>
  <c r="CG34" i="8"/>
  <c r="CF34" i="8"/>
  <c r="CE34" i="8"/>
  <c r="CD34" i="8"/>
  <c r="CC34" i="8"/>
  <c r="CB34" i="8"/>
  <c r="CA34" i="8"/>
  <c r="BZ34" i="8"/>
  <c r="CG33" i="8"/>
  <c r="CF33" i="8"/>
  <c r="CE33" i="8"/>
  <c r="CD33" i="8"/>
  <c r="CC33" i="8"/>
  <c r="CB33" i="8"/>
  <c r="CA33" i="8"/>
  <c r="BZ33" i="8"/>
  <c r="CG32" i="8"/>
  <c r="CF32" i="8"/>
  <c r="CE32" i="8"/>
  <c r="CD32" i="8"/>
  <c r="CC32" i="8"/>
  <c r="CB32" i="8"/>
  <c r="CA32" i="8"/>
  <c r="BZ32" i="8"/>
  <c r="CG31" i="8"/>
  <c r="CF31" i="8"/>
  <c r="CE31" i="8"/>
  <c r="CD31" i="8"/>
  <c r="CC31" i="8"/>
  <c r="CB31" i="8"/>
  <c r="CA31" i="8"/>
  <c r="BZ31" i="8"/>
  <c r="CG30" i="8"/>
  <c r="CF30" i="8"/>
  <c r="CE30" i="8"/>
  <c r="CD30" i="8"/>
  <c r="CC30" i="8"/>
  <c r="CB30" i="8"/>
  <c r="CA30" i="8"/>
  <c r="BZ30" i="8"/>
  <c r="CG29" i="8"/>
  <c r="CF29" i="8"/>
  <c r="CE29" i="8"/>
  <c r="CD29" i="8"/>
  <c r="CC29" i="8"/>
  <c r="CB29" i="8"/>
  <c r="CA29" i="8"/>
  <c r="BZ29" i="8"/>
  <c r="CG28" i="8"/>
  <c r="CF28" i="8"/>
  <c r="CE28" i="8"/>
  <c r="CD28" i="8"/>
  <c r="CC28" i="8"/>
  <c r="CB28" i="8"/>
  <c r="CA28" i="8"/>
  <c r="BZ28" i="8"/>
  <c r="CG27" i="8"/>
  <c r="CF27" i="8"/>
  <c r="CE27" i="8"/>
  <c r="CD27" i="8"/>
  <c r="CC27" i="8"/>
  <c r="CB27" i="8"/>
  <c r="CA27" i="8"/>
  <c r="BZ27" i="8"/>
  <c r="CG26" i="8"/>
  <c r="CF26" i="8"/>
  <c r="CE26" i="8"/>
  <c r="CD26" i="8"/>
  <c r="CC26" i="8"/>
  <c r="CB26" i="8"/>
  <c r="CA26" i="8"/>
  <c r="BZ26" i="8"/>
  <c r="CG25" i="8"/>
  <c r="CF25" i="8"/>
  <c r="CE25" i="8"/>
  <c r="CD25" i="8"/>
  <c r="CC25" i="8"/>
  <c r="CB25" i="8"/>
  <c r="CA25" i="8"/>
  <c r="BZ25" i="8"/>
  <c r="CG24" i="8"/>
  <c r="CF24" i="8"/>
  <c r="CE24" i="8"/>
  <c r="CD24" i="8"/>
  <c r="CC24" i="8"/>
  <c r="CB24" i="8"/>
  <c r="CA24" i="8"/>
  <c r="BZ24" i="8"/>
  <c r="CG23" i="8"/>
  <c r="CF23" i="8"/>
  <c r="CE23" i="8"/>
  <c r="CD23" i="8"/>
  <c r="CC23" i="8"/>
  <c r="CB23" i="8"/>
  <c r="CA23" i="8"/>
  <c r="BZ23" i="8"/>
  <c r="CG22" i="8"/>
  <c r="CF22" i="8"/>
  <c r="CE22" i="8"/>
  <c r="CD22" i="8"/>
  <c r="CC22" i="8"/>
  <c r="CB22" i="8"/>
  <c r="CA22" i="8"/>
  <c r="BZ22" i="8"/>
  <c r="CG21" i="8"/>
  <c r="CF21" i="8"/>
  <c r="CE21" i="8"/>
  <c r="CD21" i="8"/>
  <c r="CC21" i="8"/>
  <c r="CB21" i="8"/>
  <c r="CA21" i="8"/>
  <c r="BZ21" i="8"/>
  <c r="CG20" i="8"/>
  <c r="CF20" i="8"/>
  <c r="CE20" i="8"/>
  <c r="CD20" i="8"/>
  <c r="CC20" i="8"/>
  <c r="CB20" i="8"/>
  <c r="CA20" i="8"/>
  <c r="BZ20" i="8"/>
  <c r="CG19" i="8"/>
  <c r="CF19" i="8"/>
  <c r="CE19" i="8"/>
  <c r="CD19" i="8"/>
  <c r="CC19" i="8"/>
  <c r="CB19" i="8"/>
  <c r="CA19" i="8"/>
  <c r="BZ19" i="8"/>
  <c r="CG18" i="8"/>
  <c r="CF18" i="8"/>
  <c r="CE18" i="8"/>
  <c r="CD18" i="8"/>
  <c r="CC18" i="8"/>
  <c r="CB18" i="8"/>
  <c r="CA18" i="8"/>
  <c r="BZ18" i="8"/>
  <c r="CG17" i="8"/>
  <c r="CF17" i="8"/>
  <c r="CE17" i="8"/>
  <c r="CD17" i="8"/>
  <c r="CC17" i="8"/>
  <c r="CB17" i="8"/>
  <c r="CA17" i="8"/>
  <c r="BZ17" i="8"/>
  <c r="CG16" i="8"/>
  <c r="CF16" i="8"/>
  <c r="CE16" i="8"/>
  <c r="CD16" i="8"/>
  <c r="CC16" i="8"/>
  <c r="CB16" i="8"/>
  <c r="CA16" i="8"/>
  <c r="BZ16" i="8"/>
  <c r="CG15" i="8"/>
  <c r="CF15" i="8"/>
  <c r="CE15" i="8"/>
  <c r="CD15" i="8"/>
  <c r="CC15" i="8"/>
  <c r="CB15" i="8"/>
  <c r="CA15" i="8"/>
  <c r="BZ15" i="8"/>
  <c r="CG14" i="8"/>
  <c r="CF14" i="8"/>
  <c r="CE14" i="8"/>
  <c r="CD14" i="8"/>
  <c r="CC14" i="8"/>
  <c r="CB14" i="8"/>
  <c r="CA14" i="8"/>
  <c r="BZ14" i="8"/>
  <c r="CG13" i="8"/>
  <c r="CF13" i="8"/>
  <c r="CE13" i="8"/>
  <c r="CD13" i="8"/>
  <c r="CC13" i="8"/>
  <c r="CB13" i="8"/>
  <c r="CA13" i="8"/>
  <c r="BZ13" i="8"/>
  <c r="CG12" i="8"/>
  <c r="CF12" i="8"/>
  <c r="CE12" i="8"/>
  <c r="CD12" i="8"/>
  <c r="CC12" i="8"/>
  <c r="CB12" i="8"/>
  <c r="CA12" i="8"/>
  <c r="BZ12" i="8"/>
  <c r="CG11" i="8"/>
  <c r="CF11" i="8"/>
  <c r="CE11" i="8"/>
  <c r="CD11" i="8"/>
  <c r="CC11" i="8"/>
  <c r="CB11" i="8"/>
  <c r="CA11" i="8"/>
  <c r="BZ11" i="8"/>
  <c r="CG10" i="8"/>
  <c r="CF10" i="8"/>
  <c r="CE10" i="8"/>
  <c r="CD10" i="8"/>
  <c r="CC10" i="8"/>
  <c r="CB10" i="8"/>
  <c r="CA10" i="8"/>
  <c r="BZ10" i="8"/>
  <c r="CG9" i="8"/>
  <c r="CF9" i="8"/>
  <c r="CE9" i="8"/>
  <c r="CD9" i="8"/>
  <c r="CC9" i="8"/>
  <c r="CB9" i="8"/>
  <c r="CA9" i="8"/>
  <c r="BZ9" i="8"/>
  <c r="CG8" i="8"/>
  <c r="CF8" i="8"/>
  <c r="CE8" i="8"/>
  <c r="CD8" i="8"/>
  <c r="CC8" i="8"/>
  <c r="CB8" i="8"/>
  <c r="CA8" i="8"/>
  <c r="BZ8" i="8"/>
  <c r="CG7" i="8"/>
  <c r="CF7" i="8"/>
  <c r="CE7" i="8"/>
  <c r="CD7" i="8"/>
  <c r="CC7" i="8"/>
  <c r="CB7" i="8"/>
  <c r="CA7" i="8"/>
  <c r="BZ7" i="8"/>
  <c r="CG6" i="8"/>
  <c r="CF6" i="8"/>
  <c r="CE6" i="8"/>
  <c r="CD6" i="8"/>
  <c r="CC6" i="8"/>
  <c r="CB6" i="8"/>
  <c r="CA6" i="8"/>
  <c r="BZ6" i="8"/>
  <c r="CG5" i="8"/>
  <c r="CF5" i="8"/>
  <c r="CE5" i="8"/>
  <c r="CD5" i="8"/>
  <c r="CC5" i="8"/>
  <c r="CB5" i="8"/>
  <c r="CA5" i="8"/>
  <c r="BZ5" i="8"/>
  <c r="CG4" i="8"/>
  <c r="CF4" i="8"/>
  <c r="CE4" i="8"/>
  <c r="CD4" i="8"/>
  <c r="CC4" i="8"/>
  <c r="CB4" i="8"/>
  <c r="CA4" i="8"/>
  <c r="BZ4" i="8"/>
  <c r="CG3" i="8"/>
  <c r="CF3" i="8"/>
  <c r="CE3" i="8"/>
  <c r="CD3" i="8"/>
  <c r="CC3" i="8"/>
  <c r="CB3" i="8"/>
  <c r="CA3" i="8"/>
  <c r="BZ3" i="8"/>
  <c r="CM56" i="13"/>
  <c r="CL56" i="13"/>
  <c r="CM55" i="13"/>
  <c r="CL55" i="13"/>
  <c r="CM54" i="13"/>
  <c r="CL54" i="13"/>
  <c r="CJ60" i="9"/>
  <c r="CJ59" i="9"/>
  <c r="CJ58" i="9"/>
  <c r="CJ54" i="9"/>
  <c r="CD51" i="4"/>
  <c r="CD50" i="4"/>
  <c r="CD49" i="4"/>
  <c r="CD48" i="4"/>
  <c r="CD47" i="4"/>
  <c r="CD46" i="4"/>
  <c r="CD45" i="4"/>
  <c r="CD44" i="4"/>
  <c r="CD43" i="4"/>
  <c r="CD42" i="4"/>
  <c r="CD41" i="4"/>
  <c r="CD40" i="4"/>
  <c r="CD39" i="4"/>
  <c r="CD38" i="4"/>
  <c r="CD37" i="4"/>
  <c r="CD36" i="4"/>
  <c r="CD35" i="4"/>
  <c r="CD34" i="4"/>
  <c r="CD33" i="4"/>
  <c r="CD32" i="4"/>
  <c r="CD31" i="4"/>
  <c r="CD30" i="4"/>
  <c r="CD29" i="4"/>
  <c r="CD28" i="4"/>
  <c r="CD27" i="4"/>
  <c r="CD26" i="4"/>
  <c r="CD25" i="4"/>
  <c r="CD24" i="4"/>
  <c r="CD23" i="4"/>
  <c r="CD22" i="4"/>
  <c r="CD21" i="4"/>
  <c r="CD20" i="4"/>
  <c r="CD19" i="4"/>
  <c r="CD18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5" i="4"/>
  <c r="CD4" i="4"/>
  <c r="CG4" i="4"/>
  <c r="CG5" i="4"/>
  <c r="CG6" i="4"/>
  <c r="CG7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3" i="4"/>
  <c r="CH51" i="5"/>
  <c r="CG51" i="5"/>
  <c r="CH50" i="5"/>
  <c r="CG50" i="5"/>
  <c r="CH49" i="5"/>
  <c r="CG49" i="5"/>
  <c r="CH48" i="5"/>
  <c r="CG48" i="5"/>
  <c r="CH47" i="5"/>
  <c r="CG47" i="5"/>
  <c r="CH46" i="5"/>
  <c r="CG46" i="5"/>
  <c r="CH45" i="5"/>
  <c r="CG45" i="5"/>
  <c r="CH44" i="5"/>
  <c r="CG44" i="5"/>
  <c r="CH43" i="5"/>
  <c r="CG43" i="5"/>
  <c r="CH42" i="5"/>
  <c r="CG42" i="5"/>
  <c r="CH41" i="5"/>
  <c r="CG41" i="5"/>
  <c r="CH40" i="5"/>
  <c r="CG40" i="5"/>
  <c r="CH39" i="5"/>
  <c r="CG39" i="5"/>
  <c r="CH38" i="5"/>
  <c r="CG38" i="5"/>
  <c r="CH37" i="5"/>
  <c r="CG37" i="5"/>
  <c r="CH36" i="5"/>
  <c r="CG36" i="5"/>
  <c r="CH35" i="5"/>
  <c r="CG35" i="5"/>
  <c r="CH34" i="5"/>
  <c r="CG34" i="5"/>
  <c r="CH33" i="5"/>
  <c r="CG33" i="5"/>
  <c r="CH32" i="5"/>
  <c r="CG32" i="5"/>
  <c r="CH31" i="5"/>
  <c r="CG31" i="5"/>
  <c r="CH30" i="5"/>
  <c r="CG30" i="5"/>
  <c r="CH29" i="5"/>
  <c r="CG29" i="5"/>
  <c r="CH28" i="5"/>
  <c r="CG28" i="5"/>
  <c r="CH27" i="5"/>
  <c r="CG27" i="5"/>
  <c r="CH26" i="5"/>
  <c r="CG26" i="5"/>
  <c r="CH25" i="5"/>
  <c r="CG25" i="5"/>
  <c r="CH24" i="5"/>
  <c r="CG24" i="5"/>
  <c r="CH23" i="5"/>
  <c r="CG23" i="5"/>
  <c r="CH22" i="5"/>
  <c r="CG22" i="5"/>
  <c r="CH21" i="5"/>
  <c r="CG21" i="5"/>
  <c r="CH20" i="5"/>
  <c r="CG20" i="5"/>
  <c r="CH19" i="5"/>
  <c r="CG19" i="5"/>
  <c r="CH18" i="5"/>
  <c r="CG18" i="5"/>
  <c r="CH17" i="5"/>
  <c r="CG17" i="5"/>
  <c r="CH16" i="5"/>
  <c r="CG16" i="5"/>
  <c r="CH15" i="5"/>
  <c r="CG15" i="5"/>
  <c r="CH14" i="5"/>
  <c r="CG14" i="5"/>
  <c r="CH13" i="5"/>
  <c r="CG13" i="5"/>
  <c r="CH12" i="5"/>
  <c r="CG12" i="5"/>
  <c r="CH11" i="5"/>
  <c r="CG11" i="5"/>
  <c r="CH10" i="5"/>
  <c r="CG10" i="5"/>
  <c r="CH9" i="5"/>
  <c r="CG9" i="5"/>
  <c r="CH8" i="5"/>
  <c r="CG8" i="5"/>
  <c r="CH7" i="5"/>
  <c r="CG7" i="5"/>
  <c r="CH6" i="5"/>
  <c r="CG6" i="5"/>
  <c r="CH5" i="5"/>
  <c r="CG5" i="5"/>
  <c r="CH4" i="5"/>
  <c r="CG4" i="5"/>
  <c r="CH3" i="5"/>
  <c r="CG3" i="5"/>
  <c r="CL60" i="4"/>
  <c r="CK60" i="4"/>
  <c r="CJ60" i="4"/>
  <c r="CI60" i="4"/>
  <c r="CH60" i="4"/>
  <c r="CF60" i="4"/>
  <c r="CL59" i="4"/>
  <c r="CK59" i="4"/>
  <c r="CJ59" i="4"/>
  <c r="CI59" i="4"/>
  <c r="CH59" i="4"/>
  <c r="CF59" i="4"/>
  <c r="CL58" i="4"/>
  <c r="CK58" i="4"/>
  <c r="CJ58" i="4"/>
  <c r="CI58" i="4"/>
  <c r="CH58" i="4"/>
  <c r="CF58" i="4"/>
  <c r="CL57" i="4"/>
  <c r="CK57" i="4"/>
  <c r="CJ57" i="4"/>
  <c r="CI57" i="4"/>
  <c r="CH57" i="4"/>
  <c r="CF57" i="4"/>
  <c r="CL56" i="4"/>
  <c r="CK56" i="4"/>
  <c r="CJ56" i="4"/>
  <c r="CI56" i="4"/>
  <c r="CH56" i="4"/>
  <c r="CF56" i="4"/>
  <c r="CL55" i="4"/>
  <c r="CK55" i="4"/>
  <c r="CJ55" i="4"/>
  <c r="CI55" i="4"/>
  <c r="CH55" i="4"/>
  <c r="CF55" i="4"/>
  <c r="CL54" i="4"/>
  <c r="CK54" i="4"/>
  <c r="CJ54" i="4"/>
  <c r="CI54" i="4"/>
  <c r="CH54" i="4"/>
  <c r="CF54" i="4"/>
  <c r="CL53" i="4"/>
  <c r="CK53" i="4"/>
  <c r="CJ53" i="4"/>
  <c r="CI53" i="4"/>
  <c r="CH53" i="4"/>
  <c r="CF53" i="4"/>
  <c r="CL52" i="4"/>
  <c r="CK52" i="4"/>
  <c r="CJ52" i="4"/>
  <c r="CI52" i="4"/>
  <c r="CH52" i="4"/>
  <c r="CF52" i="4"/>
  <c r="CL51" i="4"/>
  <c r="CK51" i="4"/>
  <c r="CJ51" i="4"/>
  <c r="CI51" i="4"/>
  <c r="CH51" i="4"/>
  <c r="CF51" i="4"/>
  <c r="CL50" i="4"/>
  <c r="CK50" i="4"/>
  <c r="CJ50" i="4"/>
  <c r="CI50" i="4"/>
  <c r="CH50" i="4"/>
  <c r="CF50" i="4"/>
  <c r="CL49" i="4"/>
  <c r="CK49" i="4"/>
  <c r="CJ49" i="4"/>
  <c r="CI49" i="4"/>
  <c r="CH49" i="4"/>
  <c r="CF49" i="4"/>
  <c r="CL48" i="4"/>
  <c r="CK48" i="4"/>
  <c r="CJ48" i="4"/>
  <c r="CI48" i="4"/>
  <c r="CH48" i="4"/>
  <c r="CF48" i="4"/>
  <c r="CL47" i="4"/>
  <c r="CK47" i="4"/>
  <c r="CJ47" i="4"/>
  <c r="CI47" i="4"/>
  <c r="CH47" i="4"/>
  <c r="CF47" i="4"/>
  <c r="CL46" i="4"/>
  <c r="CK46" i="4"/>
  <c r="CJ46" i="4"/>
  <c r="CI46" i="4"/>
  <c r="CH46" i="4"/>
  <c r="CF46" i="4"/>
  <c r="CL45" i="4"/>
  <c r="CK45" i="4"/>
  <c r="CJ45" i="4"/>
  <c r="CI45" i="4"/>
  <c r="CH45" i="4"/>
  <c r="CF45" i="4"/>
  <c r="CL44" i="4"/>
  <c r="CK44" i="4"/>
  <c r="CJ44" i="4"/>
  <c r="CI44" i="4"/>
  <c r="CH44" i="4"/>
  <c r="CF44" i="4"/>
  <c r="CL43" i="4"/>
  <c r="CK43" i="4"/>
  <c r="CJ43" i="4"/>
  <c r="CI43" i="4"/>
  <c r="CH43" i="4"/>
  <c r="CF43" i="4"/>
  <c r="CL42" i="4"/>
  <c r="CK42" i="4"/>
  <c r="CJ42" i="4"/>
  <c r="CI42" i="4"/>
  <c r="CH42" i="4"/>
  <c r="CF42" i="4"/>
  <c r="CL41" i="4"/>
  <c r="CK41" i="4"/>
  <c r="CJ41" i="4"/>
  <c r="CI41" i="4"/>
  <c r="CH41" i="4"/>
  <c r="CF41" i="4"/>
  <c r="CL40" i="4"/>
  <c r="CK40" i="4"/>
  <c r="CJ40" i="4"/>
  <c r="CI40" i="4"/>
  <c r="CH40" i="4"/>
  <c r="CF40" i="4"/>
  <c r="CL39" i="4"/>
  <c r="CK39" i="4"/>
  <c r="CJ39" i="4"/>
  <c r="CI39" i="4"/>
  <c r="CH39" i="4"/>
  <c r="CF39" i="4"/>
  <c r="CL38" i="4"/>
  <c r="CK38" i="4"/>
  <c r="CJ38" i="4"/>
  <c r="CI38" i="4"/>
  <c r="CH38" i="4"/>
  <c r="CF38" i="4"/>
  <c r="CL37" i="4"/>
  <c r="CK37" i="4"/>
  <c r="CJ37" i="4"/>
  <c r="CI37" i="4"/>
  <c r="CH37" i="4"/>
  <c r="CF37" i="4"/>
  <c r="CL36" i="4"/>
  <c r="CK36" i="4"/>
  <c r="CJ36" i="4"/>
  <c r="CI36" i="4"/>
  <c r="CH36" i="4"/>
  <c r="CF36" i="4"/>
  <c r="CL35" i="4"/>
  <c r="CK35" i="4"/>
  <c r="CJ35" i="4"/>
  <c r="CI35" i="4"/>
  <c r="CH35" i="4"/>
  <c r="CF35" i="4"/>
  <c r="CL34" i="4"/>
  <c r="CK34" i="4"/>
  <c r="CJ34" i="4"/>
  <c r="CI34" i="4"/>
  <c r="CH34" i="4"/>
  <c r="CF34" i="4"/>
  <c r="CL33" i="4"/>
  <c r="CK33" i="4"/>
  <c r="CJ33" i="4"/>
  <c r="CI33" i="4"/>
  <c r="CH33" i="4"/>
  <c r="CF33" i="4"/>
  <c r="CL32" i="4"/>
  <c r="CK32" i="4"/>
  <c r="CJ32" i="4"/>
  <c r="CI32" i="4"/>
  <c r="CH32" i="4"/>
  <c r="CF32" i="4"/>
  <c r="CL31" i="4"/>
  <c r="CK31" i="4"/>
  <c r="CJ31" i="4"/>
  <c r="CI31" i="4"/>
  <c r="CH31" i="4"/>
  <c r="CF31" i="4"/>
  <c r="CL30" i="4"/>
  <c r="CK30" i="4"/>
  <c r="CJ30" i="4"/>
  <c r="CI30" i="4"/>
  <c r="CH30" i="4"/>
  <c r="CF30" i="4"/>
  <c r="CL29" i="4"/>
  <c r="CK29" i="4"/>
  <c r="CJ29" i="4"/>
  <c r="CI29" i="4"/>
  <c r="CH29" i="4"/>
  <c r="CF29" i="4"/>
  <c r="CL28" i="4"/>
  <c r="CK28" i="4"/>
  <c r="CJ28" i="4"/>
  <c r="CI28" i="4"/>
  <c r="CH28" i="4"/>
  <c r="CF28" i="4"/>
  <c r="CL27" i="4"/>
  <c r="CK27" i="4"/>
  <c r="CJ27" i="4"/>
  <c r="CI27" i="4"/>
  <c r="CH27" i="4"/>
  <c r="CF27" i="4"/>
  <c r="CL26" i="4"/>
  <c r="CK26" i="4"/>
  <c r="CJ26" i="4"/>
  <c r="CI26" i="4"/>
  <c r="CH26" i="4"/>
  <c r="CF26" i="4"/>
  <c r="CL25" i="4"/>
  <c r="CK25" i="4"/>
  <c r="CJ25" i="4"/>
  <c r="CI25" i="4"/>
  <c r="CH25" i="4"/>
  <c r="CF25" i="4"/>
  <c r="CL24" i="4"/>
  <c r="CK24" i="4"/>
  <c r="CJ24" i="4"/>
  <c r="CI24" i="4"/>
  <c r="CH24" i="4"/>
  <c r="CF24" i="4"/>
  <c r="CL23" i="4"/>
  <c r="CK23" i="4"/>
  <c r="CJ23" i="4"/>
  <c r="CI23" i="4"/>
  <c r="CH23" i="4"/>
  <c r="CF23" i="4"/>
  <c r="CL22" i="4"/>
  <c r="CK22" i="4"/>
  <c r="CJ22" i="4"/>
  <c r="CI22" i="4"/>
  <c r="CH22" i="4"/>
  <c r="CF22" i="4"/>
  <c r="CL21" i="4"/>
  <c r="CK21" i="4"/>
  <c r="CJ21" i="4"/>
  <c r="CI21" i="4"/>
  <c r="CH21" i="4"/>
  <c r="CF21" i="4"/>
  <c r="CL20" i="4"/>
  <c r="CK20" i="4"/>
  <c r="CJ20" i="4"/>
  <c r="CI20" i="4"/>
  <c r="CH20" i="4"/>
  <c r="CF20" i="4"/>
  <c r="CL19" i="4"/>
  <c r="CK19" i="4"/>
  <c r="CJ19" i="4"/>
  <c r="CI19" i="4"/>
  <c r="CH19" i="4"/>
  <c r="CF19" i="4"/>
  <c r="CL18" i="4"/>
  <c r="CK18" i="4"/>
  <c r="CJ18" i="4"/>
  <c r="CI18" i="4"/>
  <c r="CH18" i="4"/>
  <c r="CF18" i="4"/>
  <c r="CL17" i="4"/>
  <c r="CK17" i="4"/>
  <c r="CJ17" i="4"/>
  <c r="CI17" i="4"/>
  <c r="CH17" i="4"/>
  <c r="CF17" i="4"/>
  <c r="CL16" i="4"/>
  <c r="CK16" i="4"/>
  <c r="CJ16" i="4"/>
  <c r="CI16" i="4"/>
  <c r="CH16" i="4"/>
  <c r="CF16" i="4"/>
  <c r="CL15" i="4"/>
  <c r="CK15" i="4"/>
  <c r="CJ15" i="4"/>
  <c r="CI15" i="4"/>
  <c r="CH15" i="4"/>
  <c r="CF15" i="4"/>
  <c r="CL14" i="4"/>
  <c r="CK14" i="4"/>
  <c r="CJ14" i="4"/>
  <c r="CI14" i="4"/>
  <c r="CH14" i="4"/>
  <c r="CF14" i="4"/>
  <c r="CL13" i="4"/>
  <c r="CK13" i="4"/>
  <c r="CJ13" i="4"/>
  <c r="CI13" i="4"/>
  <c r="CH13" i="4"/>
  <c r="CF13" i="4"/>
  <c r="CL12" i="4"/>
  <c r="CK12" i="4"/>
  <c r="CJ12" i="4"/>
  <c r="CI12" i="4"/>
  <c r="CH12" i="4"/>
  <c r="CF12" i="4"/>
  <c r="CL11" i="4"/>
  <c r="CK11" i="4"/>
  <c r="CJ11" i="4"/>
  <c r="CI11" i="4"/>
  <c r="CH11" i="4"/>
  <c r="CF11" i="4"/>
  <c r="CL10" i="4"/>
  <c r="CK10" i="4"/>
  <c r="CJ10" i="4"/>
  <c r="CI10" i="4"/>
  <c r="CH10" i="4"/>
  <c r="CF10" i="4"/>
  <c r="CL9" i="4"/>
  <c r="CK9" i="4"/>
  <c r="CJ9" i="4"/>
  <c r="CI9" i="4"/>
  <c r="CH9" i="4"/>
  <c r="CF9" i="4"/>
  <c r="CL8" i="4"/>
  <c r="CK8" i="4"/>
  <c r="CJ8" i="4"/>
  <c r="CI8" i="4"/>
  <c r="CH8" i="4"/>
  <c r="CF8" i="4"/>
  <c r="CL7" i="4"/>
  <c r="CK7" i="4"/>
  <c r="CJ7" i="4"/>
  <c r="CI7" i="4"/>
  <c r="CH7" i="4"/>
  <c r="CF7" i="4"/>
  <c r="CL6" i="4"/>
  <c r="CK6" i="4"/>
  <c r="CJ6" i="4"/>
  <c r="CI6" i="4"/>
  <c r="CH6" i="4"/>
  <c r="CF6" i="4"/>
  <c r="CL5" i="4"/>
  <c r="CK5" i="4"/>
  <c r="CJ5" i="4"/>
  <c r="CI5" i="4"/>
  <c r="CH5" i="4"/>
  <c r="CF5" i="4"/>
  <c r="CL4" i="4"/>
  <c r="CK4" i="4"/>
  <c r="CJ4" i="4"/>
  <c r="CI4" i="4"/>
  <c r="CH4" i="4"/>
  <c r="CF4" i="4"/>
  <c r="CL3" i="4"/>
  <c r="CK3" i="4"/>
  <c r="CJ3" i="4"/>
  <c r="CI3" i="4"/>
  <c r="CH3" i="4"/>
  <c r="CF3" i="4"/>
  <c r="CM59" i="3"/>
  <c r="CL59" i="3"/>
  <c r="CK59" i="3"/>
  <c r="CJ59" i="3"/>
  <c r="CI59" i="3"/>
  <c r="CH59" i="3"/>
  <c r="CG59" i="3"/>
  <c r="CM58" i="3"/>
  <c r="CL58" i="3"/>
  <c r="CK58" i="3"/>
  <c r="CJ58" i="3"/>
  <c r="CI58" i="3"/>
  <c r="CH58" i="3"/>
  <c r="CG58" i="3"/>
  <c r="CP57" i="3"/>
  <c r="CO57" i="3"/>
  <c r="CN57" i="3"/>
  <c r="CM57" i="3"/>
  <c r="CL57" i="3"/>
  <c r="CK57" i="3"/>
  <c r="CJ57" i="3"/>
  <c r="CI57" i="3"/>
  <c r="CH57" i="3"/>
  <c r="CG57" i="3"/>
  <c r="CP56" i="3"/>
  <c r="CO56" i="3"/>
  <c r="CN56" i="3"/>
  <c r="CM56" i="3"/>
  <c r="CL56" i="3"/>
  <c r="CK56" i="3"/>
  <c r="CJ56" i="3"/>
  <c r="CI56" i="3"/>
  <c r="CH56" i="3"/>
  <c r="CG56" i="3"/>
  <c r="CP55" i="3"/>
  <c r="CO55" i="3"/>
  <c r="CN55" i="3"/>
  <c r="CM55" i="3"/>
  <c r="CL55" i="3"/>
  <c r="CK55" i="3"/>
  <c r="CJ55" i="3"/>
  <c r="CI55" i="3"/>
  <c r="CH55" i="3"/>
  <c r="CG55" i="3"/>
  <c r="CP54" i="3"/>
  <c r="CO54" i="3"/>
  <c r="CN54" i="3"/>
  <c r="CM54" i="3"/>
  <c r="CL54" i="3"/>
  <c r="CK54" i="3"/>
  <c r="CJ54" i="3"/>
  <c r="CI54" i="3"/>
  <c r="CH54" i="3"/>
  <c r="CG54" i="3"/>
  <c r="CM53" i="3"/>
  <c r="CL53" i="3"/>
  <c r="CK53" i="3"/>
  <c r="CJ53" i="3"/>
  <c r="CI53" i="3"/>
  <c r="CH53" i="3"/>
  <c r="CG53" i="3"/>
  <c r="CM52" i="3"/>
  <c r="CL52" i="3"/>
  <c r="CK52" i="3"/>
  <c r="CJ52" i="3"/>
  <c r="CI52" i="3"/>
  <c r="CH52" i="3"/>
  <c r="CG52" i="3"/>
  <c r="CP51" i="3"/>
  <c r="CO51" i="3"/>
  <c r="CN51" i="3"/>
  <c r="CM51" i="3"/>
  <c r="CL51" i="3"/>
  <c r="CK51" i="3"/>
  <c r="CJ51" i="3"/>
  <c r="CI51" i="3"/>
  <c r="CH51" i="3"/>
  <c r="CG51" i="3"/>
  <c r="CP50" i="3"/>
  <c r="CO50" i="3"/>
  <c r="CN50" i="3"/>
  <c r="CM50" i="3"/>
  <c r="CL50" i="3"/>
  <c r="CK50" i="3"/>
  <c r="CJ50" i="3"/>
  <c r="CI50" i="3"/>
  <c r="CH50" i="3"/>
  <c r="CG50" i="3"/>
  <c r="CP49" i="3"/>
  <c r="CO49" i="3"/>
  <c r="CN49" i="3"/>
  <c r="CM49" i="3"/>
  <c r="CL49" i="3"/>
  <c r="CK49" i="3"/>
  <c r="CJ49" i="3"/>
  <c r="CI49" i="3"/>
  <c r="CH49" i="3"/>
  <c r="CG49" i="3"/>
  <c r="CP48" i="3"/>
  <c r="CO48" i="3"/>
  <c r="CN48" i="3"/>
  <c r="CM48" i="3"/>
  <c r="CL48" i="3"/>
  <c r="CK48" i="3"/>
  <c r="CJ48" i="3"/>
  <c r="CI48" i="3"/>
  <c r="CH48" i="3"/>
  <c r="CG48" i="3"/>
  <c r="CP47" i="3"/>
  <c r="CO47" i="3"/>
  <c r="CN47" i="3"/>
  <c r="CM47" i="3"/>
  <c r="CL47" i="3"/>
  <c r="CK47" i="3"/>
  <c r="CJ47" i="3"/>
  <c r="CI47" i="3"/>
  <c r="CH47" i="3"/>
  <c r="CG47" i="3"/>
  <c r="CP46" i="3"/>
  <c r="CO46" i="3"/>
  <c r="CN46" i="3"/>
  <c r="CM46" i="3"/>
  <c r="CL46" i="3"/>
  <c r="CK46" i="3"/>
  <c r="CJ46" i="3"/>
  <c r="CI46" i="3"/>
  <c r="CH46" i="3"/>
  <c r="CG46" i="3"/>
  <c r="CP45" i="3"/>
  <c r="CO45" i="3"/>
  <c r="CN45" i="3"/>
  <c r="CM45" i="3"/>
  <c r="CL45" i="3"/>
  <c r="CK45" i="3"/>
  <c r="CJ45" i="3"/>
  <c r="CI45" i="3"/>
  <c r="CH45" i="3"/>
  <c r="CG45" i="3"/>
  <c r="CP44" i="3"/>
  <c r="CO44" i="3"/>
  <c r="CN44" i="3"/>
  <c r="CM44" i="3"/>
  <c r="CL44" i="3"/>
  <c r="CK44" i="3"/>
  <c r="CJ44" i="3"/>
  <c r="CI44" i="3"/>
  <c r="CH44" i="3"/>
  <c r="CG44" i="3"/>
  <c r="CP43" i="3"/>
  <c r="CO43" i="3"/>
  <c r="CN43" i="3"/>
  <c r="CM43" i="3"/>
  <c r="CL43" i="3"/>
  <c r="CK43" i="3"/>
  <c r="CJ43" i="3"/>
  <c r="CI43" i="3"/>
  <c r="CH43" i="3"/>
  <c r="CG43" i="3"/>
  <c r="CP42" i="3"/>
  <c r="CO42" i="3"/>
  <c r="CN42" i="3"/>
  <c r="CM42" i="3"/>
  <c r="CL42" i="3"/>
  <c r="CK42" i="3"/>
  <c r="CJ42" i="3"/>
  <c r="CI42" i="3"/>
  <c r="CH42" i="3"/>
  <c r="CG42" i="3"/>
  <c r="CP41" i="3"/>
  <c r="CO41" i="3"/>
  <c r="CN41" i="3"/>
  <c r="CM41" i="3"/>
  <c r="CL41" i="3"/>
  <c r="CK41" i="3"/>
  <c r="CJ41" i="3"/>
  <c r="CI41" i="3"/>
  <c r="CH41" i="3"/>
  <c r="CG41" i="3"/>
  <c r="CP40" i="3"/>
  <c r="CO40" i="3"/>
  <c r="CN40" i="3"/>
  <c r="CM40" i="3"/>
  <c r="CL40" i="3"/>
  <c r="CK40" i="3"/>
  <c r="CJ40" i="3"/>
  <c r="CI40" i="3"/>
  <c r="CH40" i="3"/>
  <c r="CG40" i="3"/>
  <c r="CP39" i="3"/>
  <c r="CO39" i="3"/>
  <c r="CN39" i="3"/>
  <c r="CM39" i="3"/>
  <c r="CL39" i="3"/>
  <c r="CK39" i="3"/>
  <c r="CJ39" i="3"/>
  <c r="CI39" i="3"/>
  <c r="CH39" i="3"/>
  <c r="CG39" i="3"/>
  <c r="CP38" i="3"/>
  <c r="CO38" i="3"/>
  <c r="CN38" i="3"/>
  <c r="CM38" i="3"/>
  <c r="CL38" i="3"/>
  <c r="CK38" i="3"/>
  <c r="CJ38" i="3"/>
  <c r="CI38" i="3"/>
  <c r="CH38" i="3"/>
  <c r="CG38" i="3"/>
  <c r="CP37" i="3"/>
  <c r="CO37" i="3"/>
  <c r="CN37" i="3"/>
  <c r="CM37" i="3"/>
  <c r="CL37" i="3"/>
  <c r="CK37" i="3"/>
  <c r="CJ37" i="3"/>
  <c r="CI37" i="3"/>
  <c r="CH37" i="3"/>
  <c r="CG37" i="3"/>
  <c r="CP36" i="3"/>
  <c r="CO36" i="3"/>
  <c r="CN36" i="3"/>
  <c r="CM36" i="3"/>
  <c r="CL36" i="3"/>
  <c r="CK36" i="3"/>
  <c r="CJ36" i="3"/>
  <c r="CI36" i="3"/>
  <c r="CH36" i="3"/>
  <c r="CG36" i="3"/>
  <c r="CP35" i="3"/>
  <c r="CO35" i="3"/>
  <c r="CN35" i="3"/>
  <c r="CM35" i="3"/>
  <c r="CL35" i="3"/>
  <c r="CK35" i="3"/>
  <c r="CJ35" i="3"/>
  <c r="CI35" i="3"/>
  <c r="CH35" i="3"/>
  <c r="CG35" i="3"/>
  <c r="CP34" i="3"/>
  <c r="CO34" i="3"/>
  <c r="CN34" i="3"/>
  <c r="CM34" i="3"/>
  <c r="CL34" i="3"/>
  <c r="CK34" i="3"/>
  <c r="CJ34" i="3"/>
  <c r="CI34" i="3"/>
  <c r="CH34" i="3"/>
  <c r="CG34" i="3"/>
  <c r="CP33" i="3"/>
  <c r="CO33" i="3"/>
  <c r="CN33" i="3"/>
  <c r="CM33" i="3"/>
  <c r="CL33" i="3"/>
  <c r="CK33" i="3"/>
  <c r="CJ33" i="3"/>
  <c r="CI33" i="3"/>
  <c r="CH33" i="3"/>
  <c r="CG33" i="3"/>
  <c r="CP32" i="3"/>
  <c r="CO32" i="3"/>
  <c r="CN32" i="3"/>
  <c r="CM32" i="3"/>
  <c r="CL32" i="3"/>
  <c r="CK32" i="3"/>
  <c r="CJ32" i="3"/>
  <c r="CI32" i="3"/>
  <c r="CH32" i="3"/>
  <c r="CG32" i="3"/>
  <c r="CP31" i="3"/>
  <c r="CO31" i="3"/>
  <c r="CN31" i="3"/>
  <c r="CM31" i="3"/>
  <c r="CL31" i="3"/>
  <c r="CK31" i="3"/>
  <c r="CJ31" i="3"/>
  <c r="CI31" i="3"/>
  <c r="CH31" i="3"/>
  <c r="CG31" i="3"/>
  <c r="CP30" i="3"/>
  <c r="CO30" i="3"/>
  <c r="CN30" i="3"/>
  <c r="CM30" i="3"/>
  <c r="CL30" i="3"/>
  <c r="CK30" i="3"/>
  <c r="CJ30" i="3"/>
  <c r="CI30" i="3"/>
  <c r="CH30" i="3"/>
  <c r="CG30" i="3"/>
  <c r="CP29" i="3"/>
  <c r="CO29" i="3"/>
  <c r="CN29" i="3"/>
  <c r="CM29" i="3"/>
  <c r="CL29" i="3"/>
  <c r="CK29" i="3"/>
  <c r="CJ29" i="3"/>
  <c r="CI29" i="3"/>
  <c r="CH29" i="3"/>
  <c r="CG29" i="3"/>
  <c r="CP28" i="3"/>
  <c r="CO28" i="3"/>
  <c r="CN28" i="3"/>
  <c r="CM28" i="3"/>
  <c r="CL28" i="3"/>
  <c r="CK28" i="3"/>
  <c r="CJ28" i="3"/>
  <c r="CI28" i="3"/>
  <c r="CH28" i="3"/>
  <c r="CG28" i="3"/>
  <c r="CP27" i="3"/>
  <c r="CO27" i="3"/>
  <c r="CN27" i="3"/>
  <c r="CM27" i="3"/>
  <c r="CL27" i="3"/>
  <c r="CK27" i="3"/>
  <c r="CJ27" i="3"/>
  <c r="CI27" i="3"/>
  <c r="CH27" i="3"/>
  <c r="CG27" i="3"/>
  <c r="CP26" i="3"/>
  <c r="CO26" i="3"/>
  <c r="CN26" i="3"/>
  <c r="CM26" i="3"/>
  <c r="CL26" i="3"/>
  <c r="CK26" i="3"/>
  <c r="CJ26" i="3"/>
  <c r="CI26" i="3"/>
  <c r="CH26" i="3"/>
  <c r="CG26" i="3"/>
  <c r="CP25" i="3"/>
  <c r="CO25" i="3"/>
  <c r="CN25" i="3"/>
  <c r="CM25" i="3"/>
  <c r="CL25" i="3"/>
  <c r="CK25" i="3"/>
  <c r="CJ25" i="3"/>
  <c r="CI25" i="3"/>
  <c r="CH25" i="3"/>
  <c r="CG25" i="3"/>
  <c r="CP24" i="3"/>
  <c r="CO24" i="3"/>
  <c r="CN24" i="3"/>
  <c r="CM24" i="3"/>
  <c r="CL24" i="3"/>
  <c r="CK24" i="3"/>
  <c r="CJ24" i="3"/>
  <c r="CI24" i="3"/>
  <c r="CH24" i="3"/>
  <c r="CG24" i="3"/>
  <c r="CP23" i="3"/>
  <c r="CO23" i="3"/>
  <c r="CN23" i="3"/>
  <c r="CM23" i="3"/>
  <c r="CL23" i="3"/>
  <c r="CK23" i="3"/>
  <c r="CJ23" i="3"/>
  <c r="CI23" i="3"/>
  <c r="CH23" i="3"/>
  <c r="CG23" i="3"/>
  <c r="CP22" i="3"/>
  <c r="CO22" i="3"/>
  <c r="CN22" i="3"/>
  <c r="CM22" i="3"/>
  <c r="CL22" i="3"/>
  <c r="CK22" i="3"/>
  <c r="CJ22" i="3"/>
  <c r="CI22" i="3"/>
  <c r="CH22" i="3"/>
  <c r="CG22" i="3"/>
  <c r="CP21" i="3"/>
  <c r="CO21" i="3"/>
  <c r="CN21" i="3"/>
  <c r="CM21" i="3"/>
  <c r="CL21" i="3"/>
  <c r="CK21" i="3"/>
  <c r="CJ21" i="3"/>
  <c r="CI21" i="3"/>
  <c r="CH21" i="3"/>
  <c r="CG21" i="3"/>
  <c r="CP20" i="3"/>
  <c r="CO20" i="3"/>
  <c r="CN20" i="3"/>
  <c r="CM20" i="3"/>
  <c r="CL20" i="3"/>
  <c r="CK20" i="3"/>
  <c r="CJ20" i="3"/>
  <c r="CI20" i="3"/>
  <c r="CH20" i="3"/>
  <c r="CG20" i="3"/>
  <c r="CP19" i="3"/>
  <c r="CO19" i="3"/>
  <c r="CN19" i="3"/>
  <c r="CM19" i="3"/>
  <c r="CL19" i="3"/>
  <c r="CK19" i="3"/>
  <c r="CJ19" i="3"/>
  <c r="CI19" i="3"/>
  <c r="CH19" i="3"/>
  <c r="CG19" i="3"/>
  <c r="CP18" i="3"/>
  <c r="CO18" i="3"/>
  <c r="CN18" i="3"/>
  <c r="CM18" i="3"/>
  <c r="CL18" i="3"/>
  <c r="CK18" i="3"/>
  <c r="CJ18" i="3"/>
  <c r="CI18" i="3"/>
  <c r="CH18" i="3"/>
  <c r="CG18" i="3"/>
  <c r="CP17" i="3"/>
  <c r="CO17" i="3"/>
  <c r="CN17" i="3"/>
  <c r="CM17" i="3"/>
  <c r="CL17" i="3"/>
  <c r="CK17" i="3"/>
  <c r="CJ17" i="3"/>
  <c r="CI17" i="3"/>
  <c r="CH17" i="3"/>
  <c r="CG17" i="3"/>
  <c r="CP16" i="3"/>
  <c r="CO16" i="3"/>
  <c r="CN16" i="3"/>
  <c r="CM16" i="3"/>
  <c r="CL16" i="3"/>
  <c r="CK16" i="3"/>
  <c r="CJ16" i="3"/>
  <c r="CI16" i="3"/>
  <c r="CH16" i="3"/>
  <c r="CG16" i="3"/>
  <c r="CP15" i="3"/>
  <c r="CO15" i="3"/>
  <c r="CN15" i="3"/>
  <c r="CM15" i="3"/>
  <c r="CL15" i="3"/>
  <c r="CK15" i="3"/>
  <c r="CJ15" i="3"/>
  <c r="CI15" i="3"/>
  <c r="CH15" i="3"/>
  <c r="CG15" i="3"/>
  <c r="CP14" i="3"/>
  <c r="CO14" i="3"/>
  <c r="CN14" i="3"/>
  <c r="CM14" i="3"/>
  <c r="CL14" i="3"/>
  <c r="CK14" i="3"/>
  <c r="CJ14" i="3"/>
  <c r="CI14" i="3"/>
  <c r="CH14" i="3"/>
  <c r="CG14" i="3"/>
  <c r="CP13" i="3"/>
  <c r="CO13" i="3"/>
  <c r="CN13" i="3"/>
  <c r="CM13" i="3"/>
  <c r="CL13" i="3"/>
  <c r="CK13" i="3"/>
  <c r="CJ13" i="3"/>
  <c r="CI13" i="3"/>
  <c r="CH13" i="3"/>
  <c r="CG13" i="3"/>
  <c r="CP12" i="3"/>
  <c r="CO12" i="3"/>
  <c r="CN12" i="3"/>
  <c r="CM12" i="3"/>
  <c r="CL12" i="3"/>
  <c r="CK12" i="3"/>
  <c r="CJ12" i="3"/>
  <c r="CI12" i="3"/>
  <c r="CH12" i="3"/>
  <c r="CG12" i="3"/>
  <c r="CP11" i="3"/>
  <c r="CO11" i="3"/>
  <c r="CN11" i="3"/>
  <c r="CM11" i="3"/>
  <c r="CL11" i="3"/>
  <c r="CK11" i="3"/>
  <c r="CJ11" i="3"/>
  <c r="CI11" i="3"/>
  <c r="CH11" i="3"/>
  <c r="CG11" i="3"/>
  <c r="CP10" i="3"/>
  <c r="CO10" i="3"/>
  <c r="CN10" i="3"/>
  <c r="CM10" i="3"/>
  <c r="CL10" i="3"/>
  <c r="CK10" i="3"/>
  <c r="CJ10" i="3"/>
  <c r="CI10" i="3"/>
  <c r="CH10" i="3"/>
  <c r="CG10" i="3"/>
  <c r="CP9" i="3"/>
  <c r="CO9" i="3"/>
  <c r="CN9" i="3"/>
  <c r="CM9" i="3"/>
  <c r="CL9" i="3"/>
  <c r="CK9" i="3"/>
  <c r="CJ9" i="3"/>
  <c r="CI9" i="3"/>
  <c r="CH9" i="3"/>
  <c r="CG9" i="3"/>
  <c r="CP8" i="3"/>
  <c r="CO8" i="3"/>
  <c r="CN8" i="3"/>
  <c r="CM8" i="3"/>
  <c r="CL8" i="3"/>
  <c r="CK8" i="3"/>
  <c r="CJ8" i="3"/>
  <c r="CI8" i="3"/>
  <c r="CH8" i="3"/>
  <c r="CG8" i="3"/>
  <c r="CP7" i="3"/>
  <c r="CO7" i="3"/>
  <c r="CN7" i="3"/>
  <c r="CM7" i="3"/>
  <c r="CL7" i="3"/>
  <c r="CK7" i="3"/>
  <c r="CJ7" i="3"/>
  <c r="CI7" i="3"/>
  <c r="CH7" i="3"/>
  <c r="CG7" i="3"/>
  <c r="CP6" i="3"/>
  <c r="CO6" i="3"/>
  <c r="CN6" i="3"/>
  <c r="CM6" i="3"/>
  <c r="CL6" i="3"/>
  <c r="CK6" i="3"/>
  <c r="CJ6" i="3"/>
  <c r="CI6" i="3"/>
  <c r="CH6" i="3"/>
  <c r="CG6" i="3"/>
  <c r="CP5" i="3"/>
  <c r="CO5" i="3"/>
  <c r="CN5" i="3"/>
  <c r="CM5" i="3"/>
  <c r="CL5" i="3"/>
  <c r="CK5" i="3"/>
  <c r="CJ5" i="3"/>
  <c r="CI5" i="3"/>
  <c r="CH5" i="3"/>
  <c r="CG5" i="3"/>
  <c r="CP4" i="3"/>
  <c r="CO4" i="3"/>
  <c r="CN4" i="3"/>
  <c r="CM4" i="3"/>
  <c r="CL4" i="3"/>
  <c r="CK4" i="3"/>
  <c r="CJ4" i="3"/>
  <c r="CI4" i="3"/>
  <c r="CH4" i="3"/>
  <c r="CG4" i="3"/>
  <c r="CP3" i="3"/>
  <c r="CO3" i="3"/>
  <c r="CN3" i="3"/>
  <c r="CM3" i="3"/>
  <c r="CL3" i="3"/>
  <c r="CK3" i="3"/>
  <c r="CJ3" i="3"/>
  <c r="CI3" i="3"/>
  <c r="CH3" i="3"/>
  <c r="CG3" i="3"/>
  <c r="CT63" i="27"/>
  <c r="CS63" i="27"/>
  <c r="CR63" i="27"/>
  <c r="CP63" i="27"/>
  <c r="CO63" i="27"/>
  <c r="CN63" i="27"/>
  <c r="CL63" i="27"/>
  <c r="CI63" i="27"/>
  <c r="CK63" i="27"/>
  <c r="Q34" i="30"/>
  <c r="H22" i="21"/>
  <c r="G22" i="21"/>
  <c r="F22" i="21"/>
  <c r="E22" i="21"/>
  <c r="D22" i="21"/>
  <c r="C22" i="21"/>
  <c r="B22" i="21"/>
  <c r="M62" i="27"/>
  <c r="L62" i="27"/>
  <c r="K62" i="27"/>
  <c r="J62" i="27"/>
  <c r="I62" i="27"/>
  <c r="H62" i="27"/>
  <c r="G62" i="27"/>
  <c r="F62" i="27"/>
  <c r="E62" i="27"/>
  <c r="D62" i="27"/>
  <c r="C62" i="27"/>
  <c r="B62" i="27"/>
  <c r="N62" i="9"/>
  <c r="M62" i="9"/>
  <c r="L62" i="9"/>
  <c r="K62" i="9"/>
  <c r="J62" i="9"/>
  <c r="I62" i="9"/>
  <c r="H62" i="9"/>
  <c r="G62" i="9"/>
  <c r="F62" i="9"/>
  <c r="E62" i="9"/>
  <c r="D62" i="9"/>
  <c r="B61" i="3"/>
  <c r="K62" i="4"/>
  <c r="J62" i="4"/>
  <c r="I62" i="4"/>
  <c r="H62" i="4"/>
  <c r="H7" i="21" s="1"/>
  <c r="G62" i="4"/>
  <c r="G7" i="21" s="1"/>
  <c r="F62" i="4"/>
  <c r="F7" i="21" s="1"/>
  <c r="E62" i="4"/>
  <c r="E7" i="21" s="1"/>
  <c r="D62" i="4"/>
  <c r="D7" i="21" s="1"/>
  <c r="B62" i="4"/>
  <c r="B7" i="21" s="1"/>
  <c r="B60" i="3"/>
  <c r="J61" i="12"/>
  <c r="I61" i="12"/>
  <c r="N61" i="9"/>
  <c r="CV61" i="9" s="1"/>
  <c r="M61" i="9"/>
  <c r="L61" i="9"/>
  <c r="K61" i="9"/>
  <c r="J61" i="9"/>
  <c r="CR61" i="9" s="1"/>
  <c r="I61" i="9"/>
  <c r="H61" i="9"/>
  <c r="G61" i="9"/>
  <c r="F61" i="9"/>
  <c r="E61" i="9"/>
  <c r="D61" i="9"/>
  <c r="K60" i="3"/>
  <c r="J60" i="3"/>
  <c r="I60" i="3"/>
  <c r="H60" i="3"/>
  <c r="G60" i="3"/>
  <c r="F60" i="3"/>
  <c r="E60" i="3"/>
  <c r="D60" i="3"/>
  <c r="C60" i="3"/>
  <c r="CE4" i="3"/>
  <c r="CE5" i="3"/>
  <c r="CE6" i="3"/>
  <c r="CE7" i="3"/>
  <c r="CE8" i="3"/>
  <c r="CE9" i="3"/>
  <c r="CE10" i="3"/>
  <c r="CE11" i="3"/>
  <c r="CE12" i="3"/>
  <c r="CE13" i="3"/>
  <c r="CE14" i="3"/>
  <c r="CE15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3" i="3"/>
  <c r="S3" i="20"/>
  <c r="R3" i="20"/>
  <c r="Q3" i="20"/>
  <c r="P3" i="20"/>
  <c r="O3" i="20"/>
  <c r="N3" i="20"/>
  <c r="M3" i="20"/>
  <c r="G46" i="21"/>
  <c r="E46" i="21"/>
  <c r="D46" i="21"/>
  <c r="C46" i="21"/>
  <c r="B46" i="21"/>
  <c r="L51" i="6"/>
  <c r="F39" i="21"/>
  <c r="E39" i="21"/>
  <c r="D39" i="21"/>
  <c r="C39" i="21"/>
  <c r="B39" i="21"/>
  <c r="L50" i="6"/>
  <c r="V17" i="20"/>
  <c r="P17" i="20"/>
  <c r="L17" i="20"/>
  <c r="K17" i="20"/>
  <c r="J17" i="20"/>
  <c r="H17" i="20"/>
  <c r="F17" i="20"/>
  <c r="E17" i="20"/>
  <c r="C17" i="20"/>
  <c r="B17" i="20"/>
  <c r="L49" i="6"/>
  <c r="BZ61" i="11"/>
  <c r="B61" i="11"/>
  <c r="BY61" i="11" s="1"/>
  <c r="H51" i="8"/>
  <c r="G51" i="8"/>
  <c r="E51" i="8"/>
  <c r="F51" i="8"/>
  <c r="D51" i="8"/>
  <c r="C51" i="8"/>
  <c r="H50" i="8"/>
  <c r="G50" i="8"/>
  <c r="E50" i="8"/>
  <c r="F50" i="8"/>
  <c r="D50" i="8"/>
  <c r="C50" i="8"/>
  <c r="B51" i="8"/>
  <c r="B50" i="8"/>
  <c r="H49" i="8"/>
  <c r="CG49" i="8" s="1"/>
  <c r="G49" i="8"/>
  <c r="E49" i="8"/>
  <c r="F49" i="8"/>
  <c r="D49" i="8"/>
  <c r="C49" i="8"/>
  <c r="B49" i="8"/>
  <c r="H51" i="7"/>
  <c r="CF51" i="7" s="1"/>
  <c r="G51" i="7"/>
  <c r="CE51" i="7" s="1"/>
  <c r="E51" i="7"/>
  <c r="CC51" i="7" s="1"/>
  <c r="F51" i="7"/>
  <c r="CD51" i="7" s="1"/>
  <c r="D51" i="7"/>
  <c r="CB51" i="7" s="1"/>
  <c r="C51" i="7"/>
  <c r="CA51" i="7" s="1"/>
  <c r="B51" i="7"/>
  <c r="H50" i="7"/>
  <c r="G50" i="7"/>
  <c r="E50" i="7"/>
  <c r="F50" i="7"/>
  <c r="D50" i="7"/>
  <c r="C50" i="7"/>
  <c r="B50" i="7"/>
  <c r="H49" i="7"/>
  <c r="G49" i="7"/>
  <c r="E49" i="7"/>
  <c r="F49" i="7"/>
  <c r="D49" i="7"/>
  <c r="C49" i="7"/>
  <c r="B49" i="7"/>
  <c r="H51" i="6"/>
  <c r="G51" i="6"/>
  <c r="E51" i="6"/>
  <c r="F51" i="6"/>
  <c r="CC51" i="6" s="1"/>
  <c r="D51" i="6"/>
  <c r="C51" i="6"/>
  <c r="H50" i="6"/>
  <c r="G50" i="6"/>
  <c r="CD50" i="6" s="1"/>
  <c r="E50" i="6"/>
  <c r="F50" i="6"/>
  <c r="D50" i="6"/>
  <c r="C50" i="6"/>
  <c r="H49" i="6"/>
  <c r="G49" i="6"/>
  <c r="CD49" i="6" s="1"/>
  <c r="E49" i="6"/>
  <c r="F49" i="6"/>
  <c r="D49" i="6"/>
  <c r="C49" i="6"/>
  <c r="B49" i="6"/>
  <c r="B51" i="6"/>
  <c r="B50" i="6"/>
  <c r="CL51" i="7"/>
  <c r="CL49" i="7"/>
  <c r="CJ51" i="7"/>
  <c r="CJ49" i="7"/>
  <c r="D42" i="20" l="1"/>
  <c r="G15" i="21"/>
  <c r="D15" i="21"/>
  <c r="B15" i="21"/>
  <c r="C15" i="21"/>
  <c r="C13" i="21"/>
  <c r="E13" i="21"/>
  <c r="B13" i="21"/>
  <c r="D13" i="21"/>
  <c r="F13" i="21"/>
  <c r="H13" i="21"/>
  <c r="G13" i="21"/>
  <c r="C45" i="21"/>
  <c r="H45" i="21"/>
  <c r="D45" i="21"/>
  <c r="B45" i="21"/>
  <c r="D19" i="21"/>
  <c r="D66" i="34"/>
  <c r="F19" i="21"/>
  <c r="F66" i="34"/>
  <c r="H19" i="21"/>
  <c r="H66" i="34"/>
  <c r="C19" i="21"/>
  <c r="C66" i="34"/>
  <c r="E19" i="21"/>
  <c r="E66" i="34"/>
  <c r="G19" i="21"/>
  <c r="G66" i="34"/>
  <c r="B19" i="21"/>
  <c r="B66" i="34"/>
  <c r="B17" i="21"/>
  <c r="G20" i="21"/>
  <c r="D20" i="21"/>
  <c r="H20" i="21"/>
  <c r="E20" i="21"/>
  <c r="C20" i="21"/>
  <c r="F20" i="21"/>
  <c r="B20" i="21"/>
  <c r="H21" i="21"/>
  <c r="F21" i="21"/>
  <c r="D21" i="21"/>
  <c r="G21" i="21"/>
  <c r="E21" i="21"/>
  <c r="C21" i="21"/>
  <c r="B21" i="21"/>
  <c r="D16" i="21"/>
  <c r="F16" i="21"/>
  <c r="H16" i="21"/>
  <c r="C16" i="21"/>
  <c r="E16" i="21"/>
  <c r="G16" i="21"/>
  <c r="B16" i="21"/>
  <c r="B12" i="21"/>
  <c r="D12" i="21"/>
  <c r="F12" i="21"/>
  <c r="H12" i="21"/>
  <c r="C12" i="21"/>
  <c r="E12" i="21"/>
  <c r="G12" i="21"/>
  <c r="C11" i="21"/>
  <c r="C25" i="21" s="1"/>
  <c r="C32" i="21" s="1"/>
  <c r="E11" i="21"/>
  <c r="G11" i="21"/>
  <c r="D11" i="21"/>
  <c r="F11" i="21"/>
  <c r="H11" i="21"/>
  <c r="B11" i="21"/>
  <c r="D51" i="21"/>
  <c r="D55" i="21" s="1"/>
  <c r="B51" i="21"/>
  <c r="G51" i="21"/>
  <c r="C51" i="21"/>
  <c r="BY61" i="5"/>
  <c r="CE61" i="5"/>
  <c r="CP61" i="13"/>
  <c r="CN61" i="33"/>
  <c r="CE50" i="8"/>
  <c r="CC61" i="5"/>
  <c r="CO61" i="13"/>
  <c r="CU61" i="9"/>
  <c r="CL38" i="37"/>
  <c r="CK36" i="37"/>
  <c r="CJ38" i="37"/>
  <c r="CJ36" i="37"/>
  <c r="CQ61" i="13"/>
  <c r="S29" i="20"/>
  <c r="CM61" i="27"/>
  <c r="CA61" i="5"/>
  <c r="CI61" i="5"/>
  <c r="Q14" i="20"/>
  <c r="H29" i="20"/>
  <c r="P29" i="20"/>
  <c r="U7" i="20"/>
  <c r="U40" i="20" s="1"/>
  <c r="Q7" i="20"/>
  <c r="Q40" i="20" s="1"/>
  <c r="N7" i="20"/>
  <c r="N40" i="20" s="1"/>
  <c r="L7" i="20"/>
  <c r="L40" i="20" s="1"/>
  <c r="I7" i="20"/>
  <c r="I40" i="20" s="1"/>
  <c r="S14" i="20"/>
  <c r="CS61" i="27"/>
  <c r="R14" i="20"/>
  <c r="L14" i="20"/>
  <c r="CL61" i="13"/>
  <c r="C23" i="20"/>
  <c r="C41" i="20" s="1"/>
  <c r="B29" i="20"/>
  <c r="E29" i="20"/>
  <c r="I29" i="20"/>
  <c r="K29" i="20"/>
  <c r="M29" i="20"/>
  <c r="U29" i="20"/>
  <c r="M7" i="20"/>
  <c r="M40" i="20" s="1"/>
  <c r="K7" i="20"/>
  <c r="K40" i="20" s="1"/>
  <c r="H7" i="20"/>
  <c r="H40" i="20" s="1"/>
  <c r="CN36" i="37"/>
  <c r="V14" i="20"/>
  <c r="M14" i="20"/>
  <c r="E14" i="20"/>
  <c r="V7" i="20"/>
  <c r="V40" i="20" s="1"/>
  <c r="C29" i="20"/>
  <c r="L29" i="20"/>
  <c r="N29" i="20"/>
  <c r="Q29" i="20"/>
  <c r="T29" i="20"/>
  <c r="S7" i="20"/>
  <c r="S40" i="20" s="1"/>
  <c r="P7" i="20"/>
  <c r="P40" i="20" s="1"/>
  <c r="F7" i="20"/>
  <c r="F40" i="20" s="1"/>
  <c r="C7" i="20"/>
  <c r="C40" i="20" s="1"/>
  <c r="V23" i="20"/>
  <c r="V41" i="20" s="1"/>
  <c r="B23" i="20"/>
  <c r="B41" i="20" s="1"/>
  <c r="CN62" i="27"/>
  <c r="CR61" i="27"/>
  <c r="F29" i="20"/>
  <c r="J29" i="20"/>
  <c r="O29" i="20"/>
  <c r="R29" i="20"/>
  <c r="V29" i="20"/>
  <c r="R7" i="20"/>
  <c r="R40" i="20" s="1"/>
  <c r="O7" i="20"/>
  <c r="O40" i="20" s="1"/>
  <c r="B7" i="20"/>
  <c r="B40" i="20" s="1"/>
  <c r="CS61" i="25"/>
  <c r="T28" i="20"/>
  <c r="T43" i="20" s="1"/>
  <c r="T56" i="20" s="1"/>
  <c r="B28" i="20"/>
  <c r="B43" i="20" s="1"/>
  <c r="B56" i="20" s="1"/>
  <c r="U28" i="20"/>
  <c r="U43" i="20" s="1"/>
  <c r="U56" i="20" s="1"/>
  <c r="Q28" i="20"/>
  <c r="Q43" i="20" s="1"/>
  <c r="Q56" i="20" s="1"/>
  <c r="N28" i="20"/>
  <c r="N43" i="20" s="1"/>
  <c r="N56" i="20" s="1"/>
  <c r="L28" i="20"/>
  <c r="L43" i="20" s="1"/>
  <c r="L56" i="20" s="1"/>
  <c r="I28" i="20"/>
  <c r="I43" i="20" s="1"/>
  <c r="I56" i="20" s="1"/>
  <c r="C28" i="20"/>
  <c r="C43" i="20" s="1"/>
  <c r="C56" i="20" s="1"/>
  <c r="M28" i="20"/>
  <c r="M43" i="20" s="1"/>
  <c r="M56" i="20" s="1"/>
  <c r="H28" i="20"/>
  <c r="H43" i="20" s="1"/>
  <c r="H56" i="20" s="1"/>
  <c r="E28" i="20"/>
  <c r="E43" i="20" s="1"/>
  <c r="E56" i="20" s="1"/>
  <c r="S28" i="20"/>
  <c r="S43" i="20" s="1"/>
  <c r="S56" i="20" s="1"/>
  <c r="P28" i="20"/>
  <c r="P43" i="20" s="1"/>
  <c r="P56" i="20" s="1"/>
  <c r="G28" i="20"/>
  <c r="G43" i="20" s="1"/>
  <c r="D28" i="20"/>
  <c r="K28" i="20"/>
  <c r="K43" i="20" s="1"/>
  <c r="CK61" i="25"/>
  <c r="V28" i="20"/>
  <c r="V43" i="20" s="1"/>
  <c r="V56" i="20" s="1"/>
  <c r="R28" i="20"/>
  <c r="R43" i="20" s="1"/>
  <c r="R56" i="20" s="1"/>
  <c r="O28" i="20"/>
  <c r="O43" i="20" s="1"/>
  <c r="O56" i="20" s="1"/>
  <c r="J28" i="20"/>
  <c r="J43" i="20" s="1"/>
  <c r="F28" i="20"/>
  <c r="F43" i="20" s="1"/>
  <c r="F56" i="20" s="1"/>
  <c r="CH61" i="5"/>
  <c r="CG61" i="5"/>
  <c r="BZ61" i="5"/>
  <c r="CK61" i="5"/>
  <c r="CB61" i="5"/>
  <c r="CF61" i="5"/>
  <c r="CJ61" i="5"/>
  <c r="BW61" i="5"/>
  <c r="CD61" i="5"/>
  <c r="B14" i="21"/>
  <c r="CE50" i="6"/>
  <c r="CE51" i="6"/>
  <c r="CP61" i="9"/>
  <c r="CJ61" i="13"/>
  <c r="T14" i="20"/>
  <c r="CL61" i="27"/>
  <c r="CL61" i="25"/>
  <c r="CE49" i="8"/>
  <c r="CL36" i="37"/>
  <c r="CH36" i="37"/>
  <c r="BW36" i="37"/>
  <c r="U19" i="20" s="1"/>
  <c r="CM63" i="27"/>
  <c r="CL62" i="27"/>
  <c r="CZ62" i="25"/>
  <c r="CE36" i="37"/>
  <c r="BY50" i="6"/>
  <c r="BY51" i="6"/>
  <c r="CP61" i="27"/>
  <c r="CM61" i="13"/>
  <c r="CO62" i="27"/>
  <c r="CS61" i="9"/>
  <c r="CN61" i="13"/>
  <c r="CO38" i="37"/>
  <c r="CO61" i="25"/>
  <c r="CK62" i="27"/>
  <c r="CT61" i="27"/>
  <c r="CN61" i="9"/>
  <c r="CL61" i="9"/>
  <c r="CQ61" i="9"/>
  <c r="CI61" i="33"/>
  <c r="CG61" i="33"/>
  <c r="CK61" i="13"/>
  <c r="CI61" i="13"/>
  <c r="CG61" i="13"/>
  <c r="CF36" i="37"/>
  <c r="CI36" i="37"/>
  <c r="CM38" i="37"/>
  <c r="CK38" i="37"/>
  <c r="BX36" i="37"/>
  <c r="CM61" i="9"/>
  <c r="CX61" i="9"/>
  <c r="CH61" i="33"/>
  <c r="CE61" i="33"/>
  <c r="CH61" i="13"/>
  <c r="CC36" i="37"/>
  <c r="CG36" i="37"/>
  <c r="CN38" i="37"/>
  <c r="CE61" i="11"/>
  <c r="CI38" i="37"/>
  <c r="CD36" i="37"/>
  <c r="CF38" i="37"/>
  <c r="C19" i="20"/>
  <c r="CH38" i="37"/>
  <c r="BW38" i="37"/>
  <c r="BX38" i="37"/>
  <c r="CE38" i="37"/>
  <c r="CC38" i="37"/>
  <c r="CO36" i="37"/>
  <c r="E19" i="20"/>
  <c r="CD38" i="37"/>
  <c r="CG38" i="37"/>
  <c r="Q10" i="30"/>
  <c r="Q26" i="30"/>
  <c r="CO61" i="9"/>
  <c r="CE61" i="13"/>
  <c r="CJ61" i="33"/>
  <c r="T7" i="20"/>
  <c r="T40" i="20" s="1"/>
  <c r="CF61" i="33"/>
  <c r="CK61" i="33"/>
  <c r="J7" i="20"/>
  <c r="J40" i="20" s="1"/>
  <c r="J47" i="20" s="1"/>
  <c r="E7" i="20"/>
  <c r="E40" i="20" s="1"/>
  <c r="CU62" i="12"/>
  <c r="CU62" i="25"/>
  <c r="CR61" i="25"/>
  <c r="CW61" i="25"/>
  <c r="CP61" i="25"/>
  <c r="CQ62" i="25"/>
  <c r="CN61" i="25"/>
  <c r="CV61" i="25"/>
  <c r="CZ61" i="25"/>
  <c r="CN62" i="25"/>
  <c r="CT61" i="25"/>
  <c r="CW62" i="25"/>
  <c r="CS62" i="25"/>
  <c r="CV62" i="25"/>
  <c r="CR62" i="25"/>
  <c r="CM61" i="25"/>
  <c r="CQ61" i="25"/>
  <c r="CU61" i="25"/>
  <c r="CO62" i="25"/>
  <c r="CL62" i="25"/>
  <c r="CM62" i="25"/>
  <c r="H15" i="21"/>
  <c r="CK62" i="25"/>
  <c r="F15" i="21"/>
  <c r="E15" i="21"/>
  <c r="CP62" i="25"/>
  <c r="CU61" i="12"/>
  <c r="CO61" i="12"/>
  <c r="CM63" i="12"/>
  <c r="CP63" i="12"/>
  <c r="CR61" i="12"/>
  <c r="CN61" i="12"/>
  <c r="CN63" i="12"/>
  <c r="CT63" i="12"/>
  <c r="CR63" i="12"/>
  <c r="CQ62" i="12"/>
  <c r="CV62" i="12"/>
  <c r="CL62" i="12"/>
  <c r="CS63" i="12"/>
  <c r="CU63" i="12"/>
  <c r="CQ61" i="12"/>
  <c r="CM61" i="12"/>
  <c r="CL61" i="12"/>
  <c r="CN62" i="12"/>
  <c r="CP61" i="12"/>
  <c r="CQ63" i="12"/>
  <c r="CT61" i="12"/>
  <c r="CP62" i="12"/>
  <c r="CM62" i="12"/>
  <c r="CT62" i="12"/>
  <c r="CS61" i="12"/>
  <c r="CV61" i="12"/>
  <c r="CO63" i="12"/>
  <c r="CR62" i="12"/>
  <c r="CY62" i="12"/>
  <c r="Q12" i="30"/>
  <c r="F5" i="21"/>
  <c r="BY49" i="6"/>
  <c r="CA49" i="6"/>
  <c r="CC49" i="6"/>
  <c r="BZ51" i="6"/>
  <c r="G39" i="21"/>
  <c r="CB49" i="6"/>
  <c r="CA50" i="6"/>
  <c r="CC50" i="6"/>
  <c r="F46" i="21"/>
  <c r="F51" i="21" s="1"/>
  <c r="CA51" i="6"/>
  <c r="CD51" i="6"/>
  <c r="BZ49" i="6"/>
  <c r="CE49" i="6"/>
  <c r="CB50" i="6"/>
  <c r="CB51" i="6"/>
  <c r="BZ50" i="6"/>
  <c r="CA50" i="7"/>
  <c r="CF50" i="7"/>
  <c r="CE49" i="7"/>
  <c r="CB50" i="7"/>
  <c r="CD50" i="7"/>
  <c r="BZ51" i="7"/>
  <c r="CD49" i="7"/>
  <c r="BZ50" i="7"/>
  <c r="CC50" i="7"/>
  <c r="CC49" i="7"/>
  <c r="CE50" i="7"/>
  <c r="BZ49" i="7"/>
  <c r="CA49" i="7"/>
  <c r="CB49" i="7"/>
  <c r="CF49" i="7"/>
  <c r="G14" i="21"/>
  <c r="D14" i="21"/>
  <c r="F38" i="21"/>
  <c r="F45" i="21" s="1"/>
  <c r="CD64" i="36"/>
  <c r="BZ64" i="36"/>
  <c r="CB64" i="36"/>
  <c r="BY63" i="36"/>
  <c r="BZ65" i="36"/>
  <c r="CB65" i="36"/>
  <c r="BY65" i="36"/>
  <c r="CC64" i="36"/>
  <c r="CD65" i="36"/>
  <c r="CA65" i="36"/>
  <c r="E49" i="21"/>
  <c r="E51" i="21" s="1"/>
  <c r="CD63" i="36"/>
  <c r="E43" i="21"/>
  <c r="CC65" i="36"/>
  <c r="BY64" i="36"/>
  <c r="H49" i="21"/>
  <c r="H51" i="21" s="1"/>
  <c r="S48" i="30"/>
  <c r="CF61" i="11"/>
  <c r="CD61" i="11"/>
  <c r="CA61" i="11"/>
  <c r="S29" i="30"/>
  <c r="S33" i="30"/>
  <c r="S17" i="30"/>
  <c r="S51" i="30"/>
  <c r="R14" i="30"/>
  <c r="CB61" i="11"/>
  <c r="CC61" i="11"/>
  <c r="R52" i="30"/>
  <c r="O19" i="30"/>
  <c r="R42" i="30"/>
  <c r="S7" i="30"/>
  <c r="R12" i="30"/>
  <c r="S42" i="30"/>
  <c r="O27" i="30"/>
  <c r="O47" i="30"/>
  <c r="R37" i="30"/>
  <c r="O15" i="30"/>
  <c r="R16" i="30"/>
  <c r="O7" i="30"/>
  <c r="O31" i="30"/>
  <c r="S52" i="30"/>
  <c r="R5" i="30"/>
  <c r="O35" i="30"/>
  <c r="O39" i="30"/>
  <c r="O51" i="30"/>
  <c r="R45" i="30"/>
  <c r="T53" i="30"/>
  <c r="P53" i="30"/>
  <c r="S26" i="30"/>
  <c r="S20" i="30"/>
  <c r="O50" i="30"/>
  <c r="S47" i="30"/>
  <c r="S10" i="30"/>
  <c r="O14" i="30"/>
  <c r="O30" i="30"/>
  <c r="S35" i="30"/>
  <c r="S4" i="30"/>
  <c r="R34" i="30"/>
  <c r="O42" i="30"/>
  <c r="R27" i="30"/>
  <c r="R35" i="30"/>
  <c r="O41" i="30"/>
  <c r="R33" i="30"/>
  <c r="R24" i="30"/>
  <c r="R32" i="30"/>
  <c r="S11" i="30"/>
  <c r="R4" i="30"/>
  <c r="S38" i="30"/>
  <c r="S49" i="30"/>
  <c r="R7" i="30"/>
  <c r="R25" i="30"/>
  <c r="R43" i="30"/>
  <c r="O5" i="30"/>
  <c r="S45" i="30"/>
  <c r="S18" i="30"/>
  <c r="S32" i="30"/>
  <c r="R23" i="30"/>
  <c r="R41" i="30"/>
  <c r="S46" i="30"/>
  <c r="O6" i="30"/>
  <c r="O10" i="30"/>
  <c r="S9" i="30"/>
  <c r="S12" i="30"/>
  <c r="R6" i="30"/>
  <c r="R51" i="30"/>
  <c r="O26" i="30"/>
  <c r="O43" i="30"/>
  <c r="O11" i="30"/>
  <c r="O18" i="30"/>
  <c r="S23" i="30"/>
  <c r="O23" i="30"/>
  <c r="S36" i="30"/>
  <c r="O52" i="30"/>
  <c r="R50" i="30"/>
  <c r="R39" i="30"/>
  <c r="S40" i="30"/>
  <c r="S43" i="30"/>
  <c r="R28" i="30"/>
  <c r="R31" i="30"/>
  <c r="S30" i="30"/>
  <c r="S50" i="30"/>
  <c r="O25" i="30"/>
  <c r="O21" i="30"/>
  <c r="R30" i="30"/>
  <c r="S21" i="30"/>
  <c r="S41" i="30"/>
  <c r="N53" i="30"/>
  <c r="Z53" i="30"/>
  <c r="Q53" i="30"/>
  <c r="R19" i="30"/>
  <c r="S14" i="30"/>
  <c r="O33" i="30"/>
  <c r="O9" i="30"/>
  <c r="O16" i="30"/>
  <c r="O12" i="30"/>
  <c r="S27" i="30"/>
  <c r="R10" i="30"/>
  <c r="R40" i="30"/>
  <c r="S8" i="30"/>
  <c r="S25" i="30"/>
  <c r="S28" i="30"/>
  <c r="O20" i="30"/>
  <c r="S24" i="30"/>
  <c r="S44" i="30"/>
  <c r="S37" i="30"/>
  <c r="H55" i="30"/>
  <c r="R44" i="30"/>
  <c r="R9" i="30"/>
  <c r="O38" i="30"/>
  <c r="O46" i="30"/>
  <c r="S16" i="30"/>
  <c r="O34" i="30"/>
  <c r="O22" i="30"/>
  <c r="S19" i="30"/>
  <c r="S13" i="30"/>
  <c r="CC50" i="8"/>
  <c r="CF51" i="8"/>
  <c r="CA49" i="8"/>
  <c r="CC51" i="8"/>
  <c r="CB49" i="8"/>
  <c r="CA50" i="8"/>
  <c r="CE51" i="8"/>
  <c r="CD49" i="8"/>
  <c r="CA51" i="8"/>
  <c r="CD50" i="8"/>
  <c r="CG51" i="8"/>
  <c r="CF49" i="8"/>
  <c r="CF50" i="8"/>
  <c r="CB50" i="8"/>
  <c r="CG50" i="8"/>
  <c r="CC49" i="8"/>
  <c r="CD51" i="8"/>
  <c r="CB51" i="8"/>
  <c r="CJ61" i="9"/>
  <c r="CY61" i="9"/>
  <c r="CK61" i="9"/>
  <c r="CT61" i="9"/>
  <c r="CO62" i="12"/>
  <c r="R20" i="30"/>
  <c r="O48" i="30"/>
  <c r="O8" i="30"/>
  <c r="O44" i="30"/>
  <c r="C55" i="30"/>
  <c r="R36" i="30"/>
  <c r="O24" i="30"/>
  <c r="O45" i="30"/>
  <c r="O36" i="30"/>
  <c r="O40" i="30"/>
  <c r="CY61" i="12"/>
  <c r="R29" i="30"/>
  <c r="O32" i="30"/>
  <c r="R26" i="30"/>
  <c r="R8" i="30"/>
  <c r="R48" i="30"/>
  <c r="R46" i="30"/>
  <c r="R21" i="30"/>
  <c r="R11" i="30"/>
  <c r="O13" i="30"/>
  <c r="O28" i="30"/>
  <c r="O37" i="30"/>
  <c r="O17" i="30"/>
  <c r="O49" i="30"/>
  <c r="O29" i="30"/>
  <c r="AA53" i="30"/>
  <c r="Q19" i="30"/>
  <c r="R22" i="30"/>
  <c r="R17" i="30"/>
  <c r="S15" i="30"/>
  <c r="S31" i="30"/>
  <c r="B55" i="30"/>
  <c r="F55" i="30"/>
  <c r="G55" i="30"/>
  <c r="R38" i="30"/>
  <c r="S39" i="30"/>
  <c r="S53" i="30"/>
  <c r="O53" i="30"/>
  <c r="D55" i="30"/>
  <c r="CK61" i="27"/>
  <c r="F14" i="20"/>
  <c r="B14" i="20"/>
  <c r="CS62" i="27"/>
  <c r="CR62" i="27"/>
  <c r="I14" i="20"/>
  <c r="K14" i="20"/>
  <c r="CI61" i="27"/>
  <c r="D14" i="20"/>
  <c r="U14" i="20"/>
  <c r="J14" i="20"/>
  <c r="CN61" i="27"/>
  <c r="CM62" i="27"/>
  <c r="O14" i="20"/>
  <c r="CP62" i="27"/>
  <c r="CT62" i="27"/>
  <c r="N14" i="20"/>
  <c r="H14" i="20"/>
  <c r="P14" i="20"/>
  <c r="CI62" i="27"/>
  <c r="C14" i="20"/>
  <c r="CO61" i="27"/>
  <c r="J56" i="20" l="1"/>
  <c r="J52" i="20"/>
  <c r="K52" i="20"/>
  <c r="K56" i="20"/>
  <c r="D43" i="20"/>
  <c r="D47" i="20" s="1"/>
  <c r="D35" i="20"/>
  <c r="G47" i="20"/>
  <c r="G56" i="20"/>
  <c r="D56" i="20"/>
  <c r="D57" i="20"/>
  <c r="H55" i="21"/>
  <c r="B55" i="21"/>
  <c r="G25" i="21"/>
  <c r="G32" i="21" s="1"/>
  <c r="F25" i="21"/>
  <c r="F32" i="21" s="1"/>
  <c r="C28" i="21"/>
  <c r="D25" i="21"/>
  <c r="D32" i="21" s="1"/>
  <c r="T52" i="20"/>
  <c r="E52" i="20"/>
  <c r="F52" i="20"/>
  <c r="P52" i="20"/>
  <c r="S52" i="20"/>
  <c r="H52" i="20"/>
  <c r="M52" i="20"/>
  <c r="I52" i="20"/>
  <c r="L52" i="20"/>
  <c r="N52" i="20"/>
  <c r="Q52" i="20"/>
  <c r="U52" i="20"/>
  <c r="D52" i="20"/>
  <c r="G52" i="20"/>
  <c r="H25" i="21"/>
  <c r="H32" i="21" s="1"/>
  <c r="C55" i="21"/>
  <c r="G45" i="21"/>
  <c r="G55" i="21" s="1"/>
  <c r="B25" i="21"/>
  <c r="B32" i="21" s="1"/>
  <c r="B52" i="20"/>
  <c r="V52" i="20"/>
  <c r="O47" i="20"/>
  <c r="O52" i="20"/>
  <c r="R47" i="20"/>
  <c r="R52" i="20"/>
  <c r="C52" i="20"/>
  <c r="F47" i="20"/>
  <c r="P47" i="20"/>
  <c r="S47" i="20"/>
  <c r="H47" i="20"/>
  <c r="K47" i="20"/>
  <c r="M47" i="20"/>
  <c r="I47" i="20"/>
  <c r="L47" i="20"/>
  <c r="N47" i="20"/>
  <c r="Q47" i="20"/>
  <c r="U47" i="20"/>
  <c r="E47" i="20"/>
  <c r="T47" i="20"/>
  <c r="F55" i="21"/>
  <c r="V47" i="20"/>
  <c r="C47" i="20"/>
  <c r="B47" i="20"/>
  <c r="V35" i="20"/>
  <c r="R35" i="20"/>
  <c r="R57" i="20" s="1"/>
  <c r="M36" i="20"/>
  <c r="T36" i="20"/>
  <c r="V36" i="20"/>
  <c r="S36" i="20"/>
  <c r="L36" i="20"/>
  <c r="Q36" i="20"/>
  <c r="G36" i="20"/>
  <c r="Q35" i="20"/>
  <c r="Q57" i="20" s="1"/>
  <c r="S35" i="20"/>
  <c r="S57" i="20" s="1"/>
  <c r="G35" i="20"/>
  <c r="G57" i="20" s="1"/>
  <c r="L35" i="20"/>
  <c r="L57" i="20" s="1"/>
  <c r="M35" i="20"/>
  <c r="M57" i="20" s="1"/>
  <c r="R36" i="20"/>
  <c r="T35" i="20"/>
  <c r="T57" i="20" s="1"/>
  <c r="U35" i="20"/>
  <c r="U57" i="20" s="1"/>
  <c r="Q40" i="30"/>
  <c r="Q13" i="30"/>
  <c r="Q22" i="30"/>
  <c r="Q6" i="30"/>
  <c r="D28" i="21"/>
  <c r="Q8" i="30"/>
  <c r="Q28" i="30"/>
  <c r="Q45" i="30"/>
  <c r="Q20" i="30"/>
  <c r="Q29" i="30"/>
  <c r="Q31" i="30"/>
  <c r="E5" i="21"/>
  <c r="E25" i="21" s="1"/>
  <c r="E32" i="21" s="1"/>
  <c r="U36" i="20"/>
  <c r="D36" i="20"/>
  <c r="E38" i="21"/>
  <c r="E45" i="21" s="1"/>
  <c r="Y55" i="30"/>
  <c r="N55" i="30"/>
  <c r="X55" i="30"/>
  <c r="AB55" i="30"/>
  <c r="R55" i="30"/>
  <c r="S55" i="30"/>
  <c r="T55" i="30"/>
  <c r="AA55" i="30"/>
  <c r="O55" i="30"/>
  <c r="AC55" i="30"/>
  <c r="W55" i="30"/>
  <c r="P55" i="30"/>
  <c r="I35" i="20"/>
  <c r="I57" i="20" s="1"/>
  <c r="I36" i="20"/>
  <c r="J36" i="20"/>
  <c r="J35" i="20"/>
  <c r="J57" i="20" s="1"/>
  <c r="O36" i="20"/>
  <c r="O35" i="20"/>
  <c r="O57" i="20" s="1"/>
  <c r="N36" i="20"/>
  <c r="N35" i="20"/>
  <c r="N57" i="20" s="1"/>
  <c r="P35" i="20"/>
  <c r="P57" i="20" s="1"/>
  <c r="P36" i="20"/>
  <c r="C35" i="20"/>
  <c r="C57" i="20" s="1"/>
  <c r="C36" i="20"/>
  <c r="H36" i="20"/>
  <c r="H35" i="20"/>
  <c r="V48" i="20" l="1"/>
  <c r="V57" i="20"/>
  <c r="H53" i="20"/>
  <c r="H57" i="20"/>
  <c r="N53" i="20"/>
  <c r="P53" i="20"/>
  <c r="G28" i="21"/>
  <c r="F28" i="21"/>
  <c r="L53" i="20"/>
  <c r="I53" i="20"/>
  <c r="U53" i="20"/>
  <c r="H28" i="21"/>
  <c r="B28" i="21"/>
  <c r="C53" i="20"/>
  <c r="O53" i="20"/>
  <c r="J53" i="20"/>
  <c r="T48" i="20"/>
  <c r="T53" i="20"/>
  <c r="S48" i="20"/>
  <c r="S53" i="20"/>
  <c r="D48" i="20"/>
  <c r="D53" i="20"/>
  <c r="M49" i="20"/>
  <c r="M53" i="20"/>
  <c r="G49" i="20"/>
  <c r="G53" i="20"/>
  <c r="Q49" i="20"/>
  <c r="Q53" i="20"/>
  <c r="R49" i="20"/>
  <c r="R53" i="20"/>
  <c r="V53" i="20"/>
  <c r="L48" i="20"/>
  <c r="U48" i="20"/>
  <c r="E28" i="21"/>
  <c r="E55" i="21"/>
  <c r="V49" i="20"/>
  <c r="R48" i="20"/>
  <c r="G48" i="20"/>
  <c r="S49" i="20"/>
  <c r="Q48" i="20"/>
  <c r="M48" i="20"/>
  <c r="L49" i="20"/>
  <c r="T49" i="20"/>
  <c r="U49" i="20"/>
  <c r="Q38" i="30"/>
  <c r="Q36" i="30"/>
  <c r="Q24" i="30"/>
  <c r="Q16" i="30"/>
  <c r="Q48" i="30"/>
  <c r="Q9" i="30"/>
  <c r="Q32" i="30"/>
  <c r="Q25" i="30"/>
  <c r="Q21" i="30"/>
  <c r="Q44" i="30"/>
  <c r="Q49" i="30"/>
  <c r="Q37" i="30"/>
  <c r="Q41" i="30"/>
  <c r="Q52" i="30"/>
  <c r="Q5" i="30"/>
  <c r="Q33" i="30"/>
  <c r="Q4" i="30"/>
  <c r="Q17" i="30"/>
  <c r="Q7" i="30"/>
  <c r="E55" i="30"/>
  <c r="Q23" i="30"/>
  <c r="Q27" i="30"/>
  <c r="Q46" i="30"/>
  <c r="Q50" i="30"/>
  <c r="Q11" i="30"/>
  <c r="Q14" i="30"/>
  <c r="Q42" i="30"/>
  <c r="Q18" i="30"/>
  <c r="Q15" i="30"/>
  <c r="Q35" i="30"/>
  <c r="Q51" i="30"/>
  <c r="Q43" i="30"/>
  <c r="Q30" i="30"/>
  <c r="Q39" i="30"/>
  <c r="Q47" i="30"/>
  <c r="D49" i="20"/>
  <c r="I48" i="20"/>
  <c r="I49" i="20"/>
  <c r="J48" i="20"/>
  <c r="J49" i="20"/>
  <c r="N49" i="20"/>
  <c r="N48" i="20"/>
  <c r="O48" i="20"/>
  <c r="O49" i="20"/>
  <c r="C48" i="20"/>
  <c r="C49" i="20"/>
  <c r="H49" i="20"/>
  <c r="H48" i="20"/>
  <c r="P48" i="20"/>
  <c r="P49" i="20"/>
  <c r="Z55" i="30" l="1"/>
  <c r="Q55" i="30"/>
  <c r="B36" i="20" l="1"/>
  <c r="B35" i="20"/>
  <c r="B57" i="20" s="1"/>
  <c r="B48" i="20" l="1"/>
  <c r="B53" i="20"/>
  <c r="B49" i="20"/>
  <c r="F35" i="20"/>
  <c r="F57" i="20" s="1"/>
  <c r="F36" i="20"/>
  <c r="F49" i="20" l="1"/>
  <c r="F53" i="20"/>
  <c r="F48" i="20"/>
  <c r="K35" i="20"/>
  <c r="K36" i="20"/>
  <c r="K53" i="20" l="1"/>
  <c r="K57" i="20"/>
  <c r="K48" i="20"/>
  <c r="K49" i="20"/>
  <c r="E35" i="20" l="1"/>
  <c r="E36" i="20"/>
  <c r="E53" i="20" l="1"/>
  <c r="E57" i="20"/>
  <c r="E48" i="20"/>
  <c r="E49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nual_2011_draft_ptfire_12US2_cbo5_soa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DB522CB2-9B89-4209-AD01-D64F3E4AC269}" name="annual_2011_draft_ptfire_12US2_cbo5_soa1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1000000}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2000000}" name="annual_2011ea_v6_11f_afdust_12US2_cmaq_cb05_soa_state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3000000}" name="annual_2011ea_v6_11f_afdust_12US2_cmaq_cb05_soa_state2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D9C67AD-B5E2-425C-89E1-2F0DA3DCFB36}" name="annual_2011ea_v6_11f_afdust_12US2_cmaq_cb05_soa_state2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BC2ED681-B81D-4BF7-B32F-3DC1B15E980C}" name="annual_2011ea_v6_11f_afdust_12US2_cmaq_cb05_soa_state21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B844084B-E657-4F3B-838E-A359724D7598}" name="annual_2011ea_v6_11f_afdust_12US2_cmaq_cb05_soa_state3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306A55FB-0AAC-4D58-865F-D79C167F28C7}" name="annual_2011ea_v6_11f_afdust_12US2_cmaq_cb05_soa_state4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5000000}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6000000}" name="annual_2011ea_v6_11f_c1c2rail_12US2_cbo5_soa_state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E423F454-E77B-402B-87EC-B1B5B8DE5076}" name="annual_2011ea_v6_11f_c1c2rail_12US2_cbo5_soa_state1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EEE8CEB5-507E-4F1C-9307-70D56DE5197D}" name="annual_2011ea_v6_11f_c1c2rail_12US2_cbo5_soa_state11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7000000}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D647E9C2-C47E-4B96-949F-FE978811D017}" name="annual_2011ea_v6_11f_c3marine_12US2_cbo5_soa_state11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9000000}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0A000000}" name="annual_2011ea_v6_11f_nonpt_12US2_cbo5_soa_state11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00000000-0015-0000-FFFF-FFFF0B000000}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00000000-0015-0000-FFFF-FFFF0C000000}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00000000-0015-0000-FFFF-FFFF0D000000}" name="annual_2011ea_v6_11f_othar_12US2_cmaq_cb05_soa_state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00000000-0015-0000-FFFF-FFFF10000000}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00000000-0015-0000-FFFF-FFFF12000000}" name="annual_2011ea_v6_11f_othon_12US2_cmaq_cb05_soa_state2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00000000-0015-0000-FFFF-FFFF14000000}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31DB3521-A3F1-402A-9E72-18B3B46A66E1}" name="annual_2011ea_v6_11f_othpt_12US2_cmaq_cb05_soa_state11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55950053-12DF-4998-A94A-1A8A3D638816}" name="annual_2011ea_v6_11f_othpt_12US2_cmaq_cb05_soa_state12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00000000-0015-0000-FFFF-FFFF16000000}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F77B90C4-D6F0-47EC-ACEB-03C5FEB52925}" name="annual_2011ea_v6_11f_ptipm_12US2_cbo5_soa_state112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00000000-0015-0000-FFFF-FFFF17000000}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00000000-0015-0000-FFFF-FFFF18000000}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8589F935-FCFF-4771-A3D8-E793EB30BA40}" name="annual_2011ea_v6_11f_ptnonipm_12US2_cbo5_soa_state2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00000000-0015-0000-FFFF-FFFF19000000}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E2A454C9-478D-4927-AEAD-8801F1C4A554}" keepAlive="1" name="Query - annual_2018gg_18j_airports_12US1_cmaq_cb6ae7_state txt" description="Connection to the 'annual_2018gg_18j_airports_12US1_cmaq_cb6ae7_state txt' query in the workbook." type="5" refreshedVersion="7" background="1" saveData="1">
    <dbPr connection="Provider=Microsoft.Mashup.OleDb.1;Data Source=$Workbook$;Location=&quot;annual_2018gg_18j_airports_12US1_cmaq_cb6ae7_state txt&quot;;Extended Properties=&quot;&quot;" command="SELECT * FROM [annual_2018gg_18j_airports_12US1_cmaq_cb6ae7_state txt]"/>
  </connection>
</connections>
</file>

<file path=xl/sharedStrings.xml><?xml version="1.0" encoding="utf-8"?>
<sst xmlns="http://schemas.openxmlformats.org/spreadsheetml/2006/main" count="5588" uniqueCount="509">
  <si>
    <t>This file contains national and state level emissions modeling sector total emissions by inventory pollutant and for air quality model species output from SMOKE</t>
  </si>
  <si>
    <t>Overall totals are provided for both the continental US ("CONUS") and the eastern states.</t>
  </si>
  <si>
    <t>Emissions are computed for each modeling sector and summarized for the 12US2 and 36US3 grids</t>
  </si>
  <si>
    <t xml:space="preserve">Modeling sector descriptions: </t>
  </si>
  <si>
    <t>agfire/ptagfire - agricultural burning emissions</t>
  </si>
  <si>
    <t>- ptagfire is a point sector, usually including daily ag burning emissions. When both agfire and ptagfire exist as separate sectors, the sum of the two sectors comprises all US ag fires.</t>
  </si>
  <si>
    <t>afdust/afdust_adj - area fugitive dust emissions; afdust_adj are the emissions after meteorological and land use adjustments</t>
  </si>
  <si>
    <t>biogenics (beis) - emissions from natural sources</t>
  </si>
  <si>
    <t>canada_ag - agricultural source in Canada (provided as point but put into 2D gridded)</t>
  </si>
  <si>
    <t>canada_og2D - low-level oil and gas sources in Canada (provided as point and moved into 2D gridded)</t>
  </si>
  <si>
    <t>cmv_c1c2 - C1 and C2 commercial marine emissions for US states and offshore areas (excluding Canada/Mexico offshore areas)</t>
  </si>
  <si>
    <t>cmv_c3 - C3 commercial marine emissions for US states and offshore areas (excluding Canada/Mexico offshore areas)</t>
  </si>
  <si>
    <t>fertilizer - nonpoint agricultural fertilizer emissions</t>
  </si>
  <si>
    <t>livestock - nonpoint agricultural livestock emissions</t>
  </si>
  <si>
    <t>nonpt - nonpoint (county-level) not included in other sectors</t>
  </si>
  <si>
    <t>nonroad - mobile source emissions from off-road equipment</t>
  </si>
  <si>
    <t>onroad (plus RPD/RPV/RPP/RPH and onroad_ca_adj) - mobile source emissions on roads; RPD, RPV, RPP, and RPH are specific subcategories based on the type of activity data used</t>
  </si>
  <si>
    <t xml:space="preserve">  State totals on the "onroad all" tab include the onroad_ca_adj sector, which covers onroad sector emissions in California with emissions adjusted to match state-provided inventories. </t>
  </si>
  <si>
    <t>othafdust/othafdust_adj - Canada area fugitive dust emissions; othafdust_adj are the emissions after meteorological and land use adjustments</t>
  </si>
  <si>
    <t>othar - Non-US area sources</t>
  </si>
  <si>
    <t>onroad_can - Canada onroad sources</t>
  </si>
  <si>
    <t>onroad_mex - Mexico onroad sources</t>
  </si>
  <si>
    <t>othpt - Non-US point sources; as of 2014fb_cdc, does not include any offshore CMV or oil platform emissions</t>
  </si>
  <si>
    <t>othptdust - Non-US point source dust sources</t>
  </si>
  <si>
    <t>ptegu - Point source EGU emissions</t>
  </si>
  <si>
    <t>ptfire-wild - Point source wildland fire emissions in the US</t>
  </si>
  <si>
    <t>ptfire-rx - Point source prescribed fire emissions in the US</t>
  </si>
  <si>
    <t>ptfire_othna - Point source wild and prescribed fire emissions in Canada, Mexico, and Carribbean</t>
  </si>
  <si>
    <t>ptnonipm - Point source emissions not included in ptegu or pt_oilgas</t>
  </si>
  <si>
    <t>pt_oilgas - oil and gas emissions from point sources; as of 2014fb_cdc, also includes offshore oil platform emissions</t>
  </si>
  <si>
    <t>np_oilgas - oil and gas emissions from nonpoint sources</t>
  </si>
  <si>
    <t>rail - linehaul railroad emissions</t>
  </si>
  <si>
    <t>rwc - residential wood combustion emissions</t>
  </si>
  <si>
    <t>np_solvents - nonpoint solvent emissions</t>
  </si>
  <si>
    <t>CMAQ Emission Species</t>
  </si>
  <si>
    <t>ACET</t>
  </si>
  <si>
    <t>Acetone</t>
  </si>
  <si>
    <t>ACROLEIN</t>
  </si>
  <si>
    <t>Acrolein</t>
  </si>
  <si>
    <t>ALD2</t>
  </si>
  <si>
    <t>Acetaldehyde</t>
  </si>
  <si>
    <t>ALD2_PRIMARY</t>
  </si>
  <si>
    <t xml:space="preserve">Primary Acetaldehyde                   </t>
  </si>
  <si>
    <t>ALDX</t>
  </si>
  <si>
    <t>Higher aldehyde species</t>
  </si>
  <si>
    <t>BENZ</t>
  </si>
  <si>
    <t>Benzene</t>
  </si>
  <si>
    <t>BUTADIENE13</t>
  </si>
  <si>
    <t>1,3-butadiene</t>
  </si>
  <si>
    <t>CH4</t>
  </si>
  <si>
    <t>Methane</t>
  </si>
  <si>
    <t>CL2</t>
  </si>
  <si>
    <t>Chlorine</t>
  </si>
  <si>
    <t>CO</t>
  </si>
  <si>
    <t>Carbon Monoxide</t>
  </si>
  <si>
    <t>ETH</t>
  </si>
  <si>
    <t>Ethene (Ethylene)</t>
  </si>
  <si>
    <t>ETHA</t>
  </si>
  <si>
    <t>Ethane</t>
  </si>
  <si>
    <t>ETHY</t>
  </si>
  <si>
    <t>Ethyne (Acetylene)</t>
  </si>
  <si>
    <t>ETOH</t>
  </si>
  <si>
    <t>Ethanol</t>
  </si>
  <si>
    <t>FORM</t>
  </si>
  <si>
    <t>Formaldehyde</t>
  </si>
  <si>
    <t>FORM_PRIMARY</t>
  </si>
  <si>
    <t>Primary Formaldehyde</t>
  </si>
  <si>
    <t>HCL</t>
  </si>
  <si>
    <t xml:space="preserve">Hydrochloric acid </t>
  </si>
  <si>
    <t>HONO</t>
  </si>
  <si>
    <t>Nitrous acid</t>
  </si>
  <si>
    <t>IOLE</t>
  </si>
  <si>
    <t>Internal olefin species</t>
  </si>
  <si>
    <t>ISOP</t>
  </si>
  <si>
    <t>Isoprene</t>
  </si>
  <si>
    <t>KET</t>
  </si>
  <si>
    <t>Ketone</t>
  </si>
  <si>
    <t>MEOH</t>
  </si>
  <si>
    <t>Methanol</t>
  </si>
  <si>
    <t>NAPH</t>
  </si>
  <si>
    <t>Naphthalene</t>
  </si>
  <si>
    <t>NH3</t>
  </si>
  <si>
    <t>Ammonia</t>
  </si>
  <si>
    <t>NH3_FERT</t>
  </si>
  <si>
    <t>Ammonia from Fertilizer</t>
  </si>
  <si>
    <t>NO</t>
  </si>
  <si>
    <t>Nitric oxide</t>
  </si>
  <si>
    <t>NO2</t>
  </si>
  <si>
    <t>Nitrogen dioxide</t>
  </si>
  <si>
    <t>NR</t>
  </si>
  <si>
    <t>Nonreactive</t>
  </si>
  <si>
    <t>NVOL</t>
  </si>
  <si>
    <t>Nonvolatile</t>
  </si>
  <si>
    <t>OLE</t>
  </si>
  <si>
    <t>Terminal olefin carbon bond</t>
  </si>
  <si>
    <t>PAL</t>
  </si>
  <si>
    <t>Aluminum</t>
  </si>
  <si>
    <t>PAR</t>
  </si>
  <si>
    <t>Paraffin carbon bond</t>
  </si>
  <si>
    <t>PCA</t>
  </si>
  <si>
    <t>Calcium</t>
  </si>
  <si>
    <t>PCL</t>
  </si>
  <si>
    <t>Chloride</t>
  </si>
  <si>
    <t>PEC</t>
  </si>
  <si>
    <t>Elemental Carbon</t>
  </si>
  <si>
    <t>PFE</t>
  </si>
  <si>
    <t>Iron</t>
  </si>
  <si>
    <t>PH2O</t>
  </si>
  <si>
    <t>Water</t>
  </si>
  <si>
    <t>PK</t>
  </si>
  <si>
    <t>Potassium</t>
  </si>
  <si>
    <t>PMC</t>
  </si>
  <si>
    <t>Coarse Particulates</t>
  </si>
  <si>
    <t>PMG</t>
  </si>
  <si>
    <t>Magnesium</t>
  </si>
  <si>
    <t>PMN</t>
  </si>
  <si>
    <t>Manganese</t>
  </si>
  <si>
    <t>PMOTHR</t>
  </si>
  <si>
    <t>Primary un-speciated fine PM</t>
  </si>
  <si>
    <t>PNA</t>
  </si>
  <si>
    <t>Sodium</t>
  </si>
  <si>
    <t>PNCOM</t>
  </si>
  <si>
    <t>Primary non-carbon organic mass</t>
  </si>
  <si>
    <t>PNH4</t>
  </si>
  <si>
    <t>Ammonium</t>
  </si>
  <si>
    <t>PNO3</t>
  </si>
  <si>
    <t>Nitrate</t>
  </si>
  <si>
    <t>POC</t>
  </si>
  <si>
    <t>Primary organic carbon</t>
  </si>
  <si>
    <t>PRPA</t>
  </si>
  <si>
    <t>Propane</t>
  </si>
  <si>
    <t>PSI</t>
  </si>
  <si>
    <t>Silicon</t>
  </si>
  <si>
    <t>PSO4</t>
  </si>
  <si>
    <t>Sulfate</t>
  </si>
  <si>
    <t>PTI</t>
  </si>
  <si>
    <t>Titanium</t>
  </si>
  <si>
    <t>SESQ</t>
  </si>
  <si>
    <t>Sequiterpenes</t>
  </si>
  <si>
    <t>SO2</t>
  </si>
  <si>
    <t>Sulfur Dioxide</t>
  </si>
  <si>
    <t>SOAALK</t>
  </si>
  <si>
    <t>SOA tracer</t>
  </si>
  <si>
    <t>SULF</t>
  </si>
  <si>
    <t>Sulfuric acid gas</t>
  </si>
  <si>
    <t>TERP</t>
  </si>
  <si>
    <t>Lumped terpene species</t>
  </si>
  <si>
    <t>TOL</t>
  </si>
  <si>
    <t>Toluene</t>
  </si>
  <si>
    <t>UNK</t>
  </si>
  <si>
    <t>Unknown VOC</t>
  </si>
  <si>
    <t>UNR</t>
  </si>
  <si>
    <t>Unreactive VOC</t>
  </si>
  <si>
    <t>VOC_INV</t>
  </si>
  <si>
    <t>Inventory total unspeciated Volatile Organic Compounds</t>
  </si>
  <si>
    <t>XYLMN</t>
  </si>
  <si>
    <t>Xylenes (mixed isomers) minus naphthalene</t>
  </si>
  <si>
    <t>State totals including biogenics.</t>
  </si>
  <si>
    <t>State totals, no biogenics, no ptfires.</t>
  </si>
  <si>
    <t>State</t>
  </si>
  <si>
    <t>NOX</t>
  </si>
  <si>
    <t>PM10</t>
  </si>
  <si>
    <t>PM2_5</t>
  </si>
  <si>
    <t>VOC</t>
  </si>
  <si>
    <t>Eastern State</t>
  </si>
  <si>
    <t>Alabama</t>
  </si>
  <si>
    <t>X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</si>
  <si>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</si>
  <si>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</si>
  <si>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</si>
  <si>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</si>
  <si>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</si>
  <si>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</si>
  <si>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</si>
  <si>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</si>
  <si>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</si>
  <si>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</si>
  <si>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</si>
  <si>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</si>
  <si>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</si>
  <si>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</si>
  <si>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</si>
  <si>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</si>
  <si>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</si>
  <si>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</si>
  <si>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</si>
  <si>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</si>
  <si>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</si>
  <si>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</si>
  <si>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</si>
  <si>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</si>
  <si>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</si>
  <si>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</si>
  <si>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</si>
  <si>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</si>
  <si>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</si>
  <si>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</si>
  <si>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</si>
  <si>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</si>
  <si>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</si>
  <si>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</si>
  <si>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</si>
  <si>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</si>
  <si>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</si>
  <si>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</si>
  <si>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</si>
  <si>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</si>
  <si>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</si>
  <si>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</si>
  <si>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</si>
  <si>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</si>
  <si>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</si>
  <si>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</si>
  <si>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</si>
  <si>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</si>
  <si>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 (point)</t>
  </si>
  <si>
    <t>CONUS Total</t>
  </si>
  <si>
    <t>Continental US Totals</t>
  </si>
  <si>
    <t>Sector</t>
  </si>
  <si>
    <t>afdust_adj</t>
  </si>
  <si>
    <t>airports</t>
  </si>
  <si>
    <t>cmv_c1c2</t>
  </si>
  <si>
    <t>cmv_c3</t>
  </si>
  <si>
    <t>fertilizer</t>
  </si>
  <si>
    <t>livestock</t>
  </si>
  <si>
    <t>nonpt</t>
  </si>
  <si>
    <t>nonroad</t>
  </si>
  <si>
    <t>np_oilgas</t>
  </si>
  <si>
    <t>onroad</t>
  </si>
  <si>
    <t>pt_oilgas</t>
  </si>
  <si>
    <t>ptagfire</t>
  </si>
  <si>
    <t>ptegu</t>
  </si>
  <si>
    <t>ptfire-rx</t>
  </si>
  <si>
    <t>ptfire-wild</t>
  </si>
  <si>
    <t>ptnonipm</t>
  </si>
  <si>
    <t>rail</t>
  </si>
  <si>
    <t>rwc</t>
  </si>
  <si>
    <t>solvents</t>
  </si>
  <si>
    <t xml:space="preserve">CONUS </t>
  </si>
  <si>
    <t>beis</t>
  </si>
  <si>
    <t>CONUS + beis</t>
  </si>
  <si>
    <t>Afdust emissions are adjusted. Ptegu NOX/SO2 emissions are post-SMOKE (CEM). Onroad includes California adjustments. Includes tribal data where it is modeled (point sectors).</t>
  </si>
  <si>
    <t>Canada/Mexico/offshore (12US1)</t>
  </si>
  <si>
    <t>Canada ag</t>
  </si>
  <si>
    <t>Canada oil and gas 2D</t>
  </si>
  <si>
    <t>Canada othafdust</t>
  </si>
  <si>
    <t>Canada othar</t>
  </si>
  <si>
    <t>Canada onroad_can</t>
  </si>
  <si>
    <t>Canada othpt</t>
  </si>
  <si>
    <t>Canada othptdust</t>
  </si>
  <si>
    <t>Canada ptfire_othna</t>
  </si>
  <si>
    <t>Canada CMV</t>
  </si>
  <si>
    <t>Canada Subtotal</t>
  </si>
  <si>
    <t>Mexico othar</t>
  </si>
  <si>
    <t>Mexico onroad_mex</t>
  </si>
  <si>
    <t>Mexico othpt</t>
  </si>
  <si>
    <t>Mexico ptfire_othna</t>
  </si>
  <si>
    <t>Mexico CMV</t>
  </si>
  <si>
    <t>Mexico Subtotal</t>
  </si>
  <si>
    <t>CMV - Offshore ECA</t>
  </si>
  <si>
    <t>CMV - outside ECA</t>
  </si>
  <si>
    <t>Offshore pt_oilgas</t>
  </si>
  <si>
    <t>Annual Total</t>
  </si>
  <si>
    <t>Avg molecular wt:</t>
  </si>
  <si>
    <t>sector</t>
  </si>
  <si>
    <t>afdust</t>
  </si>
  <si>
    <t>beis 12US1 2016fj</t>
  </si>
  <si>
    <t>cmv_c3 36US3</t>
  </si>
  <si>
    <t>othafdust 12US1</t>
  </si>
  <si>
    <t>othptdust 12US1</t>
  </si>
  <si>
    <t>othar 12US1</t>
  </si>
  <si>
    <t>onroad_can 12US1</t>
  </si>
  <si>
    <t>onroad_mex 12US1</t>
  </si>
  <si>
    <t>othpt 12US1</t>
  </si>
  <si>
    <t>canada_ag 12US1</t>
  </si>
  <si>
    <t>canada_og2D 12US1</t>
  </si>
  <si>
    <t>ptfire_othna 12US1</t>
  </si>
  <si>
    <t>np_solvents</t>
  </si>
  <si>
    <t>ocean_cl2 12US1 365days</t>
  </si>
  <si>
    <t>SMOKE TOTAL</t>
  </si>
  <si>
    <t>US anthro</t>
  </si>
  <si>
    <t>Low level totals (mrggrid)</t>
  </si>
  <si>
    <t>cmv_c3 elevated</t>
  </si>
  <si>
    <t>cmv_c1c2 elevated</t>
  </si>
  <si>
    <t>ptagfire elevated</t>
  </si>
  <si>
    <t>ptegu elevated</t>
  </si>
  <si>
    <t>ptnonipm elevated</t>
  </si>
  <si>
    <t>pt_oilgas elevated</t>
  </si>
  <si>
    <t>othpt elevated</t>
  </si>
  <si>
    <t>ptfire elevated (inc. othna)</t>
  </si>
  <si>
    <t>Model-ready domain totals</t>
  </si>
  <si>
    <t>% diff</t>
  </si>
  <si>
    <t>Mrggrid nobeis norwc</t>
  </si>
  <si>
    <t>Total nofert</t>
  </si>
  <si>
    <t>Mrggrid withfert</t>
  </si>
  <si>
    <t>Total withfert</t>
  </si>
  <si>
    <t>Inventory (2032gg)</t>
  </si>
  <si>
    <t>SMOKE (2032gg)</t>
  </si>
  <si>
    <t>Difference</t>
  </si>
  <si>
    <t>state</t>
  </si>
  <si>
    <t>ACETALD</t>
  </si>
  <si>
    <t>BENZENE</t>
  </si>
  <si>
    <t>FORMALD</t>
  </si>
  <si>
    <t>METHANOL</t>
  </si>
  <si>
    <t>ACROLEI</t>
  </si>
  <si>
    <t>BUTADIE</t>
  </si>
  <si>
    <t>NAPHTH</t>
  </si>
  <si>
    <t># State</t>
  </si>
  <si>
    <t>AACD</t>
  </si>
  <si>
    <t>APIN</t>
  </si>
  <si>
    <t>FACD</t>
  </si>
  <si>
    <t>IVOC</t>
  </si>
  <si>
    <t>NMOG</t>
  </si>
  <si>
    <t>Massachusetts</t>
  </si>
  <si>
    <t>Pennsylvania</t>
  </si>
  <si>
    <t/>
  </si>
  <si>
    <t>Tribal Data</t>
  </si>
  <si>
    <t>Alaska</t>
  </si>
  <si>
    <t>Hawaii</t>
  </si>
  <si>
    <t>Puerto Rico</t>
  </si>
  <si>
    <t>Virgin Islands</t>
  </si>
  <si>
    <t>Offshore</t>
  </si>
  <si>
    <t>Total</t>
  </si>
  <si>
    <t>Eastern State Total</t>
  </si>
  <si>
    <t>PM10-PRI</t>
  </si>
  <si>
    <t>PM25-PRI</t>
  </si>
  <si>
    <t>SMOKE unadjusted (2032gg)</t>
  </si>
  <si>
    <t>SMOKE adjusted (2032gg)</t>
  </si>
  <si>
    <t>adj/unadj</t>
  </si>
  <si>
    <t>adj/unadj 2018gg</t>
  </si>
  <si>
    <t xml:space="preserve"> PM10           </t>
  </si>
  <si>
    <t xml:space="preserve"> PM2_5          </t>
  </si>
  <si>
    <t># FIPS</t>
  </si>
  <si>
    <t>State Name</t>
  </si>
  <si>
    <t>Tribal</t>
  </si>
  <si>
    <t>EEZ Offshore</t>
  </si>
  <si>
    <t>Overall total</t>
  </si>
  <si>
    <t>36US3 total</t>
  </si>
  <si>
    <t>Inventory (2018gg)</t>
  </si>
  <si>
    <t>SMOKE (2018gg_withfert)</t>
  </si>
  <si>
    <t>2018gg 12US1</t>
  </si>
  <si>
    <t>VOC_BEIS</t>
  </si>
  <si>
    <t>Eastern US</t>
  </si>
  <si>
    <t>NH3/PM2.5</t>
  </si>
  <si>
    <t>US Virgin Islands</t>
  </si>
  <si>
    <t>Offshore to EEZ</t>
  </si>
  <si>
    <t>Non-US CMV FIPS 98</t>
  </si>
  <si>
    <t>Non-US SECA C3</t>
  </si>
  <si>
    <t>Overall Total</t>
  </si>
  <si>
    <t>Canada total</t>
  </si>
  <si>
    <t>Newfoundland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</si>
  <si>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</si>
  <si>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</si>
  <si>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</si>
  <si>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</si>
  <si>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</si>
  <si>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</si>
  <si>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</si>
  <si>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</si>
  <si>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</si>
  <si>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</si>
  <si>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NW Territories</t>
  </si>
  <si>
    <t>Nunavut</t>
  </si>
  <si>
    <t>Offshore (85)</t>
  </si>
  <si>
    <t>Non-US SECA C3 (98)</t>
  </si>
  <si>
    <t>Mexico total</t>
  </si>
  <si>
    <t>Campeche</t>
  </si>
  <si>
    <t>Colima</t>
  </si>
  <si>
    <t>Chiapas</t>
  </si>
  <si>
    <t>Guerrero</t>
  </si>
  <si>
    <t>Michoacan</t>
  </si>
  <si>
    <t>Oaxaca</t>
  </si>
  <si>
    <t>Quintana Roo</t>
  </si>
  <si>
    <t>Tabasco</t>
  </si>
  <si>
    <t>Veracruz</t>
  </si>
  <si>
    <t>CHLORINE</t>
  </si>
  <si>
    <t>diff</t>
  </si>
  <si>
    <t>SMOKE (2018gg 12US1)</t>
  </si>
  <si>
    <t>HFLUX</t>
  </si>
  <si>
    <t>voc sum</t>
  </si>
  <si>
    <t>SMOKE (2032gg_hd)</t>
  </si>
  <si>
    <t>BENZENE_INV</t>
  </si>
  <si>
    <t>BRAKEPM10</t>
  </si>
  <si>
    <t>CH4_INV</t>
  </si>
  <si>
    <t>CO2_INV</t>
  </si>
  <si>
    <t>CO_INV</t>
  </si>
  <si>
    <t>EPM_NHTOG</t>
  </si>
  <si>
    <t>ETHANOL</t>
  </si>
  <si>
    <t>ETHYLBENZ</t>
  </si>
  <si>
    <t>EVP_NHTOG</t>
  </si>
  <si>
    <t>EXH_NHTOG</t>
  </si>
  <si>
    <t>HEXANE</t>
  </si>
  <si>
    <t>HONO_INV</t>
  </si>
  <si>
    <t>MTBE</t>
  </si>
  <si>
    <t>N2O_INV</t>
  </si>
  <si>
    <t>NH3_INV</t>
  </si>
  <si>
    <t>NO2_INV</t>
  </si>
  <si>
    <t>NONHAPTOG</t>
  </si>
  <si>
    <t>NO_INV</t>
  </si>
  <si>
    <t>PM25BRAKE</t>
  </si>
  <si>
    <t>PM25TIRE</t>
  </si>
  <si>
    <t>PROPIONAL</t>
  </si>
  <si>
    <t>RFL_NHTOG</t>
  </si>
  <si>
    <t>SO2_INV</t>
  </si>
  <si>
    <t>STYRENE</t>
  </si>
  <si>
    <t>TIREPM10</t>
  </si>
  <si>
    <t>TOG_INV</t>
  </si>
  <si>
    <t>TOLUENE</t>
  </si>
  <si>
    <t>TRMEPN224</t>
  </si>
  <si>
    <t>XYLS</t>
  </si>
  <si>
    <t>36US3 Total</t>
  </si>
  <si>
    <t>SMOKE (2032gg 12US1)</t>
  </si>
  <si>
    <t>Aguascalientes</t>
  </si>
  <si>
    <t>Baja Calif</t>
  </si>
  <si>
    <t>Baja Calif Sur</t>
  </si>
  <si>
    <t>Coahuila</t>
  </si>
  <si>
    <t>Chihuahua</t>
  </si>
  <si>
    <t>Distrito Federal</t>
  </si>
  <si>
    <t>Durango</t>
  </si>
  <si>
    <t>Guanajuato</t>
  </si>
  <si>
    <t>Hidalgo</t>
  </si>
  <si>
    <t>Jalisco</t>
  </si>
  <si>
    <t>Mexico</t>
  </si>
  <si>
    <t>Morelos</t>
  </si>
  <si>
    <t>Nayarit</t>
  </si>
  <si>
    <t>Nuevo Leon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</si>
  <si>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</si>
  <si>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</si>
  <si>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</si>
  <si>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</si>
  <si>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</si>
  <si>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</si>
  <si>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</si>
  <si>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</si>
  <si>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</si>
  <si>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Canada Total</t>
  </si>
  <si>
    <t>Mexico Total</t>
  </si>
  <si>
    <t>VOC sum</t>
  </si>
  <si>
    <t>calculated post-SMOKE</t>
  </si>
  <si>
    <t>XYL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</si>
  <si>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</si>
  <si>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</si>
  <si>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</si>
  <si>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</si>
  <si>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</si>
  <si>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</si>
  <si>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</si>
  <si>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</si>
  <si>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</si>
  <si>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</si>
  <si>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</si>
  <si>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</si>
  <si>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</si>
  <si>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</si>
  <si>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</si>
  <si>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</si>
  <si>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</si>
  <si>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</si>
  <si>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</si>
  <si>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</si>
  <si>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</si>
  <si>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</si>
  <si>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</si>
  <si>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</si>
  <si>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</si>
  <si>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</si>
  <si>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</si>
  <si>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</si>
  <si>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</si>
  <si>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</si>
  <si>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</si>
  <si>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</si>
  <si>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to check pre-speciated emissions</t>
  </si>
  <si>
    <t xml:space="preserve">Newfoundland        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</si>
  <si>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</si>
  <si>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</si>
  <si>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</si>
  <si>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</si>
  <si>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</si>
  <si>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</si>
  <si>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</si>
  <si>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</si>
  <si>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N W Territories</t>
  </si>
  <si>
    <t>SMOKE unadjusted (2032gg 12US1)</t>
  </si>
  <si>
    <t>SMOKE adjusted (2032gg 12US1)</t>
  </si>
  <si>
    <t>adj/unadj from 2016ff</t>
  </si>
  <si>
    <t>Inventory (EQUATES 2016)</t>
  </si>
  <si>
    <t>SMOKE unadjusted (2018gc)</t>
  </si>
  <si>
    <t>SMOKE adjusted (2018gc 12US1)</t>
  </si>
  <si>
    <t>Bahamas</t>
  </si>
  <si>
    <t>Belize</t>
  </si>
  <si>
    <t>Colombia</t>
  </si>
  <si>
    <t>Cuba</t>
  </si>
  <si>
    <t>Dominican Republic</t>
  </si>
  <si>
    <t>Guatemala</t>
  </si>
  <si>
    <t>Haiti</t>
  </si>
  <si>
    <t>Honduras</t>
  </si>
  <si>
    <t>Jamaica</t>
  </si>
  <si>
    <t>Turks / Caicos</t>
  </si>
  <si>
    <t>Other Total</t>
  </si>
  <si>
    <t>Inventory (2032gg2)</t>
  </si>
  <si>
    <t>SMOKE (2032gg2)</t>
  </si>
  <si>
    <t>Percent Difference</t>
  </si>
  <si>
    <t>NOX abs</t>
  </si>
  <si>
    <t>SO2 abs</t>
  </si>
  <si>
    <t>CL</t>
  </si>
  <si>
    <t>Esatern States</t>
  </si>
  <si>
    <r>
      <rPr>
        <b/>
        <sz val="11"/>
        <color theme="1"/>
        <rFont val="Calibri"/>
        <family val="2"/>
        <scheme val="minor"/>
      </rPr>
      <t>2032gg2 12US1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</si>
  <si>
    <r>
      <rPr>
        <b/>
        <sz val="11"/>
        <color theme="1"/>
        <rFont val="Calibri"/>
        <family val="2"/>
        <scheme val="minor"/>
      </rPr>
      <t xml:space="preserve">2032gg </t>
    </r>
    <r>
      <rPr>
        <sz val="11"/>
        <color theme="1"/>
        <rFont val="Calibri"/>
        <family val="2"/>
        <scheme val="minor"/>
      </rPr>
      <t>Anthropogenic state totals. 
Everything is inventory-level except onroad (SMOKE-MOVES), afdust (post-adjusted), and ptegu NOX/SO2 (CEM).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</si>
</sst>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%"/>
    <numFmt numFmtId="165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3" fontId="18" fillId="0" borderId="10" xfId="42" applyNumberFormat="1" applyFill="1" applyBorder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0" fontId="0" fillId="0" borderId="0" xfId="0" applyNumberForma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/>
    <xf numFmtId="3" fontId="20" fillId="0" borderId="0" xfId="0" applyNumberFormat="1" applyFont="1"/>
    <xf numFmtId="10" fontId="0" fillId="0" borderId="0" xfId="74" applyNumberFormat="1" applyFont="1"/>
    <xf numFmtId="0" fontId="24" fillId="0" borderId="0" xfId="42" applyFont="1" applyFill="1"/>
    <xf numFmtId="0" fontId="18" fillId="0" borderId="0" xfId="42" applyFill="1" applyBorder="1"/>
    <xf numFmtId="3" fontId="18" fillId="0" borderId="0" xfId="46" applyNumberFormat="1"/>
    <xf numFmtId="3" fontId="20" fillId="0" borderId="0" xfId="46" applyNumberFormat="1" applyFont="1" applyFill="1"/>
    <xf numFmtId="3" fontId="25" fillId="0" borderId="0" xfId="0" applyNumberFormat="1" applyFont="1"/>
    <xf numFmtId="3" fontId="25" fillId="0" borderId="0" xfId="47" applyNumberFormat="1" applyFon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164" fontId="0" fillId="0" borderId="0" xfId="74" applyNumberFormat="1" applyFont="1"/>
    <xf numFmtId="0" fontId="26" fillId="0" borderId="0" xfId="0" applyFont="1"/>
    <xf numFmtId="3" fontId="27" fillId="0" borderId="0" xfId="0" applyNumberFormat="1" applyFont="1"/>
    <xf numFmtId="0" fontId="0" fillId="0" borderId="0" xfId="0" applyBorder="1"/>
    <xf numFmtId="164" fontId="0" fillId="0" borderId="0" xfId="0" applyNumberFormat="1" applyFill="1"/>
    <xf numFmtId="0" fontId="18" fillId="34" borderId="0" xfId="42" applyFont="1" applyFill="1"/>
    <xf numFmtId="0" fontId="18" fillId="35" borderId="0" xfId="42" applyFont="1" applyFill="1"/>
    <xf numFmtId="3" fontId="18" fillId="34" borderId="0" xfId="42" applyNumberFormat="1" applyFont="1" applyFill="1"/>
    <xf numFmtId="0" fontId="25" fillId="0" borderId="0" xfId="47" applyFont="1"/>
    <xf numFmtId="11" fontId="0" fillId="0" borderId="0" xfId="0" applyNumberFormat="1"/>
    <xf numFmtId="0" fontId="0" fillId="0" borderId="0" xfId="0" applyNumberFormat="1" applyFont="1"/>
    <xf numFmtId="1" fontId="0" fillId="0" borderId="0" xfId="0" applyNumberFormat="1"/>
    <xf numFmtId="0" fontId="22" fillId="0" borderId="0" xfId="0" applyFont="1"/>
    <xf numFmtId="165" fontId="0" fillId="0" borderId="0" xfId="0" applyNumberFormat="1"/>
    <xf numFmtId="0" fontId="28" fillId="0" borderId="0" xfId="0" applyFont="1"/>
    <xf numFmtId="0" fontId="29" fillId="0" borderId="0" xfId="0" applyFont="1"/>
    <xf numFmtId="0" fontId="0" fillId="0" borderId="0" xfId="0" quotePrefix="1" applyFont="1"/>
    <xf numFmtId="3" fontId="23" fillId="0" borderId="0" xfId="0" applyNumberFormat="1" applyFont="1"/>
    <xf numFmtId="0" fontId="30" fillId="0" borderId="0" xfId="0" applyFont="1"/>
    <xf numFmtId="0" fontId="0" fillId="0" borderId="0" xfId="0" applyFont="1" applyAlignment="1"/>
    <xf numFmtId="164" fontId="26" fillId="0" borderId="0" xfId="0" applyNumberFormat="1" applyFont="1"/>
    <xf numFmtId="164" fontId="0" fillId="0" borderId="10" xfId="0" applyNumberFormat="1" applyBorder="1"/>
    <xf numFmtId="164" fontId="0" fillId="0" borderId="0" xfId="0" applyNumberFormat="1" applyBorder="1"/>
    <xf numFmtId="3" fontId="16" fillId="0" borderId="0" xfId="75" applyNumberFormat="1" applyFont="1"/>
    <xf numFmtId="3" fontId="29" fillId="0" borderId="0" xfId="0" applyNumberFormat="1" applyFont="1"/>
    <xf numFmtId="0" fontId="0" fillId="0" borderId="0" xfId="0" applyFont="1" applyFill="1" applyBorder="1"/>
    <xf numFmtId="164" fontId="0" fillId="0" borderId="0" xfId="0" applyNumberFormat="1"/>
    <xf numFmtId="3" fontId="0" fillId="0" borderId="10" xfId="0" applyNumberFormat="1" applyBorder="1"/>
    <xf numFmtId="0" fontId="26" fillId="0" borderId="0" xfId="0" applyFont="1"/>
    <xf numFmtId="3" fontId="26" fillId="0" borderId="0" xfId="0" applyNumberFormat="1" applyFont="1"/>
    <xf numFmtId="0" fontId="22" fillId="0" borderId="0" xfId="0" applyFont="1"/>
    <xf numFmtId="3" fontId="22" fillId="0" borderId="0" xfId="0" applyNumberFormat="1" applyFont="1"/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3" fontId="31" fillId="0" borderId="0" xfId="0" applyNumberFormat="1" applyFont="1"/>
    <xf numFmtId="3" fontId="32" fillId="0" borderId="0" xfId="0" applyNumberFormat="1" applyFont="1"/>
    <xf numFmtId="164" fontId="22" fillId="0" borderId="0" xfId="74" applyNumberFormat="1" applyFont="1"/>
    <xf numFmtId="164" fontId="29" fillId="0" borderId="0" xfId="74" applyNumberFormat="1" applyFont="1"/>
    <xf numFmtId="0" fontId="29" fillId="0" borderId="0" xfId="0" applyFont="1" applyFill="1"/>
    <xf numFmtId="164" fontId="29" fillId="0" borderId="0" xfId="0" applyNumberFormat="1" applyFont="1" applyFill="1"/>
    <xf numFmtId="0" fontId="33" fillId="34" borderId="0" xfId="0" applyFont="1" applyFill="1"/>
    <xf numFmtId="3" fontId="34" fillId="0" borderId="0" xfId="0" applyNumberFormat="1" applyFont="1"/>
    <xf numFmtId="3" fontId="0" fillId="0" borderId="0" xfId="0" applyNumberFormat="1" applyFill="1"/>
    <xf numFmtId="0" fontId="35" fillId="0" borderId="0" xfId="0" applyFont="1"/>
    <xf numFmtId="9" fontId="0" fillId="0" borderId="0" xfId="74" applyFont="1"/>
    <xf numFmtId="0" fontId="0" fillId="0" borderId="0" xfId="0"/>
    <xf numFmtId="0" fontId="0" fillId="0" borderId="0" xfId="0" applyNumberFormat="1"/>
    <xf numFmtId="0" fontId="0" fillId="0" borderId="10" xfId="0" applyNumberFormat="1" applyBorder="1"/>
    <xf numFmtId="0" fontId="0" fillId="0" borderId="10" xfId="0" applyBorder="1"/>
    <xf numFmtId="0" fontId="0" fillId="0" borderId="0" xfId="0"/>
    <xf numFmtId="0" fontId="0" fillId="0" borderId="10" xfId="0" applyBorder="1"/>
    <xf numFmtId="2" fontId="0" fillId="0" borderId="0" xfId="0" applyNumberFormat="1"/>
    <xf numFmtId="3" fontId="0" fillId="34" borderId="0" xfId="0" applyNumberFormat="1" applyFill="1"/>
    <xf numFmtId="0" fontId="0" fillId="34" borderId="0" xfId="0" applyFill="1"/>
    <xf numFmtId="0" fontId="36" fillId="0" borderId="0" xfId="0" applyFont="1"/>
    <xf numFmtId="3" fontId="18" fillId="0" borderId="11" xfId="42" applyNumberFormat="1" applyFill="1" applyBorder="1"/>
    <xf numFmtId="3" fontId="0" fillId="0" borderId="11" xfId="0" applyNumberFormat="1" applyBorder="1"/>
    <xf numFmtId="0" fontId="0" fillId="0" borderId="0" xfId="0" applyAlignment="1">
      <alignment wrapText="1"/>
    </xf>
  </cellXfs>
  <cellStyles count="76">
    <cellStyle name="20% - Accent1" xfId="19" builtinId="30" customBuiltin="1"/>
    <cellStyle name="20% - Accent1 2" xfId="53" xr:uid="{00000000-0005-0000-0000-000001000000}"/>
    <cellStyle name="20% - Accent2" xfId="23" builtinId="34" customBuiltin="1"/>
    <cellStyle name="20% - Accent2 2" xfId="54" xr:uid="{00000000-0005-0000-0000-000003000000}"/>
    <cellStyle name="20% - Accent3" xfId="27" builtinId="38" customBuiltin="1"/>
    <cellStyle name="20% - Accent3 2" xfId="55" xr:uid="{00000000-0005-0000-0000-000005000000}"/>
    <cellStyle name="20% - Accent4" xfId="31" builtinId="42" customBuiltin="1"/>
    <cellStyle name="20% - Accent4 2" xfId="56" xr:uid="{00000000-0005-0000-0000-000007000000}"/>
    <cellStyle name="20% - Accent5" xfId="35" builtinId="46" customBuiltin="1"/>
    <cellStyle name="20% - Accent5 2" xfId="57" xr:uid="{00000000-0005-0000-0000-000009000000}"/>
    <cellStyle name="20% - Accent6" xfId="39" builtinId="50" customBuiltin="1"/>
    <cellStyle name="20% - Accent6 2" xfId="58" xr:uid="{00000000-0005-0000-0000-00000B000000}"/>
    <cellStyle name="40% - Accent1" xfId="20" builtinId="31" customBuiltin="1"/>
    <cellStyle name="40% - Accent1 2" xfId="59" xr:uid="{00000000-0005-0000-0000-00000D000000}"/>
    <cellStyle name="40% - Accent2" xfId="24" builtinId="35" customBuiltin="1"/>
    <cellStyle name="40% - Accent2 2" xfId="60" xr:uid="{00000000-0005-0000-0000-00000F000000}"/>
    <cellStyle name="40% - Accent3" xfId="28" builtinId="39" customBuiltin="1"/>
    <cellStyle name="40% - Accent3 2" xfId="61" xr:uid="{00000000-0005-0000-0000-000011000000}"/>
    <cellStyle name="40% - Accent4" xfId="32" builtinId="43" customBuiltin="1"/>
    <cellStyle name="40% - Accent4 2" xfId="62" xr:uid="{00000000-0005-0000-0000-000013000000}"/>
    <cellStyle name="40% - Accent5" xfId="36" builtinId="47" customBuiltin="1"/>
    <cellStyle name="40% - Accent5 2" xfId="63" xr:uid="{00000000-0005-0000-0000-000015000000}"/>
    <cellStyle name="40% - Accent6" xfId="40" builtinId="51" customBuiltin="1"/>
    <cellStyle name="40% - Accent6 2" xfId="64" xr:uid="{00000000-0005-0000-0000-00001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32000000}"/>
    <cellStyle name="Normal 2 2" xfId="45" xr:uid="{00000000-0005-0000-0000-000033000000}"/>
    <cellStyle name="Normal 3" xfId="43" xr:uid="{00000000-0005-0000-0000-000034000000}"/>
    <cellStyle name="Normal 4" xfId="47" xr:uid="{00000000-0005-0000-0000-000035000000}"/>
    <cellStyle name="Normal 5" xfId="48" xr:uid="{00000000-0005-0000-0000-000036000000}"/>
    <cellStyle name="Normal 5 2" xfId="51" xr:uid="{00000000-0005-0000-0000-000037000000}"/>
    <cellStyle name="Normal 5 2 2" xfId="65" xr:uid="{00000000-0005-0000-0000-000038000000}"/>
    <cellStyle name="Normal 5 3" xfId="52" xr:uid="{00000000-0005-0000-0000-000039000000}"/>
    <cellStyle name="Normal 5 3 2" xfId="66" xr:uid="{00000000-0005-0000-0000-00003A000000}"/>
    <cellStyle name="Normal 5 4" xfId="67" xr:uid="{00000000-0005-0000-0000-00003B000000}"/>
    <cellStyle name="Normal 6" xfId="68" xr:uid="{00000000-0005-0000-0000-00003C000000}"/>
    <cellStyle name="Normal 7" xfId="69" xr:uid="{00000000-0005-0000-0000-00003D000000}"/>
    <cellStyle name="Normal 8" xfId="46" xr:uid="{00000000-0005-0000-0000-00003E000000}"/>
    <cellStyle name="Note" xfId="15" builtinId="10" customBuiltin="1"/>
    <cellStyle name="Note 2" xfId="50" xr:uid="{00000000-0005-0000-0000-000040000000}"/>
    <cellStyle name="Note 2 2" xfId="70" xr:uid="{00000000-0005-0000-0000-000041000000}"/>
    <cellStyle name="Note 3" xfId="49" xr:uid="{00000000-0005-0000-0000-000042000000}"/>
    <cellStyle name="Note 3 2" xfId="71" xr:uid="{00000000-0005-0000-0000-000043000000}"/>
    <cellStyle name="Note 4" xfId="72" xr:uid="{00000000-0005-0000-0000-000044000000}"/>
    <cellStyle name="Output" xfId="10" builtinId="21" customBuiltin="1"/>
    <cellStyle name="Percent" xfId="74" builtinId="5"/>
    <cellStyle name="Percent 2" xfId="73" xr:uid="{00000000-0005-0000-0000-000047000000}"/>
    <cellStyle name="Percent 3" xfId="44" xr:uid="{00000000-0005-0000-0000-000048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onnections" Target="connections.xml"/><Relationship Id="rId43" Type="http://schemas.openxmlformats.org/officeDocument/2006/relationships/customXml" Target="../customXml/item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30" xr16:uid="{3C35AE91-33B3-469C-9771-23B249A2A2EE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11" xr16:uid="{00000000-0016-0000-0600-000002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10" xr16:uid="{00000000-0016-0000-0900-000003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3marine_12US2_cbo5_soa_state" connectionId="14" xr16:uid="{00000000-0016-0000-0A00-000004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3marine_12US2_cbo5_soa_state" connectionId="15" xr16:uid="{AF1A5A94-0C03-4688-96BF-D2ECD0CDBC0F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pt_12US2_cbo5_soa_state" connectionId="16" xr16:uid="{00000000-0016-0000-0C00-000006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7" xr16:uid="{A2D0DEEA-CC79-45D4-95FE-898D5F99A99D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pt_12US2_cbo5_soa_state" connectionId="17" xr16:uid="{00000000-0016-0000-0D00-000007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road_12US2_cbo5_soa_state" connectionId="18" xr16:uid="{00000000-0016-0000-0E00-000008000000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ar_12US2_cmaq_cb05_soa_state" connectionId="19" xr16:uid="{00000000-0016-0000-1000-000009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on_12US2_cmaq_cb05_soa_state" connectionId="21" xr16:uid="{00000000-0016-0000-1200-00000B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2" connectionId="9" xr16:uid="{E8766378-68B2-49FF-885E-4358B45FF5F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on_12US2_cmaq_cb05_soa_state" connectionId="22" xr16:uid="{00000000-0016-0000-1400-00000D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23" xr16:uid="{00000000-0016-0000-1600-00000F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25" xr16:uid="{9C7672FB-ECD9-477E-9D54-EC09E4749CEA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24" xr16:uid="{65506CA7-3258-4ED3-88A6-007314BFB34E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" connectionId="4" xr16:uid="{CDD48AE3-189B-49E6-A907-9D90EB69B446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_draft_ptfire_12US2_cbo5_soa" connectionId="2" xr16:uid="{E30CF770-7F8D-4EF7-898A-B3C750BCA2CF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_draft_ptfire_12US2_cbo5_soa" connectionId="1" xr16:uid="{00000000-0016-0000-1C00-000011000000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ar_12US2_cmaq_cb05_soa_state" connectionId="20" xr16:uid="{00000000-0016-0000-1D00-000012000000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6" xr16:uid="{00000000-0016-0000-1F00-000014000000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28" xr16:uid="{00000000-0016-0000-2000-000015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3" connectionId="6" xr16:uid="{62C70576-DACE-4546-AFBD-E8A9AD00E215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29" xr16:uid="{00000000-0016-0000-2100-000016000000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rwc_12US2_cbo5_soa_state" connectionId="31" xr16:uid="{00000000-0016-0000-2300-000017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4" connectionId="7" xr16:uid="{10FF98CB-1A6E-45B6-833F-76595B10926C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5" connectionId="8" xr16:uid="{34F377D6-C278-4B45-98D0-72C0EE4797A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1" connectionId="5" xr16:uid="{00000000-0016-0000-0500-000001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" connectionId="3" xr16:uid="{00000000-0016-0000-0500-000000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_5" connectionId="13" xr16:uid="{BF2F3F55-D2C4-4EB8-B35A-009A46BC0A8B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12" xr16:uid="{3328E5D3-E918-406B-93AE-2B727B3656B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8"/>
  <sheetViews>
    <sheetView topLeftCell="A16" workbookViewId="0">
      <selection activeCell="G28" sqref="G28"/>
    </sheetView>
  </sheetViews>
  <sheetFormatPr defaultColWidth="9.140625" defaultRowHeight="15" x14ac:dyDescent="0.25"/>
  <cols>
    <col min="1" max="1" width="16" style="26" customWidth="1"/>
    <col min="2" max="16384" width="9.140625" style="26"/>
  </cols>
  <sheetData>
    <row r="1" spans="1:1" x14ac:dyDescent="0.25">
      <c r="A1" s="26" t="s">
        <v>0</v>
      </c>
    </row>
    <row r="2" spans="1:1" x14ac:dyDescent="0.25">
      <c r="A2" s="26" t="s">
        <v>1</v>
      </c>
    </row>
    <row r="3" spans="1:1" x14ac:dyDescent="0.25">
      <c r="A3" s="26" t="s">
        <v>2</v>
      </c>
    </row>
    <row r="5" spans="1:1" x14ac:dyDescent="0.25">
      <c r="A5" s="2" t="s">
        <v>3</v>
      </c>
    </row>
    <row r="6" spans="1:1" x14ac:dyDescent="0.25">
      <c r="A6" s="26" t="s">
        <v>4</v>
      </c>
    </row>
    <row r="7" spans="1:1" x14ac:dyDescent="0.25">
      <c r="A7" s="56" t="s">
        <v>5</v>
      </c>
    </row>
    <row r="8" spans="1:1" x14ac:dyDescent="0.25">
      <c r="A8" s="26" t="s">
        <v>6</v>
      </c>
    </row>
    <row r="9" spans="1:1" x14ac:dyDescent="0.25">
      <c r="A9" s="26" t="s">
        <v>7</v>
      </c>
    </row>
    <row r="10" spans="1:1" x14ac:dyDescent="0.25">
      <c r="A10" s="26" t="s">
        <v>8</v>
      </c>
    </row>
    <row r="11" spans="1:1" x14ac:dyDescent="0.25">
      <c r="A11" s="26" t="s">
        <v>9</v>
      </c>
    </row>
    <row r="12" spans="1:1" x14ac:dyDescent="0.25">
      <c r="A12" s="26" t="s">
        <v>10</v>
      </c>
    </row>
    <row r="13" spans="1:1" x14ac:dyDescent="0.25">
      <c r="A13" s="26" t="s">
        <v>11</v>
      </c>
    </row>
    <row r="14" spans="1:1" x14ac:dyDescent="0.25">
      <c r="A14" s="26" t="s">
        <v>12</v>
      </c>
    </row>
    <row r="15" spans="1:1" x14ac:dyDescent="0.25">
      <c r="A15" s="26" t="s">
        <v>13</v>
      </c>
    </row>
    <row r="16" spans="1:1" x14ac:dyDescent="0.25">
      <c r="A16" s="26" t="s">
        <v>14</v>
      </c>
    </row>
    <row r="17" spans="1:1" x14ac:dyDescent="0.25">
      <c r="A17" s="26" t="s">
        <v>15</v>
      </c>
    </row>
    <row r="18" spans="1:1" x14ac:dyDescent="0.25">
      <c r="A18" s="26" t="s">
        <v>16</v>
      </c>
    </row>
    <row r="19" spans="1:1" x14ac:dyDescent="0.25">
      <c r="A19" s="59" t="s">
        <v>17</v>
      </c>
    </row>
    <row r="20" spans="1:1" x14ac:dyDescent="0.25">
      <c r="A20" s="26" t="s">
        <v>18</v>
      </c>
    </row>
    <row r="21" spans="1:1" x14ac:dyDescent="0.25">
      <c r="A21" s="26" t="s">
        <v>19</v>
      </c>
    </row>
    <row r="22" spans="1:1" x14ac:dyDescent="0.25">
      <c r="A22" s="26" t="s">
        <v>20</v>
      </c>
    </row>
    <row r="23" spans="1:1" x14ac:dyDescent="0.25">
      <c r="A23" s="26" t="s">
        <v>21</v>
      </c>
    </row>
    <row r="24" spans="1:1" x14ac:dyDescent="0.25">
      <c r="A24" s="26" t="s">
        <v>22</v>
      </c>
    </row>
    <row r="25" spans="1:1" ht="15.75" x14ac:dyDescent="0.25">
      <c r="A25" s="84" t="s">
        <v>23</v>
      </c>
    </row>
    <row r="26" spans="1:1" x14ac:dyDescent="0.25">
      <c r="A26" s="26" t="s">
        <v>24</v>
      </c>
    </row>
    <row r="27" spans="1:1" x14ac:dyDescent="0.25">
      <c r="A27" s="26" t="s">
        <v>25</v>
      </c>
    </row>
    <row r="28" spans="1:1" x14ac:dyDescent="0.25">
      <c r="A28" s="26" t="s">
        <v>26</v>
      </c>
    </row>
    <row r="29" spans="1:1" x14ac:dyDescent="0.25">
      <c r="A29" s="26" t="s">
        <v>27</v>
      </c>
    </row>
    <row r="30" spans="1:1" x14ac:dyDescent="0.25">
      <c r="A30" s="26" t="s">
        <v>28</v>
      </c>
    </row>
    <row r="31" spans="1:1" x14ac:dyDescent="0.25">
      <c r="A31" s="26" t="s">
        <v>29</v>
      </c>
    </row>
    <row r="32" spans="1:1" x14ac:dyDescent="0.25">
      <c r="A32" s="26" t="s">
        <v>30</v>
      </c>
    </row>
    <row r="33" spans="1:2" x14ac:dyDescent="0.25">
      <c r="A33" s="26" t="s">
        <v>31</v>
      </c>
    </row>
    <row r="34" spans="1:2" x14ac:dyDescent="0.25">
      <c r="A34" s="26" t="s">
        <v>32</v>
      </c>
    </row>
    <row r="35" spans="1:2" x14ac:dyDescent="0.25">
      <c r="A35" s="26" t="s">
        <v>33</v>
      </c>
    </row>
    <row r="37" spans="1:2" x14ac:dyDescent="0.25">
      <c r="A37" s="57" t="s">
        <v>34</v>
      </c>
    </row>
    <row r="38" spans="1:2" x14ac:dyDescent="0.25">
      <c r="A38" s="71" t="s">
        <v>35</v>
      </c>
      <c r="B38" s="26" t="s">
        <v>36</v>
      </c>
    </row>
    <row r="39" spans="1:2" x14ac:dyDescent="0.25">
      <c r="A39" s="71" t="s">
        <v>37</v>
      </c>
      <c r="B39" s="71" t="s">
        <v>38</v>
      </c>
    </row>
    <row r="40" spans="1:2" x14ac:dyDescent="0.25">
      <c r="A40" s="26" t="s">
        <v>39</v>
      </c>
      <c r="B40" s="58" t="s">
        <v>40</v>
      </c>
    </row>
    <row r="41" spans="1:2" x14ac:dyDescent="0.25">
      <c r="A41" s="26" t="s">
        <v>41</v>
      </c>
      <c r="B41" s="26" t="s">
        <v>42</v>
      </c>
    </row>
    <row r="42" spans="1:2" x14ac:dyDescent="0.25">
      <c r="A42" s="26" t="s">
        <v>43</v>
      </c>
      <c r="B42" s="26" t="s">
        <v>44</v>
      </c>
    </row>
    <row r="43" spans="1:2" x14ac:dyDescent="0.25">
      <c r="A43" s="26" t="s">
        <v>45</v>
      </c>
      <c r="B43" s="26" t="s">
        <v>46</v>
      </c>
    </row>
    <row r="44" spans="1:2" x14ac:dyDescent="0.25">
      <c r="A44" s="26" t="s">
        <v>47</v>
      </c>
      <c r="B44" s="26" t="s">
        <v>48</v>
      </c>
    </row>
    <row r="45" spans="1:2" x14ac:dyDescent="0.25">
      <c r="A45" s="26" t="s">
        <v>49</v>
      </c>
      <c r="B45" s="26" t="s">
        <v>50</v>
      </c>
    </row>
    <row r="46" spans="1:2" x14ac:dyDescent="0.25">
      <c r="A46" s="26" t="s">
        <v>51</v>
      </c>
      <c r="B46" s="26" t="s">
        <v>52</v>
      </c>
    </row>
    <row r="47" spans="1:2" x14ac:dyDescent="0.25">
      <c r="A47" s="26" t="s">
        <v>53</v>
      </c>
      <c r="B47" s="26" t="s">
        <v>54</v>
      </c>
    </row>
    <row r="48" spans="1:2" x14ac:dyDescent="0.25">
      <c r="A48" s="26" t="s">
        <v>55</v>
      </c>
      <c r="B48" s="58" t="s">
        <v>56</v>
      </c>
    </row>
    <row r="49" spans="1:2" x14ac:dyDescent="0.25">
      <c r="A49" s="26" t="s">
        <v>57</v>
      </c>
      <c r="B49" s="26" t="s">
        <v>58</v>
      </c>
    </row>
    <row r="50" spans="1:2" x14ac:dyDescent="0.25">
      <c r="A50" s="26" t="s">
        <v>59</v>
      </c>
      <c r="B50" s="26" t="s">
        <v>60</v>
      </c>
    </row>
    <row r="51" spans="1:2" x14ac:dyDescent="0.25">
      <c r="A51" s="26" t="s">
        <v>61</v>
      </c>
      <c r="B51" s="26" t="s">
        <v>62</v>
      </c>
    </row>
    <row r="52" spans="1:2" x14ac:dyDescent="0.25">
      <c r="A52" s="26" t="s">
        <v>63</v>
      </c>
      <c r="B52" s="58" t="s">
        <v>64</v>
      </c>
    </row>
    <row r="53" spans="1:2" x14ac:dyDescent="0.25">
      <c r="A53" s="26" t="s">
        <v>65</v>
      </c>
      <c r="B53" s="58" t="s">
        <v>66</v>
      </c>
    </row>
    <row r="54" spans="1:2" x14ac:dyDescent="0.25">
      <c r="A54" s="26" t="s">
        <v>67</v>
      </c>
      <c r="B54" s="58" t="s">
        <v>68</v>
      </c>
    </row>
    <row r="55" spans="1:2" x14ac:dyDescent="0.25">
      <c r="A55" s="26" t="s">
        <v>69</v>
      </c>
      <c r="B55" s="26" t="s">
        <v>70</v>
      </c>
    </row>
    <row r="56" spans="1:2" x14ac:dyDescent="0.25">
      <c r="A56" s="26" t="s">
        <v>71</v>
      </c>
      <c r="B56" s="26" t="s">
        <v>72</v>
      </c>
    </row>
    <row r="57" spans="1:2" x14ac:dyDescent="0.25">
      <c r="A57" s="26" t="s">
        <v>73</v>
      </c>
      <c r="B57" s="58" t="s">
        <v>74</v>
      </c>
    </row>
    <row r="58" spans="1:2" x14ac:dyDescent="0.25">
      <c r="A58" s="26" t="s">
        <v>75</v>
      </c>
      <c r="B58" s="58" t="s">
        <v>76</v>
      </c>
    </row>
    <row r="59" spans="1:2" x14ac:dyDescent="0.25">
      <c r="A59" s="26" t="s">
        <v>77</v>
      </c>
      <c r="B59" s="58" t="s">
        <v>78</v>
      </c>
    </row>
    <row r="60" spans="1:2" x14ac:dyDescent="0.25">
      <c r="A60" s="26" t="s">
        <v>79</v>
      </c>
      <c r="B60" s="26" t="s">
        <v>80</v>
      </c>
    </row>
    <row r="61" spans="1:2" x14ac:dyDescent="0.25">
      <c r="A61" s="26" t="s">
        <v>81</v>
      </c>
      <c r="B61" s="26" t="s">
        <v>82</v>
      </c>
    </row>
    <row r="62" spans="1:2" x14ac:dyDescent="0.25">
      <c r="A62" s="26" t="s">
        <v>83</v>
      </c>
      <c r="B62" s="26" t="s">
        <v>84</v>
      </c>
    </row>
    <row r="63" spans="1:2" x14ac:dyDescent="0.25">
      <c r="A63" s="26" t="s">
        <v>85</v>
      </c>
      <c r="B63" s="58" t="s">
        <v>86</v>
      </c>
    </row>
    <row r="64" spans="1:2" x14ac:dyDescent="0.25">
      <c r="A64" s="26" t="s">
        <v>87</v>
      </c>
      <c r="B64" s="58" t="s">
        <v>88</v>
      </c>
    </row>
    <row r="65" spans="1:2" x14ac:dyDescent="0.25">
      <c r="A65" s="26" t="s">
        <v>89</v>
      </c>
      <c r="B65" s="26" t="s">
        <v>90</v>
      </c>
    </row>
    <row r="66" spans="1:2" x14ac:dyDescent="0.25">
      <c r="A66" s="26" t="s">
        <v>91</v>
      </c>
      <c r="B66" s="26" t="s">
        <v>92</v>
      </c>
    </row>
    <row r="67" spans="1:2" x14ac:dyDescent="0.25">
      <c r="A67" s="26" t="s">
        <v>93</v>
      </c>
      <c r="B67" s="58" t="s">
        <v>94</v>
      </c>
    </row>
    <row r="68" spans="1:2" x14ac:dyDescent="0.25">
      <c r="A68" s="26" t="s">
        <v>95</v>
      </c>
      <c r="B68" s="58" t="s">
        <v>96</v>
      </c>
    </row>
    <row r="69" spans="1:2" x14ac:dyDescent="0.25">
      <c r="A69" s="26" t="s">
        <v>97</v>
      </c>
      <c r="B69" s="58" t="s">
        <v>98</v>
      </c>
    </row>
    <row r="70" spans="1:2" x14ac:dyDescent="0.25">
      <c r="A70" s="26" t="s">
        <v>99</v>
      </c>
      <c r="B70" s="58" t="s">
        <v>100</v>
      </c>
    </row>
    <row r="71" spans="1:2" x14ac:dyDescent="0.25">
      <c r="A71" s="26" t="s">
        <v>101</v>
      </c>
      <c r="B71" s="58" t="s">
        <v>102</v>
      </c>
    </row>
    <row r="72" spans="1:2" x14ac:dyDescent="0.25">
      <c r="A72" s="26" t="s">
        <v>103</v>
      </c>
      <c r="B72" s="58" t="s">
        <v>104</v>
      </c>
    </row>
    <row r="73" spans="1:2" x14ac:dyDescent="0.25">
      <c r="A73" s="26" t="s">
        <v>105</v>
      </c>
      <c r="B73" s="58" t="s">
        <v>106</v>
      </c>
    </row>
    <row r="74" spans="1:2" x14ac:dyDescent="0.25">
      <c r="A74" s="26" t="s">
        <v>107</v>
      </c>
      <c r="B74" s="58" t="s">
        <v>108</v>
      </c>
    </row>
    <row r="75" spans="1:2" x14ac:dyDescent="0.25">
      <c r="A75" s="26" t="s">
        <v>109</v>
      </c>
      <c r="B75" s="58" t="s">
        <v>110</v>
      </c>
    </row>
    <row r="76" spans="1:2" x14ac:dyDescent="0.25">
      <c r="A76" s="26" t="s">
        <v>111</v>
      </c>
      <c r="B76" s="58" t="s">
        <v>112</v>
      </c>
    </row>
    <row r="77" spans="1:2" x14ac:dyDescent="0.25">
      <c r="A77" s="26" t="s">
        <v>113</v>
      </c>
      <c r="B77" s="58" t="s">
        <v>114</v>
      </c>
    </row>
    <row r="78" spans="1:2" x14ac:dyDescent="0.25">
      <c r="A78" s="26" t="s">
        <v>115</v>
      </c>
      <c r="B78" s="58" t="s">
        <v>116</v>
      </c>
    </row>
    <row r="79" spans="1:2" x14ac:dyDescent="0.25">
      <c r="A79" s="26" t="s">
        <v>117</v>
      </c>
      <c r="B79" s="58" t="s">
        <v>118</v>
      </c>
    </row>
    <row r="80" spans="1:2" x14ac:dyDescent="0.25">
      <c r="A80" s="26" t="s">
        <v>119</v>
      </c>
      <c r="B80" s="58" t="s">
        <v>120</v>
      </c>
    </row>
    <row r="81" spans="1:2" x14ac:dyDescent="0.25">
      <c r="A81" s="26" t="s">
        <v>121</v>
      </c>
      <c r="B81" s="58" t="s">
        <v>122</v>
      </c>
    </row>
    <row r="82" spans="1:2" x14ac:dyDescent="0.25">
      <c r="A82" s="26" t="s">
        <v>123</v>
      </c>
      <c r="B82" s="58" t="s">
        <v>124</v>
      </c>
    </row>
    <row r="83" spans="1:2" x14ac:dyDescent="0.25">
      <c r="A83" s="26" t="s">
        <v>125</v>
      </c>
      <c r="B83" s="58" t="s">
        <v>126</v>
      </c>
    </row>
    <row r="84" spans="1:2" x14ac:dyDescent="0.25">
      <c r="A84" s="26" t="s">
        <v>127</v>
      </c>
      <c r="B84" s="58" t="s">
        <v>128</v>
      </c>
    </row>
    <row r="85" spans="1:2" x14ac:dyDescent="0.25">
      <c r="A85" s="26" t="s">
        <v>129</v>
      </c>
      <c r="B85" s="58" t="s">
        <v>130</v>
      </c>
    </row>
    <row r="86" spans="1:2" x14ac:dyDescent="0.25">
      <c r="A86" s="26" t="s">
        <v>131</v>
      </c>
      <c r="B86" s="58" t="s">
        <v>132</v>
      </c>
    </row>
    <row r="87" spans="1:2" x14ac:dyDescent="0.25">
      <c r="A87" s="26" t="s">
        <v>133</v>
      </c>
      <c r="B87" s="58" t="s">
        <v>134</v>
      </c>
    </row>
    <row r="88" spans="1:2" x14ac:dyDescent="0.25">
      <c r="A88" s="26" t="s">
        <v>135</v>
      </c>
      <c r="B88" s="58" t="s">
        <v>136</v>
      </c>
    </row>
    <row r="89" spans="1:2" x14ac:dyDescent="0.25">
      <c r="A89" s="26" t="s">
        <v>137</v>
      </c>
      <c r="B89" s="58" t="s">
        <v>138</v>
      </c>
    </row>
    <row r="90" spans="1:2" x14ac:dyDescent="0.25">
      <c r="A90" s="26" t="s">
        <v>139</v>
      </c>
      <c r="B90" s="26" t="s">
        <v>140</v>
      </c>
    </row>
    <row r="91" spans="1:2" x14ac:dyDescent="0.25">
      <c r="A91" s="26" t="s">
        <v>141</v>
      </c>
      <c r="B91" s="58" t="s">
        <v>142</v>
      </c>
    </row>
    <row r="92" spans="1:2" x14ac:dyDescent="0.25">
      <c r="A92" s="26" t="s">
        <v>143</v>
      </c>
      <c r="B92" s="58" t="s">
        <v>144</v>
      </c>
    </row>
    <row r="93" spans="1:2" x14ac:dyDescent="0.25">
      <c r="A93" s="26" t="s">
        <v>145</v>
      </c>
      <c r="B93" s="26" t="s">
        <v>146</v>
      </c>
    </row>
    <row r="94" spans="1:2" x14ac:dyDescent="0.25">
      <c r="A94" s="26" t="s">
        <v>147</v>
      </c>
      <c r="B94" s="26" t="s">
        <v>148</v>
      </c>
    </row>
    <row r="95" spans="1:2" x14ac:dyDescent="0.25">
      <c r="A95" s="26" t="s">
        <v>149</v>
      </c>
      <c r="B95" s="26" t="s">
        <v>150</v>
      </c>
    </row>
    <row r="96" spans="1:2" x14ac:dyDescent="0.25">
      <c r="A96" s="26" t="s">
        <v>151</v>
      </c>
      <c r="B96" s="26" t="s">
        <v>152</v>
      </c>
    </row>
    <row r="97" spans="1:2" x14ac:dyDescent="0.25">
      <c r="A97" s="26" t="s">
        <v>153</v>
      </c>
      <c r="B97" s="26" t="s">
        <v>154</v>
      </c>
    </row>
    <row r="98" spans="1:2" x14ac:dyDescent="0.25">
      <c r="A98" s="26" t="s">
        <v>155</v>
      </c>
      <c r="B98" s="26" t="s">
        <v>156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6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1.28515625" customWidth="1"/>
    <col min="2" max="11" width="9.140625" customWidth="1"/>
    <col min="12" max="14" width="9.140625" style="21" customWidth="1"/>
    <col min="16" max="16" width="16.5703125" bestFit="1" customWidth="1"/>
    <col min="17" max="17" width="6" style="72" bestFit="1" customWidth="1"/>
    <col min="18" max="18" width="5.42578125" style="21" bestFit="1" customWidth="1"/>
    <col min="19" max="19" width="9.85546875" style="21" bestFit="1" customWidth="1"/>
    <col min="20" max="20" width="5.7109375" style="19" bestFit="1" customWidth="1"/>
    <col min="21" max="21" width="14.5703125" style="19" bestFit="1" customWidth="1"/>
    <col min="22" max="22" width="5.5703125" style="19" bestFit="1" customWidth="1"/>
    <col min="23" max="23" width="5.5703125" style="73" customWidth="1"/>
    <col min="24" max="24" width="9" style="19" bestFit="1" customWidth="1"/>
    <col min="25" max="25" width="13.42578125" style="19" bestFit="1" customWidth="1"/>
    <col min="26" max="26" width="4.5703125" style="19" bestFit="1" customWidth="1"/>
    <col min="27" max="27" width="7.7109375" style="19" bestFit="1" customWidth="1"/>
    <col min="28" max="28" width="6.7109375" style="19" bestFit="1" customWidth="1"/>
    <col min="29" max="29" width="5.7109375" style="19" bestFit="1" customWidth="1"/>
    <col min="30" max="30" width="5.7109375" style="19" customWidth="1"/>
    <col min="31" max="31" width="5.85546875" style="19" bestFit="1" customWidth="1"/>
    <col min="32" max="32" width="5.85546875" style="73" customWidth="1"/>
    <col min="33" max="33" width="6.42578125" style="19" bestFit="1" customWidth="1"/>
    <col min="34" max="34" width="15.42578125" style="19" bestFit="1" customWidth="1"/>
    <col min="35" max="35" width="6.7109375" style="19" bestFit="1" customWidth="1"/>
    <col min="36" max="36" width="5" style="19" bestFit="1" customWidth="1"/>
    <col min="37" max="37" width="5.140625" style="19" bestFit="1" customWidth="1"/>
    <col min="38" max="38" width="5.140625" style="73" customWidth="1"/>
    <col min="39" max="39" width="5.140625" style="19" customWidth="1"/>
    <col min="40" max="40" width="6.5703125" style="19" bestFit="1" customWidth="1"/>
    <col min="41" max="41" width="6.140625" style="19" bestFit="1" customWidth="1"/>
    <col min="42" max="42" width="4.85546875" style="19" bestFit="1" customWidth="1"/>
    <col min="43" max="43" width="10" style="19" bestFit="1" customWidth="1"/>
    <col min="44" max="44" width="6.85546875" style="73" bestFit="1" customWidth="1"/>
    <col min="45" max="45" width="9.28515625" style="19" bestFit="1" customWidth="1"/>
    <col min="46" max="46" width="7.7109375" style="19" bestFit="1" customWidth="1"/>
    <col min="47" max="47" width="9.28515625" style="19" bestFit="1" customWidth="1"/>
    <col min="48" max="48" width="6" style="19" customWidth="1"/>
    <col min="49" max="49" width="5.7109375" style="19" bestFit="1" customWidth="1"/>
    <col min="50" max="50" width="4.28515625" style="19" customWidth="1"/>
    <col min="51" max="51" width="6.7109375" style="19" bestFit="1" customWidth="1"/>
    <col min="52" max="52" width="4.5703125" style="19" bestFit="1" customWidth="1"/>
    <col min="53" max="53" width="4.140625" style="19" bestFit="1" customWidth="1"/>
    <col min="54" max="54" width="6.7109375" style="19" bestFit="1" customWidth="1"/>
    <col min="55" max="55" width="4.140625" style="19" customWidth="1"/>
    <col min="56" max="56" width="5.85546875" style="19" customWidth="1"/>
    <col min="57" max="57" width="3.28515625" style="19" bestFit="1" customWidth="1"/>
    <col min="58" max="58" width="6.7109375" style="19" bestFit="1" customWidth="1"/>
    <col min="59" max="59" width="6.85546875" style="19" bestFit="1" customWidth="1"/>
    <col min="60" max="60" width="5.7109375" style="19" bestFit="1" customWidth="1"/>
    <col min="61" max="61" width="5.140625" style="19" customWidth="1"/>
    <col min="62" max="62" width="5.28515625" style="19" customWidth="1"/>
    <col min="63" max="63" width="8.7109375" style="19" bestFit="1" customWidth="1"/>
    <col min="64" max="64" width="4.85546875" style="19" customWidth="1"/>
    <col min="65" max="65" width="7.85546875" style="19" bestFit="1" customWidth="1"/>
    <col min="66" max="66" width="5.85546875" style="19" customWidth="1"/>
    <col min="67" max="67" width="6" style="19" bestFit="1" customWidth="1"/>
    <col min="68" max="68" width="5.7109375" style="19" bestFit="1" customWidth="1"/>
    <col min="69" max="69" width="5.7109375" style="19" customWidth="1"/>
    <col min="70" max="70" width="3.85546875" style="19" bestFit="1" customWidth="1"/>
    <col min="71" max="71" width="5.5703125" style="19" bestFit="1" customWidth="1"/>
    <col min="72" max="72" width="3.85546875" style="19" bestFit="1" customWidth="1"/>
    <col min="73" max="73" width="6.7109375" style="19" bestFit="1" customWidth="1"/>
    <col min="74" max="74" width="6.7109375" style="19" customWidth="1"/>
    <col min="75" max="76" width="5.28515625" style="19" bestFit="1" customWidth="1"/>
    <col min="77" max="77" width="5.7109375" style="19" bestFit="1" customWidth="1"/>
    <col min="78" max="78" width="5.7109375" style="73" customWidth="1"/>
    <col min="79" max="79" width="5.7109375" style="19" bestFit="1" customWidth="1"/>
    <col min="80" max="80" width="9.140625" style="19" bestFit="1" customWidth="1"/>
    <col min="81" max="81" width="7.140625" style="19" bestFit="1" customWidth="1"/>
    <col min="83" max="83" width="9.140625" style="21"/>
    <col min="85" max="94" width="9.140625" style="21"/>
  </cols>
  <sheetData>
    <row r="1" spans="1:97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 t="s">
        <v>297</v>
      </c>
      <c r="Q1" s="90"/>
      <c r="R1" s="90"/>
      <c r="S1" s="90"/>
      <c r="T1" s="73"/>
      <c r="U1" s="73"/>
      <c r="V1" s="73"/>
      <c r="X1" s="73"/>
      <c r="Y1" s="73"/>
      <c r="Z1" s="73"/>
      <c r="AA1" s="73"/>
      <c r="AB1" s="73"/>
      <c r="AC1" s="73"/>
      <c r="AD1" s="73"/>
      <c r="AE1" s="73"/>
      <c r="AG1" s="73"/>
      <c r="AH1" s="73"/>
      <c r="AI1" s="73"/>
      <c r="AJ1" s="73"/>
      <c r="AK1" s="73"/>
      <c r="AM1" s="73"/>
      <c r="AN1" s="73"/>
      <c r="AO1" s="73"/>
      <c r="AP1" s="73"/>
      <c r="AQ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CA1" s="73"/>
      <c r="CB1" s="73"/>
      <c r="CC1" s="73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</row>
    <row r="2" spans="1:97" x14ac:dyDescent="0.25">
      <c r="A2" s="90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302</v>
      </c>
      <c r="L2" s="90" t="s">
        <v>304</v>
      </c>
      <c r="M2" s="90" t="s">
        <v>305</v>
      </c>
      <c r="N2" s="90" t="s">
        <v>306</v>
      </c>
      <c r="O2" s="90"/>
      <c r="P2" s="90" t="s">
        <v>307</v>
      </c>
      <c r="Q2" s="90" t="s">
        <v>308</v>
      </c>
      <c r="R2" s="90" t="s">
        <v>35</v>
      </c>
      <c r="S2" s="90" t="s">
        <v>37</v>
      </c>
      <c r="T2" s="73" t="s">
        <v>39</v>
      </c>
      <c r="U2" s="73" t="s">
        <v>41</v>
      </c>
      <c r="V2" s="73" t="s">
        <v>43</v>
      </c>
      <c r="W2" s="73" t="s">
        <v>309</v>
      </c>
      <c r="X2" s="73" t="s">
        <v>45</v>
      </c>
      <c r="Y2" s="73" t="s">
        <v>47</v>
      </c>
      <c r="Z2" s="73" t="s">
        <v>49</v>
      </c>
      <c r="AA2" s="73" t="s">
        <v>53</v>
      </c>
      <c r="AB2" s="73" t="s">
        <v>55</v>
      </c>
      <c r="AC2" s="73" t="s">
        <v>57</v>
      </c>
      <c r="AD2" s="73" t="s">
        <v>59</v>
      </c>
      <c r="AE2" s="73" t="s">
        <v>61</v>
      </c>
      <c r="AF2" s="73" t="s">
        <v>310</v>
      </c>
      <c r="AG2" s="73" t="s">
        <v>63</v>
      </c>
      <c r="AH2" s="73" t="s">
        <v>65</v>
      </c>
      <c r="AI2" s="73" t="s">
        <v>69</v>
      </c>
      <c r="AJ2" s="73" t="s">
        <v>71</v>
      </c>
      <c r="AK2" s="73" t="s">
        <v>73</v>
      </c>
      <c r="AL2" s="73" t="s">
        <v>311</v>
      </c>
      <c r="AM2" s="73" t="s">
        <v>75</v>
      </c>
      <c r="AN2" s="73" t="s">
        <v>77</v>
      </c>
      <c r="AO2" s="73" t="s">
        <v>79</v>
      </c>
      <c r="AP2" s="73" t="s">
        <v>81</v>
      </c>
      <c r="AQ2" s="73" t="s">
        <v>83</v>
      </c>
      <c r="AR2" s="73" t="s">
        <v>312</v>
      </c>
      <c r="AS2" s="73" t="s">
        <v>85</v>
      </c>
      <c r="AT2" s="73" t="s">
        <v>87</v>
      </c>
      <c r="AU2" s="73" t="s">
        <v>160</v>
      </c>
      <c r="AV2" s="73" t="s">
        <v>91</v>
      </c>
      <c r="AW2" s="73" t="s">
        <v>93</v>
      </c>
      <c r="AX2" s="73" t="s">
        <v>95</v>
      </c>
      <c r="AY2" s="73" t="s">
        <v>97</v>
      </c>
      <c r="AZ2" s="73" t="s">
        <v>99</v>
      </c>
      <c r="BA2" s="73" t="s">
        <v>101</v>
      </c>
      <c r="BB2" s="73" t="s">
        <v>103</v>
      </c>
      <c r="BC2" s="73" t="s">
        <v>105</v>
      </c>
      <c r="BD2" s="73" t="s">
        <v>107</v>
      </c>
      <c r="BE2" s="73" t="s">
        <v>109</v>
      </c>
      <c r="BF2" s="73" t="s">
        <v>161</v>
      </c>
      <c r="BG2" s="73" t="s">
        <v>162</v>
      </c>
      <c r="BH2" s="73" t="s">
        <v>111</v>
      </c>
      <c r="BI2" s="73" t="s">
        <v>113</v>
      </c>
      <c r="BJ2" s="73" t="s">
        <v>115</v>
      </c>
      <c r="BK2" s="73" t="s">
        <v>117</v>
      </c>
      <c r="BL2" s="73" t="s">
        <v>119</v>
      </c>
      <c r="BM2" s="73" t="s">
        <v>121</v>
      </c>
      <c r="BN2" s="73" t="s">
        <v>123</v>
      </c>
      <c r="BO2" s="73" t="s">
        <v>125</v>
      </c>
      <c r="BP2" s="73" t="s">
        <v>127</v>
      </c>
      <c r="BQ2" s="73" t="s">
        <v>129</v>
      </c>
      <c r="BR2" s="73" t="s">
        <v>131</v>
      </c>
      <c r="BS2" s="73" t="s">
        <v>133</v>
      </c>
      <c r="BT2" s="73" t="s">
        <v>135</v>
      </c>
      <c r="BU2" s="73" t="s">
        <v>139</v>
      </c>
      <c r="BV2" s="73" t="s">
        <v>141</v>
      </c>
      <c r="BW2" s="73" t="s">
        <v>143</v>
      </c>
      <c r="BX2" s="73" t="s">
        <v>145</v>
      </c>
      <c r="BY2" s="73" t="s">
        <v>147</v>
      </c>
      <c r="BZ2" s="73" t="s">
        <v>149</v>
      </c>
      <c r="CA2" s="73" t="s">
        <v>151</v>
      </c>
      <c r="CB2" s="73" t="s">
        <v>153</v>
      </c>
      <c r="CC2" s="73" t="s">
        <v>155</v>
      </c>
      <c r="CD2" s="90"/>
      <c r="CE2" s="90" t="s">
        <v>69</v>
      </c>
      <c r="CF2" s="90"/>
      <c r="CG2" s="90" t="s">
        <v>53</v>
      </c>
      <c r="CH2" s="90" t="s">
        <v>81</v>
      </c>
      <c r="CI2" s="90" t="s">
        <v>160</v>
      </c>
      <c r="CJ2" s="90" t="s">
        <v>161</v>
      </c>
      <c r="CK2" s="90" t="s">
        <v>162</v>
      </c>
      <c r="CL2" s="90" t="s">
        <v>139</v>
      </c>
      <c r="CM2" s="90" t="s">
        <v>163</v>
      </c>
      <c r="CN2" s="90" t="s">
        <v>300</v>
      </c>
      <c r="CO2" s="90" t="s">
        <v>301</v>
      </c>
      <c r="CP2" s="90" t="s">
        <v>302</v>
      </c>
      <c r="CQ2" s="90" t="s">
        <v>304</v>
      </c>
      <c r="CR2" s="90" t="s">
        <v>305</v>
      </c>
      <c r="CS2" s="90" t="s">
        <v>306</v>
      </c>
    </row>
    <row r="3" spans="1:97" x14ac:dyDescent="0.25">
      <c r="A3" s="73" t="s">
        <v>165</v>
      </c>
      <c r="B3" s="73">
        <v>1984.6644329999999</v>
      </c>
      <c r="C3" s="73">
        <v>6.2095158780000004</v>
      </c>
      <c r="D3" s="73">
        <v>7044.4584077</v>
      </c>
      <c r="E3" s="73">
        <v>175.34914999</v>
      </c>
      <c r="F3" s="73">
        <v>170.08753935999999</v>
      </c>
      <c r="G3" s="73">
        <v>6.9987700951000003</v>
      </c>
      <c r="H3" s="73">
        <v>263.28011493999998</v>
      </c>
      <c r="I3" s="73">
        <v>4.6179084890000004</v>
      </c>
      <c r="J3" s="73">
        <v>0.63550618059999997</v>
      </c>
      <c r="K3" s="73">
        <v>10.640441254000001</v>
      </c>
      <c r="L3" s="73">
        <v>0.76792899319999997</v>
      </c>
      <c r="M3" s="73">
        <v>0.79789240819999996</v>
      </c>
      <c r="N3" s="73">
        <v>0.4305041436</v>
      </c>
      <c r="O3" s="73"/>
      <c r="P3" s="90" t="s">
        <v>165</v>
      </c>
      <c r="Q3" s="73">
        <v>0</v>
      </c>
      <c r="R3" s="73">
        <v>0</v>
      </c>
      <c r="S3" s="73">
        <v>0.76793040302748405</v>
      </c>
      <c r="T3" s="73">
        <v>4.6179053195288304</v>
      </c>
      <c r="U3" s="73">
        <v>4.6179053195288304</v>
      </c>
      <c r="V3" s="73">
        <v>6.2770110632351699</v>
      </c>
      <c r="W3" s="73">
        <v>0.268443800860732</v>
      </c>
      <c r="X3" s="73">
        <v>0.63550469599167503</v>
      </c>
      <c r="Y3" s="73">
        <v>0.79789410781876602</v>
      </c>
      <c r="Z3" s="73">
        <v>0</v>
      </c>
      <c r="AA3" s="73">
        <v>1984.6641905234301</v>
      </c>
      <c r="AB3" s="73">
        <v>62.739658494102002</v>
      </c>
      <c r="AC3" s="73">
        <v>5.6697452043724201</v>
      </c>
      <c r="AD3" s="73">
        <v>20.518963942510201</v>
      </c>
      <c r="AE3" s="73">
        <v>0</v>
      </c>
      <c r="AF3" s="73">
        <v>0</v>
      </c>
      <c r="AG3" s="73">
        <v>10.6404470267441</v>
      </c>
      <c r="AH3" s="73">
        <v>10.6404470267441</v>
      </c>
      <c r="AI3" s="73">
        <v>56.355666926591603</v>
      </c>
      <c r="AJ3" s="73">
        <v>7.5161115871270896</v>
      </c>
      <c r="AK3" s="73">
        <v>0.46926458288515599</v>
      </c>
      <c r="AL3" s="73">
        <v>0.85871925975631902</v>
      </c>
      <c r="AM3" s="73">
        <v>3.6733149475926101</v>
      </c>
      <c r="AN3" s="73">
        <v>0</v>
      </c>
      <c r="AO3" s="73">
        <v>0.43050121257105001</v>
      </c>
      <c r="AP3" s="73">
        <v>6.2095123940541299</v>
      </c>
      <c r="AQ3" s="73">
        <v>0</v>
      </c>
      <c r="AR3" s="73">
        <v>268.94986760693803</v>
      </c>
      <c r="AS3" s="73">
        <v>6340.0109470019897</v>
      </c>
      <c r="AT3" s="73">
        <v>648.08981980764599</v>
      </c>
      <c r="AU3" s="73">
        <v>7044.4564337362299</v>
      </c>
      <c r="AV3" s="73">
        <v>0</v>
      </c>
      <c r="AW3" s="73">
        <v>23.225068857443599</v>
      </c>
      <c r="AX3" s="73">
        <v>0</v>
      </c>
      <c r="AY3" s="73">
        <v>96.582079319442997</v>
      </c>
      <c r="AZ3" s="73">
        <v>9.9161151275649298E-2</v>
      </c>
      <c r="BA3" s="73">
        <v>3.4867939913027599E-2</v>
      </c>
      <c r="BB3" s="73">
        <v>131.171414055567</v>
      </c>
      <c r="BC3" s="73">
        <v>4.4562845692995297E-2</v>
      </c>
      <c r="BD3" s="73">
        <v>0</v>
      </c>
      <c r="BE3" s="73">
        <v>6.4633816101456604E-3</v>
      </c>
      <c r="BF3" s="73">
        <v>175.34461686596299</v>
      </c>
      <c r="BG3" s="73">
        <v>170.08300802851599</v>
      </c>
      <c r="BH3" s="73">
        <v>5.2616088374477004</v>
      </c>
      <c r="BI3" s="73">
        <v>0</v>
      </c>
      <c r="BJ3" s="73">
        <v>0</v>
      </c>
      <c r="BK3" s="73">
        <v>0.69582770570501096</v>
      </c>
      <c r="BL3" s="73">
        <v>0</v>
      </c>
      <c r="BM3" s="73">
        <v>7.4668427386916596</v>
      </c>
      <c r="BN3" s="73">
        <v>0</v>
      </c>
      <c r="BO3" s="73">
        <v>0.194070000727525</v>
      </c>
      <c r="BP3" s="73">
        <v>29.8673602009513</v>
      </c>
      <c r="BQ3" s="73">
        <v>6.8293255770703398</v>
      </c>
      <c r="BR3" s="73">
        <v>0</v>
      </c>
      <c r="BS3" s="73">
        <v>0.50175766034491198</v>
      </c>
      <c r="BT3" s="73">
        <v>6.8034803639830895E-4</v>
      </c>
      <c r="BU3" s="73">
        <v>6.9987666494485596</v>
      </c>
      <c r="BV3" s="73">
        <v>7.5294251355739599</v>
      </c>
      <c r="BW3" s="73">
        <v>0</v>
      </c>
      <c r="BX3" s="73">
        <v>9.6021249964930097E-2</v>
      </c>
      <c r="BY3" s="73">
        <v>8.2339171399875504</v>
      </c>
      <c r="BZ3" s="73">
        <v>0</v>
      </c>
      <c r="CA3" s="73">
        <v>0.71901616569143001</v>
      </c>
      <c r="CB3" s="73">
        <v>263.28004664318701</v>
      </c>
      <c r="CC3" s="73">
        <v>6.7223994463999102</v>
      </c>
      <c r="CD3" s="90"/>
      <c r="CE3" s="28">
        <f t="shared" ref="CE3:CE34" si="0">AI3/(AI3+AS3+AT3)</f>
        <v>8.0000021941652889E-3</v>
      </c>
      <c r="CF3" s="90"/>
      <c r="CG3" s="66">
        <f t="shared" ref="CG3:CG34" si="1">IF(B3=0,"",(AA3-B3)/B3)</f>
        <v>-1.2217509711269691E-7</v>
      </c>
      <c r="CH3" s="66">
        <f t="shared" ref="CH3:CH34" si="2">IF(C3=0,"",(AP3-C3)/C3)</f>
        <v>-5.6106561911006613E-7</v>
      </c>
      <c r="CI3" s="66">
        <f t="shared" ref="CI3:CI34" si="3">IF(D3=0,"",(AU3-D3)/D3)</f>
        <v>-2.802151217064288E-7</v>
      </c>
      <c r="CJ3" s="66">
        <f t="shared" ref="CJ3:CJ34" si="4">IF(E3=0,"",(BF3-E3)/E3)</f>
        <v>-2.5851987519009122E-5</v>
      </c>
      <c r="CK3" s="66">
        <f t="shared" ref="CK3:CK34" si="5">IF(F3=0,"",(BG3-F3)/F3)</f>
        <v>-2.6641172545933268E-5</v>
      </c>
      <c r="CL3" s="66">
        <f t="shared" ref="CL3:CL34" si="6">IF(G3=0,"",(BU3-G3)/G3)</f>
        <v>-4.9232242148186333E-7</v>
      </c>
      <c r="CM3" s="66">
        <f t="shared" ref="CM3:CM34" si="7">IF(H3=0,"",(CB3-H3)/H3)</f>
        <v>-2.5940741094350099E-7</v>
      </c>
      <c r="CN3" s="66">
        <f t="shared" ref="CN3:CN34" si="8">IF(I3=0,"",(U3-I3)/I3)</f>
        <v>-6.8634343394011509E-7</v>
      </c>
      <c r="CO3" s="66">
        <f t="shared" ref="CO3:CO34" si="9">IF(J3=0,"",(X3-J3)/J3)</f>
        <v>-2.3361036765061104E-6</v>
      </c>
      <c r="CP3" s="66">
        <f t="shared" ref="CP3:CP34" si="10">IF(K3=0,"",(AH3-K3)/K3)</f>
        <v>5.4252863784762027E-7</v>
      </c>
      <c r="CQ3" s="66">
        <f t="shared" ref="CQ3:CQ34" si="11">IF(L3=0,"",(S3-L3)/L3)</f>
        <v>1.8358826096853005E-6</v>
      </c>
      <c r="CR3" s="66">
        <f t="shared" ref="CR3:CR34" si="12">IF(M3=0,"",(Y3-M3)/M3)</f>
        <v>2.1301352771287877E-6</v>
      </c>
      <c r="CS3" s="66">
        <f t="shared" ref="CS3:CS34" si="13">IF(N3=0,"",(AO3-N3)/N3)</f>
        <v>-6.8083640856107759E-6</v>
      </c>
    </row>
    <row r="4" spans="1:97" x14ac:dyDescent="0.25">
      <c r="A4" s="73" t="s">
        <v>167</v>
      </c>
      <c r="B4" s="73">
        <v>3355.7196998999998</v>
      </c>
      <c r="C4" s="73">
        <v>10.49920331</v>
      </c>
      <c r="D4" s="73">
        <v>11531.183220000001</v>
      </c>
      <c r="E4" s="73">
        <v>286.06696285999999</v>
      </c>
      <c r="F4" s="73">
        <v>277.48299223999999</v>
      </c>
      <c r="G4" s="73">
        <v>11.833692639000001</v>
      </c>
      <c r="H4" s="73">
        <v>427.39601090000002</v>
      </c>
      <c r="I4" s="73">
        <v>7.5120846046</v>
      </c>
      <c r="J4" s="73">
        <v>1.0337961876999999</v>
      </c>
      <c r="K4" s="73">
        <v>17.309111933000001</v>
      </c>
      <c r="L4" s="73">
        <v>1.2492121884</v>
      </c>
      <c r="M4" s="73">
        <v>1.2979545372000001</v>
      </c>
      <c r="N4" s="73">
        <v>0.70031347629999996</v>
      </c>
      <c r="O4" s="73"/>
      <c r="P4" s="90" t="s">
        <v>167</v>
      </c>
      <c r="Q4" s="73">
        <v>0</v>
      </c>
      <c r="R4" s="73">
        <v>0</v>
      </c>
      <c r="S4" s="73">
        <v>1.2492154488240499</v>
      </c>
      <c r="T4" s="73">
        <v>7.5120930535364598</v>
      </c>
      <c r="U4" s="73">
        <v>7.5120930535364598</v>
      </c>
      <c r="V4" s="73">
        <v>10.1883932277319</v>
      </c>
      <c r="W4" s="73">
        <v>0.43572350860796799</v>
      </c>
      <c r="X4" s="73">
        <v>1.0337953966098401</v>
      </c>
      <c r="Y4" s="73">
        <v>1.2979520959956701</v>
      </c>
      <c r="Z4" s="73">
        <v>0</v>
      </c>
      <c r="AA4" s="73">
        <v>3355.7191554534002</v>
      </c>
      <c r="AB4" s="73">
        <v>101.83429532867601</v>
      </c>
      <c r="AC4" s="73">
        <v>9.2026950516426904</v>
      </c>
      <c r="AD4" s="73">
        <v>33.304922643197401</v>
      </c>
      <c r="AE4" s="73">
        <v>0</v>
      </c>
      <c r="AF4" s="73">
        <v>0</v>
      </c>
      <c r="AG4" s="73">
        <v>17.3091642080201</v>
      </c>
      <c r="AH4" s="73">
        <v>17.3091642080201</v>
      </c>
      <c r="AI4" s="73">
        <v>92.249624760109597</v>
      </c>
      <c r="AJ4" s="73">
        <v>12.1996139279</v>
      </c>
      <c r="AK4" s="73">
        <v>0.761674294030798</v>
      </c>
      <c r="AL4" s="73">
        <v>1.39382114515827</v>
      </c>
      <c r="AM4" s="73">
        <v>5.96226385088156</v>
      </c>
      <c r="AN4" s="73">
        <v>0</v>
      </c>
      <c r="AO4" s="73">
        <v>0.70031218214451296</v>
      </c>
      <c r="AP4" s="73">
        <v>10.499218446954</v>
      </c>
      <c r="AQ4" s="73">
        <v>0</v>
      </c>
      <c r="AR4" s="73">
        <v>436.597961606507</v>
      </c>
      <c r="AS4" s="73">
        <v>10378.064677656601</v>
      </c>
      <c r="AT4" s="73">
        <v>1060.86840653229</v>
      </c>
      <c r="AU4" s="73">
        <v>11531.182708949</v>
      </c>
      <c r="AV4" s="73">
        <v>0</v>
      </c>
      <c r="AW4" s="73">
        <v>37.697254690211899</v>
      </c>
      <c r="AX4" s="73">
        <v>0</v>
      </c>
      <c r="AY4" s="73">
        <v>156.76490868671701</v>
      </c>
      <c r="AZ4" s="73">
        <v>0.16177268319030799</v>
      </c>
      <c r="BA4" s="73">
        <v>5.6884143697261198E-2</v>
      </c>
      <c r="BB4" s="73">
        <v>213.99469049863001</v>
      </c>
      <c r="BC4" s="73">
        <v>7.2700465616164306E-2</v>
      </c>
      <c r="BD4" s="73">
        <v>0</v>
      </c>
      <c r="BE4" s="73">
        <v>1.05443555724576E-2</v>
      </c>
      <c r="BF4" s="73">
        <v>286.05961627303702</v>
      </c>
      <c r="BG4" s="73">
        <v>277.47565116669199</v>
      </c>
      <c r="BH4" s="73">
        <v>8.5839651063454596</v>
      </c>
      <c r="BI4" s="73">
        <v>0</v>
      </c>
      <c r="BJ4" s="73">
        <v>0</v>
      </c>
      <c r="BK4" s="73">
        <v>1.13518268225334</v>
      </c>
      <c r="BL4" s="73">
        <v>0</v>
      </c>
      <c r="BM4" s="73">
        <v>12.1815359678566</v>
      </c>
      <c r="BN4" s="73">
        <v>0</v>
      </c>
      <c r="BO4" s="73">
        <v>0.31660783533678299</v>
      </c>
      <c r="BP4" s="73">
        <v>48.726049493763703</v>
      </c>
      <c r="BQ4" s="73">
        <v>11.084818338088001</v>
      </c>
      <c r="BR4" s="73">
        <v>0</v>
      </c>
      <c r="BS4" s="73">
        <v>0.81857307440048199</v>
      </c>
      <c r="BT4" s="73">
        <v>1.1099663751054001E-3</v>
      </c>
      <c r="BU4" s="73">
        <v>11.833658067979499</v>
      </c>
      <c r="BV4" s="73">
        <v>12.2212114743622</v>
      </c>
      <c r="BW4" s="73">
        <v>0</v>
      </c>
      <c r="BX4" s="73">
        <v>0.155853555132282</v>
      </c>
      <c r="BY4" s="73">
        <v>13.364697212310499</v>
      </c>
      <c r="BZ4" s="73">
        <v>0</v>
      </c>
      <c r="CA4" s="73">
        <v>1.1670509895401699</v>
      </c>
      <c r="CB4" s="73">
        <v>427.39579677794501</v>
      </c>
      <c r="CC4" s="73">
        <v>10.911294371908699</v>
      </c>
      <c r="CD4" s="90"/>
      <c r="CE4" s="28">
        <f t="shared" si="0"/>
        <v>8.0000141432602107E-3</v>
      </c>
      <c r="CF4" s="90"/>
      <c r="CG4" s="66">
        <f t="shared" si="1"/>
        <v>-1.6224436136593863E-7</v>
      </c>
      <c r="CH4" s="66">
        <f t="shared" si="2"/>
        <v>1.4417240577821242E-6</v>
      </c>
      <c r="CI4" s="66">
        <f t="shared" si="3"/>
        <v>-4.4319042656983683E-8</v>
      </c>
      <c r="CJ4" s="66">
        <f t="shared" si="4"/>
        <v>-2.5681354077096223E-5</v>
      </c>
      <c r="CK4" s="66">
        <f t="shared" si="5"/>
        <v>-2.6455939691066662E-5</v>
      </c>
      <c r="CL4" s="66">
        <f t="shared" si="6"/>
        <v>-2.9214059851007369E-6</v>
      </c>
      <c r="CM4" s="66">
        <f t="shared" si="7"/>
        <v>-5.0099217014690656E-7</v>
      </c>
      <c r="CN4" s="66">
        <f t="shared" si="8"/>
        <v>1.1247126336435502E-6</v>
      </c>
      <c r="CO4" s="66">
        <f t="shared" si="9"/>
        <v>-7.6522835858397051E-7</v>
      </c>
      <c r="CP4" s="66">
        <f t="shared" si="10"/>
        <v>3.0200867786659096E-6</v>
      </c>
      <c r="CQ4" s="66">
        <f t="shared" si="11"/>
        <v>2.6099841805351654E-6</v>
      </c>
      <c r="CR4" s="66">
        <f t="shared" si="12"/>
        <v>-1.8808088111339466E-6</v>
      </c>
      <c r="CS4" s="66">
        <f t="shared" si="13"/>
        <v>-1.8479659906512983E-6</v>
      </c>
    </row>
    <row r="5" spans="1:97" x14ac:dyDescent="0.25">
      <c r="A5" s="73" t="s">
        <v>168</v>
      </c>
      <c r="B5" s="73">
        <v>2224.5943585999999</v>
      </c>
      <c r="C5" s="73">
        <v>6.9601958844</v>
      </c>
      <c r="D5" s="73">
        <v>7757.4456366000004</v>
      </c>
      <c r="E5" s="73">
        <v>192.22656155000001</v>
      </c>
      <c r="F5" s="73">
        <v>186.45847334999999</v>
      </c>
      <c r="G5" s="73">
        <v>7.8448655122000002</v>
      </c>
      <c r="H5" s="73">
        <v>288.00139367000003</v>
      </c>
      <c r="I5" s="73">
        <v>5.0534698868000003</v>
      </c>
      <c r="J5" s="73">
        <v>0.69544716070000001</v>
      </c>
      <c r="K5" s="73">
        <v>11.644048293000001</v>
      </c>
      <c r="L5" s="73">
        <v>0.84036010080000001</v>
      </c>
      <c r="M5" s="73">
        <v>0.87314966650000003</v>
      </c>
      <c r="N5" s="73">
        <v>0.47110931950000001</v>
      </c>
      <c r="O5" s="73"/>
      <c r="P5" s="90" t="s">
        <v>168</v>
      </c>
      <c r="Q5" s="73">
        <v>0</v>
      </c>
      <c r="R5" s="73">
        <v>0</v>
      </c>
      <c r="S5" s="73">
        <v>0.840359422774968</v>
      </c>
      <c r="T5" s="73">
        <v>5.0534689485707096</v>
      </c>
      <c r="U5" s="73">
        <v>5.0534689485707096</v>
      </c>
      <c r="V5" s="73">
        <v>6.86622525727938</v>
      </c>
      <c r="W5" s="73">
        <v>0.29364356280432102</v>
      </c>
      <c r="X5" s="73">
        <v>0.69544828223996802</v>
      </c>
      <c r="Y5" s="73">
        <v>0.87314998650608999</v>
      </c>
      <c r="Z5" s="73">
        <v>0</v>
      </c>
      <c r="AA5" s="73">
        <v>2224.5942002127399</v>
      </c>
      <c r="AB5" s="73">
        <v>68.628984141815806</v>
      </c>
      <c r="AC5" s="73">
        <v>6.2019618441306799</v>
      </c>
      <c r="AD5" s="73">
        <v>22.445101709706801</v>
      </c>
      <c r="AE5" s="73">
        <v>0</v>
      </c>
      <c r="AF5" s="73">
        <v>0</v>
      </c>
      <c r="AG5" s="73">
        <v>11.644053531447399</v>
      </c>
      <c r="AH5" s="73">
        <v>11.644053531447399</v>
      </c>
      <c r="AI5" s="73">
        <v>62.059614643319698</v>
      </c>
      <c r="AJ5" s="73">
        <v>8.2216413446474608</v>
      </c>
      <c r="AK5" s="73">
        <v>0.51331717487086903</v>
      </c>
      <c r="AL5" s="73">
        <v>0.93932954416230097</v>
      </c>
      <c r="AM5" s="73">
        <v>4.01813135081819</v>
      </c>
      <c r="AN5" s="73">
        <v>0</v>
      </c>
      <c r="AO5" s="73">
        <v>0.471111768745263</v>
      </c>
      <c r="AP5" s="73">
        <v>6.9602007677596003</v>
      </c>
      <c r="AQ5" s="73">
        <v>0</v>
      </c>
      <c r="AR5" s="73">
        <v>294.20335759519799</v>
      </c>
      <c r="AS5" s="73">
        <v>6981.6983618997201</v>
      </c>
      <c r="AT5" s="73">
        <v>713.68370359518701</v>
      </c>
      <c r="AU5" s="73">
        <v>7757.4416801382204</v>
      </c>
      <c r="AV5" s="73">
        <v>0</v>
      </c>
      <c r="AW5" s="73">
        <v>25.405175847241701</v>
      </c>
      <c r="AX5" s="73">
        <v>0</v>
      </c>
      <c r="AY5" s="73">
        <v>105.648226842639</v>
      </c>
      <c r="AZ5" s="73">
        <v>0.108705277203657</v>
      </c>
      <c r="BA5" s="73">
        <v>3.8223973621697903E-2</v>
      </c>
      <c r="BB5" s="73">
        <v>143.79673906645201</v>
      </c>
      <c r="BC5" s="73">
        <v>4.8852104003042303E-2</v>
      </c>
      <c r="BD5" s="73">
        <v>0</v>
      </c>
      <c r="BE5" s="73">
        <v>7.0854518538115098E-3</v>
      </c>
      <c r="BF5" s="73">
        <v>192.22162584788299</v>
      </c>
      <c r="BG5" s="73">
        <v>186.45354103420101</v>
      </c>
      <c r="BH5" s="73">
        <v>5.7680848136818801</v>
      </c>
      <c r="BI5" s="73">
        <v>0</v>
      </c>
      <c r="BJ5" s="73">
        <v>0</v>
      </c>
      <c r="BK5" s="73">
        <v>0.76280199672613502</v>
      </c>
      <c r="BL5" s="73">
        <v>0</v>
      </c>
      <c r="BM5" s="73">
        <v>8.1855252567006698</v>
      </c>
      <c r="BN5" s="73">
        <v>0</v>
      </c>
      <c r="BO5" s="73">
        <v>0.21274901635278301</v>
      </c>
      <c r="BP5" s="73">
        <v>32.742060746154202</v>
      </c>
      <c r="BQ5" s="73">
        <v>7.4703801817322804</v>
      </c>
      <c r="BR5" s="73">
        <v>0</v>
      </c>
      <c r="BS5" s="73">
        <v>0.550052318986755</v>
      </c>
      <c r="BT5" s="73">
        <v>7.4582614571448995E-4</v>
      </c>
      <c r="BU5" s="73">
        <v>7.8448607999470799</v>
      </c>
      <c r="BV5" s="73">
        <v>8.2361999805494808</v>
      </c>
      <c r="BW5" s="73">
        <v>0</v>
      </c>
      <c r="BX5" s="73">
        <v>0.105034691224107</v>
      </c>
      <c r="BY5" s="73">
        <v>9.0068194888874906</v>
      </c>
      <c r="BZ5" s="73">
        <v>0</v>
      </c>
      <c r="CA5" s="73">
        <v>0.78651074252814901</v>
      </c>
      <c r="CB5" s="73">
        <v>288.00140868731302</v>
      </c>
      <c r="CC5" s="73">
        <v>7.35342984018419</v>
      </c>
      <c r="CD5" s="90"/>
      <c r="CE5" s="28">
        <f t="shared" si="0"/>
        <v>8.0000104676537995E-3</v>
      </c>
      <c r="CF5" s="90"/>
      <c r="CG5" s="66">
        <f t="shared" si="1"/>
        <v>-7.1198265576682671E-8</v>
      </c>
      <c r="CH5" s="66">
        <f t="shared" si="2"/>
        <v>7.0161238007606959E-7</v>
      </c>
      <c r="CI5" s="66">
        <f t="shared" si="3"/>
        <v>-5.1002120612594347E-7</v>
      </c>
      <c r="CJ5" s="66">
        <f t="shared" si="4"/>
        <v>-2.5676483401800542E-5</v>
      </c>
      <c r="CK5" s="66">
        <f t="shared" si="5"/>
        <v>-2.6452623527188127E-5</v>
      </c>
      <c r="CL5" s="66">
        <f t="shared" si="6"/>
        <v>-6.0067988584193519E-7</v>
      </c>
      <c r="CM5" s="66">
        <f t="shared" si="7"/>
        <v>5.214319555269932E-8</v>
      </c>
      <c r="CN5" s="66">
        <f t="shared" si="8"/>
        <v>-1.8566040992034715E-7</v>
      </c>
      <c r="CO5" s="66">
        <f t="shared" si="9"/>
        <v>1.6126889739238929E-6</v>
      </c>
      <c r="CP5" s="66">
        <f t="shared" si="10"/>
        <v>4.4988197117619392E-7</v>
      </c>
      <c r="CQ5" s="66">
        <f t="shared" si="11"/>
        <v>-8.068267774287939E-7</v>
      </c>
      <c r="CR5" s="66">
        <f t="shared" si="12"/>
        <v>3.6649626316952581E-7</v>
      </c>
      <c r="CS5" s="66">
        <f t="shared" si="13"/>
        <v>5.1988894331182115E-6</v>
      </c>
    </row>
    <row r="6" spans="1:97" x14ac:dyDescent="0.25">
      <c r="A6" s="73" t="s">
        <v>169</v>
      </c>
      <c r="B6" s="73">
        <v>8516.9114155999996</v>
      </c>
      <c r="C6" s="73">
        <v>26.428784175000001</v>
      </c>
      <c r="D6" s="73">
        <v>34091.299907000001</v>
      </c>
      <c r="E6" s="73">
        <v>722.85035770000002</v>
      </c>
      <c r="F6" s="73">
        <v>667.20200207000005</v>
      </c>
      <c r="G6" s="73">
        <v>32.585016688000003</v>
      </c>
      <c r="H6" s="73">
        <v>1370.8572838</v>
      </c>
      <c r="I6" s="73">
        <v>10.727802679</v>
      </c>
      <c r="J6" s="73">
        <v>3.0319897390000001</v>
      </c>
      <c r="K6" s="73">
        <v>30.333939151999999</v>
      </c>
      <c r="L6" s="73">
        <v>2.1880041841</v>
      </c>
      <c r="M6" s="73">
        <v>0.28814210849999999</v>
      </c>
      <c r="N6" s="73">
        <v>1.5771865928</v>
      </c>
      <c r="O6" s="73"/>
      <c r="P6" s="90" t="s">
        <v>169</v>
      </c>
      <c r="Q6" s="73">
        <v>0</v>
      </c>
      <c r="R6" s="73">
        <v>0</v>
      </c>
      <c r="S6" s="73">
        <v>2.18799308267142</v>
      </c>
      <c r="T6" s="73">
        <v>10.7278070227777</v>
      </c>
      <c r="U6" s="73">
        <v>10.7278070227777</v>
      </c>
      <c r="V6" s="73">
        <v>33.6828947215214</v>
      </c>
      <c r="W6" s="73">
        <v>1.44050626529528</v>
      </c>
      <c r="X6" s="73">
        <v>3.03197068519244</v>
      </c>
      <c r="Y6" s="73">
        <v>0.288142146796804</v>
      </c>
      <c r="Z6" s="73">
        <v>0</v>
      </c>
      <c r="AA6" s="73">
        <v>8516.9031864662702</v>
      </c>
      <c r="AB6" s="73">
        <v>336.66607072807</v>
      </c>
      <c r="AC6" s="73">
        <v>30.424258074767302</v>
      </c>
      <c r="AD6" s="73">
        <v>110.106686907905</v>
      </c>
      <c r="AE6" s="73">
        <v>0</v>
      </c>
      <c r="AF6" s="73">
        <v>0</v>
      </c>
      <c r="AG6" s="73">
        <v>30.333841284170202</v>
      </c>
      <c r="AH6" s="73">
        <v>30.333841284170202</v>
      </c>
      <c r="AI6" s="73">
        <v>272.730300705236</v>
      </c>
      <c r="AJ6" s="73">
        <v>40.332089665440797</v>
      </c>
      <c r="AK6" s="73">
        <v>2.5181208553816599</v>
      </c>
      <c r="AL6" s="73">
        <v>4.6079891477885697</v>
      </c>
      <c r="AM6" s="73">
        <v>19.711301961969799</v>
      </c>
      <c r="AN6" s="73">
        <v>0</v>
      </c>
      <c r="AO6" s="73">
        <v>1.5771851778086099</v>
      </c>
      <c r="AP6" s="73">
        <v>26.428827772483</v>
      </c>
      <c r="AQ6" s="73">
        <v>0</v>
      </c>
      <c r="AR6" s="73">
        <v>1401.2433419489901</v>
      </c>
      <c r="AS6" s="73">
        <v>30682.1766978862</v>
      </c>
      <c r="AT6" s="73">
        <v>3136.40133504809</v>
      </c>
      <c r="AU6" s="73">
        <v>34091.308333639601</v>
      </c>
      <c r="AV6" s="73">
        <v>0</v>
      </c>
      <c r="AW6" s="73">
        <v>124.628117850941</v>
      </c>
      <c r="AX6" s="73">
        <v>0</v>
      </c>
      <c r="AY6" s="73">
        <v>518.26859159114099</v>
      </c>
      <c r="AZ6" s="73">
        <v>0.38897911407706198</v>
      </c>
      <c r="BA6" s="73">
        <v>0.13677710482095701</v>
      </c>
      <c r="BB6" s="73">
        <v>514.54509792941997</v>
      </c>
      <c r="BC6" s="73">
        <v>0.174806964295044</v>
      </c>
      <c r="BD6" s="73">
        <v>0</v>
      </c>
      <c r="BE6" s="73">
        <v>2.5353640868731198E-2</v>
      </c>
      <c r="BF6" s="73">
        <v>722.83203514602701</v>
      </c>
      <c r="BG6" s="73">
        <v>667.18367070933505</v>
      </c>
      <c r="BH6" s="73">
        <v>55.648364436691402</v>
      </c>
      <c r="BI6" s="73">
        <v>0</v>
      </c>
      <c r="BJ6" s="73">
        <v>0</v>
      </c>
      <c r="BK6" s="73">
        <v>2.7295342943170202</v>
      </c>
      <c r="BL6" s="73">
        <v>0</v>
      </c>
      <c r="BM6" s="73">
        <v>29.290168660416601</v>
      </c>
      <c r="BN6" s="73">
        <v>0</v>
      </c>
      <c r="BO6" s="73">
        <v>0.76127737828888098</v>
      </c>
      <c r="BP6" s="73">
        <v>117.160757060026</v>
      </c>
      <c r="BQ6" s="73">
        <v>36.646702016295201</v>
      </c>
      <c r="BR6" s="73">
        <v>0</v>
      </c>
      <c r="BS6" s="73">
        <v>1.9682497602694</v>
      </c>
      <c r="BT6" s="73">
        <v>2.6688025358223401E-3</v>
      </c>
      <c r="BU6" s="73">
        <v>32.584859179214703</v>
      </c>
      <c r="BV6" s="73">
        <v>40.403588348565201</v>
      </c>
      <c r="BW6" s="73">
        <v>0</v>
      </c>
      <c r="BX6" s="73">
        <v>0.51525680983263</v>
      </c>
      <c r="BY6" s="73">
        <v>44.184003535048902</v>
      </c>
      <c r="BZ6" s="73">
        <v>0</v>
      </c>
      <c r="CA6" s="73">
        <v>3.8582934960425299</v>
      </c>
      <c r="CB6" s="73">
        <v>1370.8572934296701</v>
      </c>
      <c r="CC6" s="73">
        <v>36.0730097633448</v>
      </c>
      <c r="CD6" s="90"/>
      <c r="CE6" s="28">
        <f t="shared" si="0"/>
        <v>7.9999951317831931E-3</v>
      </c>
      <c r="CF6" s="90"/>
      <c r="CG6" s="66">
        <f t="shared" si="1"/>
        <v>-9.6621102743044101E-7</v>
      </c>
      <c r="CH6" s="66">
        <f t="shared" si="2"/>
        <v>1.6496212126548811E-6</v>
      </c>
      <c r="CI6" s="66">
        <f t="shared" si="3"/>
        <v>2.4717859464568777E-7</v>
      </c>
      <c r="CJ6" s="66">
        <f t="shared" si="4"/>
        <v>-2.534764460974606E-5</v>
      </c>
      <c r="CK6" s="66">
        <f t="shared" si="5"/>
        <v>-2.7474978504453721E-5</v>
      </c>
      <c r="CL6" s="66">
        <f t="shared" si="6"/>
        <v>-4.8337794885297364E-6</v>
      </c>
      <c r="CM6" s="66">
        <f t="shared" si="7"/>
        <v>7.0245606285154591E-9</v>
      </c>
      <c r="CN6" s="66">
        <f t="shared" si="8"/>
        <v>4.0490842628032831E-7</v>
      </c>
      <c r="CO6" s="66">
        <f t="shared" si="9"/>
        <v>-6.2842585893647355E-6</v>
      </c>
      <c r="CP6" s="66">
        <f t="shared" si="10"/>
        <v>-3.2263475345944492E-6</v>
      </c>
      <c r="CQ6" s="66">
        <f t="shared" si="11"/>
        <v>-5.0737693559434621E-6</v>
      </c>
      <c r="CR6" s="66">
        <f t="shared" si="12"/>
        <v>1.3290943210335951E-7</v>
      </c>
      <c r="CS6" s="66">
        <f t="shared" si="13"/>
        <v>-8.9716169064464651E-7</v>
      </c>
    </row>
    <row r="7" spans="1:97" x14ac:dyDescent="0.25">
      <c r="A7" s="73" t="s">
        <v>170</v>
      </c>
      <c r="B7" s="73">
        <v>1550.5014745999999</v>
      </c>
      <c r="C7" s="73">
        <v>4.8511292329</v>
      </c>
      <c r="D7" s="73">
        <v>5528.3992005</v>
      </c>
      <c r="E7" s="73">
        <v>140.05113638</v>
      </c>
      <c r="F7" s="73">
        <v>135.84872583000001</v>
      </c>
      <c r="G7" s="73">
        <v>5.4677269883999999</v>
      </c>
      <c r="H7" s="73">
        <v>209.70833500000001</v>
      </c>
      <c r="I7" s="73">
        <v>3.6944036538999998</v>
      </c>
      <c r="J7" s="73">
        <v>0.50841552239999999</v>
      </c>
      <c r="K7" s="73">
        <v>8.5125301077</v>
      </c>
      <c r="L7" s="73">
        <v>0.61435597649999996</v>
      </c>
      <c r="M7" s="73">
        <v>0.63832720720000002</v>
      </c>
      <c r="N7" s="73">
        <v>0.3444104804</v>
      </c>
      <c r="O7" s="73"/>
      <c r="P7" s="90" t="s">
        <v>170</v>
      </c>
      <c r="Q7" s="73">
        <v>0</v>
      </c>
      <c r="R7" s="73">
        <v>0</v>
      </c>
      <c r="S7" s="73">
        <v>0.61435702552783999</v>
      </c>
      <c r="T7" s="73">
        <v>3.6944051604294001</v>
      </c>
      <c r="U7" s="73">
        <v>3.6944051604294001</v>
      </c>
      <c r="V7" s="73">
        <v>4.9983177586766399</v>
      </c>
      <c r="W7" s="73">
        <v>0.21375994334762499</v>
      </c>
      <c r="X7" s="73">
        <v>0.50841158242831397</v>
      </c>
      <c r="Y7" s="73">
        <v>0.63832459511224804</v>
      </c>
      <c r="Z7" s="73">
        <v>0</v>
      </c>
      <c r="AA7" s="73">
        <v>1550.5012416622201</v>
      </c>
      <c r="AB7" s="73">
        <v>49.958947125568201</v>
      </c>
      <c r="AC7" s="73">
        <v>4.5147768769125296</v>
      </c>
      <c r="AD7" s="73">
        <v>16.339042491257501</v>
      </c>
      <c r="AE7" s="73">
        <v>0</v>
      </c>
      <c r="AF7" s="73">
        <v>0</v>
      </c>
      <c r="AG7" s="73">
        <v>8.5125232125124093</v>
      </c>
      <c r="AH7" s="73">
        <v>8.5125232125124093</v>
      </c>
      <c r="AI7" s="73">
        <v>44.227185417181502</v>
      </c>
      <c r="AJ7" s="73">
        <v>5.98501567650582</v>
      </c>
      <c r="AK7" s="73">
        <v>0.37366885138821698</v>
      </c>
      <c r="AL7" s="73">
        <v>0.68379651488039594</v>
      </c>
      <c r="AM7" s="73">
        <v>2.9250313760042999</v>
      </c>
      <c r="AN7" s="73">
        <v>0</v>
      </c>
      <c r="AO7" s="73">
        <v>0.34440865706842499</v>
      </c>
      <c r="AP7" s="73">
        <v>4.8511278066041301</v>
      </c>
      <c r="AQ7" s="73">
        <v>0</v>
      </c>
      <c r="AR7" s="73">
        <v>214.22295132449599</v>
      </c>
      <c r="AS7" s="73">
        <v>4975.5579236502199</v>
      </c>
      <c r="AT7" s="73">
        <v>508.61278668054001</v>
      </c>
      <c r="AU7" s="73">
        <v>5528.3978957479403</v>
      </c>
      <c r="AV7" s="73">
        <v>0</v>
      </c>
      <c r="AW7" s="73">
        <v>18.493906740365301</v>
      </c>
      <c r="AX7" s="73">
        <v>0</v>
      </c>
      <c r="AY7" s="73">
        <v>76.907622735701395</v>
      </c>
      <c r="AZ7" s="73">
        <v>7.9199716798565301E-2</v>
      </c>
      <c r="BA7" s="73">
        <v>2.7848998148600701E-2</v>
      </c>
      <c r="BB7" s="73">
        <v>104.76646254411099</v>
      </c>
      <c r="BC7" s="73">
        <v>3.5592358829489898E-2</v>
      </c>
      <c r="BD7" s="73">
        <v>0</v>
      </c>
      <c r="BE7" s="73">
        <v>5.1622463436473698E-3</v>
      </c>
      <c r="BF7" s="73">
        <v>140.047495299719</v>
      </c>
      <c r="BG7" s="73">
        <v>135.845084599003</v>
      </c>
      <c r="BH7" s="73">
        <v>4.2024107007162401</v>
      </c>
      <c r="BI7" s="73">
        <v>0</v>
      </c>
      <c r="BJ7" s="73">
        <v>0</v>
      </c>
      <c r="BK7" s="73">
        <v>0.55575600676609005</v>
      </c>
      <c r="BL7" s="73">
        <v>0</v>
      </c>
      <c r="BM7" s="73">
        <v>5.9637438924873702</v>
      </c>
      <c r="BN7" s="73">
        <v>0</v>
      </c>
      <c r="BO7" s="73">
        <v>0.15500332900779101</v>
      </c>
      <c r="BP7" s="73">
        <v>23.8550184336424</v>
      </c>
      <c r="BQ7" s="73">
        <v>5.4381290170767098</v>
      </c>
      <c r="BR7" s="73">
        <v>0</v>
      </c>
      <c r="BS7" s="73">
        <v>0.400753667975281</v>
      </c>
      <c r="BT7" s="73">
        <v>5.4340489259769404E-4</v>
      </c>
      <c r="BU7" s="73">
        <v>5.4677247393313397</v>
      </c>
      <c r="BV7" s="73">
        <v>5.9956055654710996</v>
      </c>
      <c r="BW7" s="73">
        <v>0</v>
      </c>
      <c r="BX7" s="73">
        <v>7.6461997974517998E-2</v>
      </c>
      <c r="BY7" s="73">
        <v>6.5565896143018501</v>
      </c>
      <c r="BZ7" s="73">
        <v>0</v>
      </c>
      <c r="CA7" s="73">
        <v>0.57254592240590196</v>
      </c>
      <c r="CB7" s="73">
        <v>209.70827593454001</v>
      </c>
      <c r="CC7" s="73">
        <v>5.3529836939854301</v>
      </c>
      <c r="CD7" s="90"/>
      <c r="CE7" s="28">
        <f t="shared" si="0"/>
        <v>8.0000004072062134E-3</v>
      </c>
      <c r="CF7" s="90"/>
      <c r="CG7" s="66">
        <f t="shared" si="1"/>
        <v>-1.5023383316426401E-7</v>
      </c>
      <c r="CH7" s="66">
        <f t="shared" si="2"/>
        <v>-2.940131671162616E-7</v>
      </c>
      <c r="CI7" s="66">
        <f t="shared" si="3"/>
        <v>-2.3600901678330273E-7</v>
      </c>
      <c r="CJ7" s="66">
        <f t="shared" si="4"/>
        <v>-2.599822018666316E-5</v>
      </c>
      <c r="CK7" s="66">
        <f t="shared" si="5"/>
        <v>-2.6803571213183461E-5</v>
      </c>
      <c r="CL7" s="66">
        <f t="shared" si="6"/>
        <v>-4.1133521570660895E-7</v>
      </c>
      <c r="CM7" s="66">
        <f t="shared" si="7"/>
        <v>-2.8165528086060567E-7</v>
      </c>
      <c r="CN7" s="66">
        <f t="shared" si="8"/>
        <v>4.0778689647271786E-7</v>
      </c>
      <c r="CO7" s="66">
        <f t="shared" si="9"/>
        <v>-7.7495110051301306E-6</v>
      </c>
      <c r="CP7" s="66">
        <f t="shared" si="10"/>
        <v>-8.1000448790600417E-7</v>
      </c>
      <c r="CQ7" s="66">
        <f t="shared" si="11"/>
        <v>1.7075244323578198E-6</v>
      </c>
      <c r="CR7" s="66">
        <f t="shared" si="12"/>
        <v>-4.0920827477229498E-6</v>
      </c>
      <c r="CS7" s="66">
        <f t="shared" si="13"/>
        <v>-5.2940653051090645E-6</v>
      </c>
    </row>
    <row r="8" spans="1:97" x14ac:dyDescent="0.25">
      <c r="A8" s="73" t="s">
        <v>171</v>
      </c>
      <c r="B8" s="73">
        <v>139.85053378999999</v>
      </c>
      <c r="C8" s="73">
        <v>0.43755807299999999</v>
      </c>
      <c r="D8" s="73">
        <v>1114.5986734000001</v>
      </c>
      <c r="E8" s="73">
        <v>33.272335433000002</v>
      </c>
      <c r="F8" s="73">
        <v>32.274165369000002</v>
      </c>
      <c r="G8" s="73">
        <v>0.49317342130000003</v>
      </c>
      <c r="H8" s="73">
        <v>52.225475422999999</v>
      </c>
      <c r="I8" s="73">
        <v>0.91922772070000003</v>
      </c>
      <c r="J8" s="73">
        <v>0.12650205140000001</v>
      </c>
      <c r="K8" s="73">
        <v>2.1180559520000002</v>
      </c>
      <c r="L8" s="73">
        <v>0.1528617598</v>
      </c>
      <c r="M8" s="73">
        <v>0.15882619179999999</v>
      </c>
      <c r="N8" s="73">
        <v>8.5694929399999994E-2</v>
      </c>
      <c r="O8" s="73"/>
      <c r="P8" s="90" t="s">
        <v>171</v>
      </c>
      <c r="Q8" s="73">
        <v>0</v>
      </c>
      <c r="R8" s="73">
        <v>0</v>
      </c>
      <c r="S8" s="73">
        <v>0.152862863621441</v>
      </c>
      <c r="T8" s="73">
        <v>0.91922349522716995</v>
      </c>
      <c r="U8" s="73">
        <v>0.91922349522716995</v>
      </c>
      <c r="V8" s="73">
        <v>1.2448500477190401</v>
      </c>
      <c r="W8" s="73">
        <v>5.3239011582841597E-2</v>
      </c>
      <c r="X8" s="73">
        <v>0.126503350145628</v>
      </c>
      <c r="Y8" s="73">
        <v>0.158827837160288</v>
      </c>
      <c r="Z8" s="73">
        <v>0</v>
      </c>
      <c r="AA8" s="73">
        <v>139.85054475107</v>
      </c>
      <c r="AB8" s="73">
        <v>12.442467132045801</v>
      </c>
      <c r="AC8" s="73">
        <v>1.12441654689561</v>
      </c>
      <c r="AD8" s="73">
        <v>4.0692814107905102</v>
      </c>
      <c r="AE8" s="73">
        <v>0</v>
      </c>
      <c r="AF8" s="73">
        <v>0</v>
      </c>
      <c r="AG8" s="73">
        <v>2.1180517606638101</v>
      </c>
      <c r="AH8" s="73">
        <v>2.1180517606638101</v>
      </c>
      <c r="AI8" s="73">
        <v>8.9168322377464104</v>
      </c>
      <c r="AJ8" s="73">
        <v>1.49058417347729</v>
      </c>
      <c r="AK8" s="73">
        <v>9.3063270968788095E-2</v>
      </c>
      <c r="AL8" s="73">
        <v>0.17030247065719401</v>
      </c>
      <c r="AM8" s="73">
        <v>0.72848970196376595</v>
      </c>
      <c r="AN8" s="73">
        <v>0</v>
      </c>
      <c r="AO8" s="73">
        <v>8.5694808874253903E-2</v>
      </c>
      <c r="AP8" s="73">
        <v>0.437558552886125</v>
      </c>
      <c r="AQ8" s="73">
        <v>0</v>
      </c>
      <c r="AR8" s="73">
        <v>53.3499117600049</v>
      </c>
      <c r="AS8" s="73">
        <v>1003.1382698788</v>
      </c>
      <c r="AT8" s="73">
        <v>102.542327090946</v>
      </c>
      <c r="AU8" s="73">
        <v>1114.59742920749</v>
      </c>
      <c r="AV8" s="73">
        <v>0</v>
      </c>
      <c r="AW8" s="73">
        <v>4.6059879210965802</v>
      </c>
      <c r="AX8" s="73">
        <v>0</v>
      </c>
      <c r="AY8" s="73">
        <v>19.154123060566398</v>
      </c>
      <c r="AZ8" s="73">
        <v>1.88158095647524E-2</v>
      </c>
      <c r="BA8" s="73">
        <v>6.6162342851788696E-3</v>
      </c>
      <c r="BB8" s="73">
        <v>24.889814117296901</v>
      </c>
      <c r="BC8" s="73">
        <v>8.4558218004045504E-3</v>
      </c>
      <c r="BD8" s="73">
        <v>0</v>
      </c>
      <c r="BE8" s="73">
        <v>1.2264163538859201E-3</v>
      </c>
      <c r="BF8" s="73">
        <v>33.271469763988598</v>
      </c>
      <c r="BG8" s="73">
        <v>32.273299054596301</v>
      </c>
      <c r="BH8" s="73">
        <v>0.99817070939223895</v>
      </c>
      <c r="BI8" s="73">
        <v>0</v>
      </c>
      <c r="BJ8" s="73">
        <v>0</v>
      </c>
      <c r="BK8" s="73">
        <v>0.13203387556011101</v>
      </c>
      <c r="BL8" s="73">
        <v>0</v>
      </c>
      <c r="BM8" s="73">
        <v>1.4168280648379299</v>
      </c>
      <c r="BN8" s="73">
        <v>0</v>
      </c>
      <c r="BO8" s="73">
        <v>3.6824835066717201E-2</v>
      </c>
      <c r="BP8" s="73">
        <v>5.6673462083257498</v>
      </c>
      <c r="BQ8" s="73">
        <v>1.3543780768156399</v>
      </c>
      <c r="BR8" s="73">
        <v>0</v>
      </c>
      <c r="BS8" s="73">
        <v>9.5208580939940696E-2</v>
      </c>
      <c r="BT8" s="73">
        <v>1.2909056476903801E-4</v>
      </c>
      <c r="BU8" s="73">
        <v>0.493172965602383</v>
      </c>
      <c r="BV8" s="73">
        <v>1.4932323775810401</v>
      </c>
      <c r="BW8" s="73">
        <v>0</v>
      </c>
      <c r="BX8" s="73">
        <v>1.9043258964563999E-2</v>
      </c>
      <c r="BY8" s="73">
        <v>1.6329404906029099</v>
      </c>
      <c r="BZ8" s="73">
        <v>0</v>
      </c>
      <c r="CA8" s="73">
        <v>0.142594015582268</v>
      </c>
      <c r="CB8" s="73">
        <v>52.225471541085803</v>
      </c>
      <c r="CC8" s="73">
        <v>1.33317646228608</v>
      </c>
      <c r="CD8" s="90"/>
      <c r="CE8" s="28">
        <f t="shared" si="0"/>
        <v>8.000047375029842E-3</v>
      </c>
      <c r="CF8" s="90"/>
      <c r="CG8" s="66">
        <f t="shared" si="1"/>
        <v>7.8377033828956128E-8</v>
      </c>
      <c r="CH8" s="66">
        <f t="shared" si="2"/>
        <v>1.0967369924503271E-6</v>
      </c>
      <c r="CI8" s="66">
        <f t="shared" si="3"/>
        <v>-1.1162695055630715E-6</v>
      </c>
      <c r="CJ8" s="66">
        <f t="shared" si="4"/>
        <v>-2.601768105959707E-5</v>
      </c>
      <c r="CK8" s="66">
        <f t="shared" si="5"/>
        <v>-2.6842348788782749E-5</v>
      </c>
      <c r="CL8" s="66">
        <f t="shared" si="6"/>
        <v>-9.2401090032143482E-7</v>
      </c>
      <c r="CM8" s="66">
        <f t="shared" si="7"/>
        <v>-7.4329896757694832E-8</v>
      </c>
      <c r="CN8" s="66">
        <f t="shared" si="8"/>
        <v>-4.5967639301167965E-6</v>
      </c>
      <c r="CO8" s="66">
        <f t="shared" si="9"/>
        <v>1.0266597368291438E-5</v>
      </c>
      <c r="CP8" s="66">
        <f t="shared" si="10"/>
        <v>-1.9788599947797893E-6</v>
      </c>
      <c r="CQ8" s="66">
        <f t="shared" si="11"/>
        <v>7.2210436569947944E-6</v>
      </c>
      <c r="CR8" s="66">
        <f t="shared" si="12"/>
        <v>1.0359502229255154E-5</v>
      </c>
      <c r="CS8" s="66">
        <f t="shared" si="13"/>
        <v>-1.4064513143969275E-6</v>
      </c>
    </row>
    <row r="9" spans="1:97" x14ac:dyDescent="0.25">
      <c r="A9" s="73" t="s">
        <v>172</v>
      </c>
      <c r="B9" s="73">
        <v>44.249111728000003</v>
      </c>
      <c r="C9" s="73">
        <v>0.1384446469</v>
      </c>
      <c r="D9" s="73">
        <v>186.52833412000001</v>
      </c>
      <c r="E9" s="73">
        <v>4.8465632292</v>
      </c>
      <c r="F9" s="73">
        <v>4.7011442754999999</v>
      </c>
      <c r="G9" s="73">
        <v>0.1560410166</v>
      </c>
      <c r="H9" s="73">
        <v>7.4030466202999996</v>
      </c>
      <c r="I9" s="73">
        <v>0.1295679434</v>
      </c>
      <c r="J9" s="73">
        <v>1.7830849100000001E-2</v>
      </c>
      <c r="K9" s="73">
        <v>0.29854642939999998</v>
      </c>
      <c r="L9" s="73">
        <v>2.15463301E-2</v>
      </c>
      <c r="M9" s="73">
        <v>2.23870348E-2</v>
      </c>
      <c r="N9" s="73">
        <v>1.20789609E-2</v>
      </c>
      <c r="O9" s="73"/>
      <c r="P9" s="90" t="s">
        <v>172</v>
      </c>
      <c r="Q9" s="73">
        <v>0</v>
      </c>
      <c r="R9" s="73">
        <v>0</v>
      </c>
      <c r="S9" s="73">
        <v>2.15453798447835E-2</v>
      </c>
      <c r="T9" s="73">
        <v>0.12956777798581301</v>
      </c>
      <c r="U9" s="73">
        <v>0.12956777798581301</v>
      </c>
      <c r="V9" s="73">
        <v>0.17652474566378401</v>
      </c>
      <c r="W9" s="73">
        <v>7.5492469100128497E-3</v>
      </c>
      <c r="X9" s="73">
        <v>1.7830690802779998E-2</v>
      </c>
      <c r="Y9" s="73">
        <v>2.23876783999735E-2</v>
      </c>
      <c r="Z9" s="73">
        <v>0</v>
      </c>
      <c r="AA9" s="73">
        <v>44.2489908893996</v>
      </c>
      <c r="AB9" s="73">
        <v>1.76439904522891</v>
      </c>
      <c r="AC9" s="73">
        <v>0.159447340408405</v>
      </c>
      <c r="AD9" s="73">
        <v>0.57704548427057001</v>
      </c>
      <c r="AE9" s="73">
        <v>0</v>
      </c>
      <c r="AF9" s="73">
        <v>0</v>
      </c>
      <c r="AG9" s="73">
        <v>0.29854771520825402</v>
      </c>
      <c r="AH9" s="73">
        <v>0.29854771520825402</v>
      </c>
      <c r="AI9" s="73">
        <v>1.4922209141464999</v>
      </c>
      <c r="AJ9" s="73">
        <v>0.21137233271383399</v>
      </c>
      <c r="AK9" s="73">
        <v>1.31978944776424E-2</v>
      </c>
      <c r="AL9" s="73">
        <v>2.4150630638127699E-2</v>
      </c>
      <c r="AM9" s="73">
        <v>0.103303103287642</v>
      </c>
      <c r="AN9" s="73">
        <v>0</v>
      </c>
      <c r="AO9" s="73">
        <v>1.20796674961226E-2</v>
      </c>
      <c r="AP9" s="73">
        <v>0.13844445002948599</v>
      </c>
      <c r="AQ9" s="73">
        <v>0</v>
      </c>
      <c r="AR9" s="73">
        <v>7.5625042301184404</v>
      </c>
      <c r="AS9" s="73">
        <v>167.875161516118</v>
      </c>
      <c r="AT9" s="73">
        <v>17.160591852819401</v>
      </c>
      <c r="AU9" s="73">
        <v>186.52797428308401</v>
      </c>
      <c r="AV9" s="73">
        <v>0</v>
      </c>
      <c r="AW9" s="73">
        <v>0.65314540237106999</v>
      </c>
      <c r="AX9" s="73">
        <v>0</v>
      </c>
      <c r="AY9" s="73">
        <v>2.7161357952346998</v>
      </c>
      <c r="AZ9" s="73">
        <v>2.7407640117506301E-3</v>
      </c>
      <c r="BA9" s="73">
        <v>9.6373705473525105E-4</v>
      </c>
      <c r="BB9" s="73">
        <v>3.62552037346296</v>
      </c>
      <c r="BC9" s="73">
        <v>1.23169309457277E-3</v>
      </c>
      <c r="BD9" s="73">
        <v>0</v>
      </c>
      <c r="BE9" s="73">
        <v>1.78640475757425E-4</v>
      </c>
      <c r="BF9" s="73">
        <v>4.8464391348842799</v>
      </c>
      <c r="BG9" s="73">
        <v>4.7010192921840597</v>
      </c>
      <c r="BH9" s="73">
        <v>0.14541984270021999</v>
      </c>
      <c r="BI9" s="73">
        <v>0</v>
      </c>
      <c r="BJ9" s="73">
        <v>0</v>
      </c>
      <c r="BK9" s="73">
        <v>1.9232094886930399E-2</v>
      </c>
      <c r="BL9" s="73">
        <v>0</v>
      </c>
      <c r="BM9" s="73">
        <v>0.206380583894134</v>
      </c>
      <c r="BN9" s="73">
        <v>0</v>
      </c>
      <c r="BO9" s="73">
        <v>5.3640026014539297E-3</v>
      </c>
      <c r="BP9" s="73">
        <v>0.82552028527808596</v>
      </c>
      <c r="BQ9" s="73">
        <v>0.19205809778600799</v>
      </c>
      <c r="BR9" s="73">
        <v>0</v>
      </c>
      <c r="BS9" s="73">
        <v>1.3868312416982199E-2</v>
      </c>
      <c r="BT9" s="73">
        <v>1.8805006696539299E-5</v>
      </c>
      <c r="BU9" s="73">
        <v>0.15604133137121901</v>
      </c>
      <c r="BV9" s="73">
        <v>0.211746191627772</v>
      </c>
      <c r="BW9" s="73">
        <v>0</v>
      </c>
      <c r="BX9" s="73">
        <v>2.7003340770846099E-3</v>
      </c>
      <c r="BY9" s="73">
        <v>0.23155843446066601</v>
      </c>
      <c r="BZ9" s="73">
        <v>0</v>
      </c>
      <c r="CA9" s="73">
        <v>2.02206486019939E-2</v>
      </c>
      <c r="CB9" s="73">
        <v>7.4030274971477397</v>
      </c>
      <c r="CC9" s="73">
        <v>0.18905283355379501</v>
      </c>
      <c r="CD9" s="90"/>
      <c r="CE9" s="28">
        <f t="shared" si="0"/>
        <v>7.9999845593231676E-3</v>
      </c>
      <c r="CF9" s="90"/>
      <c r="CG9" s="66">
        <f t="shared" si="1"/>
        <v>-2.7308706476448105E-6</v>
      </c>
      <c r="CH9" s="66">
        <f t="shared" si="2"/>
        <v>-1.4220160794247276E-6</v>
      </c>
      <c r="CI9" s="66">
        <f t="shared" si="3"/>
        <v>-1.9291273773613472E-6</v>
      </c>
      <c r="CJ9" s="66">
        <f t="shared" si="4"/>
        <v>-2.5604600590472318E-5</v>
      </c>
      <c r="CK9" s="66">
        <f t="shared" si="5"/>
        <v>-2.6585722244601504E-5</v>
      </c>
      <c r="CL9" s="66">
        <f t="shared" si="6"/>
        <v>2.0172338393146697E-6</v>
      </c>
      <c r="CM9" s="66">
        <f t="shared" si="7"/>
        <v>-2.5831462694694899E-6</v>
      </c>
      <c r="CN9" s="66">
        <f t="shared" si="8"/>
        <v>-1.2766598175909518E-6</v>
      </c>
      <c r="CO9" s="66">
        <f t="shared" si="9"/>
        <v>-8.8777163170644985E-6</v>
      </c>
      <c r="CP9" s="66">
        <f t="shared" si="10"/>
        <v>4.3068954353965256E-6</v>
      </c>
      <c r="CQ9" s="66">
        <f t="shared" si="11"/>
        <v>-4.4102880262670493E-5</v>
      </c>
      <c r="CR9" s="66">
        <f t="shared" si="12"/>
        <v>2.874878157153379E-5</v>
      </c>
      <c r="CS9" s="66">
        <f t="shared" si="13"/>
        <v>5.8498088407634344E-5</v>
      </c>
    </row>
    <row r="10" spans="1:97" x14ac:dyDescent="0.25">
      <c r="A10" s="73" t="s">
        <v>173</v>
      </c>
      <c r="B10" s="73">
        <v>33.968415290999999</v>
      </c>
      <c r="C10" s="73">
        <v>0.1062785389</v>
      </c>
      <c r="D10" s="73">
        <v>174.79845435999999</v>
      </c>
      <c r="E10" s="73">
        <v>4.8149179387999999</v>
      </c>
      <c r="F10" s="73">
        <v>4.6704579899000001</v>
      </c>
      <c r="G10" s="73">
        <v>0.11978704580000001</v>
      </c>
      <c r="H10" s="73">
        <v>7.4347089431000004</v>
      </c>
      <c r="I10" s="73">
        <v>0.13053256560000001</v>
      </c>
      <c r="J10" s="73">
        <v>1.7963598099999999E-2</v>
      </c>
      <c r="K10" s="73">
        <v>0.30076908190000001</v>
      </c>
      <c r="L10" s="73">
        <v>2.1706740700000001E-2</v>
      </c>
      <c r="M10" s="73">
        <v>2.2553704399999999E-2</v>
      </c>
      <c r="N10" s="73">
        <v>1.21688879E-2</v>
      </c>
      <c r="O10" s="73"/>
      <c r="P10" s="90" t="s">
        <v>173</v>
      </c>
      <c r="Q10" s="73">
        <v>0</v>
      </c>
      <c r="R10" s="73">
        <v>0</v>
      </c>
      <c r="S10" s="73">
        <v>2.1706749894949699E-2</v>
      </c>
      <c r="T10" s="73">
        <v>0.13053252256902301</v>
      </c>
      <c r="U10" s="73">
        <v>0.13053252256902301</v>
      </c>
      <c r="V10" s="73">
        <v>0.17724115736040499</v>
      </c>
      <c r="W10" s="73">
        <v>7.5801688751467103E-3</v>
      </c>
      <c r="X10" s="73">
        <v>1.79636346005719E-2</v>
      </c>
      <c r="Y10" s="73">
        <v>2.2553869608955199E-2</v>
      </c>
      <c r="Z10" s="73">
        <v>0</v>
      </c>
      <c r="AA10" s="73">
        <v>33.968246829477799</v>
      </c>
      <c r="AB10" s="73">
        <v>1.7715746957787</v>
      </c>
      <c r="AC10" s="73">
        <v>0.160095147155211</v>
      </c>
      <c r="AD10" s="73">
        <v>0.57939442098579697</v>
      </c>
      <c r="AE10" s="73">
        <v>0</v>
      </c>
      <c r="AF10" s="73">
        <v>0</v>
      </c>
      <c r="AG10" s="73">
        <v>0.30076848441938497</v>
      </c>
      <c r="AH10" s="73">
        <v>0.30076848441938497</v>
      </c>
      <c r="AI10" s="73">
        <v>1.39839016297668</v>
      </c>
      <c r="AJ10" s="73">
        <v>0.212231976619983</v>
      </c>
      <c r="AK10" s="73">
        <v>1.32508226822533E-2</v>
      </c>
      <c r="AL10" s="73">
        <v>2.4248435135611798E-2</v>
      </c>
      <c r="AM10" s="73">
        <v>0.103723125516845</v>
      </c>
      <c r="AN10" s="73">
        <v>0</v>
      </c>
      <c r="AO10" s="73">
        <v>1.21689249188974E-2</v>
      </c>
      <c r="AP10" s="73">
        <v>0.10627904120989599</v>
      </c>
      <c r="AQ10" s="73">
        <v>0</v>
      </c>
      <c r="AR10" s="73">
        <v>7.5947948874815898</v>
      </c>
      <c r="AS10" s="73">
        <v>157.318757695508</v>
      </c>
      <c r="AT10" s="73">
        <v>16.081459239295199</v>
      </c>
      <c r="AU10" s="73">
        <v>174.79860709778001</v>
      </c>
      <c r="AV10" s="73">
        <v>0</v>
      </c>
      <c r="AW10" s="73">
        <v>0.65580471678874996</v>
      </c>
      <c r="AX10" s="73">
        <v>0</v>
      </c>
      <c r="AY10" s="73">
        <v>2.7271921384282001</v>
      </c>
      <c r="AZ10" s="73">
        <v>2.7228764805414599E-3</v>
      </c>
      <c r="BA10" s="73">
        <v>9.5744252826049695E-4</v>
      </c>
      <c r="BB10" s="73">
        <v>3.6018481346142099</v>
      </c>
      <c r="BC10" s="73">
        <v>1.22365680649481E-3</v>
      </c>
      <c r="BD10" s="73">
        <v>0</v>
      </c>
      <c r="BE10" s="73">
        <v>1.7747769198123801E-4</v>
      </c>
      <c r="BF10" s="73">
        <v>4.8147804217552004</v>
      </c>
      <c r="BG10" s="73">
        <v>4.6703209675093698</v>
      </c>
      <c r="BH10" s="73">
        <v>0.14445945424582601</v>
      </c>
      <c r="BI10" s="73">
        <v>0</v>
      </c>
      <c r="BJ10" s="73">
        <v>0</v>
      </c>
      <c r="BK10" s="73">
        <v>1.91068690509653E-2</v>
      </c>
      <c r="BL10" s="73">
        <v>0</v>
      </c>
      <c r="BM10" s="73">
        <v>0.20503340553470301</v>
      </c>
      <c r="BN10" s="73">
        <v>0</v>
      </c>
      <c r="BO10" s="73">
        <v>5.3290188880988996E-3</v>
      </c>
      <c r="BP10" s="73">
        <v>0.82012555322232705</v>
      </c>
      <c r="BQ10" s="73">
        <v>0.19284133482806601</v>
      </c>
      <c r="BR10" s="73">
        <v>0</v>
      </c>
      <c r="BS10" s="73">
        <v>1.37778501628664E-2</v>
      </c>
      <c r="BT10" s="73">
        <v>1.8682528921884699E-5</v>
      </c>
      <c r="BU10" s="73">
        <v>0.119787306888891</v>
      </c>
      <c r="BV10" s="73">
        <v>0.212607588102383</v>
      </c>
      <c r="BW10" s="73">
        <v>0</v>
      </c>
      <c r="BX10" s="73">
        <v>2.7114137846635401E-3</v>
      </c>
      <c r="BY10" s="73">
        <v>0.23250014264146701</v>
      </c>
      <c r="BZ10" s="73">
        <v>0</v>
      </c>
      <c r="CA10" s="73">
        <v>2.03026999057523E-2</v>
      </c>
      <c r="CB10" s="73">
        <v>7.4347018524336299</v>
      </c>
      <c r="CC10" s="73">
        <v>0.189820038155944</v>
      </c>
      <c r="CD10" s="90"/>
      <c r="CE10" s="28">
        <f t="shared" si="0"/>
        <v>8.0000074725677887E-3</v>
      </c>
      <c r="CF10" s="90"/>
      <c r="CG10" s="66">
        <f t="shared" si="1"/>
        <v>-4.9593577079539797E-6</v>
      </c>
      <c r="CH10" s="66">
        <f t="shared" si="2"/>
        <v>4.7263530454613678E-6</v>
      </c>
      <c r="CI10" s="66">
        <f t="shared" si="3"/>
        <v>8.7379365322331066E-7</v>
      </c>
      <c r="CJ10" s="66">
        <f t="shared" si="4"/>
        <v>-2.856062066838591E-5</v>
      </c>
      <c r="CK10" s="66">
        <f t="shared" si="5"/>
        <v>-2.933810579746299E-5</v>
      </c>
      <c r="CL10" s="66">
        <f t="shared" si="6"/>
        <v>2.1796087318916795E-6</v>
      </c>
      <c r="CM10" s="66">
        <f t="shared" si="7"/>
        <v>-9.5372480950749383E-7</v>
      </c>
      <c r="CN10" s="66">
        <f t="shared" si="8"/>
        <v>-3.2965702318093524E-7</v>
      </c>
      <c r="CO10" s="66">
        <f t="shared" si="9"/>
        <v>2.0319187558405023E-6</v>
      </c>
      <c r="CP10" s="66">
        <f t="shared" si="10"/>
        <v>-1.9865094219940056E-6</v>
      </c>
      <c r="CQ10" s="66">
        <f t="shared" si="11"/>
        <v>4.2359881773855953E-7</v>
      </c>
      <c r="CR10" s="66">
        <f t="shared" si="12"/>
        <v>7.3251361403961766E-6</v>
      </c>
      <c r="CS10" s="66">
        <f t="shared" si="13"/>
        <v>3.0420937151218171E-6</v>
      </c>
    </row>
    <row r="11" spans="1:97" x14ac:dyDescent="0.25">
      <c r="A11" s="73" t="s">
        <v>174</v>
      </c>
      <c r="B11" s="73">
        <v>1067.0799987</v>
      </c>
      <c r="C11" s="73">
        <v>3.3386248150000002</v>
      </c>
      <c r="D11" s="73">
        <v>4684.3380307999996</v>
      </c>
      <c r="E11" s="73">
        <v>125.22495866</v>
      </c>
      <c r="F11" s="73">
        <v>121.46771697</v>
      </c>
      <c r="G11" s="73">
        <v>3.7629785042999999</v>
      </c>
      <c r="H11" s="73">
        <v>191.12976943000001</v>
      </c>
      <c r="I11" s="73">
        <v>3.3614028863000001</v>
      </c>
      <c r="J11" s="73">
        <v>0.4625887051</v>
      </c>
      <c r="K11" s="73">
        <v>7.7452400863999999</v>
      </c>
      <c r="L11" s="73">
        <v>0.5589800533</v>
      </c>
      <c r="M11" s="73">
        <v>0.5807906008</v>
      </c>
      <c r="N11" s="73">
        <v>0.31336651069999999</v>
      </c>
      <c r="O11" s="73"/>
      <c r="P11" s="90" t="s">
        <v>174</v>
      </c>
      <c r="Q11" s="73">
        <v>0</v>
      </c>
      <c r="R11" s="73">
        <v>0</v>
      </c>
      <c r="S11" s="73">
        <v>0.55897890507447601</v>
      </c>
      <c r="T11" s="73">
        <v>3.3614060234763401</v>
      </c>
      <c r="U11" s="73">
        <v>3.3614060234763401</v>
      </c>
      <c r="V11" s="73">
        <v>4.5560136062649796</v>
      </c>
      <c r="W11" s="73">
        <v>0.19484662254447599</v>
      </c>
      <c r="X11" s="73">
        <v>0.46258703625785802</v>
      </c>
      <c r="Y11" s="73">
        <v>0.58079289886459096</v>
      </c>
      <c r="Z11" s="73">
        <v>0</v>
      </c>
      <c r="AA11" s="73">
        <v>1067.0807011227</v>
      </c>
      <c r="AB11" s="73">
        <v>45.538090580220498</v>
      </c>
      <c r="AC11" s="73">
        <v>4.1152537536184104</v>
      </c>
      <c r="AD11" s="73">
        <v>14.893262266043401</v>
      </c>
      <c r="AE11" s="73">
        <v>0</v>
      </c>
      <c r="AF11" s="73">
        <v>0</v>
      </c>
      <c r="AG11" s="73">
        <v>7.7452375886991103</v>
      </c>
      <c r="AH11" s="73">
        <v>7.7452375886991103</v>
      </c>
      <c r="AI11" s="73">
        <v>37.474578219657502</v>
      </c>
      <c r="AJ11" s="73">
        <v>5.4553917160785197</v>
      </c>
      <c r="AK11" s="73">
        <v>0.34060475170369597</v>
      </c>
      <c r="AL11" s="73">
        <v>0.623284896612879</v>
      </c>
      <c r="AM11" s="73">
        <v>2.6661885808742398</v>
      </c>
      <c r="AN11" s="73">
        <v>0</v>
      </c>
      <c r="AO11" s="73">
        <v>0.31336599520526398</v>
      </c>
      <c r="AP11" s="73">
        <v>3.3386205750756499</v>
      </c>
      <c r="AQ11" s="73">
        <v>0</v>
      </c>
      <c r="AR11" s="73">
        <v>195.24492144380699</v>
      </c>
      <c r="AS11" s="73">
        <v>4215.9050757519099</v>
      </c>
      <c r="AT11" s="73">
        <v>430.95802726522101</v>
      </c>
      <c r="AU11" s="73">
        <v>4684.3376812367896</v>
      </c>
      <c r="AV11" s="73">
        <v>0</v>
      </c>
      <c r="AW11" s="73">
        <v>16.8573669826716</v>
      </c>
      <c r="AX11" s="73">
        <v>0</v>
      </c>
      <c r="AY11" s="73">
        <v>70.101907163200394</v>
      </c>
      <c r="AZ11" s="73">
        <v>7.0815825250637898E-2</v>
      </c>
      <c r="BA11" s="73">
        <v>2.49008573333994E-2</v>
      </c>
      <c r="BB11" s="73">
        <v>93.675956147863999</v>
      </c>
      <c r="BC11" s="73">
        <v>3.1824494617966499E-2</v>
      </c>
      <c r="BD11" s="73">
        <v>0</v>
      </c>
      <c r="BE11" s="73">
        <v>4.6158014495389496E-3</v>
      </c>
      <c r="BF11" s="73">
        <v>125.22187485721901</v>
      </c>
      <c r="BG11" s="73">
        <v>121.464634490481</v>
      </c>
      <c r="BH11" s="73">
        <v>3.7572403667388601</v>
      </c>
      <c r="BI11" s="73">
        <v>0</v>
      </c>
      <c r="BJ11" s="73">
        <v>0</v>
      </c>
      <c r="BK11" s="73">
        <v>0.49692432679111698</v>
      </c>
      <c r="BL11" s="73">
        <v>0</v>
      </c>
      <c r="BM11" s="73">
        <v>5.3324340866526603</v>
      </c>
      <c r="BN11" s="73">
        <v>0</v>
      </c>
      <c r="BO11" s="73">
        <v>0.1385946265205</v>
      </c>
      <c r="BP11" s="73">
        <v>21.3297529522644</v>
      </c>
      <c r="BQ11" s="73">
        <v>4.9569141871895903</v>
      </c>
      <c r="BR11" s="73">
        <v>0</v>
      </c>
      <c r="BS11" s="73">
        <v>0.35832949177951501</v>
      </c>
      <c r="BT11" s="73">
        <v>4.8587995734056402E-4</v>
      </c>
      <c r="BU11" s="73">
        <v>3.762975196283</v>
      </c>
      <c r="BV11" s="73">
        <v>5.4650588728082203</v>
      </c>
      <c r="BW11" s="73">
        <v>0</v>
      </c>
      <c r="BX11" s="73">
        <v>6.96951135507939E-2</v>
      </c>
      <c r="BY11" s="73">
        <v>5.9764018978207298</v>
      </c>
      <c r="BZ11" s="73">
        <v>0</v>
      </c>
      <c r="CA11" s="73">
        <v>0.52188256505630004</v>
      </c>
      <c r="CB11" s="73">
        <v>191.12966698082499</v>
      </c>
      <c r="CC11" s="73">
        <v>4.8793035734235</v>
      </c>
      <c r="CD11" s="90"/>
      <c r="CE11" s="28">
        <f t="shared" si="0"/>
        <v>7.9999736931354662E-3</v>
      </c>
      <c r="CF11" s="90"/>
      <c r="CG11" s="66">
        <f t="shared" si="1"/>
        <v>6.5826620388647834E-7</v>
      </c>
      <c r="CH11" s="66">
        <f t="shared" si="2"/>
        <v>-1.2699613119840713E-6</v>
      </c>
      <c r="CI11" s="66">
        <f t="shared" si="3"/>
        <v>-7.4623822548094304E-8</v>
      </c>
      <c r="CJ11" s="66">
        <f t="shared" si="4"/>
        <v>-2.4626103406150434E-5</v>
      </c>
      <c r="CK11" s="66">
        <f t="shared" si="5"/>
        <v>-2.5376944556845729E-5</v>
      </c>
      <c r="CL11" s="66">
        <f t="shared" si="6"/>
        <v>-8.7909537513994216E-7</v>
      </c>
      <c r="CM11" s="66">
        <f t="shared" si="7"/>
        <v>-5.3601893270084596E-7</v>
      </c>
      <c r="CN11" s="66">
        <f t="shared" si="8"/>
        <v>9.3329376041955442E-7</v>
      </c>
      <c r="CO11" s="66">
        <f t="shared" si="9"/>
        <v>-3.6076154120899418E-6</v>
      </c>
      <c r="CP11" s="66">
        <f t="shared" si="10"/>
        <v>-3.224820485623919E-7</v>
      </c>
      <c r="CQ11" s="66">
        <f t="shared" si="11"/>
        <v>-2.0541440024846398E-6</v>
      </c>
      <c r="CR11" s="66">
        <f t="shared" si="12"/>
        <v>3.9567868140254938E-6</v>
      </c>
      <c r="CS11" s="66">
        <f t="shared" si="13"/>
        <v>-1.6450217825036023E-6</v>
      </c>
    </row>
    <row r="12" spans="1:97" x14ac:dyDescent="0.25">
      <c r="A12" s="73" t="s">
        <v>175</v>
      </c>
      <c r="B12" s="73">
        <v>2497.8314126999999</v>
      </c>
      <c r="C12" s="73">
        <v>7.8150876553000002</v>
      </c>
      <c r="D12" s="73">
        <v>8837.7447229999998</v>
      </c>
      <c r="E12" s="73">
        <v>219.85804082000001</v>
      </c>
      <c r="F12" s="73">
        <v>213.26086543</v>
      </c>
      <c r="G12" s="73">
        <v>8.8084164194000003</v>
      </c>
      <c r="H12" s="73">
        <v>329.96835068000001</v>
      </c>
      <c r="I12" s="73">
        <v>5.7883546556000001</v>
      </c>
      <c r="J12" s="73">
        <v>0.79658035009999995</v>
      </c>
      <c r="K12" s="73">
        <v>13.337346944</v>
      </c>
      <c r="L12" s="73">
        <v>0.96256679339999995</v>
      </c>
      <c r="M12" s="73">
        <v>1.0001246775999999</v>
      </c>
      <c r="N12" s="73">
        <v>0.53961889139999997</v>
      </c>
      <c r="O12" s="73"/>
      <c r="P12" s="90" t="s">
        <v>175</v>
      </c>
      <c r="Q12" s="73">
        <v>0</v>
      </c>
      <c r="R12" s="73">
        <v>0</v>
      </c>
      <c r="S12" s="73">
        <v>0.96256811621101501</v>
      </c>
      <c r="T12" s="73">
        <v>5.7883515664381102</v>
      </c>
      <c r="U12" s="73">
        <v>5.7883515664381102</v>
      </c>
      <c r="V12" s="73">
        <v>7.8668830785047401</v>
      </c>
      <c r="W12" s="73">
        <v>0.33643471174839401</v>
      </c>
      <c r="X12" s="73">
        <v>0.79657187539218799</v>
      </c>
      <c r="Y12" s="73">
        <v>1.0001258863446101</v>
      </c>
      <c r="Z12" s="73">
        <v>0</v>
      </c>
      <c r="AA12" s="73">
        <v>2497.8313346397899</v>
      </c>
      <c r="AB12" s="73">
        <v>78.6308120846452</v>
      </c>
      <c r="AC12" s="73">
        <v>7.1058164450993599</v>
      </c>
      <c r="AD12" s="73">
        <v>25.716177741765001</v>
      </c>
      <c r="AE12" s="73">
        <v>0</v>
      </c>
      <c r="AF12" s="73">
        <v>0</v>
      </c>
      <c r="AG12" s="73">
        <v>13.3373432994235</v>
      </c>
      <c r="AH12" s="73">
        <v>13.3373432994235</v>
      </c>
      <c r="AI12" s="73">
        <v>70.701916682542205</v>
      </c>
      <c r="AJ12" s="73">
        <v>9.4198522549840096</v>
      </c>
      <c r="AK12" s="73">
        <v>0.58812323336392203</v>
      </c>
      <c r="AL12" s="73">
        <v>1.0762207257474401</v>
      </c>
      <c r="AM12" s="73">
        <v>4.6037241748429798</v>
      </c>
      <c r="AN12" s="73">
        <v>0</v>
      </c>
      <c r="AO12" s="73">
        <v>0.53962641380112797</v>
      </c>
      <c r="AP12" s="73">
        <v>7.8150848643022002</v>
      </c>
      <c r="AQ12" s="73">
        <v>0</v>
      </c>
      <c r="AR12" s="73">
        <v>337.074198415978</v>
      </c>
      <c r="AS12" s="73">
        <v>7953.9677722319002</v>
      </c>
      <c r="AT12" s="73">
        <v>813.07178492175206</v>
      </c>
      <c r="AU12" s="73">
        <v>8837.7414738361895</v>
      </c>
      <c r="AV12" s="73">
        <v>0</v>
      </c>
      <c r="AW12" s="73">
        <v>29.1076517238218</v>
      </c>
      <c r="AX12" s="73">
        <v>0</v>
      </c>
      <c r="AY12" s="73">
        <v>121.045225856337</v>
      </c>
      <c r="AZ12" s="73">
        <v>0.124331122561991</v>
      </c>
      <c r="BA12" s="73">
        <v>4.3718477850603697E-2</v>
      </c>
      <c r="BB12" s="73">
        <v>164.466712551905</v>
      </c>
      <c r="BC12" s="73">
        <v>5.58742844894922E-2</v>
      </c>
      <c r="BD12" s="73">
        <v>0</v>
      </c>
      <c r="BE12" s="73">
        <v>8.1038728227208392E-3</v>
      </c>
      <c r="BF12" s="73">
        <v>219.85241926877401</v>
      </c>
      <c r="BG12" s="73">
        <v>213.255251353266</v>
      </c>
      <c r="BH12" s="73">
        <v>6.5971679155078498</v>
      </c>
      <c r="BI12" s="73">
        <v>0</v>
      </c>
      <c r="BJ12" s="73">
        <v>0</v>
      </c>
      <c r="BK12" s="73">
        <v>0.87244950229776697</v>
      </c>
      <c r="BL12" s="73">
        <v>0</v>
      </c>
      <c r="BM12" s="73">
        <v>9.3621518301007995</v>
      </c>
      <c r="BN12" s="73">
        <v>0</v>
      </c>
      <c r="BO12" s="73">
        <v>0.243330271544062</v>
      </c>
      <c r="BP12" s="73">
        <v>37.448607225317801</v>
      </c>
      <c r="BQ12" s="73">
        <v>8.5591159397243697</v>
      </c>
      <c r="BR12" s="73">
        <v>0</v>
      </c>
      <c r="BS12" s="73">
        <v>0.62911916611826701</v>
      </c>
      <c r="BT12" s="73">
        <v>8.5304825810722095E-4</v>
      </c>
      <c r="BU12" s="73">
        <v>8.8084128240180295</v>
      </c>
      <c r="BV12" s="73">
        <v>9.4365182121714302</v>
      </c>
      <c r="BW12" s="73">
        <v>0</v>
      </c>
      <c r="BX12" s="73">
        <v>0.120342628273982</v>
      </c>
      <c r="BY12" s="73">
        <v>10.3194614457688</v>
      </c>
      <c r="BZ12" s="73">
        <v>0</v>
      </c>
      <c r="CA12" s="73">
        <v>0.90113082695207203</v>
      </c>
      <c r="CB12" s="73">
        <v>329.96825133770898</v>
      </c>
      <c r="CC12" s="73">
        <v>8.4250950738228401</v>
      </c>
      <c r="CD12" s="90"/>
      <c r="CE12" s="28">
        <f t="shared" si="0"/>
        <v>7.999998290496798E-3</v>
      </c>
      <c r="CF12" s="90"/>
      <c r="CG12" s="66">
        <f t="shared" si="1"/>
        <v>-3.1251192353115543E-8</v>
      </c>
      <c r="CH12" s="66">
        <f t="shared" si="2"/>
        <v>-3.571294300315691E-7</v>
      </c>
      <c r="CI12" s="66">
        <f t="shared" si="3"/>
        <v>-3.6764626181925617E-7</v>
      </c>
      <c r="CJ12" s="66">
        <f t="shared" si="4"/>
        <v>-2.5569004458663536E-5</v>
      </c>
      <c r="CK12" s="66">
        <f t="shared" si="5"/>
        <v>-2.6324927091857433E-5</v>
      </c>
      <c r="CL12" s="66">
        <f t="shared" si="6"/>
        <v>-4.0817574914971189E-7</v>
      </c>
      <c r="CM12" s="66">
        <f t="shared" si="7"/>
        <v>-3.0106611992390811E-7</v>
      </c>
      <c r="CN12" s="66">
        <f t="shared" si="8"/>
        <v>-5.33685662618806E-7</v>
      </c>
      <c r="CO12" s="66">
        <f t="shared" si="9"/>
        <v>-1.063886124091859E-5</v>
      </c>
      <c r="CP12" s="66">
        <f t="shared" si="10"/>
        <v>-2.7326098027237949E-7</v>
      </c>
      <c r="CQ12" s="66">
        <f t="shared" si="11"/>
        <v>1.374253739198969E-6</v>
      </c>
      <c r="CR12" s="66">
        <f t="shared" si="12"/>
        <v>1.2085939255915941E-6</v>
      </c>
      <c r="CS12" s="66">
        <f t="shared" si="13"/>
        <v>1.3940210856008835E-5</v>
      </c>
    </row>
    <row r="13" spans="1:97" x14ac:dyDescent="0.25">
      <c r="A13" s="73" t="s">
        <v>176</v>
      </c>
      <c r="B13" s="73">
        <v>1240.2718507</v>
      </c>
      <c r="C13" s="73">
        <v>3.8804997780999999</v>
      </c>
      <c r="D13" s="73">
        <v>4332.7087705000004</v>
      </c>
      <c r="E13" s="73">
        <v>107.09543204000001</v>
      </c>
      <c r="F13" s="73">
        <v>103.88184947000001</v>
      </c>
      <c r="G13" s="73">
        <v>4.3737260345999998</v>
      </c>
      <c r="H13" s="73">
        <v>160.58388116</v>
      </c>
      <c r="I13" s="73">
        <v>2.8153174235999998</v>
      </c>
      <c r="J13" s="73">
        <v>0.38743765200000002</v>
      </c>
      <c r="K13" s="73">
        <v>6.4869669315999996</v>
      </c>
      <c r="L13" s="73">
        <v>0.46816949299999999</v>
      </c>
      <c r="M13" s="73">
        <v>0.48643675079999998</v>
      </c>
      <c r="N13" s="73">
        <v>0.26245773770000003</v>
      </c>
      <c r="O13" s="73"/>
      <c r="P13" s="90" t="s">
        <v>176</v>
      </c>
      <c r="Q13" s="73">
        <v>0</v>
      </c>
      <c r="R13" s="73">
        <v>0</v>
      </c>
      <c r="S13" s="73">
        <v>0.46816710613936302</v>
      </c>
      <c r="T13" s="73">
        <v>2.8153137385283702</v>
      </c>
      <c r="U13" s="73">
        <v>2.8153137385283702</v>
      </c>
      <c r="V13" s="73">
        <v>3.8286894394748501</v>
      </c>
      <c r="W13" s="73">
        <v>0.163740581013995</v>
      </c>
      <c r="X13" s="73">
        <v>0.38743918649188303</v>
      </c>
      <c r="Y13" s="73">
        <v>0.48643501078546703</v>
      </c>
      <c r="Z13" s="73">
        <v>0</v>
      </c>
      <c r="AA13" s="73">
        <v>1240.27136377739</v>
      </c>
      <c r="AB13" s="73">
        <v>38.268266840620399</v>
      </c>
      <c r="AC13" s="73">
        <v>3.4582830554242299</v>
      </c>
      <c r="AD13" s="73">
        <v>12.5155943833773</v>
      </c>
      <c r="AE13" s="73">
        <v>0</v>
      </c>
      <c r="AF13" s="73">
        <v>0</v>
      </c>
      <c r="AG13" s="73">
        <v>6.4869598316791599</v>
      </c>
      <c r="AH13" s="73">
        <v>6.4869598316791599</v>
      </c>
      <c r="AI13" s="73">
        <v>34.661621775933199</v>
      </c>
      <c r="AJ13" s="73">
        <v>4.5844862255005303</v>
      </c>
      <c r="AK13" s="73">
        <v>0.28622966902151398</v>
      </c>
      <c r="AL13" s="73">
        <v>0.52378198433910095</v>
      </c>
      <c r="AM13" s="73">
        <v>2.24055456203619</v>
      </c>
      <c r="AN13" s="73">
        <v>0</v>
      </c>
      <c r="AO13" s="73">
        <v>0.26246078226702502</v>
      </c>
      <c r="AP13" s="73">
        <v>3.8804887358918001</v>
      </c>
      <c r="AQ13" s="73">
        <v>0</v>
      </c>
      <c r="AR13" s="73">
        <v>164.04216295683901</v>
      </c>
      <c r="AS13" s="73">
        <v>3899.4391384866399</v>
      </c>
      <c r="AT13" s="73">
        <v>398.60843829340098</v>
      </c>
      <c r="AU13" s="73">
        <v>4332.70919855597</v>
      </c>
      <c r="AV13" s="73">
        <v>0</v>
      </c>
      <c r="AW13" s="73">
        <v>14.1662081427299</v>
      </c>
      <c r="AX13" s="73">
        <v>0</v>
      </c>
      <c r="AY13" s="73">
        <v>58.910746834709499</v>
      </c>
      <c r="AZ13" s="73">
        <v>6.05631949922011E-2</v>
      </c>
      <c r="BA13" s="73">
        <v>2.12957664688018E-2</v>
      </c>
      <c r="BB13" s="73">
        <v>80.113662646538401</v>
      </c>
      <c r="BC13" s="73">
        <v>2.7217045443873E-2</v>
      </c>
      <c r="BD13" s="73">
        <v>0</v>
      </c>
      <c r="BE13" s="73">
        <v>3.9474809671676504E-3</v>
      </c>
      <c r="BF13" s="73">
        <v>107.092706584021</v>
      </c>
      <c r="BG13" s="73">
        <v>103.879124339385</v>
      </c>
      <c r="BH13" s="73">
        <v>3.2135822446358699</v>
      </c>
      <c r="BI13" s="73">
        <v>0</v>
      </c>
      <c r="BJ13" s="73">
        <v>0</v>
      </c>
      <c r="BK13" s="73">
        <v>0.42498114900488798</v>
      </c>
      <c r="BL13" s="73">
        <v>0</v>
      </c>
      <c r="BM13" s="73">
        <v>4.5604089801969696</v>
      </c>
      <c r="BN13" s="73">
        <v>0</v>
      </c>
      <c r="BO13" s="73">
        <v>0.118529148200201</v>
      </c>
      <c r="BP13" s="73">
        <v>18.2416515158429</v>
      </c>
      <c r="BQ13" s="73">
        <v>4.1655764423223003</v>
      </c>
      <c r="BR13" s="73">
        <v>0</v>
      </c>
      <c r="BS13" s="73">
        <v>0.30645189119088101</v>
      </c>
      <c r="BT13" s="73">
        <v>4.15520538776544E-4</v>
      </c>
      <c r="BU13" s="73">
        <v>4.3737220575031497</v>
      </c>
      <c r="BV13" s="73">
        <v>4.59260574586279</v>
      </c>
      <c r="BW13" s="73">
        <v>0</v>
      </c>
      <c r="BX13" s="73">
        <v>5.85681139940658E-2</v>
      </c>
      <c r="BY13" s="73">
        <v>5.0223095945760896</v>
      </c>
      <c r="BZ13" s="73">
        <v>0</v>
      </c>
      <c r="CA13" s="73">
        <v>0.43856693739664898</v>
      </c>
      <c r="CB13" s="73">
        <v>160.583748640023</v>
      </c>
      <c r="CC13" s="73">
        <v>4.1003665366168098</v>
      </c>
      <c r="CD13" s="90"/>
      <c r="CE13" s="28">
        <f t="shared" si="0"/>
        <v>7.9999880415434731E-3</v>
      </c>
      <c r="CF13" s="90"/>
      <c r="CG13" s="66">
        <f t="shared" si="1"/>
        <v>-3.9259345417308375E-7</v>
      </c>
      <c r="CH13" s="66">
        <f t="shared" si="2"/>
        <v>-2.8455634148274482E-6</v>
      </c>
      <c r="CI13" s="66">
        <f t="shared" si="3"/>
        <v>9.8796386360558477E-8</v>
      </c>
      <c r="CJ13" s="66">
        <f t="shared" si="4"/>
        <v>-2.5448853672729949E-5</v>
      </c>
      <c r="CK13" s="66">
        <f t="shared" si="5"/>
        <v>-2.6232981304321979E-5</v>
      </c>
      <c r="CL13" s="66">
        <f t="shared" si="6"/>
        <v>-9.0931549406833979E-7</v>
      </c>
      <c r="CM13" s="66">
        <f t="shared" si="7"/>
        <v>-8.2523834922617827E-7</v>
      </c>
      <c r="CN13" s="66">
        <f t="shared" si="8"/>
        <v>-1.3089364626280758E-6</v>
      </c>
      <c r="CO13" s="66">
        <f t="shared" si="9"/>
        <v>3.9606163084119402E-6</v>
      </c>
      <c r="CP13" s="66">
        <f t="shared" si="10"/>
        <v>-1.0944900620822963E-6</v>
      </c>
      <c r="CQ13" s="66">
        <f t="shared" si="11"/>
        <v>-5.098283148858369E-6</v>
      </c>
      <c r="CR13" s="66">
        <f t="shared" si="12"/>
        <v>-3.5770622390199658E-6</v>
      </c>
      <c r="CS13" s="66">
        <f t="shared" si="13"/>
        <v>1.1600218197682494E-5</v>
      </c>
    </row>
    <row r="14" spans="1:97" x14ac:dyDescent="0.25">
      <c r="A14" s="73" t="s">
        <v>177</v>
      </c>
      <c r="B14" s="73">
        <v>6416.2385619999995</v>
      </c>
      <c r="C14" s="73">
        <v>20.074802718000001</v>
      </c>
      <c r="D14" s="73">
        <v>24071.709093000001</v>
      </c>
      <c r="E14" s="73">
        <v>616.37975027000005</v>
      </c>
      <c r="F14" s="73">
        <v>597.88518194000005</v>
      </c>
      <c r="G14" s="73">
        <v>22.626390259000001</v>
      </c>
      <c r="H14" s="73">
        <v>932.76366665</v>
      </c>
      <c r="I14" s="73">
        <v>16.396028724000001</v>
      </c>
      <c r="J14" s="73">
        <v>2.2563845970999998</v>
      </c>
      <c r="K14" s="73">
        <v>37.779219933</v>
      </c>
      <c r="L14" s="73">
        <v>2.7265559426000001</v>
      </c>
      <c r="M14" s="73">
        <v>2.8329419863999998</v>
      </c>
      <c r="N14" s="73">
        <v>1.5285184452</v>
      </c>
      <c r="O14" s="73"/>
      <c r="P14" s="90" t="s">
        <v>177</v>
      </c>
      <c r="Q14" s="73">
        <v>0</v>
      </c>
      <c r="R14" s="73">
        <v>0</v>
      </c>
      <c r="S14" s="73">
        <v>2.72655543449028</v>
      </c>
      <c r="T14" s="73">
        <v>16.396019017036</v>
      </c>
      <c r="U14" s="73">
        <v>16.396019017036</v>
      </c>
      <c r="V14" s="73">
        <v>22.2353406478877</v>
      </c>
      <c r="W14" s="73">
        <v>0.95092659382906797</v>
      </c>
      <c r="X14" s="73">
        <v>2.2563856948863399</v>
      </c>
      <c r="Y14" s="73">
        <v>2.8329381514957399</v>
      </c>
      <c r="Z14" s="73">
        <v>0</v>
      </c>
      <c r="AA14" s="73">
        <v>6416.23510505574</v>
      </c>
      <c r="AB14" s="73">
        <v>222.24521976452701</v>
      </c>
      <c r="AC14" s="73">
        <v>20.084170600561901</v>
      </c>
      <c r="AD14" s="73">
        <v>72.685450712457794</v>
      </c>
      <c r="AE14" s="73">
        <v>0</v>
      </c>
      <c r="AF14" s="73">
        <v>0</v>
      </c>
      <c r="AG14" s="73">
        <v>37.779193223457803</v>
      </c>
      <c r="AH14" s="73">
        <v>37.779193223457803</v>
      </c>
      <c r="AI14" s="73">
        <v>192.57355376753301</v>
      </c>
      <c r="AJ14" s="73">
        <v>26.6246283616669</v>
      </c>
      <c r="AK14" s="73">
        <v>1.66230180547142</v>
      </c>
      <c r="AL14" s="73">
        <v>3.04190751158893</v>
      </c>
      <c r="AM14" s="73">
        <v>13.0121689445575</v>
      </c>
      <c r="AN14" s="73">
        <v>0</v>
      </c>
      <c r="AO14" s="73">
        <v>1.5285124493303199</v>
      </c>
      <c r="AP14" s="73">
        <v>20.074808048744199</v>
      </c>
      <c r="AQ14" s="73">
        <v>0</v>
      </c>
      <c r="AR14" s="73">
        <v>952.84634781880197</v>
      </c>
      <c r="AS14" s="73">
        <v>21664.530460320599</v>
      </c>
      <c r="AT14" s="73">
        <v>2214.59590137954</v>
      </c>
      <c r="AU14" s="73">
        <v>24071.6999154677</v>
      </c>
      <c r="AV14" s="73">
        <v>0</v>
      </c>
      <c r="AW14" s="73">
        <v>82.271036419082094</v>
      </c>
      <c r="AX14" s="73">
        <v>0</v>
      </c>
      <c r="AY14" s="73">
        <v>342.12760448196201</v>
      </c>
      <c r="AZ14" s="73">
        <v>0.34856657521894602</v>
      </c>
      <c r="BA14" s="73">
        <v>0.12256649492440901</v>
      </c>
      <c r="BB14" s="73">
        <v>461.08893189922702</v>
      </c>
      <c r="BC14" s="73">
        <v>0.15664561759729201</v>
      </c>
      <c r="BD14" s="73">
        <v>0</v>
      </c>
      <c r="BE14" s="73">
        <v>2.2719443339561302E-2</v>
      </c>
      <c r="BF14" s="73">
        <v>616.36397922600395</v>
      </c>
      <c r="BG14" s="73">
        <v>597.86942151429105</v>
      </c>
      <c r="BH14" s="73">
        <v>18.494557711712599</v>
      </c>
      <c r="BI14" s="73">
        <v>0</v>
      </c>
      <c r="BJ14" s="73">
        <v>0</v>
      </c>
      <c r="BK14" s="73">
        <v>2.4459504564118602</v>
      </c>
      <c r="BL14" s="73">
        <v>0</v>
      </c>
      <c r="BM14" s="73">
        <v>26.247155614345399</v>
      </c>
      <c r="BN14" s="73">
        <v>0</v>
      </c>
      <c r="BO14" s="73">
        <v>0.68218710345739797</v>
      </c>
      <c r="BP14" s="73">
        <v>104.988546875775</v>
      </c>
      <c r="BQ14" s="73">
        <v>24.191851637806501</v>
      </c>
      <c r="BR14" s="73">
        <v>0</v>
      </c>
      <c r="BS14" s="73">
        <v>1.76375988679266</v>
      </c>
      <c r="BT14" s="73">
        <v>2.39154720150796E-3</v>
      </c>
      <c r="BU14" s="73">
        <v>22.62642375295</v>
      </c>
      <c r="BV14" s="73">
        <v>26.6718661782736</v>
      </c>
      <c r="BW14" s="73">
        <v>0</v>
      </c>
      <c r="BX14" s="73">
        <v>0.34014039883139302</v>
      </c>
      <c r="BY14" s="73">
        <v>29.167375099276299</v>
      </c>
      <c r="BZ14" s="73">
        <v>0</v>
      </c>
      <c r="CA14" s="73">
        <v>2.5470087345214001</v>
      </c>
      <c r="CB14" s="73">
        <v>932.76383701119403</v>
      </c>
      <c r="CC14" s="73">
        <v>23.813105492492699</v>
      </c>
      <c r="CD14" s="90"/>
      <c r="CE14" s="28">
        <f t="shared" si="0"/>
        <v>7.9999981074785533E-3</v>
      </c>
      <c r="CF14" s="90"/>
      <c r="CG14" s="66">
        <f t="shared" si="1"/>
        <v>-5.3878050608502913E-7</v>
      </c>
      <c r="CH14" s="66">
        <f t="shared" si="2"/>
        <v>2.6554403910940195E-7</v>
      </c>
      <c r="CI14" s="66">
        <f t="shared" si="3"/>
        <v>-3.8125802643405293E-7</v>
      </c>
      <c r="CJ14" s="66">
        <f t="shared" si="4"/>
        <v>-2.5586570599031114E-5</v>
      </c>
      <c r="CK14" s="66">
        <f t="shared" si="5"/>
        <v>-2.6360288204275788E-5</v>
      </c>
      <c r="CL14" s="66">
        <f t="shared" si="6"/>
        <v>1.4803046184520865E-6</v>
      </c>
      <c r="CM14" s="66">
        <f t="shared" si="7"/>
        <v>1.8264132718072633E-7</v>
      </c>
      <c r="CN14" s="66">
        <f t="shared" si="8"/>
        <v>-5.9203140980053467E-7</v>
      </c>
      <c r="CO14" s="66">
        <f t="shared" si="9"/>
        <v>4.8652447879009919E-7</v>
      </c>
      <c r="CP14" s="66">
        <f t="shared" si="10"/>
        <v>-7.0699030432314651E-7</v>
      </c>
      <c r="CQ14" s="66">
        <f t="shared" si="11"/>
        <v>-1.8635587560767504E-7</v>
      </c>
      <c r="CR14" s="66">
        <f t="shared" si="12"/>
        <v>-1.3536825951025955E-6</v>
      </c>
      <c r="CS14" s="66">
        <f t="shared" si="13"/>
        <v>-3.9226675339871682E-6</v>
      </c>
    </row>
    <row r="15" spans="1:97" x14ac:dyDescent="0.25">
      <c r="A15" s="73" t="s">
        <v>178</v>
      </c>
      <c r="B15" s="73">
        <v>3022.5421123000001</v>
      </c>
      <c r="C15" s="73">
        <v>9.4567725170999992</v>
      </c>
      <c r="D15" s="73">
        <v>10884.060208000001</v>
      </c>
      <c r="E15" s="73">
        <v>272.5281531</v>
      </c>
      <c r="F15" s="73">
        <v>264.35059971999999</v>
      </c>
      <c r="G15" s="73">
        <v>10.658766019</v>
      </c>
      <c r="H15" s="73">
        <v>409.69842466</v>
      </c>
      <c r="I15" s="73">
        <v>7.1884095490000002</v>
      </c>
      <c r="J15" s="73">
        <v>0.98925275469999996</v>
      </c>
      <c r="K15" s="73">
        <v>16.563309924999999</v>
      </c>
      <c r="L15" s="73">
        <v>1.1953870722</v>
      </c>
      <c r="M15" s="73">
        <v>1.2420292471000001</v>
      </c>
      <c r="N15" s="73">
        <v>0.67013889569999996</v>
      </c>
      <c r="O15" s="73"/>
      <c r="P15" s="90" t="s">
        <v>178</v>
      </c>
      <c r="Q15" s="73">
        <v>0</v>
      </c>
      <c r="R15" s="73">
        <v>0</v>
      </c>
      <c r="S15" s="73">
        <v>1.1953839423492501</v>
      </c>
      <c r="T15" s="73">
        <v>7.1884115140267397</v>
      </c>
      <c r="U15" s="73">
        <v>7.1884115140267397</v>
      </c>
      <c r="V15" s="73">
        <v>9.7676384751434195</v>
      </c>
      <c r="W15" s="73">
        <v>0.417730021887044</v>
      </c>
      <c r="X15" s="73">
        <v>0.98925352636455499</v>
      </c>
      <c r="Y15" s="73">
        <v>1.24202568285869</v>
      </c>
      <c r="Z15" s="73">
        <v>0</v>
      </c>
      <c r="AA15" s="73">
        <v>3022.5406604077398</v>
      </c>
      <c r="AB15" s="73">
        <v>97.629025720875703</v>
      </c>
      <c r="AC15" s="73">
        <v>8.8226688805389308</v>
      </c>
      <c r="AD15" s="73">
        <v>31.929588097379501</v>
      </c>
      <c r="AE15" s="73">
        <v>0</v>
      </c>
      <c r="AF15" s="73">
        <v>0</v>
      </c>
      <c r="AG15" s="73">
        <v>16.563315357427001</v>
      </c>
      <c r="AH15" s="73">
        <v>16.563315357427001</v>
      </c>
      <c r="AI15" s="73">
        <v>87.072468773623797</v>
      </c>
      <c r="AJ15" s="73">
        <v>11.695804068370601</v>
      </c>
      <c r="AK15" s="73">
        <v>0.73022507890639798</v>
      </c>
      <c r="AL15" s="73">
        <v>1.3362548024732701</v>
      </c>
      <c r="AM15" s="73">
        <v>5.7160447354667498</v>
      </c>
      <c r="AN15" s="73">
        <v>0</v>
      </c>
      <c r="AO15" s="73">
        <v>0.67013829729004304</v>
      </c>
      <c r="AP15" s="73">
        <v>9.4567662403699195</v>
      </c>
      <c r="AQ15" s="73">
        <v>0</v>
      </c>
      <c r="AR15" s="73">
        <v>418.521073532961</v>
      </c>
      <c r="AS15" s="73">
        <v>9795.6528356817998</v>
      </c>
      <c r="AT15" s="73">
        <v>1001.33305309633</v>
      </c>
      <c r="AU15" s="73">
        <v>10884.058357551699</v>
      </c>
      <c r="AV15" s="73">
        <v>0</v>
      </c>
      <c r="AW15" s="73">
        <v>36.140421218477996</v>
      </c>
      <c r="AX15" s="73">
        <v>0</v>
      </c>
      <c r="AY15" s="73">
        <v>150.29152051840401</v>
      </c>
      <c r="AZ15" s="73">
        <v>0.15411635891245901</v>
      </c>
      <c r="BA15" s="73">
        <v>5.4191795858617602E-2</v>
      </c>
      <c r="BB15" s="73">
        <v>203.867177278063</v>
      </c>
      <c r="BC15" s="73">
        <v>6.9259820598885594E-2</v>
      </c>
      <c r="BD15" s="73">
        <v>0</v>
      </c>
      <c r="BE15" s="73">
        <v>1.00453399449946E-2</v>
      </c>
      <c r="BF15" s="73">
        <v>272.52128539837503</v>
      </c>
      <c r="BG15" s="73">
        <v>264.34371169742099</v>
      </c>
      <c r="BH15" s="73">
        <v>8.1775737009540492</v>
      </c>
      <c r="BI15" s="73">
        <v>0</v>
      </c>
      <c r="BJ15" s="73">
        <v>0</v>
      </c>
      <c r="BK15" s="73">
        <v>1.08145669152378</v>
      </c>
      <c r="BL15" s="73">
        <v>0</v>
      </c>
      <c r="BM15" s="73">
        <v>11.604987767324101</v>
      </c>
      <c r="BN15" s="73">
        <v>0</v>
      </c>
      <c r="BO15" s="73">
        <v>0.30162412510127501</v>
      </c>
      <c r="BP15" s="73">
        <v>46.419961475773903</v>
      </c>
      <c r="BQ15" s="73">
        <v>10.627099397089999</v>
      </c>
      <c r="BR15" s="73">
        <v>0</v>
      </c>
      <c r="BS15" s="73">
        <v>0.77983362809129297</v>
      </c>
      <c r="BT15" s="73">
        <v>1.05741622844293E-3</v>
      </c>
      <c r="BU15" s="73">
        <v>10.6587702757871</v>
      </c>
      <c r="BV15" s="73">
        <v>11.7165049904544</v>
      </c>
      <c r="BW15" s="73">
        <v>0</v>
      </c>
      <c r="BX15" s="73">
        <v>0.14941568162774099</v>
      </c>
      <c r="BY15" s="73">
        <v>12.812787125906301</v>
      </c>
      <c r="BZ15" s="73">
        <v>0</v>
      </c>
      <c r="CA15" s="73">
        <v>1.1188586362358499</v>
      </c>
      <c r="CB15" s="73">
        <v>409.69830864156597</v>
      </c>
      <c r="CC15" s="73">
        <v>10.4607001179278</v>
      </c>
      <c r="CD15" s="90"/>
      <c r="CE15" s="28">
        <f t="shared" si="0"/>
        <v>8.0000001757809178E-3</v>
      </c>
      <c r="CF15" s="90"/>
      <c r="CG15" s="66">
        <f t="shared" si="1"/>
        <v>-4.803546836987984E-7</v>
      </c>
      <c r="CH15" s="66">
        <f t="shared" si="2"/>
        <v>-6.6372856789574811E-7</v>
      </c>
      <c r="CI15" s="66">
        <f t="shared" si="3"/>
        <v>-1.700145227101112E-7</v>
      </c>
      <c r="CJ15" s="66">
        <f t="shared" si="4"/>
        <v>-2.5199971257462769E-5</v>
      </c>
      <c r="CK15" s="66">
        <f t="shared" si="5"/>
        <v>-2.6056390968286536E-5</v>
      </c>
      <c r="CL15" s="66">
        <f t="shared" si="6"/>
        <v>3.9936959803781857E-7</v>
      </c>
      <c r="CM15" s="66">
        <f t="shared" si="7"/>
        <v>-2.8318008331163571E-7</v>
      </c>
      <c r="CN15" s="66">
        <f t="shared" si="8"/>
        <v>2.7336043197775817E-7</v>
      </c>
      <c r="CO15" s="66">
        <f t="shared" si="9"/>
        <v>7.8004792138956499E-7</v>
      </c>
      <c r="CP15" s="66">
        <f t="shared" si="10"/>
        <v>3.2797955402991876E-7</v>
      </c>
      <c r="CQ15" s="66">
        <f t="shared" si="11"/>
        <v>-2.6182738819028461E-6</v>
      </c>
      <c r="CR15" s="66">
        <f t="shared" si="12"/>
        <v>-2.8696919323088246E-6</v>
      </c>
      <c r="CS15" s="66">
        <f t="shared" si="13"/>
        <v>-8.9296407171678995E-7</v>
      </c>
    </row>
    <row r="16" spans="1:97" x14ac:dyDescent="0.25">
      <c r="A16" s="73" t="s">
        <v>179</v>
      </c>
      <c r="B16" s="73">
        <v>3276.6634207000002</v>
      </c>
      <c r="C16" s="73">
        <v>10.251854331000001</v>
      </c>
      <c r="D16" s="73">
        <v>11105.203912000001</v>
      </c>
      <c r="E16" s="73">
        <v>272.03189608999998</v>
      </c>
      <c r="F16" s="73">
        <v>263.86899820000002</v>
      </c>
      <c r="G16" s="73">
        <v>11.554906280999999</v>
      </c>
      <c r="H16" s="73">
        <v>406.42899968</v>
      </c>
      <c r="I16" s="73">
        <v>7.1281722240000001</v>
      </c>
      <c r="J16" s="73">
        <v>0.98096302989999995</v>
      </c>
      <c r="K16" s="73">
        <v>16.424512953000001</v>
      </c>
      <c r="L16" s="73">
        <v>1.1853699865</v>
      </c>
      <c r="M16" s="73">
        <v>1.2316213105</v>
      </c>
      <c r="N16" s="73">
        <v>0.66452327570000003</v>
      </c>
      <c r="O16" s="73"/>
      <c r="P16" s="90" t="s">
        <v>179</v>
      </c>
      <c r="Q16" s="73">
        <v>0</v>
      </c>
      <c r="R16" s="73">
        <v>0</v>
      </c>
      <c r="S16" s="73">
        <v>1.1853656344591701</v>
      </c>
      <c r="T16" s="73">
        <v>7.1281670472796996</v>
      </c>
      <c r="U16" s="73">
        <v>7.1281670472796996</v>
      </c>
      <c r="V16" s="73">
        <v>9.6899447825324501</v>
      </c>
      <c r="W16" s="73">
        <v>0.41440491571555299</v>
      </c>
      <c r="X16" s="73">
        <v>0.98095769409270395</v>
      </c>
      <c r="Y16" s="73">
        <v>1.2316219038648299</v>
      </c>
      <c r="Z16" s="73">
        <v>0</v>
      </c>
      <c r="AA16" s="73">
        <v>3276.6632055984101</v>
      </c>
      <c r="AB16" s="73">
        <v>96.852562525854395</v>
      </c>
      <c r="AC16" s="73">
        <v>8.7524875730549496</v>
      </c>
      <c r="AD16" s="73">
        <v>31.675582321015401</v>
      </c>
      <c r="AE16" s="73">
        <v>0</v>
      </c>
      <c r="AF16" s="73">
        <v>0</v>
      </c>
      <c r="AG16" s="73">
        <v>16.4245145390333</v>
      </c>
      <c r="AH16" s="73">
        <v>16.4245145390333</v>
      </c>
      <c r="AI16" s="73">
        <v>88.841483481803607</v>
      </c>
      <c r="AJ16" s="73">
        <v>11.602781386737901</v>
      </c>
      <c r="AK16" s="73">
        <v>0.72441359896671598</v>
      </c>
      <c r="AL16" s="73">
        <v>1.32563191745082</v>
      </c>
      <c r="AM16" s="73">
        <v>5.67057781229237</v>
      </c>
      <c r="AN16" s="73">
        <v>0</v>
      </c>
      <c r="AO16" s="73">
        <v>0.66452507710681497</v>
      </c>
      <c r="AP16" s="73">
        <v>10.251858779355899</v>
      </c>
      <c r="AQ16" s="73">
        <v>0</v>
      </c>
      <c r="AR16" s="73">
        <v>415.18145593853501</v>
      </c>
      <c r="AS16" s="73">
        <v>9994.6781138982496</v>
      </c>
      <c r="AT16" s="73">
        <v>1021.67981223146</v>
      </c>
      <c r="AU16" s="73">
        <v>11105.1994096115</v>
      </c>
      <c r="AV16" s="73">
        <v>0</v>
      </c>
      <c r="AW16" s="73">
        <v>35.853073497304202</v>
      </c>
      <c r="AX16" s="73">
        <v>0</v>
      </c>
      <c r="AY16" s="73">
        <v>149.09606580769599</v>
      </c>
      <c r="AZ16" s="73">
        <v>0.15383572963287501</v>
      </c>
      <c r="BA16" s="73">
        <v>5.4093170200124503E-2</v>
      </c>
      <c r="BB16" s="73">
        <v>203.49572351868599</v>
      </c>
      <c r="BC16" s="73">
        <v>6.9133616075993304E-2</v>
      </c>
      <c r="BD16" s="73">
        <v>0</v>
      </c>
      <c r="BE16" s="73">
        <v>1.0027020028450601E-2</v>
      </c>
      <c r="BF16" s="73">
        <v>272.02496904017897</v>
      </c>
      <c r="BG16" s="73">
        <v>263.86207511435401</v>
      </c>
      <c r="BH16" s="73">
        <v>8.1628939258254896</v>
      </c>
      <c r="BI16" s="73">
        <v>0</v>
      </c>
      <c r="BJ16" s="73">
        <v>0</v>
      </c>
      <c r="BK16" s="73">
        <v>1.0794877746148701</v>
      </c>
      <c r="BL16" s="73">
        <v>0</v>
      </c>
      <c r="BM16" s="73">
        <v>11.583845164878101</v>
      </c>
      <c r="BN16" s="73">
        <v>0</v>
      </c>
      <c r="BO16" s="73">
        <v>0.30107467542232302</v>
      </c>
      <c r="BP16" s="73">
        <v>46.335385116155997</v>
      </c>
      <c r="BQ16" s="73">
        <v>10.5425541907547</v>
      </c>
      <c r="BR16" s="73">
        <v>0</v>
      </c>
      <c r="BS16" s="73">
        <v>0.77841383898763705</v>
      </c>
      <c r="BT16" s="73">
        <v>1.05548967126771E-3</v>
      </c>
      <c r="BU16" s="73">
        <v>11.5548643677838</v>
      </c>
      <c r="BV16" s="73">
        <v>11.623340376416101</v>
      </c>
      <c r="BW16" s="73">
        <v>0</v>
      </c>
      <c r="BX16" s="73">
        <v>0.148229483206888</v>
      </c>
      <c r="BY16" s="73">
        <v>12.710869768290801</v>
      </c>
      <c r="BZ16" s="73">
        <v>0</v>
      </c>
      <c r="CA16" s="73">
        <v>1.10996018471839</v>
      </c>
      <c r="CB16" s="73">
        <v>406.42885787397199</v>
      </c>
      <c r="CC16" s="73">
        <v>10.377523618335299</v>
      </c>
      <c r="CD16" s="90"/>
      <c r="CE16" s="28">
        <f t="shared" si="0"/>
        <v>7.9999899330859027E-3</v>
      </c>
      <c r="CF16" s="90"/>
      <c r="CG16" s="66">
        <f t="shared" si="1"/>
        <v>-6.564653200880164E-8</v>
      </c>
      <c r="CH16" s="66">
        <f t="shared" si="2"/>
        <v>4.3390744299731394E-7</v>
      </c>
      <c r="CI16" s="66">
        <f t="shared" si="3"/>
        <v>-4.0543051140965409E-7</v>
      </c>
      <c r="CJ16" s="66">
        <f t="shared" si="4"/>
        <v>-2.5464108880489164E-5</v>
      </c>
      <c r="CK16" s="66">
        <f t="shared" si="5"/>
        <v>-2.6236828476381713E-5</v>
      </c>
      <c r="CL16" s="66">
        <f t="shared" si="6"/>
        <v>-3.6273090564119987E-6</v>
      </c>
      <c r="CM16" s="66">
        <f t="shared" si="7"/>
        <v>-3.489072583975687E-7</v>
      </c>
      <c r="CN16" s="66">
        <f t="shared" si="8"/>
        <v>-7.2623389808069277E-7</v>
      </c>
      <c r="CO16" s="66">
        <f t="shared" si="9"/>
        <v>-5.4393561565179079E-6</v>
      </c>
      <c r="CP16" s="66">
        <f t="shared" si="10"/>
        <v>9.6565012545558538E-8</v>
      </c>
      <c r="CQ16" s="66">
        <f t="shared" si="11"/>
        <v>-3.6714619734770785E-6</v>
      </c>
      <c r="CR16" s="66">
        <f t="shared" si="12"/>
        <v>4.8177538410432953E-7</v>
      </c>
      <c r="CS16" s="66">
        <f t="shared" si="13"/>
        <v>2.7108257615822235E-6</v>
      </c>
    </row>
    <row r="17" spans="1:97" x14ac:dyDescent="0.25">
      <c r="A17" s="73" t="s">
        <v>180</v>
      </c>
      <c r="B17" s="73">
        <v>4255.2618561999998</v>
      </c>
      <c r="C17" s="73">
        <v>13.313644131</v>
      </c>
      <c r="D17" s="73">
        <v>14878.996087</v>
      </c>
      <c r="E17" s="73">
        <v>368.47391623999999</v>
      </c>
      <c r="F17" s="73">
        <v>357.41723432999999</v>
      </c>
      <c r="G17" s="73">
        <v>15.005861167000001</v>
      </c>
      <c r="H17" s="73">
        <v>552.38887151999995</v>
      </c>
      <c r="I17" s="73">
        <v>9.6885493199999999</v>
      </c>
      <c r="J17" s="73">
        <v>1.3333163664000001</v>
      </c>
      <c r="K17" s="73">
        <v>22.324054301</v>
      </c>
      <c r="L17" s="73">
        <v>1.6111445129999999</v>
      </c>
      <c r="M17" s="73">
        <v>1.6740089091000001</v>
      </c>
      <c r="N17" s="73">
        <v>0.90321422269999996</v>
      </c>
      <c r="O17" s="73"/>
      <c r="P17" s="90" t="s">
        <v>180</v>
      </c>
      <c r="Q17" s="73">
        <v>0</v>
      </c>
      <c r="R17" s="73">
        <v>0</v>
      </c>
      <c r="S17" s="73">
        <v>1.6111420033708299</v>
      </c>
      <c r="T17" s="73">
        <v>9.6885674678265108</v>
      </c>
      <c r="U17" s="73">
        <v>9.6885674678265108</v>
      </c>
      <c r="V17" s="73">
        <v>13.169820647431299</v>
      </c>
      <c r="W17" s="73">
        <v>0.56322892624019805</v>
      </c>
      <c r="X17" s="73">
        <v>1.3333138071083599</v>
      </c>
      <c r="Y17" s="73">
        <v>1.6740130344181099</v>
      </c>
      <c r="Z17" s="73">
        <v>0</v>
      </c>
      <c r="AA17" s="73">
        <v>4255.2591373490504</v>
      </c>
      <c r="AB17" s="73">
        <v>131.63441465545401</v>
      </c>
      <c r="AC17" s="73">
        <v>11.8957373728884</v>
      </c>
      <c r="AD17" s="73">
        <v>43.051058492755402</v>
      </c>
      <c r="AE17" s="73">
        <v>0</v>
      </c>
      <c r="AF17" s="73">
        <v>0</v>
      </c>
      <c r="AG17" s="73">
        <v>22.324067854431</v>
      </c>
      <c r="AH17" s="73">
        <v>22.324067854431</v>
      </c>
      <c r="AI17" s="73">
        <v>119.032136395332</v>
      </c>
      <c r="AJ17" s="73">
        <v>15.7696006649536</v>
      </c>
      <c r="AK17" s="73">
        <v>0.98456730330021902</v>
      </c>
      <c r="AL17" s="73">
        <v>1.80169247972193</v>
      </c>
      <c r="AM17" s="73">
        <v>7.7070114781968497</v>
      </c>
      <c r="AN17" s="73">
        <v>0</v>
      </c>
      <c r="AO17" s="73">
        <v>0.90321866637541104</v>
      </c>
      <c r="AP17" s="73">
        <v>13.313644366364001</v>
      </c>
      <c r="AQ17" s="73">
        <v>0</v>
      </c>
      <c r="AR17" s="73">
        <v>564.284848481842</v>
      </c>
      <c r="AS17" s="73">
        <v>13391.0925250527</v>
      </c>
      <c r="AT17" s="73">
        <v>1368.8683619923099</v>
      </c>
      <c r="AU17" s="73">
        <v>14878.9930234404</v>
      </c>
      <c r="AV17" s="73">
        <v>0</v>
      </c>
      <c r="AW17" s="73">
        <v>48.728643400976601</v>
      </c>
      <c r="AX17" s="73">
        <v>0</v>
      </c>
      <c r="AY17" s="73">
        <v>202.640079059508</v>
      </c>
      <c r="AZ17" s="73">
        <v>0.208374398937372</v>
      </c>
      <c r="BA17" s="73">
        <v>7.3270491432287796E-2</v>
      </c>
      <c r="BB17" s="73">
        <v>275.640069776286</v>
      </c>
      <c r="BC17" s="73">
        <v>9.3643248179808902E-2</v>
      </c>
      <c r="BD17" s="73">
        <v>0</v>
      </c>
      <c r="BE17" s="73">
        <v>1.3581895776495399E-2</v>
      </c>
      <c r="BF17" s="73">
        <v>368.46448791838401</v>
      </c>
      <c r="BG17" s="73">
        <v>357.40780352875998</v>
      </c>
      <c r="BH17" s="73">
        <v>11.0566843896228</v>
      </c>
      <c r="BI17" s="73">
        <v>0</v>
      </c>
      <c r="BJ17" s="73">
        <v>0</v>
      </c>
      <c r="BK17" s="73">
        <v>1.46219325859664</v>
      </c>
      <c r="BL17" s="73">
        <v>0</v>
      </c>
      <c r="BM17" s="73">
        <v>15.690604569078999</v>
      </c>
      <c r="BN17" s="73">
        <v>0</v>
      </c>
      <c r="BO17" s="73">
        <v>0.40781268539492999</v>
      </c>
      <c r="BP17" s="73">
        <v>62.762442011276498</v>
      </c>
      <c r="BQ17" s="73">
        <v>14.328641947383099</v>
      </c>
      <c r="BR17" s="73">
        <v>0</v>
      </c>
      <c r="BS17" s="73">
        <v>1.05438151093768</v>
      </c>
      <c r="BT17" s="73">
        <v>1.42968286402442E-3</v>
      </c>
      <c r="BU17" s="73">
        <v>15.005873752498101</v>
      </c>
      <c r="BV17" s="73">
        <v>15.797530356461101</v>
      </c>
      <c r="BW17" s="73">
        <v>0</v>
      </c>
      <c r="BX17" s="73">
        <v>0.201463837244681</v>
      </c>
      <c r="BY17" s="73">
        <v>17.275652512301399</v>
      </c>
      <c r="BZ17" s="73">
        <v>0</v>
      </c>
      <c r="CA17" s="73">
        <v>1.50857014714264</v>
      </c>
      <c r="CB17" s="73">
        <v>552.38867882515694</v>
      </c>
      <c r="CC17" s="73">
        <v>14.1043177380958</v>
      </c>
      <c r="CD17" s="90"/>
      <c r="CE17" s="28">
        <f t="shared" si="0"/>
        <v>8.0000129180656885E-3</v>
      </c>
      <c r="CF17" s="90"/>
      <c r="CG17" s="66">
        <f t="shared" si="1"/>
        <v>-6.389385756339419E-7</v>
      </c>
      <c r="CH17" s="66">
        <f t="shared" si="2"/>
        <v>1.7678405549493412E-8</v>
      </c>
      <c r="CI17" s="66">
        <f t="shared" si="3"/>
        <v>-2.0589827307937884E-7</v>
      </c>
      <c r="CJ17" s="66">
        <f t="shared" si="4"/>
        <v>-2.5587487201791979E-5</v>
      </c>
      <c r="CK17" s="66">
        <f t="shared" si="5"/>
        <v>-2.6385972287204394E-5</v>
      </c>
      <c r="CL17" s="66">
        <f t="shared" si="6"/>
        <v>8.3870548711721349E-7</v>
      </c>
      <c r="CM17" s="66">
        <f t="shared" si="7"/>
        <v>-3.4883911125504141E-7</v>
      </c>
      <c r="CN17" s="66">
        <f t="shared" si="8"/>
        <v>1.8731211362490795E-6</v>
      </c>
      <c r="CO17" s="66">
        <f t="shared" si="9"/>
        <v>-1.9194931560614702E-6</v>
      </c>
      <c r="CP17" s="66">
        <f t="shared" si="10"/>
        <v>6.0712229136301021E-7</v>
      </c>
      <c r="CQ17" s="66">
        <f t="shared" si="11"/>
        <v>-1.5576685702515119E-6</v>
      </c>
      <c r="CR17" s="66">
        <f t="shared" si="12"/>
        <v>2.4643346205368339E-6</v>
      </c>
      <c r="CS17" s="66">
        <f t="shared" si="13"/>
        <v>4.9198465872220798E-6</v>
      </c>
    </row>
    <row r="18" spans="1:97" x14ac:dyDescent="0.25">
      <c r="A18" s="73" t="s">
        <v>181</v>
      </c>
      <c r="B18" s="73">
        <v>1588.0584653000001</v>
      </c>
      <c r="C18" s="73">
        <v>4.9686356003999999</v>
      </c>
      <c r="D18" s="73">
        <v>5545.6719492000002</v>
      </c>
      <c r="E18" s="73">
        <v>137.38855017</v>
      </c>
      <c r="F18" s="73">
        <v>133.26597401000001</v>
      </c>
      <c r="G18" s="73">
        <v>5.6001692818000004</v>
      </c>
      <c r="H18" s="73">
        <v>205.90128788999999</v>
      </c>
      <c r="I18" s="73">
        <v>3.6121819967</v>
      </c>
      <c r="J18" s="73">
        <v>0.49710036190000001</v>
      </c>
      <c r="K18" s="73">
        <v>8.3230775199</v>
      </c>
      <c r="L18" s="73">
        <v>0.60068303430000003</v>
      </c>
      <c r="M18" s="73">
        <v>0.62412076839999997</v>
      </c>
      <c r="N18" s="73">
        <v>0.33674537329999998</v>
      </c>
      <c r="O18" s="73"/>
      <c r="P18" s="90" t="s">
        <v>181</v>
      </c>
      <c r="Q18" s="73">
        <v>0</v>
      </c>
      <c r="R18" s="73">
        <v>0</v>
      </c>
      <c r="S18" s="73">
        <v>0.60068073126086197</v>
      </c>
      <c r="T18" s="73">
        <v>3.6121760412828601</v>
      </c>
      <c r="U18" s="73">
        <v>3.6121760412828601</v>
      </c>
      <c r="V18" s="73">
        <v>4.9089457492286499</v>
      </c>
      <c r="W18" s="73">
        <v>0.20994220730303001</v>
      </c>
      <c r="X18" s="73">
        <v>0.49710001963238398</v>
      </c>
      <c r="Y18" s="73">
        <v>0.62412159413285695</v>
      </c>
      <c r="Z18" s="73">
        <v>0</v>
      </c>
      <c r="AA18" s="73">
        <v>1588.05802306695</v>
      </c>
      <c r="AB18" s="73">
        <v>49.0655662832093</v>
      </c>
      <c r="AC18" s="73">
        <v>4.4340296977070999</v>
      </c>
      <c r="AD18" s="73">
        <v>16.046916065781801</v>
      </c>
      <c r="AE18" s="73">
        <v>0</v>
      </c>
      <c r="AF18" s="73">
        <v>0</v>
      </c>
      <c r="AG18" s="73">
        <v>8.3230829627230101</v>
      </c>
      <c r="AH18" s="73">
        <v>8.3230829627230101</v>
      </c>
      <c r="AI18" s="73">
        <v>44.365313406857403</v>
      </c>
      <c r="AJ18" s="73">
        <v>5.87797449727376</v>
      </c>
      <c r="AK18" s="73">
        <v>0.36698903198441002</v>
      </c>
      <c r="AL18" s="73">
        <v>0.67156751478315602</v>
      </c>
      <c r="AM18" s="73">
        <v>2.8727239663385</v>
      </c>
      <c r="AN18" s="73">
        <v>0</v>
      </c>
      <c r="AO18" s="73">
        <v>0.33674462276283101</v>
      </c>
      <c r="AP18" s="73">
        <v>4.9686361503662404</v>
      </c>
      <c r="AQ18" s="73">
        <v>0</v>
      </c>
      <c r="AR18" s="73">
        <v>210.33535648517099</v>
      </c>
      <c r="AS18" s="73">
        <v>4991.10415577197</v>
      </c>
      <c r="AT18" s="73">
        <v>510.20233837287799</v>
      </c>
      <c r="AU18" s="73">
        <v>5545.6718075517101</v>
      </c>
      <c r="AV18" s="73">
        <v>0</v>
      </c>
      <c r="AW18" s="73">
        <v>18.163193325567502</v>
      </c>
      <c r="AX18" s="73">
        <v>0</v>
      </c>
      <c r="AY18" s="73">
        <v>75.532208485285807</v>
      </c>
      <c r="AZ18" s="73">
        <v>7.76940611231446E-2</v>
      </c>
      <c r="BA18" s="73">
        <v>2.7319594005632799E-2</v>
      </c>
      <c r="BB18" s="73">
        <v>102.774685457762</v>
      </c>
      <c r="BC18" s="73">
        <v>3.4915672042637298E-2</v>
      </c>
      <c r="BD18" s="73">
        <v>0</v>
      </c>
      <c r="BE18" s="73">
        <v>5.0640791349063196E-3</v>
      </c>
      <c r="BF18" s="73">
        <v>137.385030142907</v>
      </c>
      <c r="BG18" s="73">
        <v>133.26245648703801</v>
      </c>
      <c r="BH18" s="73">
        <v>4.1225736558695303</v>
      </c>
      <c r="BI18" s="73">
        <v>0</v>
      </c>
      <c r="BJ18" s="73">
        <v>0</v>
      </c>
      <c r="BK18" s="73">
        <v>0.54519061999481799</v>
      </c>
      <c r="BL18" s="73">
        <v>0</v>
      </c>
      <c r="BM18" s="73">
        <v>5.8503724933723502</v>
      </c>
      <c r="BN18" s="73">
        <v>0</v>
      </c>
      <c r="BO18" s="73">
        <v>0.15205641088642299</v>
      </c>
      <c r="BP18" s="73">
        <v>23.401490261082301</v>
      </c>
      <c r="BQ18" s="73">
        <v>5.34089678114377</v>
      </c>
      <c r="BR18" s="73">
        <v>0</v>
      </c>
      <c r="BS18" s="73">
        <v>0.39313477001934499</v>
      </c>
      <c r="BT18" s="73">
        <v>5.33067614654122E-4</v>
      </c>
      <c r="BU18" s="73">
        <v>5.6001762251359901</v>
      </c>
      <c r="BV18" s="73">
        <v>5.8883996774113099</v>
      </c>
      <c r="BW18" s="73">
        <v>0</v>
      </c>
      <c r="BX18" s="73">
        <v>7.5093835577903903E-2</v>
      </c>
      <c r="BY18" s="73">
        <v>6.43934090353914</v>
      </c>
      <c r="BZ18" s="73">
        <v>0</v>
      </c>
      <c r="CA18" s="73">
        <v>0.56231073497425499</v>
      </c>
      <c r="CB18" s="73">
        <v>205.90120525912499</v>
      </c>
      <c r="CC18" s="73">
        <v>5.2572645567296101</v>
      </c>
      <c r="CD18" s="90"/>
      <c r="CE18" s="28">
        <f t="shared" si="0"/>
        <v>7.9999889907736415E-3</v>
      </c>
      <c r="CF18" s="90"/>
      <c r="CG18" s="66">
        <f t="shared" si="1"/>
        <v>-2.7847403590184202E-7</v>
      </c>
      <c r="CH18" s="66">
        <f t="shared" si="2"/>
        <v>1.106875779950731E-7</v>
      </c>
      <c r="CI18" s="66">
        <f t="shared" si="3"/>
        <v>-2.5542132924516736E-8</v>
      </c>
      <c r="CJ18" s="66">
        <f t="shared" si="4"/>
        <v>-2.5620963964229916E-5</v>
      </c>
      <c r="CK18" s="66">
        <f t="shared" si="5"/>
        <v>-2.6394756712133643E-5</v>
      </c>
      <c r="CL18" s="66">
        <f t="shared" si="6"/>
        <v>1.2398439476254199E-6</v>
      </c>
      <c r="CM18" s="66">
        <f t="shared" si="7"/>
        <v>-4.0131305562018694E-7</v>
      </c>
      <c r="CN18" s="66">
        <f t="shared" si="8"/>
        <v>-1.6487035108753787E-6</v>
      </c>
      <c r="CO18" s="66">
        <f t="shared" si="9"/>
        <v>-6.8852819724120762E-7</v>
      </c>
      <c r="CP18" s="66">
        <f t="shared" si="10"/>
        <v>6.5394356799605374E-7</v>
      </c>
      <c r="CQ18" s="66">
        <f t="shared" si="11"/>
        <v>-3.8340339356292633E-6</v>
      </c>
      <c r="CR18" s="66">
        <f t="shared" si="12"/>
        <v>1.3230337761331896E-6</v>
      </c>
      <c r="CS18" s="66">
        <f t="shared" si="13"/>
        <v>-2.2287972708125051E-6</v>
      </c>
    </row>
    <row r="19" spans="1:97" x14ac:dyDescent="0.25">
      <c r="A19" s="73" t="s">
        <v>182</v>
      </c>
      <c r="B19" s="73">
        <v>1466.4277325999999</v>
      </c>
      <c r="C19" s="73">
        <v>4.5880844753999996</v>
      </c>
      <c r="D19" s="73">
        <v>5203.2304512000001</v>
      </c>
      <c r="E19" s="73">
        <v>130.48870604000001</v>
      </c>
      <c r="F19" s="73">
        <v>126.57320753</v>
      </c>
      <c r="G19" s="73">
        <v>5.1712468060000001</v>
      </c>
      <c r="H19" s="73">
        <v>195.62128564</v>
      </c>
      <c r="I19" s="73">
        <v>3.4382995521000002</v>
      </c>
      <c r="J19" s="73">
        <v>0.47317105120000003</v>
      </c>
      <c r="K19" s="73">
        <v>7.9224229943999998</v>
      </c>
      <c r="L19" s="73">
        <v>0.57176748310000003</v>
      </c>
      <c r="M19" s="73">
        <v>0.59407697599999998</v>
      </c>
      <c r="N19" s="73">
        <v>0.32053519629999999</v>
      </c>
      <c r="O19" s="73"/>
      <c r="P19" s="90" t="s">
        <v>182</v>
      </c>
      <c r="Q19" s="73">
        <v>0</v>
      </c>
      <c r="R19" s="73">
        <v>0</v>
      </c>
      <c r="S19" s="73">
        <v>0.571766802809619</v>
      </c>
      <c r="T19" s="73">
        <v>3.4383020924942</v>
      </c>
      <c r="U19" s="73">
        <v>3.4383020924942</v>
      </c>
      <c r="V19" s="73">
        <v>4.6632707046958402</v>
      </c>
      <c r="W19" s="73">
        <v>0.199429951257689</v>
      </c>
      <c r="X19" s="73">
        <v>0.47317192904901201</v>
      </c>
      <c r="Y19" s="73">
        <v>0.59407935786935895</v>
      </c>
      <c r="Z19" s="73">
        <v>0</v>
      </c>
      <c r="AA19" s="73">
        <v>1466.4266085056499</v>
      </c>
      <c r="AB19" s="73">
        <v>46.610083817949601</v>
      </c>
      <c r="AC19" s="73">
        <v>4.21212269049329</v>
      </c>
      <c r="AD19" s="73">
        <v>15.243830474428799</v>
      </c>
      <c r="AE19" s="73">
        <v>0</v>
      </c>
      <c r="AF19" s="73">
        <v>0</v>
      </c>
      <c r="AG19" s="73">
        <v>7.9224039250484699</v>
      </c>
      <c r="AH19" s="73">
        <v>7.9224039250484699</v>
      </c>
      <c r="AI19" s="73">
        <v>41.625810827559903</v>
      </c>
      <c r="AJ19" s="73">
        <v>5.5838222830986997</v>
      </c>
      <c r="AK19" s="73">
        <v>0.34862174548366798</v>
      </c>
      <c r="AL19" s="73">
        <v>0.63796221194567104</v>
      </c>
      <c r="AM19" s="73">
        <v>2.7289562074703602</v>
      </c>
      <c r="AN19" s="73">
        <v>0</v>
      </c>
      <c r="AO19" s="73">
        <v>0.32054223723477998</v>
      </c>
      <c r="AP19" s="73">
        <v>4.5880881904021802</v>
      </c>
      <c r="AQ19" s="73">
        <v>0</v>
      </c>
      <c r="AR19" s="73">
        <v>199.83346029420599</v>
      </c>
      <c r="AS19" s="73">
        <v>4682.9054075078302</v>
      </c>
      <c r="AT19" s="73">
        <v>478.69637185160701</v>
      </c>
      <c r="AU19" s="73">
        <v>5203.2275901869998</v>
      </c>
      <c r="AV19" s="73">
        <v>0</v>
      </c>
      <c r="AW19" s="73">
        <v>17.254200647662799</v>
      </c>
      <c r="AX19" s="73">
        <v>0</v>
      </c>
      <c r="AY19" s="73">
        <v>71.752230336328196</v>
      </c>
      <c r="AZ19" s="73">
        <v>7.3792106648588707E-2</v>
      </c>
      <c r="BA19" s="73">
        <v>2.5947466192672901E-2</v>
      </c>
      <c r="BB19" s="73">
        <v>97.613267277346907</v>
      </c>
      <c r="BC19" s="73">
        <v>3.3162134075188601E-2</v>
      </c>
      <c r="BD19" s="73">
        <v>0</v>
      </c>
      <c r="BE19" s="73">
        <v>4.8097926751434301E-3</v>
      </c>
      <c r="BF19" s="73">
        <v>130.48545262685599</v>
      </c>
      <c r="BG19" s="73">
        <v>126.56995949017499</v>
      </c>
      <c r="BH19" s="73">
        <v>3.9154931366810501</v>
      </c>
      <c r="BI19" s="73">
        <v>0</v>
      </c>
      <c r="BJ19" s="73">
        <v>0</v>
      </c>
      <c r="BK19" s="73">
        <v>0.517810991804317</v>
      </c>
      <c r="BL19" s="73">
        <v>0</v>
      </c>
      <c r="BM19" s="73">
        <v>5.5565578232664796</v>
      </c>
      <c r="BN19" s="73">
        <v>0</v>
      </c>
      <c r="BO19" s="73">
        <v>0.1444200976868</v>
      </c>
      <c r="BP19" s="73">
        <v>22.226294787061001</v>
      </c>
      <c r="BQ19" s="73">
        <v>5.0736008480344799</v>
      </c>
      <c r="BR19" s="73">
        <v>0</v>
      </c>
      <c r="BS19" s="73">
        <v>0.37339072045944199</v>
      </c>
      <c r="BT19" s="73">
        <v>5.0629295832713204E-4</v>
      </c>
      <c r="BU19" s="73">
        <v>5.1712505004469804</v>
      </c>
      <c r="BV19" s="73">
        <v>5.5937050113959597</v>
      </c>
      <c r="BW19" s="73">
        <v>0</v>
      </c>
      <c r="BX19" s="73">
        <v>7.1335238774243401E-2</v>
      </c>
      <c r="BY19" s="73">
        <v>6.1170836006831601</v>
      </c>
      <c r="BZ19" s="73">
        <v>0</v>
      </c>
      <c r="CA19" s="73">
        <v>0.53416545479812805</v>
      </c>
      <c r="CB19" s="73">
        <v>195.62124955549299</v>
      </c>
      <c r="CC19" s="73">
        <v>4.99416500107536</v>
      </c>
      <c r="CD19" s="90"/>
      <c r="CE19" s="28">
        <f t="shared" si="0"/>
        <v>7.9999980985002283E-3</v>
      </c>
      <c r="CF19" s="90"/>
      <c r="CG19" s="66">
        <f t="shared" si="1"/>
        <v>-7.6655284469319656E-7</v>
      </c>
      <c r="CH19" s="66">
        <f t="shared" si="2"/>
        <v>8.0970657808668248E-7</v>
      </c>
      <c r="CI19" s="66">
        <f t="shared" si="3"/>
        <v>-5.4985321659093215E-7</v>
      </c>
      <c r="CJ19" s="66">
        <f t="shared" si="4"/>
        <v>-2.4932526674190806E-5</v>
      </c>
      <c r="CK19" s="66">
        <f t="shared" si="5"/>
        <v>-2.5661353523337517E-5</v>
      </c>
      <c r="CL19" s="66">
        <f t="shared" si="6"/>
        <v>7.1442093540258694E-7</v>
      </c>
      <c r="CM19" s="66">
        <f t="shared" si="7"/>
        <v>-1.8446104616853254E-7</v>
      </c>
      <c r="CN19" s="66">
        <f t="shared" si="8"/>
        <v>7.3885191252131689E-7</v>
      </c>
      <c r="CO19" s="66">
        <f t="shared" si="9"/>
        <v>1.8552466592277191E-6</v>
      </c>
      <c r="CP19" s="66">
        <f t="shared" si="10"/>
        <v>-2.4070100199550966E-6</v>
      </c>
      <c r="CQ19" s="66">
        <f t="shared" si="11"/>
        <v>-1.1898025003788147E-6</v>
      </c>
      <c r="CR19" s="66">
        <f t="shared" si="12"/>
        <v>4.0093615056535136E-6</v>
      </c>
      <c r="CS19" s="66">
        <f t="shared" si="13"/>
        <v>2.1966183000382568E-5</v>
      </c>
    </row>
    <row r="20" spans="1:97" x14ac:dyDescent="0.25">
      <c r="A20" s="73" t="s">
        <v>183</v>
      </c>
      <c r="B20" s="73">
        <v>129.55515946</v>
      </c>
      <c r="C20" s="73">
        <v>0.40534637019999997</v>
      </c>
      <c r="D20" s="73">
        <v>1043.4888893</v>
      </c>
      <c r="E20" s="73">
        <v>30.771949828</v>
      </c>
      <c r="F20" s="73">
        <v>29.848791333000001</v>
      </c>
      <c r="G20" s="73">
        <v>0.45686748230000002</v>
      </c>
      <c r="H20" s="73">
        <v>48.470777435999999</v>
      </c>
      <c r="I20" s="73">
        <v>0.85014859740000004</v>
      </c>
      <c r="J20" s="73">
        <v>0.1169955377</v>
      </c>
      <c r="K20" s="73">
        <v>1.9588859825</v>
      </c>
      <c r="L20" s="73">
        <v>0.14137433830000001</v>
      </c>
      <c r="M20" s="73">
        <v>0.14689054879999999</v>
      </c>
      <c r="N20" s="73">
        <v>7.9255033899999994E-2</v>
      </c>
      <c r="O20" s="73"/>
      <c r="P20" s="90" t="s">
        <v>183</v>
      </c>
      <c r="Q20" s="73">
        <v>0</v>
      </c>
      <c r="R20" s="73">
        <v>0</v>
      </c>
      <c r="S20" s="73">
        <v>0.141373908085869</v>
      </c>
      <c r="T20" s="73">
        <v>0.85014796856720498</v>
      </c>
      <c r="U20" s="73">
        <v>0.85014796856720498</v>
      </c>
      <c r="V20" s="73">
        <v>1.1556230839134201</v>
      </c>
      <c r="W20" s="73">
        <v>4.9423320976947203E-2</v>
      </c>
      <c r="X20" s="73">
        <v>0.11699475510108</v>
      </c>
      <c r="Y20" s="73">
        <v>0.146891487024878</v>
      </c>
      <c r="Z20" s="73">
        <v>0</v>
      </c>
      <c r="AA20" s="73">
        <v>129.554845721655</v>
      </c>
      <c r="AB20" s="73">
        <v>11.550610127194201</v>
      </c>
      <c r="AC20" s="73">
        <v>1.0438231582486399</v>
      </c>
      <c r="AD20" s="73">
        <v>3.7776232132607999</v>
      </c>
      <c r="AE20" s="73">
        <v>0</v>
      </c>
      <c r="AF20" s="73">
        <v>0</v>
      </c>
      <c r="AG20" s="73">
        <v>1.95888235870302</v>
      </c>
      <c r="AH20" s="73">
        <v>1.95888235870302</v>
      </c>
      <c r="AI20" s="73">
        <v>8.3479250618120897</v>
      </c>
      <c r="AJ20" s="73">
        <v>1.3837452003163599</v>
      </c>
      <c r="AK20" s="73">
        <v>8.6392906319648105E-2</v>
      </c>
      <c r="AL20" s="73">
        <v>0.158093645604723</v>
      </c>
      <c r="AM20" s="73">
        <v>0.67626967658636306</v>
      </c>
      <c r="AN20" s="73">
        <v>0</v>
      </c>
      <c r="AO20" s="73">
        <v>7.9255719112614198E-2</v>
      </c>
      <c r="AP20" s="73">
        <v>0.40534691611964402</v>
      </c>
      <c r="AQ20" s="73">
        <v>0</v>
      </c>
      <c r="AR20" s="73">
        <v>49.514644388961401</v>
      </c>
      <c r="AS20" s="73">
        <v>939.14036479879996</v>
      </c>
      <c r="AT20" s="73">
        <v>96.001233878426007</v>
      </c>
      <c r="AU20" s="73">
        <v>1043.4895237390299</v>
      </c>
      <c r="AV20" s="73">
        <v>0</v>
      </c>
      <c r="AW20" s="73">
        <v>4.2758280058918396</v>
      </c>
      <c r="AX20" s="73">
        <v>0</v>
      </c>
      <c r="AY20" s="73">
        <v>17.781128248648201</v>
      </c>
      <c r="AZ20" s="73">
        <v>1.7401778468559299E-2</v>
      </c>
      <c r="BA20" s="73">
        <v>6.1189897540193001E-3</v>
      </c>
      <c r="BB20" s="73">
        <v>23.019366270385799</v>
      </c>
      <c r="BC20" s="73">
        <v>7.8203714788052901E-3</v>
      </c>
      <c r="BD20" s="73">
        <v>0</v>
      </c>
      <c r="BE20" s="73">
        <v>1.1342562101445701E-3</v>
      </c>
      <c r="BF20" s="73">
        <v>30.771139198112799</v>
      </c>
      <c r="BG20" s="73">
        <v>29.8479809569602</v>
      </c>
      <c r="BH20" s="73">
        <v>0.92315824115257605</v>
      </c>
      <c r="BI20" s="73">
        <v>0</v>
      </c>
      <c r="BJ20" s="73">
        <v>0</v>
      </c>
      <c r="BK20" s="73">
        <v>0.122111529732083</v>
      </c>
      <c r="BL20" s="73">
        <v>0</v>
      </c>
      <c r="BM20" s="73">
        <v>1.31036504571834</v>
      </c>
      <c r="BN20" s="73">
        <v>0</v>
      </c>
      <c r="BO20" s="73">
        <v>3.4057402845064602E-2</v>
      </c>
      <c r="BP20" s="73">
        <v>5.2414318755270504</v>
      </c>
      <c r="BQ20" s="73">
        <v>1.25730100878475</v>
      </c>
      <c r="BR20" s="73">
        <v>0</v>
      </c>
      <c r="BS20" s="73">
        <v>8.8054042890920795E-2</v>
      </c>
      <c r="BT20" s="73">
        <v>1.19393949414948E-4</v>
      </c>
      <c r="BU20" s="73">
        <v>0.45686701292459703</v>
      </c>
      <c r="BV20" s="73">
        <v>1.3861978528810901</v>
      </c>
      <c r="BW20" s="73">
        <v>0</v>
      </c>
      <c r="BX20" s="73">
        <v>1.7678449832658101E-2</v>
      </c>
      <c r="BY20" s="73">
        <v>1.51589407562183</v>
      </c>
      <c r="BZ20" s="73">
        <v>0</v>
      </c>
      <c r="CA20" s="73">
        <v>0.13237384013558401</v>
      </c>
      <c r="CB20" s="73">
        <v>48.470751379266602</v>
      </c>
      <c r="CC20" s="73">
        <v>1.23762183007931</v>
      </c>
      <c r="CD20" s="90"/>
      <c r="CE20" s="28">
        <f t="shared" si="0"/>
        <v>8.000008502145526E-3</v>
      </c>
      <c r="CF20" s="90"/>
      <c r="CG20" s="66">
        <f t="shared" si="1"/>
        <v>-2.4216584372809841E-6</v>
      </c>
      <c r="CH20" s="66">
        <f t="shared" si="2"/>
        <v>1.3467979095919497E-6</v>
      </c>
      <c r="CI20" s="66">
        <f t="shared" si="3"/>
        <v>6.0799787751905615E-7</v>
      </c>
      <c r="CJ20" s="66">
        <f t="shared" si="4"/>
        <v>-2.6343143406007963E-5</v>
      </c>
      <c r="CK20" s="66">
        <f t="shared" si="5"/>
        <v>-2.7149375355295125E-5</v>
      </c>
      <c r="CL20" s="66">
        <f t="shared" si="6"/>
        <v>-1.0273775682752584E-6</v>
      </c>
      <c r="CM20" s="66">
        <f t="shared" si="7"/>
        <v>-5.3757613917238348E-7</v>
      </c>
      <c r="CN20" s="66">
        <f t="shared" si="8"/>
        <v>-7.3967397815018078E-7</v>
      </c>
      <c r="CO20" s="66">
        <f t="shared" si="9"/>
        <v>-6.6891347771604258E-6</v>
      </c>
      <c r="CP20" s="66">
        <f t="shared" si="10"/>
        <v>-1.8499274651099651E-6</v>
      </c>
      <c r="CQ20" s="66">
        <f t="shared" si="11"/>
        <v>-3.0430850194414936E-6</v>
      </c>
      <c r="CR20" s="66">
        <f t="shared" si="12"/>
        <v>6.3872378834150342E-6</v>
      </c>
      <c r="CS20" s="66">
        <f t="shared" si="13"/>
        <v>8.6456667858959705E-6</v>
      </c>
    </row>
    <row r="21" spans="1:97" x14ac:dyDescent="0.25">
      <c r="A21" s="73" t="s">
        <v>184</v>
      </c>
      <c r="B21" s="73">
        <v>472.10754821</v>
      </c>
      <c r="C21" s="73">
        <v>1.4771076532</v>
      </c>
      <c r="D21" s="73">
        <v>2269.9201702</v>
      </c>
      <c r="E21" s="73">
        <v>61.128596862999999</v>
      </c>
      <c r="F21" s="73">
        <v>59.29454346</v>
      </c>
      <c r="G21" s="73">
        <v>1.6648526237000001</v>
      </c>
      <c r="H21" s="73">
        <v>94.168633807000006</v>
      </c>
      <c r="I21" s="73">
        <v>1.6498187159</v>
      </c>
      <c r="J21" s="73">
        <v>0.22704434130000001</v>
      </c>
      <c r="K21" s="73">
        <v>3.8014610221999998</v>
      </c>
      <c r="L21" s="73">
        <v>0.27435442459999998</v>
      </c>
      <c r="M21" s="73">
        <v>0.28505931449999999</v>
      </c>
      <c r="N21" s="73">
        <v>0.1538042158</v>
      </c>
      <c r="O21" s="73"/>
      <c r="P21" s="90" t="s">
        <v>184</v>
      </c>
      <c r="Q21" s="73">
        <v>0</v>
      </c>
      <c r="R21" s="73">
        <v>0</v>
      </c>
      <c r="S21" s="73">
        <v>0.27435474925094999</v>
      </c>
      <c r="T21" s="73">
        <v>1.64981323863711</v>
      </c>
      <c r="U21" s="73">
        <v>1.64981323863711</v>
      </c>
      <c r="V21" s="73">
        <v>2.2452900374658902</v>
      </c>
      <c r="W21" s="73">
        <v>9.6023096497762403E-2</v>
      </c>
      <c r="X21" s="73">
        <v>0.22704467754100799</v>
      </c>
      <c r="Y21" s="73">
        <v>0.285057775605841</v>
      </c>
      <c r="Z21" s="73">
        <v>0</v>
      </c>
      <c r="AA21" s="73">
        <v>472.10812434773601</v>
      </c>
      <c r="AB21" s="73">
        <v>22.442054276310401</v>
      </c>
      <c r="AC21" s="73">
        <v>2.0280766810379101</v>
      </c>
      <c r="AD21" s="73">
        <v>7.3396598968994597</v>
      </c>
      <c r="AE21" s="73">
        <v>0</v>
      </c>
      <c r="AF21" s="73">
        <v>0</v>
      </c>
      <c r="AG21" s="73">
        <v>3.8014573663178899</v>
      </c>
      <c r="AH21" s="73">
        <v>3.8014573663178899</v>
      </c>
      <c r="AI21" s="73">
        <v>18.1593863031244</v>
      </c>
      <c r="AJ21" s="73">
        <v>2.6885184020537101</v>
      </c>
      <c r="AK21" s="73">
        <v>0.16785577236438401</v>
      </c>
      <c r="AL21" s="73">
        <v>0.30716956917524402</v>
      </c>
      <c r="AM21" s="73">
        <v>1.31395436957974</v>
      </c>
      <c r="AN21" s="73">
        <v>0</v>
      </c>
      <c r="AO21" s="73">
        <v>0.153805055555328</v>
      </c>
      <c r="AP21" s="73">
        <v>1.4771016039837399</v>
      </c>
      <c r="AQ21" s="73">
        <v>0</v>
      </c>
      <c r="AR21" s="73">
        <v>96.196778086057293</v>
      </c>
      <c r="AS21" s="73">
        <v>2042.9260324387999</v>
      </c>
      <c r="AT21" s="73">
        <v>208.83258432954599</v>
      </c>
      <c r="AU21" s="73">
        <v>2269.9180030714701</v>
      </c>
      <c r="AV21" s="73">
        <v>0</v>
      </c>
      <c r="AW21" s="73">
        <v>8.30764985617928</v>
      </c>
      <c r="AX21" s="73">
        <v>0</v>
      </c>
      <c r="AY21" s="73">
        <v>34.5477237338281</v>
      </c>
      <c r="AZ21" s="73">
        <v>3.4568740863219698E-2</v>
      </c>
      <c r="BA21" s="73">
        <v>1.21553610134647E-2</v>
      </c>
      <c r="BB21" s="73">
        <v>45.727954891229501</v>
      </c>
      <c r="BC21" s="73">
        <v>1.5535153839624701E-2</v>
      </c>
      <c r="BD21" s="73">
        <v>0</v>
      </c>
      <c r="BE21" s="73">
        <v>2.25319576712577E-3</v>
      </c>
      <c r="BF21" s="73">
        <v>61.127038297627401</v>
      </c>
      <c r="BG21" s="73">
        <v>59.292986575982901</v>
      </c>
      <c r="BH21" s="73">
        <v>1.8340517216444201</v>
      </c>
      <c r="BI21" s="73">
        <v>0</v>
      </c>
      <c r="BJ21" s="73">
        <v>0</v>
      </c>
      <c r="BK21" s="73">
        <v>0.24257412535480599</v>
      </c>
      <c r="BL21" s="73">
        <v>0</v>
      </c>
      <c r="BM21" s="73">
        <v>2.6030309121072199</v>
      </c>
      <c r="BN21" s="73">
        <v>0</v>
      </c>
      <c r="BO21" s="73">
        <v>6.7655081730848707E-2</v>
      </c>
      <c r="BP21" s="73">
        <v>10.412103447146899</v>
      </c>
      <c r="BQ21" s="73">
        <v>2.4428605089468598</v>
      </c>
      <c r="BR21" s="73">
        <v>0</v>
      </c>
      <c r="BS21" s="73">
        <v>0.17491847296857799</v>
      </c>
      <c r="BT21" s="73">
        <v>2.3719396160650801E-4</v>
      </c>
      <c r="BU21" s="73">
        <v>1.66484767362775</v>
      </c>
      <c r="BV21" s="73">
        <v>2.6932760111399801</v>
      </c>
      <c r="BW21" s="73">
        <v>0</v>
      </c>
      <c r="BX21" s="73">
        <v>3.4346798009812898E-2</v>
      </c>
      <c r="BY21" s="73">
        <v>2.9452839553735899</v>
      </c>
      <c r="BZ21" s="73">
        <v>0</v>
      </c>
      <c r="CA21" s="73">
        <v>0.25719354526384403</v>
      </c>
      <c r="CB21" s="73">
        <v>94.168591247650696</v>
      </c>
      <c r="CC21" s="73">
        <v>2.40461646088283</v>
      </c>
      <c r="CD21" s="90"/>
      <c r="CE21" s="28">
        <f t="shared" si="0"/>
        <v>8.0000186255858481E-3</v>
      </c>
      <c r="CF21" s="90"/>
      <c r="CG21" s="66">
        <f t="shared" si="1"/>
        <v>1.2203527314675291E-6</v>
      </c>
      <c r="CH21" s="66">
        <f t="shared" si="2"/>
        <v>-4.0953117039397155E-6</v>
      </c>
      <c r="CI21" s="66">
        <f t="shared" si="3"/>
        <v>-9.5471574654531461E-7</v>
      </c>
      <c r="CJ21" s="66">
        <f t="shared" si="4"/>
        <v>-2.5496501679742763E-5</v>
      </c>
      <c r="CK21" s="66">
        <f t="shared" si="5"/>
        <v>-2.6256783950934656E-5</v>
      </c>
      <c r="CL21" s="66">
        <f t="shared" si="6"/>
        <v>-2.9732795441660319E-6</v>
      </c>
      <c r="CM21" s="66">
        <f t="shared" si="7"/>
        <v>-4.5194825060060372E-7</v>
      </c>
      <c r="CN21" s="66">
        <f t="shared" si="8"/>
        <v>-3.3199180231872282E-6</v>
      </c>
      <c r="CO21" s="66">
        <f t="shared" si="9"/>
        <v>1.4809486378554355E-6</v>
      </c>
      <c r="CP21" s="66">
        <f t="shared" si="10"/>
        <v>-9.6170448377140063E-7</v>
      </c>
      <c r="CQ21" s="66">
        <f t="shared" si="11"/>
        <v>1.1833268243639123E-6</v>
      </c>
      <c r="CR21" s="66">
        <f t="shared" si="12"/>
        <v>-5.3985050854818539E-6</v>
      </c>
      <c r="CS21" s="66">
        <f t="shared" si="13"/>
        <v>5.4598979854300681E-6</v>
      </c>
    </row>
    <row r="22" spans="1:97" x14ac:dyDescent="0.25">
      <c r="A22" s="73" t="s">
        <v>313</v>
      </c>
      <c r="B22" s="73">
        <v>572.12396320000005</v>
      </c>
      <c r="C22" s="73">
        <v>1.7900354095</v>
      </c>
      <c r="D22" s="73">
        <v>4158.2885784999999</v>
      </c>
      <c r="E22" s="73">
        <v>120.78749223</v>
      </c>
      <c r="F22" s="73">
        <v>117.16380949000001</v>
      </c>
      <c r="G22" s="73">
        <v>2.0175557156999999</v>
      </c>
      <c r="H22" s="73">
        <v>189.68760287000001</v>
      </c>
      <c r="I22" s="73">
        <v>3.3255057683000002</v>
      </c>
      <c r="J22" s="73">
        <v>0.45764862439999998</v>
      </c>
      <c r="K22" s="73">
        <v>7.6625270616999996</v>
      </c>
      <c r="L22" s="73">
        <v>0.55301058950000004</v>
      </c>
      <c r="M22" s="73">
        <v>0.57458821770000001</v>
      </c>
      <c r="N22" s="73">
        <v>0.31002000499999999</v>
      </c>
      <c r="O22" s="73"/>
      <c r="P22" s="90" t="s">
        <v>313</v>
      </c>
      <c r="Q22" s="73">
        <v>0</v>
      </c>
      <c r="R22" s="73">
        <v>0</v>
      </c>
      <c r="S22" s="73">
        <v>0.55301108317280301</v>
      </c>
      <c r="T22" s="73">
        <v>3.32550475815929</v>
      </c>
      <c r="U22" s="73">
        <v>3.32550475815929</v>
      </c>
      <c r="V22" s="73">
        <v>4.5225817229782299</v>
      </c>
      <c r="W22" s="73">
        <v>0.19341557790549799</v>
      </c>
      <c r="X22" s="73">
        <v>0.45764896270569899</v>
      </c>
      <c r="Y22" s="73">
        <v>0.57458977690036706</v>
      </c>
      <c r="Z22" s="73">
        <v>0</v>
      </c>
      <c r="AA22" s="73">
        <v>572.12336094622401</v>
      </c>
      <c r="AB22" s="73">
        <v>45.2039472380958</v>
      </c>
      <c r="AC22" s="73">
        <v>4.0850586957367101</v>
      </c>
      <c r="AD22" s="73">
        <v>14.783967809473699</v>
      </c>
      <c r="AE22" s="73">
        <v>0</v>
      </c>
      <c r="AF22" s="73">
        <v>0</v>
      </c>
      <c r="AG22" s="73">
        <v>7.6625153091510496</v>
      </c>
      <c r="AH22" s="73">
        <v>7.6625153091510496</v>
      </c>
      <c r="AI22" s="73">
        <v>33.266272343347701</v>
      </c>
      <c r="AJ22" s="73">
        <v>5.4153745942624703</v>
      </c>
      <c r="AK22" s="73">
        <v>0.33810616846942998</v>
      </c>
      <c r="AL22" s="73">
        <v>0.61871114279759598</v>
      </c>
      <c r="AM22" s="73">
        <v>2.64662614172852</v>
      </c>
      <c r="AN22" s="73">
        <v>0</v>
      </c>
      <c r="AO22" s="73">
        <v>0.310022525683741</v>
      </c>
      <c r="AP22" s="73">
        <v>1.79003598846982</v>
      </c>
      <c r="AQ22" s="73">
        <v>0</v>
      </c>
      <c r="AR22" s="73">
        <v>193.77186736994</v>
      </c>
      <c r="AS22" s="73">
        <v>3742.4624005026599</v>
      </c>
      <c r="AT22" s="73">
        <v>382.56185210293302</v>
      </c>
      <c r="AU22" s="73">
        <v>4158.2905249489404</v>
      </c>
      <c r="AV22" s="73">
        <v>0</v>
      </c>
      <c r="AW22" s="73">
        <v>16.733715844965399</v>
      </c>
      <c r="AX22" s="73">
        <v>0</v>
      </c>
      <c r="AY22" s="73">
        <v>69.587526919591895</v>
      </c>
      <c r="AZ22" s="73">
        <v>6.8306398694863699E-2</v>
      </c>
      <c r="BA22" s="73">
        <v>2.4018621339638498E-2</v>
      </c>
      <c r="BB22" s="73">
        <v>90.3567047515116</v>
      </c>
      <c r="BC22" s="73">
        <v>3.0696957842115999E-2</v>
      </c>
      <c r="BD22" s="73">
        <v>0</v>
      </c>
      <c r="BE22" s="73">
        <v>4.4522258745459797E-3</v>
      </c>
      <c r="BF22" s="73">
        <v>120.784418716358</v>
      </c>
      <c r="BG22" s="73">
        <v>117.160716693067</v>
      </c>
      <c r="BH22" s="73">
        <v>3.62370202329183</v>
      </c>
      <c r="BI22" s="73">
        <v>0</v>
      </c>
      <c r="BJ22" s="73">
        <v>0</v>
      </c>
      <c r="BK22" s="73">
        <v>0.479316284881253</v>
      </c>
      <c r="BL22" s="73">
        <v>0</v>
      </c>
      <c r="BM22" s="73">
        <v>5.1434980417445297</v>
      </c>
      <c r="BN22" s="73">
        <v>0</v>
      </c>
      <c r="BO22" s="73">
        <v>0.133683805067323</v>
      </c>
      <c r="BP22" s="73">
        <v>20.5739374879434</v>
      </c>
      <c r="BQ22" s="73">
        <v>4.9205424520872798</v>
      </c>
      <c r="BR22" s="73">
        <v>0</v>
      </c>
      <c r="BS22" s="73">
        <v>0.34563347409844603</v>
      </c>
      <c r="BT22" s="73">
        <v>4.6864406929126901E-4</v>
      </c>
      <c r="BU22" s="73">
        <v>2.0175693663365202</v>
      </c>
      <c r="BV22" s="73">
        <v>5.4249480013490201</v>
      </c>
      <c r="BW22" s="73">
        <v>0</v>
      </c>
      <c r="BX22" s="73">
        <v>6.9185620676353796E-2</v>
      </c>
      <c r="BY22" s="73">
        <v>5.9325478570101904</v>
      </c>
      <c r="BZ22" s="73">
        <v>0</v>
      </c>
      <c r="CA22" s="73">
        <v>0.51805258026752998</v>
      </c>
      <c r="CB22" s="73">
        <v>189.68744754377499</v>
      </c>
      <c r="CC22" s="73">
        <v>4.8435184863120497</v>
      </c>
      <c r="CD22" s="90"/>
      <c r="CE22" s="28">
        <f t="shared" si="0"/>
        <v>7.9999875294322238E-3</v>
      </c>
      <c r="CF22" s="90"/>
      <c r="CG22" s="66">
        <f t="shared" si="1"/>
        <v>-1.0526630848824529E-6</v>
      </c>
      <c r="CH22" s="66">
        <f t="shared" si="2"/>
        <v>3.2344042861596141E-7</v>
      </c>
      <c r="CI22" s="66">
        <f t="shared" si="3"/>
        <v>4.6808895145169701E-7</v>
      </c>
      <c r="CJ22" s="66">
        <f t="shared" si="4"/>
        <v>-2.5445628394544293E-5</v>
      </c>
      <c r="CK22" s="66">
        <f t="shared" si="5"/>
        <v>-2.6397203594405618E-5</v>
      </c>
      <c r="CL22" s="66">
        <f t="shared" si="6"/>
        <v>6.7659279067398444E-6</v>
      </c>
      <c r="CM22" s="66">
        <f t="shared" si="7"/>
        <v>-8.1885280146187097E-7</v>
      </c>
      <c r="CN22" s="66">
        <f t="shared" si="8"/>
        <v>-3.0375551286612797E-7</v>
      </c>
      <c r="CO22" s="66">
        <f t="shared" si="9"/>
        <v>7.3922586231699663E-7</v>
      </c>
      <c r="CP22" s="66">
        <f t="shared" si="10"/>
        <v>-1.5337693238006886E-6</v>
      </c>
      <c r="CQ22" s="66">
        <f t="shared" si="11"/>
        <v>8.9270045157119348E-7</v>
      </c>
      <c r="CR22" s="66">
        <f t="shared" si="12"/>
        <v>2.7135961354757223E-6</v>
      </c>
      <c r="CS22" s="66">
        <f t="shared" si="13"/>
        <v>8.1307131809578137E-6</v>
      </c>
    </row>
    <row r="23" spans="1:97" x14ac:dyDescent="0.25">
      <c r="A23" s="73" t="s">
        <v>186</v>
      </c>
      <c r="B23" s="73">
        <v>809.10504397</v>
      </c>
      <c r="C23" s="73">
        <v>2.5314865573000001</v>
      </c>
      <c r="D23" s="73">
        <v>3707.9504916999999</v>
      </c>
      <c r="E23" s="73">
        <v>100.87348842</v>
      </c>
      <c r="F23" s="73">
        <v>97.846934821000005</v>
      </c>
      <c r="G23" s="73">
        <v>2.8532489571999999</v>
      </c>
      <c r="H23" s="73">
        <v>154.27616211</v>
      </c>
      <c r="I23" s="73">
        <v>2.7173226627</v>
      </c>
      <c r="J23" s="73">
        <v>0.37395183310000002</v>
      </c>
      <c r="K23" s="73">
        <v>6.2611704467999996</v>
      </c>
      <c r="L23" s="73">
        <v>0.45187358309999998</v>
      </c>
      <c r="M23" s="73">
        <v>0.46950499919999999</v>
      </c>
      <c r="N23" s="73">
        <v>0.25332218439999998</v>
      </c>
      <c r="O23" s="73"/>
      <c r="P23" s="90" t="s">
        <v>186</v>
      </c>
      <c r="Q23" s="73">
        <v>0</v>
      </c>
      <c r="R23" s="73">
        <v>0</v>
      </c>
      <c r="S23" s="73">
        <v>0.45187593191443098</v>
      </c>
      <c r="T23" s="73">
        <v>2.7173188496493399</v>
      </c>
      <c r="U23" s="73">
        <v>2.7173188496493399</v>
      </c>
      <c r="V23" s="73">
        <v>3.6771645346533499</v>
      </c>
      <c r="W23" s="73">
        <v>0.157257281594396</v>
      </c>
      <c r="X23" s="73">
        <v>0.37395709924021597</v>
      </c>
      <c r="Y23" s="73">
        <v>0.46950333593548899</v>
      </c>
      <c r="Z23" s="73">
        <v>0</v>
      </c>
      <c r="AA23" s="73">
        <v>809.10479176838203</v>
      </c>
      <c r="AB23" s="73">
        <v>36.753813860865399</v>
      </c>
      <c r="AC23" s="73">
        <v>3.3214169441936199</v>
      </c>
      <c r="AD23" s="73">
        <v>12.0203292865696</v>
      </c>
      <c r="AE23" s="73">
        <v>0</v>
      </c>
      <c r="AF23" s="73">
        <v>0</v>
      </c>
      <c r="AG23" s="73">
        <v>6.2611711871246101</v>
      </c>
      <c r="AH23" s="73">
        <v>6.2611711871246101</v>
      </c>
      <c r="AI23" s="73">
        <v>29.663607866752599</v>
      </c>
      <c r="AJ23" s="73">
        <v>4.4030462195752804</v>
      </c>
      <c r="AK23" s="73">
        <v>0.274904242211371</v>
      </c>
      <c r="AL23" s="73">
        <v>0.50305023965940099</v>
      </c>
      <c r="AM23" s="73">
        <v>2.1518823572810399</v>
      </c>
      <c r="AN23" s="73">
        <v>0</v>
      </c>
      <c r="AO23" s="73">
        <v>0.25331992075628901</v>
      </c>
      <c r="AP23" s="73">
        <v>2.5314855397410598</v>
      </c>
      <c r="AQ23" s="73">
        <v>0</v>
      </c>
      <c r="AR23" s="73">
        <v>157.59767666352499</v>
      </c>
      <c r="AS23" s="73">
        <v>3337.1536329524802</v>
      </c>
      <c r="AT23" s="73">
        <v>341.130652016071</v>
      </c>
      <c r="AU23" s="73">
        <v>3707.9478928353001</v>
      </c>
      <c r="AV23" s="73">
        <v>0</v>
      </c>
      <c r="AW23" s="73">
        <v>13.605571450983501</v>
      </c>
      <c r="AX23" s="73">
        <v>0</v>
      </c>
      <c r="AY23" s="73">
        <v>56.579308324234802</v>
      </c>
      <c r="AZ23" s="73">
        <v>5.7044721796546502E-2</v>
      </c>
      <c r="BA23" s="73">
        <v>2.0058631553652201E-2</v>
      </c>
      <c r="BB23" s="73">
        <v>75.459522687213706</v>
      </c>
      <c r="BC23" s="73">
        <v>2.5635868656338E-2</v>
      </c>
      <c r="BD23" s="73">
        <v>0</v>
      </c>
      <c r="BE23" s="73">
        <v>3.7182273790902602E-3</v>
      </c>
      <c r="BF23" s="73">
        <v>100.87090434735801</v>
      </c>
      <c r="BG23" s="73">
        <v>97.844349254847401</v>
      </c>
      <c r="BH23" s="73">
        <v>3.0265550925114399</v>
      </c>
      <c r="BI23" s="73">
        <v>0</v>
      </c>
      <c r="BJ23" s="73">
        <v>0</v>
      </c>
      <c r="BK23" s="73">
        <v>0.40029290240689502</v>
      </c>
      <c r="BL23" s="73">
        <v>0</v>
      </c>
      <c r="BM23" s="73">
        <v>4.2954820411492696</v>
      </c>
      <c r="BN23" s="73">
        <v>0</v>
      </c>
      <c r="BO23" s="73">
        <v>0.111643238270033</v>
      </c>
      <c r="BP23" s="73">
        <v>17.181911055848499</v>
      </c>
      <c r="BQ23" s="73">
        <v>4.0007294507975297</v>
      </c>
      <c r="BR23" s="73">
        <v>0</v>
      </c>
      <c r="BS23" s="73">
        <v>0.28864849002132897</v>
      </c>
      <c r="BT23" s="73">
        <v>3.91390551949161E-4</v>
      </c>
      <c r="BU23" s="73">
        <v>2.8532484395134299</v>
      </c>
      <c r="BV23" s="73">
        <v>4.4108555716779998</v>
      </c>
      <c r="BW23" s="73">
        <v>0</v>
      </c>
      <c r="BX23" s="73">
        <v>5.6251770390746497E-2</v>
      </c>
      <c r="BY23" s="73">
        <v>4.8235516259133799</v>
      </c>
      <c r="BZ23" s="73">
        <v>0</v>
      </c>
      <c r="CA23" s="73">
        <v>0.42120967365855899</v>
      </c>
      <c r="CB23" s="73">
        <v>154.27607788929501</v>
      </c>
      <c r="CC23" s="73">
        <v>3.9380832008206599</v>
      </c>
      <c r="CD23" s="90"/>
      <c r="CE23" s="28">
        <f t="shared" si="0"/>
        <v>8.0000066678580402E-3</v>
      </c>
      <c r="CF23" s="90"/>
      <c r="CG23" s="66">
        <f t="shared" si="1"/>
        <v>-3.117044194048934E-7</v>
      </c>
      <c r="CH23" s="66">
        <f t="shared" si="2"/>
        <v>-4.019610285052361E-7</v>
      </c>
      <c r="CI23" s="66">
        <f t="shared" si="3"/>
        <v>-7.0088980574737349E-7</v>
      </c>
      <c r="CJ23" s="66">
        <f t="shared" si="4"/>
        <v>-2.5616965195406093E-5</v>
      </c>
      <c r="CK23" s="66">
        <f t="shared" si="5"/>
        <v>-2.6424600395850417E-5</v>
      </c>
      <c r="CL23" s="66">
        <f t="shared" si="6"/>
        <v>-1.8143757443593946E-7</v>
      </c>
      <c r="CM23" s="66">
        <f t="shared" si="7"/>
        <v>-5.4590873819713535E-7</v>
      </c>
      <c r="CN23" s="66">
        <f t="shared" si="8"/>
        <v>-1.4032380888906493E-6</v>
      </c>
      <c r="CO23" s="66">
        <f t="shared" si="9"/>
        <v>1.4082402464237924E-5</v>
      </c>
      <c r="CP23" s="66">
        <f t="shared" si="10"/>
        <v>1.1824060961039435E-7</v>
      </c>
      <c r="CQ23" s="66">
        <f t="shared" si="11"/>
        <v>5.1979458832143979E-6</v>
      </c>
      <c r="CR23" s="66">
        <f t="shared" si="12"/>
        <v>-3.542591695175475E-6</v>
      </c>
      <c r="CS23" s="66">
        <f t="shared" si="13"/>
        <v>-8.9358289576463971E-6</v>
      </c>
    </row>
    <row r="24" spans="1:97" x14ac:dyDescent="0.25">
      <c r="A24" s="73" t="s">
        <v>187</v>
      </c>
      <c r="B24" s="73">
        <v>2700.826161</v>
      </c>
      <c r="C24" s="73">
        <v>8.4502063758000006</v>
      </c>
      <c r="D24" s="73">
        <v>9434.9688800999993</v>
      </c>
      <c r="E24" s="73">
        <v>234.05562244000001</v>
      </c>
      <c r="F24" s="73">
        <v>227.03238966999999</v>
      </c>
      <c r="G24" s="73">
        <v>9.5242609350999992</v>
      </c>
      <c r="H24" s="73">
        <v>350.70286432</v>
      </c>
      <c r="I24" s="73">
        <v>6.1545344751000002</v>
      </c>
      <c r="J24" s="73">
        <v>0.84697319270000004</v>
      </c>
      <c r="K24" s="73">
        <v>14.181087103999999</v>
      </c>
      <c r="L24" s="73">
        <v>1.0234601828000001</v>
      </c>
      <c r="M24" s="73">
        <v>1.0633940340000001</v>
      </c>
      <c r="N24" s="73">
        <v>0.57375597619999996</v>
      </c>
      <c r="O24" s="73"/>
      <c r="P24" s="90" t="s">
        <v>187</v>
      </c>
      <c r="Q24" s="73">
        <v>0</v>
      </c>
      <c r="R24" s="73">
        <v>0</v>
      </c>
      <c r="S24" s="73">
        <v>1.0234608399262299</v>
      </c>
      <c r="T24" s="73">
        <v>6.15453005533168</v>
      </c>
      <c r="U24" s="73">
        <v>6.15453005533168</v>
      </c>
      <c r="V24" s="73">
        <v>8.3610119711304591</v>
      </c>
      <c r="W24" s="73">
        <v>0.35757033558351597</v>
      </c>
      <c r="X24" s="73">
        <v>0.84697095717512605</v>
      </c>
      <c r="Y24" s="73">
        <v>1.06339419828436</v>
      </c>
      <c r="Z24" s="73">
        <v>0</v>
      </c>
      <c r="AA24" s="73">
        <v>2700.82443374173</v>
      </c>
      <c r="AB24" s="73">
        <v>83.569496700618004</v>
      </c>
      <c r="AC24" s="73">
        <v>7.5521268845589402</v>
      </c>
      <c r="AD24" s="73">
        <v>27.331369304431298</v>
      </c>
      <c r="AE24" s="73">
        <v>0</v>
      </c>
      <c r="AF24" s="73">
        <v>0</v>
      </c>
      <c r="AG24" s="73">
        <v>14.181091138147501</v>
      </c>
      <c r="AH24" s="73">
        <v>14.181091138147501</v>
      </c>
      <c r="AI24" s="73">
        <v>75.479750321048101</v>
      </c>
      <c r="AJ24" s="73">
        <v>10.011505682278599</v>
      </c>
      <c r="AK24" s="73">
        <v>0.62506571341542205</v>
      </c>
      <c r="AL24" s="73">
        <v>1.14382530538482</v>
      </c>
      <c r="AM24" s="73">
        <v>4.8928843770939796</v>
      </c>
      <c r="AN24" s="73">
        <v>0</v>
      </c>
      <c r="AO24" s="73">
        <v>0.57375647093515603</v>
      </c>
      <c r="AP24" s="73">
        <v>8.4502123213016098</v>
      </c>
      <c r="AQ24" s="73">
        <v>0</v>
      </c>
      <c r="AR24" s="73">
        <v>358.25453524915002</v>
      </c>
      <c r="AS24" s="73">
        <v>8491.4686740146699</v>
      </c>
      <c r="AT24" s="73">
        <v>868.01652150685902</v>
      </c>
      <c r="AU24" s="73">
        <v>9434.9649458425793</v>
      </c>
      <c r="AV24" s="73">
        <v>0</v>
      </c>
      <c r="AW24" s="73">
        <v>30.935937773998599</v>
      </c>
      <c r="AX24" s="73">
        <v>0</v>
      </c>
      <c r="AY24" s="73">
        <v>128.64795872105</v>
      </c>
      <c r="AZ24" s="73">
        <v>0.13235986742505601</v>
      </c>
      <c r="BA24" s="73">
        <v>4.6541683923345199E-2</v>
      </c>
      <c r="BB24" s="73">
        <v>175.08738283811999</v>
      </c>
      <c r="BC24" s="73">
        <v>5.9482479516305899E-2</v>
      </c>
      <c r="BD24" s="73">
        <v>0</v>
      </c>
      <c r="BE24" s="73">
        <v>8.62719118812591E-3</v>
      </c>
      <c r="BF24" s="73">
        <v>234.049735551954</v>
      </c>
      <c r="BG24" s="73">
        <v>227.02650194976701</v>
      </c>
      <c r="BH24" s="73">
        <v>7.0232336021869797</v>
      </c>
      <c r="BI24" s="73">
        <v>0</v>
      </c>
      <c r="BJ24" s="73">
        <v>0</v>
      </c>
      <c r="BK24" s="73">
        <v>0.92878848757419896</v>
      </c>
      <c r="BL24" s="73">
        <v>0</v>
      </c>
      <c r="BM24" s="73">
        <v>9.9667278778859902</v>
      </c>
      <c r="BN24" s="73">
        <v>0</v>
      </c>
      <c r="BO24" s="73">
        <v>0.25904398529517098</v>
      </c>
      <c r="BP24" s="73">
        <v>39.866894636705801</v>
      </c>
      <c r="BQ24" s="73">
        <v>9.0967022377204003</v>
      </c>
      <c r="BR24" s="73">
        <v>0</v>
      </c>
      <c r="BS24" s="73">
        <v>0.66974477344753303</v>
      </c>
      <c r="BT24" s="73">
        <v>9.0812868587994704E-4</v>
      </c>
      <c r="BU24" s="73">
        <v>9.5242490049989907</v>
      </c>
      <c r="BV24" s="73">
        <v>10.0292141050019</v>
      </c>
      <c r="BW24" s="73">
        <v>0</v>
      </c>
      <c r="BX24" s="73">
        <v>0.12790379348893099</v>
      </c>
      <c r="BY24" s="73">
        <v>10.9676481071764</v>
      </c>
      <c r="BZ24" s="73">
        <v>0</v>
      </c>
      <c r="CA24" s="73">
        <v>0.95773351131004103</v>
      </c>
      <c r="CB24" s="73">
        <v>350.702694213418</v>
      </c>
      <c r="CC24" s="73">
        <v>8.9542852590714102</v>
      </c>
      <c r="CD24" s="90"/>
      <c r="CE24" s="28">
        <f t="shared" si="0"/>
        <v>8.0000032596101479E-3</v>
      </c>
      <c r="CF24" s="90"/>
      <c r="CG24" s="66">
        <f t="shared" si="1"/>
        <v>-6.3952959835318858E-7</v>
      </c>
      <c r="CH24" s="66">
        <f t="shared" si="2"/>
        <v>7.0359247394102294E-7</v>
      </c>
      <c r="CI24" s="66">
        <f t="shared" si="3"/>
        <v>-4.1698679349540505E-7</v>
      </c>
      <c r="CJ24" s="66">
        <f t="shared" si="4"/>
        <v>-2.5151662603259567E-5</v>
      </c>
      <c r="CK24" s="66">
        <f t="shared" si="5"/>
        <v>-2.5933393211139651E-5</v>
      </c>
      <c r="CL24" s="66">
        <f t="shared" si="6"/>
        <v>-1.2526012348581169E-6</v>
      </c>
      <c r="CM24" s="66">
        <f t="shared" si="7"/>
        <v>-4.8504474673786101E-7</v>
      </c>
      <c r="CN24" s="66">
        <f t="shared" si="8"/>
        <v>-7.1813202738566117E-7</v>
      </c>
      <c r="CO24" s="66">
        <f t="shared" si="9"/>
        <v>-2.6394281345177437E-6</v>
      </c>
      <c r="CP24" s="66">
        <f t="shared" si="10"/>
        <v>2.8447378341313425E-7</v>
      </c>
      <c r="CQ24" s="66">
        <f t="shared" si="11"/>
        <v>6.4206330731609655E-7</v>
      </c>
      <c r="CR24" s="66">
        <f t="shared" si="12"/>
        <v>1.5449057888327869E-7</v>
      </c>
      <c r="CS24" s="66">
        <f t="shared" si="13"/>
        <v>8.6227451492763234E-7</v>
      </c>
    </row>
    <row r="25" spans="1:97" x14ac:dyDescent="0.25">
      <c r="A25" s="73" t="s">
        <v>188</v>
      </c>
      <c r="B25" s="73">
        <v>1101.0316663000001</v>
      </c>
      <c r="C25" s="73">
        <v>3.4448527106000002</v>
      </c>
      <c r="D25" s="73">
        <v>4090.1697106000001</v>
      </c>
      <c r="E25" s="73">
        <v>104.83910381</v>
      </c>
      <c r="F25" s="73">
        <v>101.69332969</v>
      </c>
      <c r="G25" s="73">
        <v>3.8827055806000002</v>
      </c>
      <c r="H25" s="73">
        <v>157.66048910999999</v>
      </c>
      <c r="I25" s="73">
        <v>2.7763992244</v>
      </c>
      <c r="J25" s="73">
        <v>0.38208181689999998</v>
      </c>
      <c r="K25" s="73">
        <v>6.3972928266000002</v>
      </c>
      <c r="L25" s="73">
        <v>0.46169764219999998</v>
      </c>
      <c r="M25" s="73">
        <v>0.4797123787</v>
      </c>
      <c r="N25" s="73">
        <v>0.25882959239999997</v>
      </c>
      <c r="O25" s="73"/>
      <c r="P25" s="90" t="s">
        <v>188</v>
      </c>
      <c r="Q25" s="73">
        <v>0</v>
      </c>
      <c r="R25" s="73">
        <v>0</v>
      </c>
      <c r="S25" s="73">
        <v>0.46169569727462101</v>
      </c>
      <c r="T25" s="73">
        <v>2.7764004303143999</v>
      </c>
      <c r="U25" s="73">
        <v>2.7764004303143999</v>
      </c>
      <c r="V25" s="73">
        <v>3.75786602706245</v>
      </c>
      <c r="W25" s="73">
        <v>0.160708854906044</v>
      </c>
      <c r="X25" s="73">
        <v>0.38208375338278699</v>
      </c>
      <c r="Y25" s="73">
        <v>0.479712398910006</v>
      </c>
      <c r="Z25" s="73">
        <v>0</v>
      </c>
      <c r="AA25" s="73">
        <v>1101.0298220124801</v>
      </c>
      <c r="AB25" s="73">
        <v>37.560496426805898</v>
      </c>
      <c r="AC25" s="73">
        <v>3.3943250823523501</v>
      </c>
      <c r="AD25" s="73">
        <v>12.284187574117301</v>
      </c>
      <c r="AE25" s="73">
        <v>0</v>
      </c>
      <c r="AF25" s="73">
        <v>0</v>
      </c>
      <c r="AG25" s="73">
        <v>6.3972921305804098</v>
      </c>
      <c r="AH25" s="73">
        <v>6.3972921305804098</v>
      </c>
      <c r="AI25" s="73">
        <v>32.721372201744899</v>
      </c>
      <c r="AJ25" s="73">
        <v>4.4996856669426402</v>
      </c>
      <c r="AK25" s="73">
        <v>0.280938513767783</v>
      </c>
      <c r="AL25" s="73">
        <v>0.51409726575778603</v>
      </c>
      <c r="AM25" s="73">
        <v>2.1991159362418</v>
      </c>
      <c r="AN25" s="73">
        <v>0</v>
      </c>
      <c r="AO25" s="73">
        <v>0.258828922388331</v>
      </c>
      <c r="AP25" s="73">
        <v>3.44485413772273</v>
      </c>
      <c r="AQ25" s="73">
        <v>0</v>
      </c>
      <c r="AR25" s="73">
        <v>161.054882033984</v>
      </c>
      <c r="AS25" s="73">
        <v>3681.1537584426501</v>
      </c>
      <c r="AT25" s="73">
        <v>376.29564217022897</v>
      </c>
      <c r="AU25" s="73">
        <v>4090.1707728146298</v>
      </c>
      <c r="AV25" s="73">
        <v>0</v>
      </c>
      <c r="AW25" s="73">
        <v>13.904236801451701</v>
      </c>
      <c r="AX25" s="73">
        <v>0</v>
      </c>
      <c r="AY25" s="73">
        <v>57.8211500140346</v>
      </c>
      <c r="AZ25" s="73">
        <v>5.9287193770840498E-2</v>
      </c>
      <c r="BA25" s="73">
        <v>2.0847093580691901E-2</v>
      </c>
      <c r="BB25" s="73">
        <v>78.425877680847904</v>
      </c>
      <c r="BC25" s="73">
        <v>2.66436416673556E-2</v>
      </c>
      <c r="BD25" s="73">
        <v>0</v>
      </c>
      <c r="BE25" s="73">
        <v>3.8643547265442002E-3</v>
      </c>
      <c r="BF25" s="73">
        <v>104.83644137002899</v>
      </c>
      <c r="BG25" s="73">
        <v>101.69066766323201</v>
      </c>
      <c r="BH25" s="73">
        <v>3.1457737067962901</v>
      </c>
      <c r="BI25" s="73">
        <v>0</v>
      </c>
      <c r="BJ25" s="73">
        <v>0</v>
      </c>
      <c r="BK25" s="73">
        <v>0.41602722165820599</v>
      </c>
      <c r="BL25" s="73">
        <v>0</v>
      </c>
      <c r="BM25" s="73">
        <v>4.4643344533915297</v>
      </c>
      <c r="BN25" s="73">
        <v>0</v>
      </c>
      <c r="BO25" s="73">
        <v>0.116031923184355</v>
      </c>
      <c r="BP25" s="73">
        <v>17.8573523300098</v>
      </c>
      <c r="BQ25" s="73">
        <v>4.0885426918781897</v>
      </c>
      <c r="BR25" s="73">
        <v>0</v>
      </c>
      <c r="BS25" s="73">
        <v>0.29999500014881098</v>
      </c>
      <c r="BT25" s="73">
        <v>4.0677024664208499E-4</v>
      </c>
      <c r="BU25" s="73">
        <v>3.8827008110054702</v>
      </c>
      <c r="BV25" s="73">
        <v>4.5076615111639597</v>
      </c>
      <c r="BW25" s="73">
        <v>0</v>
      </c>
      <c r="BX25" s="73">
        <v>5.7484806605173598E-2</v>
      </c>
      <c r="BY25" s="73">
        <v>4.9294285214137599</v>
      </c>
      <c r="BZ25" s="73">
        <v>0</v>
      </c>
      <c r="CA25" s="73">
        <v>0.430455457137849</v>
      </c>
      <c r="CB25" s="73">
        <v>157.660450804411</v>
      </c>
      <c r="CC25" s="73">
        <v>4.0245245867594397</v>
      </c>
      <c r="CD25" s="90"/>
      <c r="CE25" s="28">
        <f t="shared" si="0"/>
        <v>8.0000014716324185E-3</v>
      </c>
      <c r="CF25" s="90"/>
      <c r="CG25" s="66">
        <f t="shared" si="1"/>
        <v>-1.6750540211447395E-6</v>
      </c>
      <c r="CH25" s="66">
        <f t="shared" si="2"/>
        <v>4.1427685003127906E-7</v>
      </c>
      <c r="CI25" s="66">
        <f t="shared" si="3"/>
        <v>2.5969940242398412E-7</v>
      </c>
      <c r="CJ25" s="66">
        <f t="shared" si="4"/>
        <v>-2.5395485789630578E-5</v>
      </c>
      <c r="CK25" s="66">
        <f t="shared" si="5"/>
        <v>-2.6177004687603099E-5</v>
      </c>
      <c r="CL25" s="66">
        <f t="shared" si="6"/>
        <v>-1.2284203452941997E-6</v>
      </c>
      <c r="CM25" s="66">
        <f t="shared" si="7"/>
        <v>-2.4296251523272057E-7</v>
      </c>
      <c r="CN25" s="66">
        <f t="shared" si="8"/>
        <v>4.3434474022872796E-7</v>
      </c>
      <c r="CO25" s="66">
        <f t="shared" si="9"/>
        <v>5.0682411498257039E-6</v>
      </c>
      <c r="CP25" s="66">
        <f t="shared" si="10"/>
        <v>-1.0879908256083708E-7</v>
      </c>
      <c r="CQ25" s="66">
        <f t="shared" si="11"/>
        <v>-4.2125521146350315E-6</v>
      </c>
      <c r="CR25" s="66">
        <f t="shared" si="12"/>
        <v>4.2129423586735334E-8</v>
      </c>
      <c r="CS25" s="66">
        <f t="shared" si="13"/>
        <v>-2.5886208094168017E-6</v>
      </c>
    </row>
    <row r="26" spans="1:97" x14ac:dyDescent="0.25">
      <c r="A26" s="73" t="s">
        <v>189</v>
      </c>
      <c r="B26" s="73">
        <v>4011.2878669000002</v>
      </c>
      <c r="C26" s="73">
        <v>12.550311220999999</v>
      </c>
      <c r="D26" s="73">
        <v>13569.539546</v>
      </c>
      <c r="E26" s="73">
        <v>333.48635774000002</v>
      </c>
      <c r="F26" s="73">
        <v>323.47938906000002</v>
      </c>
      <c r="G26" s="73">
        <v>14.145503453</v>
      </c>
      <c r="H26" s="73">
        <v>497.75732288</v>
      </c>
      <c r="I26" s="73">
        <v>8.7393856802999998</v>
      </c>
      <c r="J26" s="73">
        <v>1.2026946021</v>
      </c>
      <c r="K26" s="73">
        <v>20.137020936999999</v>
      </c>
      <c r="L26" s="73">
        <v>1.453304599</v>
      </c>
      <c r="M26" s="73">
        <v>1.5100103227999999</v>
      </c>
      <c r="N26" s="73">
        <v>0.81472851950000003</v>
      </c>
      <c r="O26" s="73"/>
      <c r="P26" s="90" t="s">
        <v>189</v>
      </c>
      <c r="Q26" s="73">
        <v>0</v>
      </c>
      <c r="R26" s="73">
        <v>0</v>
      </c>
      <c r="S26" s="73">
        <v>1.45330132112791</v>
      </c>
      <c r="T26" s="73">
        <v>8.7393780507733201</v>
      </c>
      <c r="U26" s="73">
        <v>8.7393780507733201</v>
      </c>
      <c r="V26" s="73">
        <v>11.866515032242599</v>
      </c>
      <c r="W26" s="73">
        <v>0.50748846448493001</v>
      </c>
      <c r="X26" s="73">
        <v>1.20269706969343</v>
      </c>
      <c r="Y26" s="73">
        <v>1.5100075513722999</v>
      </c>
      <c r="Z26" s="73">
        <v>0</v>
      </c>
      <c r="AA26" s="73">
        <v>4011.2850844050499</v>
      </c>
      <c r="AB26" s="73">
        <v>118.607556027749</v>
      </c>
      <c r="AC26" s="73">
        <v>10.7184885669772</v>
      </c>
      <c r="AD26" s="73">
        <v>38.790604478172199</v>
      </c>
      <c r="AE26" s="73">
        <v>0</v>
      </c>
      <c r="AF26" s="73">
        <v>0</v>
      </c>
      <c r="AG26" s="73">
        <v>20.1370141060262</v>
      </c>
      <c r="AH26" s="73">
        <v>20.1370141060262</v>
      </c>
      <c r="AI26" s="73">
        <v>108.556239361762</v>
      </c>
      <c r="AJ26" s="73">
        <v>14.2089907092489</v>
      </c>
      <c r="AK26" s="73">
        <v>0.887132997813457</v>
      </c>
      <c r="AL26" s="73">
        <v>1.62339179784984</v>
      </c>
      <c r="AM26" s="73">
        <v>6.9443208579308404</v>
      </c>
      <c r="AN26" s="73">
        <v>0</v>
      </c>
      <c r="AO26" s="73">
        <v>0.81472285358341201</v>
      </c>
      <c r="AP26" s="73">
        <v>12.550290138615599</v>
      </c>
      <c r="AQ26" s="73">
        <v>0</v>
      </c>
      <c r="AR26" s="73">
        <v>508.475777983542</v>
      </c>
      <c r="AS26" s="73">
        <v>12212.5811993805</v>
      </c>
      <c r="AT26" s="73">
        <v>1248.3967909764799</v>
      </c>
      <c r="AU26" s="73">
        <v>13569.5342297187</v>
      </c>
      <c r="AV26" s="73">
        <v>0</v>
      </c>
      <c r="AW26" s="73">
        <v>43.906441111504201</v>
      </c>
      <c r="AX26" s="73">
        <v>0</v>
      </c>
      <c r="AY26" s="73">
        <v>182.58612497415899</v>
      </c>
      <c r="AZ26" s="73">
        <v>0.18858868389578701</v>
      </c>
      <c r="BA26" s="73">
        <v>6.6313196701885402E-2</v>
      </c>
      <c r="BB26" s="73">
        <v>249.46718613072301</v>
      </c>
      <c r="BC26" s="73">
        <v>8.4751605251409498E-2</v>
      </c>
      <c r="BD26" s="73">
        <v>0</v>
      </c>
      <c r="BE26" s="73">
        <v>1.2292165481131099E-2</v>
      </c>
      <c r="BF26" s="73">
        <v>333.47782998633699</v>
      </c>
      <c r="BG26" s="73">
        <v>323.47087663735101</v>
      </c>
      <c r="BH26" s="73">
        <v>10.0069533489861</v>
      </c>
      <c r="BI26" s="73">
        <v>0</v>
      </c>
      <c r="BJ26" s="73">
        <v>0</v>
      </c>
      <c r="BK26" s="73">
        <v>1.32335460154213</v>
      </c>
      <c r="BL26" s="73">
        <v>0</v>
      </c>
      <c r="BM26" s="73">
        <v>14.2007238800244</v>
      </c>
      <c r="BN26" s="73">
        <v>0</v>
      </c>
      <c r="BO26" s="73">
        <v>0.36908968358162803</v>
      </c>
      <c r="BP26" s="73">
        <v>56.803018803220901</v>
      </c>
      <c r="BQ26" s="73">
        <v>12.9106639485264</v>
      </c>
      <c r="BR26" s="73">
        <v>0</v>
      </c>
      <c r="BS26" s="73">
        <v>0.95426397438229205</v>
      </c>
      <c r="BT26" s="73">
        <v>1.2939125466139699E-3</v>
      </c>
      <c r="BU26" s="73">
        <v>14.1455055169563</v>
      </c>
      <c r="BV26" s="73">
        <v>14.234164009293799</v>
      </c>
      <c r="BW26" s="73">
        <v>0</v>
      </c>
      <c r="BX26" s="73">
        <v>0.18152780239932201</v>
      </c>
      <c r="BY26" s="73">
        <v>15.5660027127928</v>
      </c>
      <c r="BZ26" s="73">
        <v>0</v>
      </c>
      <c r="CA26" s="73">
        <v>1.35928113456108</v>
      </c>
      <c r="CB26" s="73">
        <v>497.75720935641499</v>
      </c>
      <c r="CC26" s="73">
        <v>12.7085354622044</v>
      </c>
      <c r="CD26" s="90"/>
      <c r="CE26" s="28">
        <f t="shared" si="0"/>
        <v>7.99999745930941E-3</v>
      </c>
      <c r="CF26" s="90"/>
      <c r="CG26" s="66">
        <f t="shared" si="1"/>
        <v>-6.9366623452407838E-7</v>
      </c>
      <c r="CH26" s="66">
        <f t="shared" si="2"/>
        <v>-1.6798296097025066E-6</v>
      </c>
      <c r="CI26" s="66">
        <f t="shared" si="3"/>
        <v>-3.9178052299335251E-7</v>
      </c>
      <c r="CJ26" s="66">
        <f t="shared" si="4"/>
        <v>-2.5571521788246836E-5</v>
      </c>
      <c r="CK26" s="66">
        <f t="shared" si="5"/>
        <v>-2.6315193291731767E-5</v>
      </c>
      <c r="CL26" s="66">
        <f t="shared" si="6"/>
        <v>1.4590900259923488E-7</v>
      </c>
      <c r="CM26" s="66">
        <f t="shared" si="7"/>
        <v>-2.2807014542231443E-7</v>
      </c>
      <c r="CN26" s="66">
        <f t="shared" si="8"/>
        <v>-8.7300491806449859E-7</v>
      </c>
      <c r="CO26" s="66">
        <f t="shared" si="9"/>
        <v>2.0517207159030388E-6</v>
      </c>
      <c r="CP26" s="66">
        <f t="shared" si="10"/>
        <v>-3.3922464601024011E-7</v>
      </c>
      <c r="CQ26" s="66">
        <f t="shared" si="11"/>
        <v>-2.2554611691416928E-6</v>
      </c>
      <c r="CR26" s="66">
        <f t="shared" si="12"/>
        <v>-1.8353700356564555E-6</v>
      </c>
      <c r="CS26" s="66">
        <f t="shared" si="13"/>
        <v>-6.954361425193414E-6</v>
      </c>
    </row>
    <row r="27" spans="1:97" x14ac:dyDescent="0.25">
      <c r="A27" s="73" t="s">
        <v>190</v>
      </c>
      <c r="B27" s="73">
        <v>3641.8058879999999</v>
      </c>
      <c r="C27" s="73">
        <v>11.394294627000001</v>
      </c>
      <c r="D27" s="73">
        <v>12564.18165</v>
      </c>
      <c r="E27" s="73">
        <v>311.10135507000001</v>
      </c>
      <c r="F27" s="73">
        <v>301.76618790999999</v>
      </c>
      <c r="G27" s="73">
        <v>12.84255404</v>
      </c>
      <c r="H27" s="73">
        <v>465.29931381</v>
      </c>
      <c r="I27" s="73">
        <v>8.1709580297999995</v>
      </c>
      <c r="J27" s="73">
        <v>1.1244688675000001</v>
      </c>
      <c r="K27" s="73">
        <v>18.827267607</v>
      </c>
      <c r="L27" s="73">
        <v>1.3587786737000001</v>
      </c>
      <c r="M27" s="73">
        <v>1.4117961405999999</v>
      </c>
      <c r="N27" s="73">
        <v>0.76173689769999997</v>
      </c>
      <c r="O27" s="73"/>
      <c r="P27" s="90" t="s">
        <v>190</v>
      </c>
      <c r="Q27" s="73">
        <v>0</v>
      </c>
      <c r="R27" s="73">
        <v>0</v>
      </c>
      <c r="S27" s="73">
        <v>1.3587784069864</v>
      </c>
      <c r="T27" s="73">
        <v>8.1709577932748001</v>
      </c>
      <c r="U27" s="73">
        <v>8.1709577932748001</v>
      </c>
      <c r="V27" s="73">
        <v>11.092573990082499</v>
      </c>
      <c r="W27" s="73">
        <v>0.47439038022347901</v>
      </c>
      <c r="X27" s="73">
        <v>1.1244686110803499</v>
      </c>
      <c r="Y27" s="73">
        <v>1.4117911227593301</v>
      </c>
      <c r="Z27" s="73">
        <v>0</v>
      </c>
      <c r="AA27" s="73">
        <v>3641.80478311259</v>
      </c>
      <c r="AB27" s="73">
        <v>110.872080829198</v>
      </c>
      <c r="AC27" s="73">
        <v>10.019439415883699</v>
      </c>
      <c r="AD27" s="73">
        <v>36.260738804379699</v>
      </c>
      <c r="AE27" s="73">
        <v>0</v>
      </c>
      <c r="AF27" s="73">
        <v>0</v>
      </c>
      <c r="AG27" s="73">
        <v>18.8272853545202</v>
      </c>
      <c r="AH27" s="73">
        <v>18.8272853545202</v>
      </c>
      <c r="AI27" s="73">
        <v>100.51340089221</v>
      </c>
      <c r="AJ27" s="73">
        <v>13.2822900027075</v>
      </c>
      <c r="AK27" s="73">
        <v>0.82927478826310497</v>
      </c>
      <c r="AL27" s="73">
        <v>1.5175209770993601</v>
      </c>
      <c r="AM27" s="73">
        <v>6.4914075172142303</v>
      </c>
      <c r="AN27" s="73">
        <v>0</v>
      </c>
      <c r="AO27" s="73">
        <v>0.76173738688423998</v>
      </c>
      <c r="AP27" s="73">
        <v>11.394303707733201</v>
      </c>
      <c r="AQ27" s="73">
        <v>0</v>
      </c>
      <c r="AR27" s="73">
        <v>475.31895924205099</v>
      </c>
      <c r="AS27" s="73">
        <v>11307.757027519099</v>
      </c>
      <c r="AT27" s="73">
        <v>1155.90447823608</v>
      </c>
      <c r="AU27" s="73">
        <v>12564.1749066474</v>
      </c>
      <c r="AV27" s="73">
        <v>0</v>
      </c>
      <c r="AW27" s="73">
        <v>41.0428346039837</v>
      </c>
      <c r="AX27" s="73">
        <v>0</v>
      </c>
      <c r="AY27" s="73">
        <v>170.67812417957299</v>
      </c>
      <c r="AZ27" s="73">
        <v>0.17592956142352401</v>
      </c>
      <c r="BA27" s="73">
        <v>6.1861904760329899E-2</v>
      </c>
      <c r="BB27" s="73">
        <v>232.721998840369</v>
      </c>
      <c r="BC27" s="73">
        <v>7.9062648643881794E-2</v>
      </c>
      <c r="BD27" s="73">
        <v>0</v>
      </c>
      <c r="BE27" s="73">
        <v>1.1467101339859001E-2</v>
      </c>
      <c r="BF27" s="73">
        <v>311.09339075480699</v>
      </c>
      <c r="BG27" s="73">
        <v>301.75823643137801</v>
      </c>
      <c r="BH27" s="73">
        <v>9.3351543234290695</v>
      </c>
      <c r="BI27" s="73">
        <v>0</v>
      </c>
      <c r="BJ27" s="73">
        <v>0</v>
      </c>
      <c r="BK27" s="73">
        <v>1.23452445730473</v>
      </c>
      <c r="BL27" s="73">
        <v>0</v>
      </c>
      <c r="BM27" s="73">
        <v>13.2475275310989</v>
      </c>
      <c r="BN27" s="73">
        <v>0</v>
      </c>
      <c r="BO27" s="73">
        <v>0.34431517609969298</v>
      </c>
      <c r="BP27" s="73">
        <v>52.990131221305496</v>
      </c>
      <c r="BQ27" s="73">
        <v>12.068635649131499</v>
      </c>
      <c r="BR27" s="73">
        <v>0</v>
      </c>
      <c r="BS27" s="73">
        <v>0.89021091794948004</v>
      </c>
      <c r="BT27" s="73">
        <v>1.2070710832961301E-3</v>
      </c>
      <c r="BU27" s="73">
        <v>12.8425348881209</v>
      </c>
      <c r="BV27" s="73">
        <v>13.305813278197</v>
      </c>
      <c r="BW27" s="73">
        <v>0</v>
      </c>
      <c r="BX27" s="73">
        <v>0.169687900750807</v>
      </c>
      <c r="BY27" s="73">
        <v>14.5507965058744</v>
      </c>
      <c r="BZ27" s="73">
        <v>0</v>
      </c>
      <c r="CA27" s="73">
        <v>1.2706302709350299</v>
      </c>
      <c r="CB27" s="73">
        <v>465.299142104422</v>
      </c>
      <c r="CC27" s="73">
        <v>11.8796760452265</v>
      </c>
      <c r="CD27" s="90"/>
      <c r="CE27" s="28">
        <f t="shared" si="0"/>
        <v>8.0000001304527269E-3</v>
      </c>
      <c r="CF27" s="90"/>
      <c r="CG27" s="66">
        <f t="shared" si="1"/>
        <v>-3.0338997843858428E-7</v>
      </c>
      <c r="CH27" s="66">
        <f t="shared" si="2"/>
        <v>7.9695439667964199E-7</v>
      </c>
      <c r="CI27" s="66">
        <f t="shared" si="3"/>
        <v>-5.3671244080563263E-7</v>
      </c>
      <c r="CJ27" s="66">
        <f t="shared" si="4"/>
        <v>-2.5600387343955134E-5</v>
      </c>
      <c r="CK27" s="66">
        <f t="shared" si="5"/>
        <v>-2.6349799747437496E-5</v>
      </c>
      <c r="CL27" s="66">
        <f t="shared" si="6"/>
        <v>-1.491282733937434E-6</v>
      </c>
      <c r="CM27" s="66">
        <f t="shared" si="7"/>
        <v>-3.6902177351553409E-7</v>
      </c>
      <c r="CN27" s="66">
        <f t="shared" si="8"/>
        <v>-2.8947058418813793E-8</v>
      </c>
      <c r="CO27" s="66">
        <f t="shared" si="9"/>
        <v>-2.280362378994464E-7</v>
      </c>
      <c r="CP27" s="66">
        <f t="shared" si="10"/>
        <v>9.4264980827696191E-7</v>
      </c>
      <c r="CQ27" s="66">
        <f t="shared" si="11"/>
        <v>-1.9628921564405924E-7</v>
      </c>
      <c r="CR27" s="66">
        <f t="shared" si="12"/>
        <v>-3.5542246685350554E-6</v>
      </c>
      <c r="CS27" s="66">
        <f t="shared" si="13"/>
        <v>6.4219580472154893E-7</v>
      </c>
    </row>
    <row r="28" spans="1:97" x14ac:dyDescent="0.25">
      <c r="A28" s="73" t="s">
        <v>191</v>
      </c>
      <c r="B28" s="73">
        <v>7421.6792993999998</v>
      </c>
      <c r="C28" s="73">
        <v>23.220567301999999</v>
      </c>
      <c r="D28" s="73">
        <v>24643.719335000002</v>
      </c>
      <c r="E28" s="73">
        <v>598.00148680999996</v>
      </c>
      <c r="F28" s="73">
        <v>580.05697381000004</v>
      </c>
      <c r="G28" s="73">
        <v>26.171990344000001</v>
      </c>
      <c r="H28" s="73">
        <v>891.71152328000005</v>
      </c>
      <c r="I28" s="73">
        <v>15.630077284</v>
      </c>
      <c r="J28" s="73">
        <v>2.1509760828000002</v>
      </c>
      <c r="K28" s="73">
        <v>36.014338424999998</v>
      </c>
      <c r="L28" s="73">
        <v>2.5991830598000001</v>
      </c>
      <c r="M28" s="73">
        <v>2.7005992076999998</v>
      </c>
      <c r="N28" s="73">
        <v>1.4571126837999999</v>
      </c>
      <c r="O28" s="73"/>
      <c r="P28" s="90" t="s">
        <v>191</v>
      </c>
      <c r="Q28" s="73">
        <v>0</v>
      </c>
      <c r="R28" s="73">
        <v>0</v>
      </c>
      <c r="S28" s="73">
        <v>2.5991831005107402</v>
      </c>
      <c r="T28" s="73">
        <v>15.630044476769701</v>
      </c>
      <c r="U28" s="73">
        <v>15.630044476769701</v>
      </c>
      <c r="V28" s="73">
        <v>21.2607088360588</v>
      </c>
      <c r="W28" s="73">
        <v>0.90925215712595298</v>
      </c>
      <c r="X28" s="73">
        <v>2.1509782586035802</v>
      </c>
      <c r="Y28" s="73">
        <v>2.7005937781514402</v>
      </c>
      <c r="Z28" s="73">
        <v>0</v>
      </c>
      <c r="AA28" s="73">
        <v>7421.6769030352098</v>
      </c>
      <c r="AB28" s="73">
        <v>212.504094442709</v>
      </c>
      <c r="AC28" s="73">
        <v>19.203872548268301</v>
      </c>
      <c r="AD28" s="73">
        <v>69.499450902262595</v>
      </c>
      <c r="AE28" s="73">
        <v>0</v>
      </c>
      <c r="AF28" s="73">
        <v>0</v>
      </c>
      <c r="AG28" s="73">
        <v>36.014296135003498</v>
      </c>
      <c r="AH28" s="73">
        <v>36.014296135003498</v>
      </c>
      <c r="AI28" s="73">
        <v>197.14982048843299</v>
      </c>
      <c r="AJ28" s="73">
        <v>25.457642014479902</v>
      </c>
      <c r="AK28" s="73">
        <v>1.58943316602864</v>
      </c>
      <c r="AL28" s="73">
        <v>2.9085707183293299</v>
      </c>
      <c r="AM28" s="73">
        <v>12.4418299962433</v>
      </c>
      <c r="AN28" s="73">
        <v>0</v>
      </c>
      <c r="AO28" s="73">
        <v>1.4571067061244001</v>
      </c>
      <c r="AP28" s="73">
        <v>23.220540989103601</v>
      </c>
      <c r="AQ28" s="73">
        <v>0</v>
      </c>
      <c r="AR28" s="73">
        <v>910.91539222980998</v>
      </c>
      <c r="AS28" s="73">
        <v>22179.3343010301</v>
      </c>
      <c r="AT28" s="73">
        <v>2267.2205736690898</v>
      </c>
      <c r="AU28" s="73">
        <v>24643.7046951876</v>
      </c>
      <c r="AV28" s="73">
        <v>0</v>
      </c>
      <c r="AW28" s="73">
        <v>78.665219308233702</v>
      </c>
      <c r="AX28" s="73">
        <v>0</v>
      </c>
      <c r="AY28" s="73">
        <v>327.13200090451198</v>
      </c>
      <c r="AZ28" s="73">
        <v>0.33817312587840398</v>
      </c>
      <c r="BA28" s="73">
        <v>0.11891170156032101</v>
      </c>
      <c r="BB28" s="73">
        <v>447.33975803171302</v>
      </c>
      <c r="BC28" s="73">
        <v>0.15197484543946299</v>
      </c>
      <c r="BD28" s="73">
        <v>0</v>
      </c>
      <c r="BE28" s="73">
        <v>2.2042131935603001E-2</v>
      </c>
      <c r="BF28" s="73">
        <v>597.98617686909904</v>
      </c>
      <c r="BG28" s="73">
        <v>580.04163696819705</v>
      </c>
      <c r="BH28" s="73">
        <v>17.9445399009022</v>
      </c>
      <c r="BI28" s="73">
        <v>0</v>
      </c>
      <c r="BJ28" s="73">
        <v>0</v>
      </c>
      <c r="BK28" s="73">
        <v>2.3730116613480101</v>
      </c>
      <c r="BL28" s="73">
        <v>0</v>
      </c>
      <c r="BM28" s="73">
        <v>25.4644511373093</v>
      </c>
      <c r="BN28" s="73">
        <v>0</v>
      </c>
      <c r="BO28" s="73">
        <v>0.66184417797913297</v>
      </c>
      <c r="BP28" s="73">
        <v>101.85798213705</v>
      </c>
      <c r="BQ28" s="73">
        <v>23.1315023302122</v>
      </c>
      <c r="BR28" s="73">
        <v>0</v>
      </c>
      <c r="BS28" s="73">
        <v>1.7111677610410201</v>
      </c>
      <c r="BT28" s="73">
        <v>2.3202569420790599E-3</v>
      </c>
      <c r="BU28" s="73">
        <v>26.171979774797801</v>
      </c>
      <c r="BV28" s="73">
        <v>25.502753379212098</v>
      </c>
      <c r="BW28" s="73">
        <v>0</v>
      </c>
      <c r="BX28" s="73">
        <v>0.325232378414823</v>
      </c>
      <c r="BY28" s="73">
        <v>27.888934231398</v>
      </c>
      <c r="BZ28" s="73">
        <v>0</v>
      </c>
      <c r="CA28" s="73">
        <v>2.4353639041326698</v>
      </c>
      <c r="CB28" s="73">
        <v>891.71130417720804</v>
      </c>
      <c r="CC28" s="73">
        <v>22.769308585128101</v>
      </c>
      <c r="CD28" s="90"/>
      <c r="CE28" s="28">
        <f t="shared" si="0"/>
        <v>8.000007422866582E-3</v>
      </c>
      <c r="CF28" s="90"/>
      <c r="CG28" s="66">
        <f t="shared" si="1"/>
        <v>-3.2288713825125241E-7</v>
      </c>
      <c r="CH28" s="66">
        <f t="shared" si="2"/>
        <v>-1.133171987420995E-6</v>
      </c>
      <c r="CI28" s="66">
        <f t="shared" si="3"/>
        <v>-5.9405855920421623E-7</v>
      </c>
      <c r="CJ28" s="66">
        <f t="shared" si="4"/>
        <v>-2.5601844207093809E-5</v>
      </c>
      <c r="CK28" s="66">
        <f t="shared" si="5"/>
        <v>-2.6440233451990138E-5</v>
      </c>
      <c r="CL28" s="66">
        <f t="shared" si="6"/>
        <v>-4.038363938218688E-7</v>
      </c>
      <c r="CM28" s="66">
        <f t="shared" si="7"/>
        <v>-2.4571039657564513E-7</v>
      </c>
      <c r="CN28" s="66">
        <f t="shared" si="8"/>
        <v>-2.0989806834230405E-6</v>
      </c>
      <c r="CO28" s="66">
        <f t="shared" si="9"/>
        <v>1.011542432931737E-6</v>
      </c>
      <c r="CP28" s="66">
        <f t="shared" si="10"/>
        <v>-1.1742544316984588E-6</v>
      </c>
      <c r="CQ28" s="66">
        <f t="shared" si="11"/>
        <v>1.5662898370648899E-8</v>
      </c>
      <c r="CR28" s="66">
        <f t="shared" si="12"/>
        <v>-2.0104977236764943E-6</v>
      </c>
      <c r="CS28" s="66">
        <f t="shared" si="13"/>
        <v>-4.1024113414859769E-6</v>
      </c>
    </row>
    <row r="29" spans="1:97" x14ac:dyDescent="0.25">
      <c r="A29" s="73" t="s">
        <v>192</v>
      </c>
      <c r="B29" s="73">
        <v>849.37175648000004</v>
      </c>
      <c r="C29" s="73">
        <v>2.6574705958</v>
      </c>
      <c r="D29" s="73">
        <v>3019.2442592000002</v>
      </c>
      <c r="E29" s="73">
        <v>77.777486358000004</v>
      </c>
      <c r="F29" s="73">
        <v>75.443685242000001</v>
      </c>
      <c r="G29" s="73">
        <v>2.9952458036</v>
      </c>
      <c r="H29" s="73">
        <v>116.02127606000001</v>
      </c>
      <c r="I29" s="73">
        <v>2.0536888401</v>
      </c>
      <c r="J29" s="73">
        <v>0.28262403899999999</v>
      </c>
      <c r="K29" s="73">
        <v>4.7320460132999997</v>
      </c>
      <c r="L29" s="73">
        <v>0.34151547329999998</v>
      </c>
      <c r="M29" s="73">
        <v>0.35484088499999999</v>
      </c>
      <c r="N29" s="73">
        <v>0.19145497510000001</v>
      </c>
      <c r="O29" s="73"/>
      <c r="P29" s="90" t="s">
        <v>192</v>
      </c>
      <c r="Q29" s="73">
        <v>0</v>
      </c>
      <c r="R29" s="73">
        <v>0</v>
      </c>
      <c r="S29" s="73">
        <v>0.341515186599952</v>
      </c>
      <c r="T29" s="73">
        <v>2.0536820479233202</v>
      </c>
      <c r="U29" s="73">
        <v>2.0536820479233202</v>
      </c>
      <c r="V29" s="73">
        <v>2.7644419294317002</v>
      </c>
      <c r="W29" s="73">
        <v>0.118227996017732</v>
      </c>
      <c r="X29" s="73">
        <v>0.28262224239642703</v>
      </c>
      <c r="Y29" s="73">
        <v>0.35484093604428901</v>
      </c>
      <c r="Z29" s="73">
        <v>0</v>
      </c>
      <c r="AA29" s="73">
        <v>849.37104546922399</v>
      </c>
      <c r="AB29" s="73">
        <v>27.631035233640699</v>
      </c>
      <c r="AC29" s="73">
        <v>2.4969996211999499</v>
      </c>
      <c r="AD29" s="73">
        <v>9.0367543942676001</v>
      </c>
      <c r="AE29" s="73">
        <v>0</v>
      </c>
      <c r="AF29" s="73">
        <v>0</v>
      </c>
      <c r="AG29" s="73">
        <v>4.7320479245508196</v>
      </c>
      <c r="AH29" s="73">
        <v>4.7320479245508196</v>
      </c>
      <c r="AI29" s="73">
        <v>24.153960456577099</v>
      </c>
      <c r="AJ29" s="73">
        <v>3.3101535175114201</v>
      </c>
      <c r="AK29" s="73">
        <v>0.20666916870507099</v>
      </c>
      <c r="AL29" s="73">
        <v>0.37819269299396402</v>
      </c>
      <c r="AM29" s="73">
        <v>1.6177555644777999</v>
      </c>
      <c r="AN29" s="73">
        <v>0</v>
      </c>
      <c r="AO29" s="73">
        <v>0.191453787018317</v>
      </c>
      <c r="AP29" s="73">
        <v>2.6574764068740002</v>
      </c>
      <c r="AQ29" s="73">
        <v>0</v>
      </c>
      <c r="AR29" s="73">
        <v>118.518275614125</v>
      </c>
      <c r="AS29" s="73">
        <v>2717.3191650038302</v>
      </c>
      <c r="AT29" s="73">
        <v>277.769980270838</v>
      </c>
      <c r="AU29" s="73">
        <v>3019.2431057312501</v>
      </c>
      <c r="AV29" s="73">
        <v>0</v>
      </c>
      <c r="AW29" s="73">
        <v>10.228496933462299</v>
      </c>
      <c r="AX29" s="73">
        <v>0</v>
      </c>
      <c r="AY29" s="73">
        <v>42.535648101635203</v>
      </c>
      <c r="AZ29" s="73">
        <v>4.39835328913065E-2</v>
      </c>
      <c r="BA29" s="73">
        <v>1.54658615210789E-2</v>
      </c>
      <c r="BB29" s="73">
        <v>58.182174729520497</v>
      </c>
      <c r="BC29" s="73">
        <v>1.97661990079201E-2</v>
      </c>
      <c r="BD29" s="73">
        <v>0</v>
      </c>
      <c r="BE29" s="73">
        <v>2.8668696390482598E-3</v>
      </c>
      <c r="BF29" s="73">
        <v>77.775535197859696</v>
      </c>
      <c r="BG29" s="73">
        <v>75.441727454565907</v>
      </c>
      <c r="BH29" s="73">
        <v>2.3338077432938098</v>
      </c>
      <c r="BI29" s="73">
        <v>0</v>
      </c>
      <c r="BJ29" s="73">
        <v>0</v>
      </c>
      <c r="BK29" s="73">
        <v>0.30864056007319302</v>
      </c>
      <c r="BL29" s="73">
        <v>0</v>
      </c>
      <c r="BM29" s="73">
        <v>3.3119712023457102</v>
      </c>
      <c r="BN29" s="73">
        <v>0</v>
      </c>
      <c r="BO29" s="73">
        <v>8.6081303515820995E-2</v>
      </c>
      <c r="BP29" s="73">
        <v>13.247916870538999</v>
      </c>
      <c r="BQ29" s="73">
        <v>3.0076930671924198</v>
      </c>
      <c r="BR29" s="73">
        <v>0</v>
      </c>
      <c r="BS29" s="73">
        <v>0.22255854819028101</v>
      </c>
      <c r="BT29" s="73">
        <v>3.01777321935437E-4</v>
      </c>
      <c r="BU29" s="73">
        <v>2.9952349092897199</v>
      </c>
      <c r="BV29" s="73">
        <v>3.31602607908171</v>
      </c>
      <c r="BW29" s="73">
        <v>0</v>
      </c>
      <c r="BX29" s="73">
        <v>4.22902667391638E-2</v>
      </c>
      <c r="BY29" s="73">
        <v>3.6262850891376002</v>
      </c>
      <c r="BZ29" s="73">
        <v>0</v>
      </c>
      <c r="CA29" s="73">
        <v>0.31666007617063702</v>
      </c>
      <c r="CB29" s="73">
        <v>116.02126399025499</v>
      </c>
      <c r="CC29" s="73">
        <v>2.9605993699966699</v>
      </c>
      <c r="CD29" s="90"/>
      <c r="CE29" s="28">
        <f t="shared" si="0"/>
        <v>8.0000051704107924E-3</v>
      </c>
      <c r="CF29" s="90"/>
      <c r="CG29" s="66">
        <f t="shared" si="1"/>
        <v>-8.3710197641227557E-7</v>
      </c>
      <c r="CH29" s="66">
        <f t="shared" si="2"/>
        <v>2.1866936211453062E-6</v>
      </c>
      <c r="CI29" s="66">
        <f t="shared" si="3"/>
        <v>-3.8203889816965172E-7</v>
      </c>
      <c r="CJ29" s="66">
        <f t="shared" si="4"/>
        <v>-2.5086438655618363E-5</v>
      </c>
      <c r="CK29" s="66">
        <f t="shared" si="5"/>
        <v>-2.5950315494450461E-5</v>
      </c>
      <c r="CL29" s="66">
        <f t="shared" si="6"/>
        <v>-3.6372007489417141E-6</v>
      </c>
      <c r="CM29" s="66">
        <f t="shared" si="7"/>
        <v>-1.0403044528835417E-7</v>
      </c>
      <c r="CN29" s="66">
        <f t="shared" si="8"/>
        <v>-3.3073056380970014E-6</v>
      </c>
      <c r="CO29" s="66">
        <f t="shared" si="9"/>
        <v>-6.3568675167356748E-6</v>
      </c>
      <c r="CP29" s="66">
        <f t="shared" si="10"/>
        <v>4.0389523146196173E-7</v>
      </c>
      <c r="CQ29" s="66">
        <f t="shared" si="11"/>
        <v>-8.3949358197363258E-7</v>
      </c>
      <c r="CR29" s="66">
        <f t="shared" si="12"/>
        <v>1.4385120535873361E-7</v>
      </c>
      <c r="CS29" s="66">
        <f t="shared" si="13"/>
        <v>-6.205540923583812E-6</v>
      </c>
    </row>
    <row r="30" spans="1:97" x14ac:dyDescent="0.25">
      <c r="A30" s="73" t="s">
        <v>193</v>
      </c>
      <c r="B30" s="73">
        <v>40.427435381000002</v>
      </c>
      <c r="C30" s="73">
        <v>0.12648754500000001</v>
      </c>
      <c r="D30" s="73">
        <v>324.17529452999997</v>
      </c>
      <c r="E30" s="73">
        <v>9.6090505103999995</v>
      </c>
      <c r="F30" s="73">
        <v>9.3207789951999995</v>
      </c>
      <c r="G30" s="73">
        <v>0.1425646085</v>
      </c>
      <c r="H30" s="73">
        <v>15.113343536</v>
      </c>
      <c r="I30" s="73">
        <v>0.26547296669999998</v>
      </c>
      <c r="J30" s="73">
        <v>3.6533792699999998E-2</v>
      </c>
      <c r="K30" s="73">
        <v>0.61169456119999999</v>
      </c>
      <c r="L30" s="73">
        <v>4.4146476599999998E-2</v>
      </c>
      <c r="M30" s="73">
        <v>4.5869004200000001E-2</v>
      </c>
      <c r="N30" s="73">
        <v>2.4748695899999999E-2</v>
      </c>
      <c r="O30" s="73"/>
      <c r="P30" s="90" t="s">
        <v>193</v>
      </c>
      <c r="Q30" s="73">
        <v>0</v>
      </c>
      <c r="R30" s="73">
        <v>0</v>
      </c>
      <c r="S30" s="73">
        <v>4.4145175649598502E-2</v>
      </c>
      <c r="T30" s="73">
        <v>0.26547277682501402</v>
      </c>
      <c r="U30" s="73">
        <v>0.26547277682501402</v>
      </c>
      <c r="V30" s="73">
        <v>0.36029082464987799</v>
      </c>
      <c r="W30" s="73">
        <v>1.5408400209000301E-2</v>
      </c>
      <c r="X30" s="73">
        <v>3.6533818390290802E-2</v>
      </c>
      <c r="Y30" s="73">
        <v>4.5869503482107603E-2</v>
      </c>
      <c r="Z30" s="73">
        <v>0</v>
      </c>
      <c r="AA30" s="73">
        <v>40.427302051951798</v>
      </c>
      <c r="AB30" s="73">
        <v>3.6011694467408502</v>
      </c>
      <c r="AC30" s="73">
        <v>0.32543575435539501</v>
      </c>
      <c r="AD30" s="73">
        <v>1.1777586943884599</v>
      </c>
      <c r="AE30" s="73">
        <v>0</v>
      </c>
      <c r="AF30" s="73">
        <v>0</v>
      </c>
      <c r="AG30" s="73">
        <v>0.611691200465175</v>
      </c>
      <c r="AH30" s="73">
        <v>0.611691200465175</v>
      </c>
      <c r="AI30" s="73">
        <v>2.5934049191730399</v>
      </c>
      <c r="AJ30" s="73">
        <v>0.43141272137987202</v>
      </c>
      <c r="AK30" s="73">
        <v>2.6935351792677299E-2</v>
      </c>
      <c r="AL30" s="73">
        <v>4.92895351160701E-2</v>
      </c>
      <c r="AM30" s="73">
        <v>0.210842359157172</v>
      </c>
      <c r="AN30" s="73">
        <v>0</v>
      </c>
      <c r="AO30" s="73">
        <v>2.4749521302309899E-2</v>
      </c>
      <c r="AP30" s="73">
        <v>0.12648686794865399</v>
      </c>
      <c r="AQ30" s="73">
        <v>0</v>
      </c>
      <c r="AR30" s="73">
        <v>15.4388007627992</v>
      </c>
      <c r="AS30" s="73">
        <v>291.75723247187699</v>
      </c>
      <c r="AT30" s="73">
        <v>29.824123591108702</v>
      </c>
      <c r="AU30" s="73">
        <v>324.174760982159</v>
      </c>
      <c r="AV30" s="73">
        <v>0</v>
      </c>
      <c r="AW30" s="73">
        <v>1.33308758758687</v>
      </c>
      <c r="AX30" s="73">
        <v>0</v>
      </c>
      <c r="AY30" s="73">
        <v>5.5436973691363898</v>
      </c>
      <c r="AZ30" s="73">
        <v>5.4340005621786001E-3</v>
      </c>
      <c r="BA30" s="73">
        <v>1.9107753655538801E-3</v>
      </c>
      <c r="BB30" s="73">
        <v>7.1881906226403602</v>
      </c>
      <c r="BC30" s="73">
        <v>2.4420633387897701E-3</v>
      </c>
      <c r="BD30" s="73">
        <v>0</v>
      </c>
      <c r="BE30" s="73">
        <v>3.5418653306657302E-4</v>
      </c>
      <c r="BF30" s="73">
        <v>9.6088168157729701</v>
      </c>
      <c r="BG30" s="73">
        <v>9.3205437260503601</v>
      </c>
      <c r="BH30" s="73">
        <v>0.28827308972260302</v>
      </c>
      <c r="BI30" s="73">
        <v>0</v>
      </c>
      <c r="BJ30" s="73">
        <v>0</v>
      </c>
      <c r="BK30" s="73">
        <v>3.8131380479174498E-2</v>
      </c>
      <c r="BL30" s="73">
        <v>0</v>
      </c>
      <c r="BM30" s="73">
        <v>0.40918227042995697</v>
      </c>
      <c r="BN30" s="73">
        <v>0</v>
      </c>
      <c r="BO30" s="73">
        <v>1.06350059800371E-2</v>
      </c>
      <c r="BP30" s="73">
        <v>1.6367299271923601</v>
      </c>
      <c r="BQ30" s="73">
        <v>0.39199276965822799</v>
      </c>
      <c r="BR30" s="73">
        <v>0</v>
      </c>
      <c r="BS30" s="73">
        <v>2.74962093729503E-2</v>
      </c>
      <c r="BT30" s="73">
        <v>3.7284155932913301E-5</v>
      </c>
      <c r="BU30" s="73">
        <v>0.14256507398160201</v>
      </c>
      <c r="BV30" s="73">
        <v>0.432179576905107</v>
      </c>
      <c r="BW30" s="73">
        <v>0</v>
      </c>
      <c r="BX30" s="73">
        <v>5.5115661457012704E-3</v>
      </c>
      <c r="BY30" s="73">
        <v>0.472614877506571</v>
      </c>
      <c r="BZ30" s="73">
        <v>0</v>
      </c>
      <c r="CA30" s="73">
        <v>4.1270100311843701E-2</v>
      </c>
      <c r="CB30" s="73">
        <v>15.113321274051</v>
      </c>
      <c r="CC30" s="73">
        <v>0.38585608600836702</v>
      </c>
      <c r="CD30" s="90"/>
      <c r="CE30" s="28">
        <f t="shared" si="0"/>
        <v>8.0000210729414874E-3</v>
      </c>
      <c r="CF30" s="90"/>
      <c r="CG30" s="66">
        <f t="shared" si="1"/>
        <v>-3.2979843254265851E-6</v>
      </c>
      <c r="CH30" s="66">
        <f t="shared" si="2"/>
        <v>-5.3527115734221578E-6</v>
      </c>
      <c r="CI30" s="66">
        <f t="shared" si="3"/>
        <v>-1.6458621306935955E-6</v>
      </c>
      <c r="CJ30" s="66">
        <f t="shared" si="4"/>
        <v>-2.4320262108774292E-5</v>
      </c>
      <c r="CK30" s="66">
        <f t="shared" si="5"/>
        <v>-2.5241361238219297E-5</v>
      </c>
      <c r="CL30" s="66">
        <f t="shared" si="6"/>
        <v>3.2650572039646004E-6</v>
      </c>
      <c r="CM30" s="66">
        <f t="shared" si="7"/>
        <v>-1.4729996011571662E-6</v>
      </c>
      <c r="CN30" s="66">
        <f t="shared" si="8"/>
        <v>-7.1523284768546976E-7</v>
      </c>
      <c r="CO30" s="66">
        <f t="shared" si="9"/>
        <v>7.031925487550932E-7</v>
      </c>
      <c r="CP30" s="66">
        <f t="shared" si="10"/>
        <v>-5.494138804166377E-6</v>
      </c>
      <c r="CQ30" s="66">
        <f t="shared" si="11"/>
        <v>-2.9468952036283314E-5</v>
      </c>
      <c r="CR30" s="66">
        <f t="shared" si="12"/>
        <v>1.0884956329664438E-5</v>
      </c>
      <c r="CS30" s="66">
        <f t="shared" si="13"/>
        <v>3.335134559151088E-5</v>
      </c>
    </row>
    <row r="31" spans="1:97" x14ac:dyDescent="0.25">
      <c r="A31" s="73" t="s">
        <v>194</v>
      </c>
      <c r="B31" s="73">
        <v>768.58311408999998</v>
      </c>
      <c r="C31" s="73">
        <v>2.4047076726999999</v>
      </c>
      <c r="D31" s="73">
        <v>5372.6565362000001</v>
      </c>
      <c r="E31" s="73">
        <v>153.87177234999999</v>
      </c>
      <c r="F31" s="73">
        <v>149.25551235</v>
      </c>
      <c r="G31" s="73">
        <v>2.7103547964999999</v>
      </c>
      <c r="H31" s="73">
        <v>241.85846595000001</v>
      </c>
      <c r="I31" s="73">
        <v>4.2296869419999998</v>
      </c>
      <c r="J31" s="73">
        <v>0.58208000370000001</v>
      </c>
      <c r="K31" s="73">
        <v>9.7459132292999993</v>
      </c>
      <c r="L31" s="73">
        <v>0.70337020380000004</v>
      </c>
      <c r="M31" s="73">
        <v>0.7308146338</v>
      </c>
      <c r="N31" s="73">
        <v>0.39431222129999999</v>
      </c>
      <c r="O31" s="73"/>
      <c r="P31" s="90" t="s">
        <v>194</v>
      </c>
      <c r="Q31" s="73">
        <v>0</v>
      </c>
      <c r="R31" s="73">
        <v>0</v>
      </c>
      <c r="S31" s="73">
        <v>0.70336940970383199</v>
      </c>
      <c r="T31" s="73">
        <v>4.2296791809170697</v>
      </c>
      <c r="U31" s="73">
        <v>4.2296791809170697</v>
      </c>
      <c r="V31" s="73">
        <v>5.7673975603101804</v>
      </c>
      <c r="W31" s="73">
        <v>0.24665119724769799</v>
      </c>
      <c r="X31" s="73">
        <v>0.58207791861964797</v>
      </c>
      <c r="Y31" s="73">
        <v>0.73081356720895596</v>
      </c>
      <c r="Z31" s="73">
        <v>0</v>
      </c>
      <c r="AA31" s="73">
        <v>768.58244668507496</v>
      </c>
      <c r="AB31" s="73">
        <v>57.646044965519103</v>
      </c>
      <c r="AC31" s="73">
        <v>5.2094410100742401</v>
      </c>
      <c r="AD31" s="73">
        <v>18.8531934917822</v>
      </c>
      <c r="AE31" s="73">
        <v>0</v>
      </c>
      <c r="AF31" s="73">
        <v>0</v>
      </c>
      <c r="AG31" s="73">
        <v>9.7459263064426604</v>
      </c>
      <c r="AH31" s="73">
        <v>9.7459263064426604</v>
      </c>
      <c r="AI31" s="73">
        <v>42.981276135297598</v>
      </c>
      <c r="AJ31" s="73">
        <v>6.9059225912829199</v>
      </c>
      <c r="AK31" s="73">
        <v>0.43117021432695601</v>
      </c>
      <c r="AL31" s="73">
        <v>0.789009933118058</v>
      </c>
      <c r="AM31" s="73">
        <v>3.3750960899750302</v>
      </c>
      <c r="AN31" s="73">
        <v>0</v>
      </c>
      <c r="AO31" s="73">
        <v>0.394313528466671</v>
      </c>
      <c r="AP31" s="73">
        <v>2.4047051469104899</v>
      </c>
      <c r="AQ31" s="73">
        <v>0</v>
      </c>
      <c r="AR31" s="73">
        <v>247.067878635559</v>
      </c>
      <c r="AS31" s="73">
        <v>4835.3914219922099</v>
      </c>
      <c r="AT31" s="73">
        <v>494.285509740571</v>
      </c>
      <c r="AU31" s="73">
        <v>5372.6582078680804</v>
      </c>
      <c r="AV31" s="73">
        <v>0</v>
      </c>
      <c r="AW31" s="73">
        <v>21.339494165721401</v>
      </c>
      <c r="AX31" s="73">
        <v>0</v>
      </c>
      <c r="AY31" s="73">
        <v>88.741203361729006</v>
      </c>
      <c r="AZ31" s="73">
        <v>8.7015611810159793E-2</v>
      </c>
      <c r="BA31" s="73">
        <v>3.0597367670320799E-2</v>
      </c>
      <c r="BB31" s="73">
        <v>115.105815693601</v>
      </c>
      <c r="BC31" s="73">
        <v>3.9104987725767003E-2</v>
      </c>
      <c r="BD31" s="73">
        <v>0</v>
      </c>
      <c r="BE31" s="73">
        <v>5.6717015724466304E-3</v>
      </c>
      <c r="BF31" s="73">
        <v>153.867903371089</v>
      </c>
      <c r="BG31" s="73">
        <v>149.251639596556</v>
      </c>
      <c r="BH31" s="73">
        <v>4.6162637745332997</v>
      </c>
      <c r="BI31" s="73">
        <v>0</v>
      </c>
      <c r="BJ31" s="73">
        <v>0</v>
      </c>
      <c r="BK31" s="73">
        <v>0.610602555156886</v>
      </c>
      <c r="BL31" s="73">
        <v>0</v>
      </c>
      <c r="BM31" s="73">
        <v>6.5523127212200301</v>
      </c>
      <c r="BN31" s="73">
        <v>0</v>
      </c>
      <c r="BO31" s="73">
        <v>0.1703005855476</v>
      </c>
      <c r="BP31" s="73">
        <v>26.209317443520298</v>
      </c>
      <c r="BQ31" s="73">
        <v>6.2748751197711403</v>
      </c>
      <c r="BR31" s="73">
        <v>0</v>
      </c>
      <c r="BS31" s="73">
        <v>0.44030391474726699</v>
      </c>
      <c r="BT31" s="73">
        <v>5.9701398391728301E-4</v>
      </c>
      <c r="BU31" s="73">
        <v>2.7103492210298898</v>
      </c>
      <c r="BV31" s="73">
        <v>6.9181525716423096</v>
      </c>
      <c r="BW31" s="73">
        <v>0</v>
      </c>
      <c r="BX31" s="73">
        <v>8.8226599125340296E-2</v>
      </c>
      <c r="BY31" s="73">
        <v>7.5654459138687304</v>
      </c>
      <c r="BZ31" s="73">
        <v>0</v>
      </c>
      <c r="CA31" s="73">
        <v>0.66064401711271603</v>
      </c>
      <c r="CB31" s="73">
        <v>241.858412760352</v>
      </c>
      <c r="CC31" s="73">
        <v>6.1766361098401203</v>
      </c>
      <c r="CD31" s="90"/>
      <c r="CE31" s="28">
        <f t="shared" si="0"/>
        <v>8.0000019491939679E-3</v>
      </c>
      <c r="CF31" s="90"/>
      <c r="CG31" s="66">
        <f t="shared" si="1"/>
        <v>-8.6835751760594489E-7</v>
      </c>
      <c r="CH31" s="66">
        <f t="shared" si="2"/>
        <v>-1.0503519985663934E-6</v>
      </c>
      <c r="CI31" s="66">
        <f t="shared" si="3"/>
        <v>3.1114367147262559E-7</v>
      </c>
      <c r="CJ31" s="66">
        <f t="shared" si="4"/>
        <v>-2.5144175906326968E-5</v>
      </c>
      <c r="CK31" s="66">
        <f t="shared" si="5"/>
        <v>-2.5947138454213041E-5</v>
      </c>
      <c r="CL31" s="66">
        <f t="shared" si="6"/>
        <v>-2.0570997262947791E-6</v>
      </c>
      <c r="CM31" s="66">
        <f t="shared" si="7"/>
        <v>-2.1992055479685538E-7</v>
      </c>
      <c r="CN31" s="66">
        <f t="shared" si="8"/>
        <v>-1.8349071778897267E-6</v>
      </c>
      <c r="CO31" s="66">
        <f t="shared" si="9"/>
        <v>-3.5821198783492172E-6</v>
      </c>
      <c r="CP31" s="66">
        <f t="shared" si="10"/>
        <v>1.3418078279081819E-6</v>
      </c>
      <c r="CQ31" s="66">
        <f t="shared" si="11"/>
        <v>-1.1289875001158757E-6</v>
      </c>
      <c r="CR31" s="66">
        <f t="shared" si="12"/>
        <v>-1.4594549626012897E-6</v>
      </c>
      <c r="CS31" s="66">
        <f t="shared" si="13"/>
        <v>3.3150549245131116E-6</v>
      </c>
    </row>
    <row r="32" spans="1:97" x14ac:dyDescent="0.25">
      <c r="A32" s="73" t="s">
        <v>195</v>
      </c>
      <c r="B32" s="73">
        <v>3818.1362337999999</v>
      </c>
      <c r="C32" s="73">
        <v>11.945987794000001</v>
      </c>
      <c r="D32" s="73">
        <v>12900.342972</v>
      </c>
      <c r="E32" s="73">
        <v>316.94760223999998</v>
      </c>
      <c r="F32" s="73">
        <v>307.43690966000003</v>
      </c>
      <c r="G32" s="73">
        <v>13.464369851000001</v>
      </c>
      <c r="H32" s="73">
        <v>472.99345663000003</v>
      </c>
      <c r="I32" s="73">
        <v>8.3049139204000006</v>
      </c>
      <c r="J32" s="73">
        <v>1.1429035754000001</v>
      </c>
      <c r="K32" s="73">
        <v>19.135924608</v>
      </c>
      <c r="L32" s="73">
        <v>1.3810546923</v>
      </c>
      <c r="M32" s="73">
        <v>1.4349413340999999</v>
      </c>
      <c r="N32" s="73">
        <v>0.77422492480000005</v>
      </c>
      <c r="O32" s="73"/>
      <c r="P32" s="90" t="s">
        <v>195</v>
      </c>
      <c r="Q32" s="73">
        <v>0</v>
      </c>
      <c r="R32" s="73">
        <v>0</v>
      </c>
      <c r="S32" s="73">
        <v>1.38105309269187</v>
      </c>
      <c r="T32" s="73">
        <v>8.3049026044983396</v>
      </c>
      <c r="U32" s="73">
        <v>8.3049026044983396</v>
      </c>
      <c r="V32" s="73">
        <v>11.2761101079052</v>
      </c>
      <c r="W32" s="73">
        <v>0.48223948638416603</v>
      </c>
      <c r="X32" s="73">
        <v>1.1429051508786501</v>
      </c>
      <c r="Y32" s="73">
        <v>1.4349423176666201</v>
      </c>
      <c r="Z32" s="73">
        <v>0</v>
      </c>
      <c r="AA32" s="73">
        <v>3818.13638611749</v>
      </c>
      <c r="AB32" s="73">
        <v>112.706529534453</v>
      </c>
      <c r="AC32" s="73">
        <v>10.1852482782738</v>
      </c>
      <c r="AD32" s="73">
        <v>36.860634240569397</v>
      </c>
      <c r="AE32" s="73">
        <v>0</v>
      </c>
      <c r="AF32" s="73">
        <v>0</v>
      </c>
      <c r="AG32" s="73">
        <v>19.135922243945799</v>
      </c>
      <c r="AH32" s="73">
        <v>19.135922243945799</v>
      </c>
      <c r="AI32" s="73">
        <v>103.202719410263</v>
      </c>
      <c r="AJ32" s="73">
        <v>13.5020510292156</v>
      </c>
      <c r="AK32" s="73">
        <v>0.84299190512418998</v>
      </c>
      <c r="AL32" s="73">
        <v>1.54263150300192</v>
      </c>
      <c r="AM32" s="73">
        <v>6.5988116675694597</v>
      </c>
      <c r="AN32" s="73">
        <v>0</v>
      </c>
      <c r="AO32" s="73">
        <v>0.77422567100760598</v>
      </c>
      <c r="AP32" s="73">
        <v>11.9460080938287</v>
      </c>
      <c r="AQ32" s="73">
        <v>0</v>
      </c>
      <c r="AR32" s="73">
        <v>483.17905399670298</v>
      </c>
      <c r="AS32" s="73">
        <v>11610.300142550799</v>
      </c>
      <c r="AT32" s="73">
        <v>1186.8318460446301</v>
      </c>
      <c r="AU32" s="73">
        <v>12900.334708005699</v>
      </c>
      <c r="AV32" s="73">
        <v>0</v>
      </c>
      <c r="AW32" s="73">
        <v>41.721885324073902</v>
      </c>
      <c r="AX32" s="73">
        <v>0</v>
      </c>
      <c r="AY32" s="73">
        <v>173.50165765862499</v>
      </c>
      <c r="AZ32" s="73">
        <v>0.17923549320149701</v>
      </c>
      <c r="BA32" s="73">
        <v>6.3024485634131905E-2</v>
      </c>
      <c r="BB32" s="73">
        <v>237.09525433070399</v>
      </c>
      <c r="BC32" s="73">
        <v>8.0548250026179893E-2</v>
      </c>
      <c r="BD32" s="73">
        <v>0</v>
      </c>
      <c r="BE32" s="73">
        <v>1.1682632230471101E-2</v>
      </c>
      <c r="BF32" s="73">
        <v>316.93945156849202</v>
      </c>
      <c r="BG32" s="73">
        <v>307.42878451491401</v>
      </c>
      <c r="BH32" s="73">
        <v>9.5106670535778406</v>
      </c>
      <c r="BI32" s="73">
        <v>0</v>
      </c>
      <c r="BJ32" s="73">
        <v>0</v>
      </c>
      <c r="BK32" s="73">
        <v>1.2577239052673901</v>
      </c>
      <c r="BL32" s="73">
        <v>0</v>
      </c>
      <c r="BM32" s="73">
        <v>13.4964806274354</v>
      </c>
      <c r="BN32" s="73">
        <v>0</v>
      </c>
      <c r="BO32" s="73">
        <v>0.35078480982379501</v>
      </c>
      <c r="BP32" s="73">
        <v>53.985885183286697</v>
      </c>
      <c r="BQ32" s="73">
        <v>12.2683172197776</v>
      </c>
      <c r="BR32" s="73">
        <v>0</v>
      </c>
      <c r="BS32" s="73">
        <v>0.90693505613518799</v>
      </c>
      <c r="BT32" s="73">
        <v>1.22974116966219E-3</v>
      </c>
      <c r="BU32" s="73">
        <v>13.4643690096286</v>
      </c>
      <c r="BV32" s="73">
        <v>13.5260171421821</v>
      </c>
      <c r="BW32" s="73">
        <v>0</v>
      </c>
      <c r="BX32" s="73">
        <v>0.17249059324518301</v>
      </c>
      <c r="BY32" s="73">
        <v>14.791541373718401</v>
      </c>
      <c r="BZ32" s="73">
        <v>0</v>
      </c>
      <c r="CA32" s="73">
        <v>1.2916546936887101</v>
      </c>
      <c r="CB32" s="73">
        <v>472.99318275765103</v>
      </c>
      <c r="CC32" s="73">
        <v>12.076256889329001</v>
      </c>
      <c r="CD32" s="90"/>
      <c r="CE32" s="28">
        <f t="shared" si="0"/>
        <v>8.0000032360569243E-3</v>
      </c>
      <c r="CF32" s="90"/>
      <c r="CG32" s="66">
        <f t="shared" si="1"/>
        <v>3.9893152258703973E-8</v>
      </c>
      <c r="CH32" s="66">
        <f t="shared" si="2"/>
        <v>1.6993009745056555E-6</v>
      </c>
      <c r="CI32" s="66">
        <f t="shared" si="3"/>
        <v>-6.4060268157961823E-7</v>
      </c>
      <c r="CJ32" s="66">
        <f t="shared" si="4"/>
        <v>-2.5716148190926509E-5</v>
      </c>
      <c r="CK32" s="66">
        <f t="shared" si="5"/>
        <v>-2.642865846849032E-5</v>
      </c>
      <c r="CL32" s="66">
        <f t="shared" si="6"/>
        <v>-6.2488732135669034E-8</v>
      </c>
      <c r="CM32" s="66">
        <f t="shared" si="7"/>
        <v>-5.7901931868071418E-7</v>
      </c>
      <c r="CN32" s="66">
        <f t="shared" si="8"/>
        <v>-1.3625549607731916E-6</v>
      </c>
      <c r="CO32" s="66">
        <f t="shared" si="9"/>
        <v>1.3784878128787228E-6</v>
      </c>
      <c r="CP32" s="66">
        <f t="shared" si="10"/>
        <v>-1.2354010839959873E-7</v>
      </c>
      <c r="CQ32" s="66">
        <f t="shared" si="11"/>
        <v>-1.15825110972984E-6</v>
      </c>
      <c r="CR32" s="66">
        <f t="shared" si="12"/>
        <v>6.8544030113017923E-7</v>
      </c>
      <c r="CS32" s="66">
        <f t="shared" si="13"/>
        <v>9.6381242972915674E-7</v>
      </c>
    </row>
    <row r="33" spans="1:97" x14ac:dyDescent="0.25">
      <c r="A33" s="73" t="s">
        <v>196</v>
      </c>
      <c r="B33" s="73">
        <v>2204.2052125</v>
      </c>
      <c r="C33" s="73">
        <v>6.8964079067000004</v>
      </c>
      <c r="D33" s="73">
        <v>10079.571954999999</v>
      </c>
      <c r="E33" s="73">
        <v>270.63295943999998</v>
      </c>
      <c r="F33" s="73">
        <v>262.51299942999998</v>
      </c>
      <c r="G33" s="73">
        <v>7.7729683336999997</v>
      </c>
      <c r="H33" s="73">
        <v>414.75477088999997</v>
      </c>
      <c r="I33" s="73">
        <v>7.2832545428</v>
      </c>
      <c r="J33" s="73">
        <v>1.0023051102</v>
      </c>
      <c r="K33" s="73">
        <v>16.781848814</v>
      </c>
      <c r="L33" s="73">
        <v>1.2111591954000001</v>
      </c>
      <c r="M33" s="73">
        <v>1.2584167755</v>
      </c>
      <c r="N33" s="73">
        <v>0.67898081249999997</v>
      </c>
      <c r="O33" s="73"/>
      <c r="P33" s="90" t="s">
        <v>196</v>
      </c>
      <c r="Q33" s="73">
        <v>0</v>
      </c>
      <c r="R33" s="73">
        <v>0</v>
      </c>
      <c r="S33" s="73">
        <v>1.2111589175022299</v>
      </c>
      <c r="T33" s="73">
        <v>7.2832486399799201</v>
      </c>
      <c r="U33" s="73">
        <v>7.2832486399799201</v>
      </c>
      <c r="V33" s="73">
        <v>9.8876263128242794</v>
      </c>
      <c r="W33" s="73">
        <v>0.42286132077021898</v>
      </c>
      <c r="X33" s="73">
        <v>1.00230342336065</v>
      </c>
      <c r="Y33" s="73">
        <v>1.2584142609601701</v>
      </c>
      <c r="Z33" s="73">
        <v>0</v>
      </c>
      <c r="AA33" s="73">
        <v>2204.2031397256301</v>
      </c>
      <c r="AB33" s="73">
        <v>98.828385933308098</v>
      </c>
      <c r="AC33" s="73">
        <v>8.9310682876180802</v>
      </c>
      <c r="AD33" s="73">
        <v>32.321905563359103</v>
      </c>
      <c r="AE33" s="73">
        <v>0</v>
      </c>
      <c r="AF33" s="73">
        <v>0</v>
      </c>
      <c r="AG33" s="73">
        <v>16.781839260953401</v>
      </c>
      <c r="AH33" s="73">
        <v>16.781839260953401</v>
      </c>
      <c r="AI33" s="73">
        <v>80.636563814877903</v>
      </c>
      <c r="AJ33" s="73">
        <v>11.8395000988156</v>
      </c>
      <c r="AK33" s="73">
        <v>0.73919535432765404</v>
      </c>
      <c r="AL33" s="73">
        <v>1.3526675219375099</v>
      </c>
      <c r="AM33" s="73">
        <v>5.7862728502501604</v>
      </c>
      <c r="AN33" s="73">
        <v>0</v>
      </c>
      <c r="AO33" s="73">
        <v>0.67897984431330705</v>
      </c>
      <c r="AP33" s="73">
        <v>6.8964079438041797</v>
      </c>
      <c r="AQ33" s="73">
        <v>0</v>
      </c>
      <c r="AR33" s="73">
        <v>423.68569208044602</v>
      </c>
      <c r="AS33" s="73">
        <v>9071.6127357903806</v>
      </c>
      <c r="AT33" s="73">
        <v>927.31980973075895</v>
      </c>
      <c r="AU33" s="73">
        <v>10079.569109336</v>
      </c>
      <c r="AV33" s="73">
        <v>0</v>
      </c>
      <c r="AW33" s="73">
        <v>36.584561246630997</v>
      </c>
      <c r="AX33" s="73">
        <v>0</v>
      </c>
      <c r="AY33" s="73">
        <v>152.13754023754601</v>
      </c>
      <c r="AZ33" s="73">
        <v>0.15304510654386899</v>
      </c>
      <c r="BA33" s="73">
        <v>5.3815183904054903E-2</v>
      </c>
      <c r="BB33" s="73">
        <v>202.44992127956201</v>
      </c>
      <c r="BC33" s="73">
        <v>6.8778424147224695E-2</v>
      </c>
      <c r="BD33" s="73">
        <v>0</v>
      </c>
      <c r="BE33" s="73">
        <v>9.9755028511273897E-3</v>
      </c>
      <c r="BF33" s="73">
        <v>270.62606211373998</v>
      </c>
      <c r="BG33" s="73">
        <v>262.50609310995299</v>
      </c>
      <c r="BH33" s="73">
        <v>8.1199690037864301</v>
      </c>
      <c r="BI33" s="73">
        <v>0</v>
      </c>
      <c r="BJ33" s="73">
        <v>0</v>
      </c>
      <c r="BK33" s="73">
        <v>1.07394146089276</v>
      </c>
      <c r="BL33" s="73">
        <v>0</v>
      </c>
      <c r="BM33" s="73">
        <v>11.5243205573284</v>
      </c>
      <c r="BN33" s="73">
        <v>0</v>
      </c>
      <c r="BO33" s="73">
        <v>0.29952715200317398</v>
      </c>
      <c r="BP33" s="73">
        <v>46.097305505492201</v>
      </c>
      <c r="BQ33" s="73">
        <v>10.757647872022501</v>
      </c>
      <c r="BR33" s="73">
        <v>0</v>
      </c>
      <c r="BS33" s="73">
        <v>0.774412887228073</v>
      </c>
      <c r="BT33" s="73">
        <v>1.0500499997244199E-3</v>
      </c>
      <c r="BU33" s="73">
        <v>7.7729902542921101</v>
      </c>
      <c r="BV33" s="73">
        <v>11.8604761486757</v>
      </c>
      <c r="BW33" s="73">
        <v>0</v>
      </c>
      <c r="BX33" s="73">
        <v>0.151255396295049</v>
      </c>
      <c r="BY33" s="73">
        <v>12.970207508866</v>
      </c>
      <c r="BZ33" s="73">
        <v>0</v>
      </c>
      <c r="CA33" s="73">
        <v>1.13260571126037</v>
      </c>
      <c r="CB33" s="73">
        <v>414.75464690222998</v>
      </c>
      <c r="CC33" s="73">
        <v>10.589213141532101</v>
      </c>
      <c r="CD33" s="90"/>
      <c r="CE33" s="28">
        <f t="shared" si="0"/>
        <v>8.0000010853826815E-3</v>
      </c>
      <c r="CF33" s="90"/>
      <c r="CG33" s="66">
        <f t="shared" si="1"/>
        <v>-9.4037268316974343E-7</v>
      </c>
      <c r="CH33" s="66">
        <f t="shared" si="2"/>
        <v>5.3802181928000124E-9</v>
      </c>
      <c r="CI33" s="66">
        <f t="shared" si="3"/>
        <v>-2.8231992509484826E-7</v>
      </c>
      <c r="CJ33" s="66">
        <f t="shared" si="4"/>
        <v>-2.5485906351815422E-5</v>
      </c>
      <c r="CK33" s="66">
        <f t="shared" si="5"/>
        <v>-2.6308487815803163E-5</v>
      </c>
      <c r="CL33" s="66">
        <f t="shared" si="6"/>
        <v>2.8201056751166452E-6</v>
      </c>
      <c r="CM33" s="66">
        <f t="shared" si="7"/>
        <v>-2.9894235991507403E-7</v>
      </c>
      <c r="CN33" s="66">
        <f t="shared" si="8"/>
        <v>-8.1046461374534672E-7</v>
      </c>
      <c r="CO33" s="66">
        <f t="shared" si="9"/>
        <v>-1.6829599418510001E-6</v>
      </c>
      <c r="CP33" s="66">
        <f t="shared" si="10"/>
        <v>-5.6924875828576503E-7</v>
      </c>
      <c r="CQ33" s="66">
        <f t="shared" si="11"/>
        <v>-2.2944776474013262E-7</v>
      </c>
      <c r="CR33" s="66">
        <f t="shared" si="12"/>
        <v>-1.9981772961608223E-6</v>
      </c>
      <c r="CS33" s="66">
        <f t="shared" si="13"/>
        <v>-1.4259411681518967E-6</v>
      </c>
    </row>
    <row r="34" spans="1:97" x14ac:dyDescent="0.25">
      <c r="A34" s="73" t="s">
        <v>197</v>
      </c>
      <c r="B34" s="73">
        <v>1115.874137</v>
      </c>
      <c r="C34" s="73">
        <v>3.4917887678000001</v>
      </c>
      <c r="D34" s="73">
        <v>4442.8739175999999</v>
      </c>
      <c r="E34" s="73">
        <v>116.68296540999999</v>
      </c>
      <c r="F34" s="73">
        <v>113.18440069</v>
      </c>
      <c r="G34" s="73">
        <v>3.9352277660000001</v>
      </c>
      <c r="H34" s="73">
        <v>175.43335765</v>
      </c>
      <c r="I34" s="73">
        <v>3.1330325287999998</v>
      </c>
      <c r="J34" s="73">
        <v>0.43116089019999998</v>
      </c>
      <c r="K34" s="73">
        <v>7.2190362047000001</v>
      </c>
      <c r="L34" s="73">
        <v>0.52100350650000005</v>
      </c>
      <c r="M34" s="73">
        <v>0.54133226700000003</v>
      </c>
      <c r="N34" s="73">
        <v>0.29207670279999998</v>
      </c>
      <c r="O34" s="73"/>
      <c r="P34" s="90" t="s">
        <v>197</v>
      </c>
      <c r="Q34" s="73">
        <v>0</v>
      </c>
      <c r="R34" s="73">
        <v>0</v>
      </c>
      <c r="S34" s="73">
        <v>0.52100473614994602</v>
      </c>
      <c r="T34" s="73">
        <v>3.1330328811805499</v>
      </c>
      <c r="U34" s="73">
        <v>3.1330328811805499</v>
      </c>
      <c r="V34" s="73">
        <v>4.1775729089510296</v>
      </c>
      <c r="W34" s="73">
        <v>0.178660160566011</v>
      </c>
      <c r="X34" s="73">
        <v>0.43116074328063098</v>
      </c>
      <c r="Y34" s="73">
        <v>0.541332378217803</v>
      </c>
      <c r="Z34" s="73">
        <v>0</v>
      </c>
      <c r="AA34" s="73">
        <v>1115.8735473889001</v>
      </c>
      <c r="AB34" s="73">
        <v>41.755544738973597</v>
      </c>
      <c r="AC34" s="73">
        <v>3.7734241611068202</v>
      </c>
      <c r="AD34" s="73">
        <v>13.6561211082933</v>
      </c>
      <c r="AE34" s="73">
        <v>0</v>
      </c>
      <c r="AF34" s="73">
        <v>0</v>
      </c>
      <c r="AG34" s="73">
        <v>7.2190260546377596</v>
      </c>
      <c r="AH34" s="73">
        <v>7.2190260546377596</v>
      </c>
      <c r="AI34" s="73">
        <v>35.542962593737698</v>
      </c>
      <c r="AJ34" s="73">
        <v>5.0022428134560704</v>
      </c>
      <c r="AK34" s="73">
        <v>0.31231415334915102</v>
      </c>
      <c r="AL34" s="73">
        <v>0.57151157117790796</v>
      </c>
      <c r="AM34" s="73">
        <v>2.4447247723159999</v>
      </c>
      <c r="AN34" s="73">
        <v>0</v>
      </c>
      <c r="AO34" s="73">
        <v>0.29207440882839403</v>
      </c>
      <c r="AP34" s="73">
        <v>3.4917879179384501</v>
      </c>
      <c r="AQ34" s="73">
        <v>0</v>
      </c>
      <c r="AR34" s="73">
        <v>179.20684312251601</v>
      </c>
      <c r="AS34" s="73">
        <v>3998.5819915920101</v>
      </c>
      <c r="AT34" s="73">
        <v>408.74458317101801</v>
      </c>
      <c r="AU34" s="73">
        <v>4442.8695373567598</v>
      </c>
      <c r="AV34" s="73">
        <v>0</v>
      </c>
      <c r="AW34" s="73">
        <v>15.4571226858082</v>
      </c>
      <c r="AX34" s="73">
        <v>0</v>
      </c>
      <c r="AY34" s="73">
        <v>64.278947547059303</v>
      </c>
      <c r="AZ34" s="73">
        <v>6.5986503530150897E-2</v>
      </c>
      <c r="BA34" s="73">
        <v>2.32027962555597E-2</v>
      </c>
      <c r="BB34" s="73">
        <v>87.287830480552401</v>
      </c>
      <c r="BC34" s="73">
        <v>2.9654301045541901E-2</v>
      </c>
      <c r="BD34" s="73">
        <v>0</v>
      </c>
      <c r="BE34" s="73">
        <v>4.3010382859064002E-3</v>
      </c>
      <c r="BF34" s="73">
        <v>116.680064200441</v>
      </c>
      <c r="BG34" s="73">
        <v>113.181500697991</v>
      </c>
      <c r="BH34" s="73">
        <v>3.4985635024498798</v>
      </c>
      <c r="BI34" s="73">
        <v>0</v>
      </c>
      <c r="BJ34" s="73">
        <v>0</v>
      </c>
      <c r="BK34" s="73">
        <v>0.46303774232378198</v>
      </c>
      <c r="BL34" s="73">
        <v>0</v>
      </c>
      <c r="BM34" s="73">
        <v>4.9687933492066101</v>
      </c>
      <c r="BN34" s="73">
        <v>0</v>
      </c>
      <c r="BO34" s="73">
        <v>0.129143299371131</v>
      </c>
      <c r="BP34" s="73">
        <v>19.875204859868699</v>
      </c>
      <c r="BQ34" s="73">
        <v>4.5451774081947098</v>
      </c>
      <c r="BR34" s="73">
        <v>0</v>
      </c>
      <c r="BS34" s="73">
        <v>0.333893592905526</v>
      </c>
      <c r="BT34" s="73">
        <v>4.5273464576684998E-4</v>
      </c>
      <c r="BU34" s="73">
        <v>3.93522594289808</v>
      </c>
      <c r="BV34" s="73">
        <v>5.0111039439942999</v>
      </c>
      <c r="BW34" s="73">
        <v>0</v>
      </c>
      <c r="BX34" s="73">
        <v>6.3905066121315093E-2</v>
      </c>
      <c r="BY34" s="73">
        <v>5.47997461654316</v>
      </c>
      <c r="BZ34" s="73">
        <v>0</v>
      </c>
      <c r="CA34" s="73">
        <v>0.47853100214633099</v>
      </c>
      <c r="CB34" s="73">
        <v>175.43331968892701</v>
      </c>
      <c r="CC34" s="73">
        <v>4.4740046873476302</v>
      </c>
      <c r="CD34" s="90"/>
      <c r="CE34" s="28">
        <f t="shared" si="0"/>
        <v>8.0000014168508694E-3</v>
      </c>
      <c r="CF34" s="90"/>
      <c r="CG34" s="66">
        <f t="shared" si="1"/>
        <v>-5.2838494987016365E-7</v>
      </c>
      <c r="CH34" s="66">
        <f t="shared" si="2"/>
        <v>-2.4338859150361316E-7</v>
      </c>
      <c r="CI34" s="66">
        <f t="shared" si="3"/>
        <v>-9.8590311617191469E-7</v>
      </c>
      <c r="CJ34" s="66">
        <f t="shared" si="4"/>
        <v>-2.4864036912370456E-5</v>
      </c>
      <c r="CK34" s="66">
        <f t="shared" si="5"/>
        <v>-2.5621834734528326E-5</v>
      </c>
      <c r="CL34" s="66">
        <f t="shared" si="6"/>
        <v>-4.632773573735204E-7</v>
      </c>
      <c r="CM34" s="66">
        <f t="shared" si="7"/>
        <v>-2.1638457759296532E-7</v>
      </c>
      <c r="CN34" s="66">
        <f t="shared" si="8"/>
        <v>1.1247267522232281E-7</v>
      </c>
      <c r="CO34" s="66">
        <f t="shared" si="9"/>
        <v>-3.4075300506932935E-7</v>
      </c>
      <c r="CP34" s="66">
        <f t="shared" si="10"/>
        <v>-1.4060134833329738E-6</v>
      </c>
      <c r="CQ34" s="66">
        <f t="shared" si="11"/>
        <v>2.3601567564064116E-6</v>
      </c>
      <c r="CR34" s="66">
        <f t="shared" si="12"/>
        <v>2.0545201117152236E-7</v>
      </c>
      <c r="CS34" s="66">
        <f t="shared" si="13"/>
        <v>-7.8540040474221211E-6</v>
      </c>
    </row>
    <row r="35" spans="1:97" x14ac:dyDescent="0.25">
      <c r="A35" s="73" t="s">
        <v>198</v>
      </c>
      <c r="B35" s="73">
        <v>2098.7260425999998</v>
      </c>
      <c r="C35" s="73">
        <v>6.5663861312999998</v>
      </c>
      <c r="D35" s="73">
        <v>7506.3924802000001</v>
      </c>
      <c r="E35" s="73">
        <v>188.11190338</v>
      </c>
      <c r="F35" s="73">
        <v>182.46735498000001</v>
      </c>
      <c r="G35" s="73">
        <v>7.4009995996000004</v>
      </c>
      <c r="H35" s="73">
        <v>282.42614469</v>
      </c>
      <c r="I35" s="73">
        <v>4.9594705881000003</v>
      </c>
      <c r="J35" s="73">
        <v>0.68251118799999999</v>
      </c>
      <c r="K35" s="73">
        <v>11.42745803</v>
      </c>
      <c r="L35" s="73">
        <v>0.82472861099999994</v>
      </c>
      <c r="M35" s="73">
        <v>0.85690826090000005</v>
      </c>
      <c r="N35" s="73">
        <v>0.46234624289999998</v>
      </c>
      <c r="O35" s="73"/>
      <c r="P35" s="90" t="s">
        <v>198</v>
      </c>
      <c r="Q35" s="73">
        <v>0</v>
      </c>
      <c r="R35" s="73">
        <v>0</v>
      </c>
      <c r="S35" s="73">
        <v>0.82473140956133295</v>
      </c>
      <c r="T35" s="73">
        <v>4.9594753574200903</v>
      </c>
      <c r="U35" s="73">
        <v>4.9594753574200903</v>
      </c>
      <c r="V35" s="73">
        <v>6.7329359885414704</v>
      </c>
      <c r="W35" s="73">
        <v>0.28794139496302201</v>
      </c>
      <c r="X35" s="73">
        <v>0.68250978878837898</v>
      </c>
      <c r="Y35" s="73">
        <v>0.85690792998696297</v>
      </c>
      <c r="Z35" s="73">
        <v>0</v>
      </c>
      <c r="AA35" s="73">
        <v>2098.7257221713198</v>
      </c>
      <c r="AB35" s="73">
        <v>67.296927523242701</v>
      </c>
      <c r="AC35" s="73">
        <v>6.0815789827326396</v>
      </c>
      <c r="AD35" s="73">
        <v>22.009467137892099</v>
      </c>
      <c r="AE35" s="73">
        <v>0</v>
      </c>
      <c r="AF35" s="73">
        <v>0</v>
      </c>
      <c r="AG35" s="73">
        <v>11.427450436669</v>
      </c>
      <c r="AH35" s="73">
        <v>11.427450436669</v>
      </c>
      <c r="AI35" s="73">
        <v>60.051060012235602</v>
      </c>
      <c r="AJ35" s="73">
        <v>8.0620604490990306</v>
      </c>
      <c r="AK35" s="73">
        <v>0.50335208099377504</v>
      </c>
      <c r="AL35" s="73">
        <v>0.92110241743930799</v>
      </c>
      <c r="AM35" s="73">
        <v>3.9401436102351699</v>
      </c>
      <c r="AN35" s="73">
        <v>0</v>
      </c>
      <c r="AO35" s="73">
        <v>0.46234707238278699</v>
      </c>
      <c r="AP35" s="73">
        <v>6.5663809996086702</v>
      </c>
      <c r="AQ35" s="73">
        <v>0</v>
      </c>
      <c r="AR35" s="73">
        <v>288.50784900213199</v>
      </c>
      <c r="AS35" s="73">
        <v>6755.7463073904401</v>
      </c>
      <c r="AT35" s="73">
        <v>690.58737284567098</v>
      </c>
      <c r="AU35" s="73">
        <v>7506.3847402483498</v>
      </c>
      <c r="AV35" s="73">
        <v>0</v>
      </c>
      <c r="AW35" s="73">
        <v>24.9120980850488</v>
      </c>
      <c r="AX35" s="73">
        <v>0</v>
      </c>
      <c r="AY35" s="73">
        <v>103.598019808869</v>
      </c>
      <c r="AZ35" s="73">
        <v>0.106378304094534</v>
      </c>
      <c r="BA35" s="73">
        <v>3.7405766080788397E-2</v>
      </c>
      <c r="BB35" s="73">
        <v>140.71876286424401</v>
      </c>
      <c r="BC35" s="73">
        <v>4.7806464866592797E-2</v>
      </c>
      <c r="BD35" s="73">
        <v>0</v>
      </c>
      <c r="BE35" s="73">
        <v>6.9337304342554102E-3</v>
      </c>
      <c r="BF35" s="73">
        <v>188.10707445189001</v>
      </c>
      <c r="BG35" s="73">
        <v>182.46253458714401</v>
      </c>
      <c r="BH35" s="73">
        <v>5.64453986474643</v>
      </c>
      <c r="BI35" s="73">
        <v>0</v>
      </c>
      <c r="BJ35" s="73">
        <v>0</v>
      </c>
      <c r="BK35" s="73">
        <v>0.74647510022762797</v>
      </c>
      <c r="BL35" s="73">
        <v>0</v>
      </c>
      <c r="BM35" s="73">
        <v>8.0103388515021692</v>
      </c>
      <c r="BN35" s="73">
        <v>0</v>
      </c>
      <c r="BO35" s="73">
        <v>0.20819506686067299</v>
      </c>
      <c r="BP35" s="73">
        <v>32.041228371390602</v>
      </c>
      <c r="BQ35" s="73">
        <v>7.3254061909831396</v>
      </c>
      <c r="BR35" s="73">
        <v>0</v>
      </c>
      <c r="BS35" s="73">
        <v>0.53828019158164997</v>
      </c>
      <c r="BT35" s="73">
        <v>7.2987586049152E-4</v>
      </c>
      <c r="BU35" s="73">
        <v>7.4009911680638396</v>
      </c>
      <c r="BV35" s="73">
        <v>8.0763500569551798</v>
      </c>
      <c r="BW35" s="73">
        <v>0</v>
      </c>
      <c r="BX35" s="73">
        <v>0.10299692292439901</v>
      </c>
      <c r="BY35" s="73">
        <v>8.8320111153992702</v>
      </c>
      <c r="BZ35" s="73">
        <v>0</v>
      </c>
      <c r="CA35" s="73">
        <v>0.77124524962403396</v>
      </c>
      <c r="CB35" s="73">
        <v>282.42606826611899</v>
      </c>
      <c r="CC35" s="73">
        <v>7.21069745083709</v>
      </c>
      <c r="CD35" s="90"/>
      <c r="CE35" s="28">
        <f t="shared" ref="CE35:CE51" si="14">AI35/(AI35+AS35+AT35)</f>
        <v>7.999997614064322E-3</v>
      </c>
      <c r="CF35" s="90"/>
      <c r="CG35" s="66">
        <f t="shared" ref="CG35:CG59" si="15">IF(B35=0,"",(AA35-B35)/B35)</f>
        <v>-1.5267770707848174E-7</v>
      </c>
      <c r="CH35" s="66">
        <f t="shared" ref="CH35:CH59" si="16">IF(C35=0,"",(AP35-C35)/C35)</f>
        <v>-7.8150922395356942E-7</v>
      </c>
      <c r="CI35" s="66">
        <f t="shared" ref="CI35:CI59" si="17">IF(D35=0,"",(AU35-D35)/D35)</f>
        <v>-1.0311147026725214E-6</v>
      </c>
      <c r="CJ35" s="66">
        <f t="shared" ref="CJ35:CJ59" si="18">IF(E35=0,"",(BF35-E35)/E35)</f>
        <v>-2.5670507943519799E-5</v>
      </c>
      <c r="CK35" s="66">
        <f t="shared" ref="CK35:CK59" si="19">IF(F35=0,"",(BG35-F35)/F35)</f>
        <v>-2.6417837078487683E-5</v>
      </c>
      <c r="CL35" s="66">
        <f t="shared" ref="CL35:CL59" si="20">IF(G35=0,"",(BU35-G35)/G35)</f>
        <v>-1.1392428883888978E-6</v>
      </c>
      <c r="CM35" s="66">
        <f t="shared" ref="CM35:CM59" si="21">IF(H35=0,"",(CB35-H35)/H35)</f>
        <v>-2.705977560821026E-7</v>
      </c>
      <c r="CN35" s="66">
        <f t="shared" ref="CN35:CN51" si="22">IF(I35=0,"",(U35-I35)/I35)</f>
        <v>9.6165911365899656E-7</v>
      </c>
      <c r="CO35" s="66">
        <f t="shared" ref="CO35:CO51" si="23">IF(J35=0,"",(X35-J35)/J35)</f>
        <v>-2.0500933107217159E-6</v>
      </c>
      <c r="CP35" s="66">
        <f t="shared" ref="CP35:CP51" si="24">IF(K35=0,"",(AH35-K35)/K35)</f>
        <v>-6.6448119787333833E-7</v>
      </c>
      <c r="CQ35" s="66">
        <f t="shared" ref="CQ35:CQ58" si="25">IF(L35=0,"",(S35-L35)/L35)</f>
        <v>3.3933118066715837E-6</v>
      </c>
      <c r="CR35" s="66">
        <f t="shared" ref="CR35:CR58" si="26">IF(M35=0,"",(Y35-M35)/M35)</f>
        <v>-3.8617090321390972E-7</v>
      </c>
      <c r="CS35" s="66">
        <f t="shared" ref="CS35:CS58" si="27">IF(N35=0,"",(AO35-N35)/N35)</f>
        <v>1.7940727317469865E-6</v>
      </c>
    </row>
    <row r="36" spans="1:97" x14ac:dyDescent="0.25">
      <c r="A36" s="73" t="s">
        <v>199</v>
      </c>
      <c r="B36" s="73">
        <v>4608.4378459999998</v>
      </c>
      <c r="C36" s="73">
        <v>14.418643069</v>
      </c>
      <c r="D36" s="73">
        <v>16168.746795999999</v>
      </c>
      <c r="E36" s="73">
        <v>400.2303086</v>
      </c>
      <c r="F36" s="73">
        <v>388.22073440999998</v>
      </c>
      <c r="G36" s="73">
        <v>16.251307446999999</v>
      </c>
      <c r="H36" s="73">
        <v>600.40398588999994</v>
      </c>
      <c r="I36" s="73">
        <v>10.526067521</v>
      </c>
      <c r="J36" s="73">
        <v>1.448573739</v>
      </c>
      <c r="K36" s="73">
        <v>24.25383772</v>
      </c>
      <c r="L36" s="73">
        <v>1.7504184962</v>
      </c>
      <c r="M36" s="73">
        <v>1.8187171500999999</v>
      </c>
      <c r="N36" s="73">
        <v>0.98129178849999998</v>
      </c>
      <c r="O36" s="73"/>
      <c r="P36" s="90" t="s">
        <v>199</v>
      </c>
      <c r="Q36" s="73">
        <v>0</v>
      </c>
      <c r="R36" s="73">
        <v>0</v>
      </c>
      <c r="S36" s="73">
        <v>1.75041840075928</v>
      </c>
      <c r="T36" s="73">
        <v>10.526065014531101</v>
      </c>
      <c r="U36" s="73">
        <v>10.526065014531101</v>
      </c>
      <c r="V36" s="73">
        <v>14.314986310904899</v>
      </c>
      <c r="W36" s="73">
        <v>0.61221026555541302</v>
      </c>
      <c r="X36" s="73">
        <v>1.4485722668471399</v>
      </c>
      <c r="Y36" s="73">
        <v>1.8187172195019801</v>
      </c>
      <c r="Z36" s="73">
        <v>0</v>
      </c>
      <c r="AA36" s="73">
        <v>4608.4360332875804</v>
      </c>
      <c r="AB36" s="73">
        <v>143.080759818724</v>
      </c>
      <c r="AC36" s="73">
        <v>12.9301129902494</v>
      </c>
      <c r="AD36" s="73">
        <v>46.794565079544299</v>
      </c>
      <c r="AE36" s="73">
        <v>0</v>
      </c>
      <c r="AF36" s="73">
        <v>0</v>
      </c>
      <c r="AG36" s="73">
        <v>24.253806599025399</v>
      </c>
      <c r="AH36" s="73">
        <v>24.253806599025399</v>
      </c>
      <c r="AI36" s="73">
        <v>129.34972539726701</v>
      </c>
      <c r="AJ36" s="73">
        <v>17.1408256258314</v>
      </c>
      <c r="AK36" s="73">
        <v>1.07018263691782</v>
      </c>
      <c r="AL36" s="73">
        <v>1.95836790134853</v>
      </c>
      <c r="AM36" s="73">
        <v>8.3771689670199194</v>
      </c>
      <c r="AN36" s="73">
        <v>0</v>
      </c>
      <c r="AO36" s="73">
        <v>0.98129439044024502</v>
      </c>
      <c r="AP36" s="73">
        <v>14.4186520974442</v>
      </c>
      <c r="AQ36" s="73">
        <v>0</v>
      </c>
      <c r="AR36" s="73">
        <v>613.33405001162896</v>
      </c>
      <c r="AS36" s="73">
        <v>14551.865300564899</v>
      </c>
      <c r="AT36" s="73">
        <v>1487.52338167782</v>
      </c>
      <c r="AU36" s="73">
        <v>16168.738407639999</v>
      </c>
      <c r="AV36" s="73">
        <v>0</v>
      </c>
      <c r="AW36" s="73">
        <v>52.965780655573298</v>
      </c>
      <c r="AX36" s="73">
        <v>0</v>
      </c>
      <c r="AY36" s="73">
        <v>220.26038328154701</v>
      </c>
      <c r="AZ36" s="73">
        <v>0.22633251465357099</v>
      </c>
      <c r="BA36" s="73">
        <v>7.95852476278818E-2</v>
      </c>
      <c r="BB36" s="73">
        <v>299.395731043833</v>
      </c>
      <c r="BC36" s="73">
        <v>0.101713741041353</v>
      </c>
      <c r="BD36" s="73">
        <v>0</v>
      </c>
      <c r="BE36" s="73">
        <v>1.47523396475029E-2</v>
      </c>
      <c r="BF36" s="73">
        <v>400.22012660044601</v>
      </c>
      <c r="BG36" s="73">
        <v>388.21056625024198</v>
      </c>
      <c r="BH36" s="73">
        <v>12.0095603502042</v>
      </c>
      <c r="BI36" s="73">
        <v>0</v>
      </c>
      <c r="BJ36" s="73">
        <v>0</v>
      </c>
      <c r="BK36" s="73">
        <v>1.5882120726698501</v>
      </c>
      <c r="BL36" s="73">
        <v>0</v>
      </c>
      <c r="BM36" s="73">
        <v>17.042895357176299</v>
      </c>
      <c r="BN36" s="73">
        <v>0</v>
      </c>
      <c r="BO36" s="73">
        <v>0.44295959256711698</v>
      </c>
      <c r="BP36" s="73">
        <v>68.171581010929401</v>
      </c>
      <c r="BQ36" s="73">
        <v>15.5746208272817</v>
      </c>
      <c r="BR36" s="73">
        <v>0</v>
      </c>
      <c r="BS36" s="73">
        <v>1.1452504479813901</v>
      </c>
      <c r="BT36" s="73">
        <v>1.5528821147571801E-3</v>
      </c>
      <c r="BU36" s="73">
        <v>16.251267453108198</v>
      </c>
      <c r="BV36" s="73">
        <v>17.171208232388501</v>
      </c>
      <c r="BW36" s="73">
        <v>0</v>
      </c>
      <c r="BX36" s="73">
        <v>0.21898152739255</v>
      </c>
      <c r="BY36" s="73">
        <v>18.777834147394501</v>
      </c>
      <c r="BZ36" s="73">
        <v>0</v>
      </c>
      <c r="CA36" s="73">
        <v>1.6397508781536501</v>
      </c>
      <c r="CB36" s="73">
        <v>600.40369731046997</v>
      </c>
      <c r="CC36" s="73">
        <v>15.3307623806623</v>
      </c>
      <c r="CD36" s="90"/>
      <c r="CE36" s="28">
        <f t="shared" si="14"/>
        <v>7.9999887521309144E-3</v>
      </c>
      <c r="CF36" s="90"/>
      <c r="CG36" s="66">
        <f t="shared" si="15"/>
        <v>-3.9334639633342919E-7</v>
      </c>
      <c r="CH36" s="66">
        <f t="shared" si="16"/>
        <v>6.2616462291554153E-7</v>
      </c>
      <c r="CI36" s="66">
        <f t="shared" si="17"/>
        <v>-5.1880087590347447E-7</v>
      </c>
      <c r="CJ36" s="66">
        <f t="shared" si="18"/>
        <v>-2.5440351055893726E-5</v>
      </c>
      <c r="CK36" s="66">
        <f t="shared" si="19"/>
        <v>-2.6191696776444865E-5</v>
      </c>
      <c r="CL36" s="66">
        <f t="shared" si="20"/>
        <v>-2.4609645673448298E-6</v>
      </c>
      <c r="CM36" s="66">
        <f t="shared" si="21"/>
        <v>-4.8064226214486073E-7</v>
      </c>
      <c r="CN36" s="66">
        <f t="shared" si="22"/>
        <v>-2.3812016159870932E-7</v>
      </c>
      <c r="CO36" s="66">
        <f t="shared" si="23"/>
        <v>-1.0162774737836836E-6</v>
      </c>
      <c r="CP36" s="66">
        <f t="shared" si="24"/>
        <v>-1.2831360941791433E-6</v>
      </c>
      <c r="CQ36" s="66">
        <f t="shared" si="25"/>
        <v>-5.4524515252199495E-8</v>
      </c>
      <c r="CR36" s="66">
        <f t="shared" si="26"/>
        <v>3.8159853586354953E-8</v>
      </c>
      <c r="CS36" s="66">
        <f t="shared" si="27"/>
        <v>2.6515459270445715E-6</v>
      </c>
    </row>
    <row r="37" spans="1:97" x14ac:dyDescent="0.25">
      <c r="A37" s="73" t="s">
        <v>200</v>
      </c>
      <c r="B37" s="73">
        <v>2802.2853602999999</v>
      </c>
      <c r="C37" s="73">
        <v>8.7676472680999993</v>
      </c>
      <c r="D37" s="73">
        <v>9774.1834648999993</v>
      </c>
      <c r="E37" s="73">
        <v>241.04634738999999</v>
      </c>
      <c r="F37" s="73">
        <v>233.81332903000001</v>
      </c>
      <c r="G37" s="73">
        <v>9.8820473492000005</v>
      </c>
      <c r="H37" s="73">
        <v>361.50223367000001</v>
      </c>
      <c r="I37" s="73">
        <v>6.3347002272999999</v>
      </c>
      <c r="J37" s="73">
        <v>0.8717671978</v>
      </c>
      <c r="K37" s="73">
        <v>14.596219434</v>
      </c>
      <c r="L37" s="73">
        <v>1.0534206076999999</v>
      </c>
      <c r="M37" s="73">
        <v>1.0945234697999999</v>
      </c>
      <c r="N37" s="73">
        <v>0.59055191360000003</v>
      </c>
      <c r="O37" s="73"/>
      <c r="P37" s="90" t="s">
        <v>200</v>
      </c>
      <c r="Q37" s="73">
        <v>0</v>
      </c>
      <c r="R37" s="73">
        <v>0</v>
      </c>
      <c r="S37" s="73">
        <v>1.0534160207388099</v>
      </c>
      <c r="T37" s="73">
        <v>6.3346995743775798</v>
      </c>
      <c r="U37" s="73">
        <v>6.3346995743775798</v>
      </c>
      <c r="V37" s="73">
        <v>8.6193069998677192</v>
      </c>
      <c r="W37" s="73">
        <v>0.36862032617934298</v>
      </c>
      <c r="X37" s="73">
        <v>0.87176299327476603</v>
      </c>
      <c r="Y37" s="73">
        <v>1.0945215261255401</v>
      </c>
      <c r="Z37" s="73">
        <v>0</v>
      </c>
      <c r="AA37" s="73">
        <v>2802.2844118145599</v>
      </c>
      <c r="AB37" s="73">
        <v>86.1514099582715</v>
      </c>
      <c r="AC37" s="73">
        <v>7.7854395039583899</v>
      </c>
      <c r="AD37" s="73">
        <v>28.1757181041217</v>
      </c>
      <c r="AE37" s="73">
        <v>0</v>
      </c>
      <c r="AF37" s="73">
        <v>0</v>
      </c>
      <c r="AG37" s="73">
        <v>14.596217238918801</v>
      </c>
      <c r="AH37" s="73">
        <v>14.596217238918801</v>
      </c>
      <c r="AI37" s="73">
        <v>78.1934947967613</v>
      </c>
      <c r="AJ37" s="73">
        <v>10.3208074702783</v>
      </c>
      <c r="AK37" s="73">
        <v>0.64437710565839101</v>
      </c>
      <c r="AL37" s="73">
        <v>1.1791668721170701</v>
      </c>
      <c r="AM37" s="73">
        <v>5.0440434464282298</v>
      </c>
      <c r="AN37" s="73">
        <v>0</v>
      </c>
      <c r="AO37" s="73">
        <v>0.59055350130700002</v>
      </c>
      <c r="AP37" s="73">
        <v>8.7676547487667893</v>
      </c>
      <c r="AQ37" s="73">
        <v>0</v>
      </c>
      <c r="AR37" s="73">
        <v>369.28755661744799</v>
      </c>
      <c r="AS37" s="73">
        <v>8796.7582504627007</v>
      </c>
      <c r="AT37" s="73">
        <v>899.22489938237504</v>
      </c>
      <c r="AU37" s="73">
        <v>9774.1766446418296</v>
      </c>
      <c r="AV37" s="73">
        <v>0</v>
      </c>
      <c r="AW37" s="73">
        <v>31.891680514200502</v>
      </c>
      <c r="AX37" s="73">
        <v>0</v>
      </c>
      <c r="AY37" s="73">
        <v>132.62234780296899</v>
      </c>
      <c r="AZ37" s="73">
        <v>0.13631303394566699</v>
      </c>
      <c r="BA37" s="73">
        <v>4.7931693877213598E-2</v>
      </c>
      <c r="BB37" s="73">
        <v>180.31677178304199</v>
      </c>
      <c r="BC37" s="73">
        <v>6.1259054713206099E-2</v>
      </c>
      <c r="BD37" s="73">
        <v>0</v>
      </c>
      <c r="BE37" s="73">
        <v>8.8849369919035102E-3</v>
      </c>
      <c r="BF37" s="73">
        <v>241.040218076743</v>
      </c>
      <c r="BG37" s="73">
        <v>233.80720459051901</v>
      </c>
      <c r="BH37" s="73">
        <v>7.2330134862238697</v>
      </c>
      <c r="BI37" s="73">
        <v>0</v>
      </c>
      <c r="BJ37" s="73">
        <v>0</v>
      </c>
      <c r="BK37" s="73">
        <v>0.95653087793559199</v>
      </c>
      <c r="BL37" s="73">
        <v>0</v>
      </c>
      <c r="BM37" s="73">
        <v>10.264417341776999</v>
      </c>
      <c r="BN37" s="73">
        <v>0</v>
      </c>
      <c r="BO37" s="73">
        <v>0.26678100111884501</v>
      </c>
      <c r="BP37" s="73">
        <v>41.057629883651003</v>
      </c>
      <c r="BQ37" s="73">
        <v>9.3777344545758492</v>
      </c>
      <c r="BR37" s="73">
        <v>0</v>
      </c>
      <c r="BS37" s="73">
        <v>0.68974971213148295</v>
      </c>
      <c r="BT37" s="73">
        <v>9.3527133451280699E-4</v>
      </c>
      <c r="BU37" s="73">
        <v>9.8820490832630501</v>
      </c>
      <c r="BV37" s="73">
        <v>10.339085828265601</v>
      </c>
      <c r="BW37" s="73">
        <v>0</v>
      </c>
      <c r="BX37" s="73">
        <v>0.13185092986809399</v>
      </c>
      <c r="BY37" s="73">
        <v>11.3064345824037</v>
      </c>
      <c r="BZ37" s="73">
        <v>0</v>
      </c>
      <c r="CA37" s="73">
        <v>0.98732140550273595</v>
      </c>
      <c r="CB37" s="73">
        <v>361.50212973098002</v>
      </c>
      <c r="CC37" s="73">
        <v>9.2309171930887306</v>
      </c>
      <c r="CD37" s="90"/>
      <c r="CE37" s="28">
        <f t="shared" si="14"/>
        <v>8.0000083525835035E-3</v>
      </c>
      <c r="CF37" s="90"/>
      <c r="CG37" s="66">
        <f t="shared" si="15"/>
        <v>-3.3846854192155272E-7</v>
      </c>
      <c r="CH37" s="66">
        <f t="shared" si="16"/>
        <v>8.5321256219256508E-7</v>
      </c>
      <c r="CI37" s="66">
        <f t="shared" si="17"/>
        <v>-6.9778290884087942E-7</v>
      </c>
      <c r="CJ37" s="66">
        <f t="shared" si="18"/>
        <v>-2.5427944971406723E-5</v>
      </c>
      <c r="CK37" s="66">
        <f t="shared" si="19"/>
        <v>-2.6193714047042771E-5</v>
      </c>
      <c r="CL37" s="66">
        <f t="shared" si="20"/>
        <v>1.7547609197975943E-7</v>
      </c>
      <c r="CM37" s="66">
        <f t="shared" si="21"/>
        <v>-2.87519717204253E-7</v>
      </c>
      <c r="CN37" s="66">
        <f t="shared" si="22"/>
        <v>-1.0307076841873609E-7</v>
      </c>
      <c r="CO37" s="66">
        <f t="shared" si="23"/>
        <v>-4.8229908679583909E-6</v>
      </c>
      <c r="CP37" s="66">
        <f t="shared" si="24"/>
        <v>-1.5038696899561851E-7</v>
      </c>
      <c r="CQ37" s="66">
        <f t="shared" si="25"/>
        <v>-4.3543492091013713E-6</v>
      </c>
      <c r="CR37" s="66">
        <f t="shared" si="26"/>
        <v>-1.7758179823962446E-6</v>
      </c>
      <c r="CS37" s="66">
        <f t="shared" si="27"/>
        <v>2.6885138519068095E-6</v>
      </c>
    </row>
    <row r="38" spans="1:97" x14ac:dyDescent="0.25">
      <c r="A38" s="73" t="s">
        <v>201</v>
      </c>
      <c r="B38" s="73">
        <v>1158.1063534</v>
      </c>
      <c r="C38" s="73">
        <v>3.6234247230999999</v>
      </c>
      <c r="D38" s="73">
        <v>4459.5553958999999</v>
      </c>
      <c r="E38" s="73">
        <v>114.68043625999999</v>
      </c>
      <c r="F38" s="73">
        <v>111.23940646</v>
      </c>
      <c r="G38" s="73">
        <v>4.0839753097999996</v>
      </c>
      <c r="H38" s="73">
        <v>173.30236348</v>
      </c>
      <c r="I38" s="73">
        <v>3.0455152147</v>
      </c>
      <c r="J38" s="73">
        <v>0.4191169542</v>
      </c>
      <c r="K38" s="73">
        <v>7.0173815280999996</v>
      </c>
      <c r="L38" s="73">
        <v>0.50644992980000003</v>
      </c>
      <c r="M38" s="73">
        <v>0.52621083239999999</v>
      </c>
      <c r="N38" s="73">
        <v>0.2839179081</v>
      </c>
      <c r="O38" s="73"/>
      <c r="P38" s="90" t="s">
        <v>201</v>
      </c>
      <c r="Q38" s="73">
        <v>0</v>
      </c>
      <c r="R38" s="73">
        <v>0</v>
      </c>
      <c r="S38" s="73">
        <v>0.50644982732426302</v>
      </c>
      <c r="T38" s="73">
        <v>3.0455147925912698</v>
      </c>
      <c r="U38" s="73">
        <v>3.0455147925912698</v>
      </c>
      <c r="V38" s="73">
        <v>4.1312670476198301</v>
      </c>
      <c r="W38" s="73">
        <v>0.17667806390442301</v>
      </c>
      <c r="X38" s="73">
        <v>0.419118273366334</v>
      </c>
      <c r="Y38" s="73">
        <v>0.52621035150045004</v>
      </c>
      <c r="Z38" s="73">
        <v>0</v>
      </c>
      <c r="AA38" s="73">
        <v>1158.1068732838301</v>
      </c>
      <c r="AB38" s="73">
        <v>41.292740968212797</v>
      </c>
      <c r="AC38" s="73">
        <v>3.7315981468069901</v>
      </c>
      <c r="AD38" s="73">
        <v>13.504778984281399</v>
      </c>
      <c r="AE38" s="73">
        <v>0</v>
      </c>
      <c r="AF38" s="73">
        <v>0</v>
      </c>
      <c r="AG38" s="73">
        <v>7.0173945662553798</v>
      </c>
      <c r="AH38" s="73">
        <v>7.0173945662553798</v>
      </c>
      <c r="AI38" s="73">
        <v>35.676495332705002</v>
      </c>
      <c r="AJ38" s="73">
        <v>4.9468088805535801</v>
      </c>
      <c r="AK38" s="73">
        <v>0.30885042286214998</v>
      </c>
      <c r="AL38" s="73">
        <v>0.56518312449056796</v>
      </c>
      <c r="AM38" s="73">
        <v>2.4176316984782602</v>
      </c>
      <c r="AN38" s="73">
        <v>0</v>
      </c>
      <c r="AO38" s="73">
        <v>0.283921595912415</v>
      </c>
      <c r="AP38" s="73">
        <v>3.62342368127779</v>
      </c>
      <c r="AQ38" s="73">
        <v>0</v>
      </c>
      <c r="AR38" s="73">
        <v>177.03389242546899</v>
      </c>
      <c r="AS38" s="73">
        <v>4013.59860956695</v>
      </c>
      <c r="AT38" s="73">
        <v>410.27885320193701</v>
      </c>
      <c r="AU38" s="73">
        <v>4459.5539581016001</v>
      </c>
      <c r="AV38" s="73">
        <v>0</v>
      </c>
      <c r="AW38" s="73">
        <v>15.2857848052326</v>
      </c>
      <c r="AX38" s="73">
        <v>0</v>
      </c>
      <c r="AY38" s="73">
        <v>63.566356035450198</v>
      </c>
      <c r="AZ38" s="73">
        <v>6.4852576486604099E-2</v>
      </c>
      <c r="BA38" s="73">
        <v>2.2804010538093E-2</v>
      </c>
      <c r="BB38" s="73">
        <v>85.787797604678104</v>
      </c>
      <c r="BC38" s="73">
        <v>2.9144741370282799E-2</v>
      </c>
      <c r="BD38" s="73">
        <v>0</v>
      </c>
      <c r="BE38" s="73">
        <v>4.2270869558028402E-3</v>
      </c>
      <c r="BF38" s="73">
        <v>114.67750477622501</v>
      </c>
      <c r="BG38" s="73">
        <v>111.236479116629</v>
      </c>
      <c r="BH38" s="73">
        <v>3.4410256595953399</v>
      </c>
      <c r="BI38" s="73">
        <v>0</v>
      </c>
      <c r="BJ38" s="73">
        <v>0</v>
      </c>
      <c r="BK38" s="73">
        <v>0.45508015917370798</v>
      </c>
      <c r="BL38" s="73">
        <v>0</v>
      </c>
      <c r="BM38" s="73">
        <v>4.8834122477774597</v>
      </c>
      <c r="BN38" s="73">
        <v>0</v>
      </c>
      <c r="BO38" s="73">
        <v>0.12692421292239101</v>
      </c>
      <c r="BP38" s="73">
        <v>19.533635124037499</v>
      </c>
      <c r="BQ38" s="73">
        <v>4.4947920030811703</v>
      </c>
      <c r="BR38" s="73">
        <v>0</v>
      </c>
      <c r="BS38" s="73">
        <v>0.328156389159873</v>
      </c>
      <c r="BT38" s="73">
        <v>4.4496353004073102E-4</v>
      </c>
      <c r="BU38" s="73">
        <v>4.0839669333156898</v>
      </c>
      <c r="BV38" s="73">
        <v>4.9555589028503704</v>
      </c>
      <c r="BW38" s="73">
        <v>0</v>
      </c>
      <c r="BX38" s="73">
        <v>6.3197925196646798E-2</v>
      </c>
      <c r="BY38" s="73">
        <v>5.4192375256367704</v>
      </c>
      <c r="BZ38" s="73">
        <v>0</v>
      </c>
      <c r="CA38" s="73">
        <v>0.47322845757370302</v>
      </c>
      <c r="CB38" s="73">
        <v>173.30232289995899</v>
      </c>
      <c r="CC38" s="73">
        <v>4.4244087653852304</v>
      </c>
      <c r="CD38" s="90"/>
      <c r="CE38" s="28">
        <f t="shared" si="14"/>
        <v>8.0000142767399762E-3</v>
      </c>
      <c r="CF38" s="90"/>
      <c r="CG38" s="66">
        <f t="shared" si="15"/>
        <v>4.4890853809708247E-7</v>
      </c>
      <c r="CH38" s="66">
        <f t="shared" si="16"/>
        <v>-2.8752417655964158E-7</v>
      </c>
      <c r="CI38" s="66">
        <f t="shared" si="17"/>
        <v>-3.2240846276784491E-7</v>
      </c>
      <c r="CJ38" s="66">
        <f t="shared" si="18"/>
        <v>-2.5562195877423775E-5</v>
      </c>
      <c r="CK38" s="66">
        <f t="shared" si="19"/>
        <v>-2.6315704696352346E-5</v>
      </c>
      <c r="CL38" s="66">
        <f t="shared" si="20"/>
        <v>-2.0510614473195239E-6</v>
      </c>
      <c r="CM38" s="66">
        <f t="shared" si="21"/>
        <v>-2.3415745860177807E-7</v>
      </c>
      <c r="CN38" s="66">
        <f t="shared" si="22"/>
        <v>-1.3860010554339638E-7</v>
      </c>
      <c r="CO38" s="66">
        <f t="shared" si="23"/>
        <v>3.14748978962148E-6</v>
      </c>
      <c r="CP38" s="66">
        <f t="shared" si="24"/>
        <v>1.8579801209354536E-6</v>
      </c>
      <c r="CQ38" s="66">
        <f t="shared" si="25"/>
        <v>-2.0234129965747362E-7</v>
      </c>
      <c r="CR38" s="66">
        <f t="shared" si="26"/>
        <v>-9.1389139171861328E-7</v>
      </c>
      <c r="CS38" s="66">
        <f t="shared" si="27"/>
        <v>1.2989009533346176E-5</v>
      </c>
    </row>
    <row r="39" spans="1:97" x14ac:dyDescent="0.25">
      <c r="A39" s="73" t="s">
        <v>314</v>
      </c>
      <c r="B39" s="73">
        <v>2722.0928208</v>
      </c>
      <c r="C39" s="73">
        <v>8.5167446515999998</v>
      </c>
      <c r="D39" s="73">
        <v>10224.375714</v>
      </c>
      <c r="E39" s="73">
        <v>260.33046981000001</v>
      </c>
      <c r="F39" s="73">
        <v>252.51907449999999</v>
      </c>
      <c r="G39" s="73">
        <v>9.5992565340000002</v>
      </c>
      <c r="H39" s="73">
        <v>392.71845575999998</v>
      </c>
      <c r="I39" s="73">
        <v>6.8967134307000002</v>
      </c>
      <c r="J39" s="73">
        <v>0.94911019050000001</v>
      </c>
      <c r="K39" s="73">
        <v>15.891192793</v>
      </c>
      <c r="L39" s="73">
        <v>1.1468798515</v>
      </c>
      <c r="M39" s="73">
        <v>1.1916293491000001</v>
      </c>
      <c r="N39" s="73">
        <v>0.64294554879999999</v>
      </c>
      <c r="O39" s="73"/>
      <c r="P39" s="90" t="s">
        <v>314</v>
      </c>
      <c r="Q39" s="73">
        <v>0</v>
      </c>
      <c r="R39" s="73">
        <v>0</v>
      </c>
      <c r="S39" s="73">
        <v>1.14687666733295</v>
      </c>
      <c r="T39" s="73">
        <v>6.8967084142820498</v>
      </c>
      <c r="U39" s="73">
        <v>6.8967084142820498</v>
      </c>
      <c r="V39" s="73">
        <v>9.3622405497544499</v>
      </c>
      <c r="W39" s="73">
        <v>0.40039443247912498</v>
      </c>
      <c r="X39" s="73">
        <v>0.94911123823535803</v>
      </c>
      <c r="Y39" s="73">
        <v>1.1916269720813499</v>
      </c>
      <c r="Z39" s="73">
        <v>0</v>
      </c>
      <c r="AA39" s="73">
        <v>2722.0922682010801</v>
      </c>
      <c r="AB39" s="73">
        <v>93.577202295291798</v>
      </c>
      <c r="AC39" s="73">
        <v>8.4565277097668599</v>
      </c>
      <c r="AD39" s="73">
        <v>30.6043980178098</v>
      </c>
      <c r="AE39" s="73">
        <v>0</v>
      </c>
      <c r="AF39" s="73">
        <v>0</v>
      </c>
      <c r="AG39" s="73">
        <v>15.8911234528079</v>
      </c>
      <c r="AH39" s="73">
        <v>15.8911234528079</v>
      </c>
      <c r="AI39" s="73">
        <v>81.7948592194534</v>
      </c>
      <c r="AJ39" s="73">
        <v>11.210375983015499</v>
      </c>
      <c r="AK39" s="73">
        <v>0.69991225959125603</v>
      </c>
      <c r="AL39" s="73">
        <v>1.2808028432281999</v>
      </c>
      <c r="AM39" s="73">
        <v>5.4788050642607597</v>
      </c>
      <c r="AN39" s="73">
        <v>0</v>
      </c>
      <c r="AO39" s="73">
        <v>0.64294806877829802</v>
      </c>
      <c r="AP39" s="73">
        <v>8.5167500194116794</v>
      </c>
      <c r="AQ39" s="73">
        <v>0</v>
      </c>
      <c r="AR39" s="73">
        <v>401.17477752608301</v>
      </c>
      <c r="AS39" s="73">
        <v>9201.93395295337</v>
      </c>
      <c r="AT39" s="73">
        <v>940.64399802906701</v>
      </c>
      <c r="AU39" s="73">
        <v>10224.372810201799</v>
      </c>
      <c r="AV39" s="73">
        <v>0</v>
      </c>
      <c r="AW39" s="73">
        <v>34.640563772257003</v>
      </c>
      <c r="AX39" s="73">
        <v>0</v>
      </c>
      <c r="AY39" s="73">
        <v>144.05401293358599</v>
      </c>
      <c r="AZ39" s="73">
        <v>0.14721861658867799</v>
      </c>
      <c r="BA39" s="73">
        <v>5.1766329756334002E-2</v>
      </c>
      <c r="BB39" s="73">
        <v>194.742626943787</v>
      </c>
      <c r="BC39" s="73">
        <v>6.6159953636799496E-2</v>
      </c>
      <c r="BD39" s="73">
        <v>0</v>
      </c>
      <c r="BE39" s="73">
        <v>9.5957144309043799E-3</v>
      </c>
      <c r="BF39" s="73">
        <v>260.32375335445801</v>
      </c>
      <c r="BG39" s="73">
        <v>252.51235136236201</v>
      </c>
      <c r="BH39" s="73">
        <v>7.8114019920964299</v>
      </c>
      <c r="BI39" s="73">
        <v>0</v>
      </c>
      <c r="BJ39" s="73">
        <v>0</v>
      </c>
      <c r="BK39" s="73">
        <v>1.0330556080622999</v>
      </c>
      <c r="BL39" s="73">
        <v>0</v>
      </c>
      <c r="BM39" s="73">
        <v>11.0855651965144</v>
      </c>
      <c r="BN39" s="73">
        <v>0</v>
      </c>
      <c r="BO39" s="73">
        <v>0.28812387558215802</v>
      </c>
      <c r="BP39" s="73">
        <v>44.342297206192697</v>
      </c>
      <c r="BQ39" s="73">
        <v>10.1860724893446</v>
      </c>
      <c r="BR39" s="73">
        <v>0</v>
      </c>
      <c r="BS39" s="73">
        <v>0.74493183606430902</v>
      </c>
      <c r="BT39" s="73">
        <v>1.01008174561969E-3</v>
      </c>
      <c r="BU39" s="73">
        <v>9.5992528546657994</v>
      </c>
      <c r="BV39" s="73">
        <v>11.2302522308264</v>
      </c>
      <c r="BW39" s="73">
        <v>0</v>
      </c>
      <c r="BX39" s="73">
        <v>0.14321737443747601</v>
      </c>
      <c r="BY39" s="73">
        <v>12.2810275663235</v>
      </c>
      <c r="BZ39" s="73">
        <v>0</v>
      </c>
      <c r="CA39" s="73">
        <v>1.0724234302437501</v>
      </c>
      <c r="CB39" s="73">
        <v>392.71833091375998</v>
      </c>
      <c r="CC39" s="73">
        <v>10.026551537890599</v>
      </c>
      <c r="CD39" s="90"/>
      <c r="CE39" s="28">
        <f t="shared" si="14"/>
        <v>7.9999879442813737E-3</v>
      </c>
      <c r="CF39" s="90"/>
      <c r="CG39" s="66">
        <f t="shared" si="15"/>
        <v>-2.0300517151521528E-7</v>
      </c>
      <c r="CH39" s="66">
        <f t="shared" si="16"/>
        <v>6.3026565890787243E-7</v>
      </c>
      <c r="CI39" s="66">
        <f t="shared" si="17"/>
        <v>-2.8400738407666643E-7</v>
      </c>
      <c r="CJ39" s="66">
        <f t="shared" si="18"/>
        <v>-2.5799728886545242E-5</v>
      </c>
      <c r="CK39" s="66">
        <f t="shared" si="19"/>
        <v>-2.6624276408777216E-5</v>
      </c>
      <c r="CL39" s="66">
        <f t="shared" si="20"/>
        <v>-3.8329366319525601E-7</v>
      </c>
      <c r="CM39" s="66">
        <f t="shared" si="21"/>
        <v>-3.1790265562367529E-7</v>
      </c>
      <c r="CN39" s="66">
        <f t="shared" si="22"/>
        <v>-7.2736354798145975E-7</v>
      </c>
      <c r="CO39" s="66">
        <f t="shared" si="23"/>
        <v>1.1039132953324767E-6</v>
      </c>
      <c r="CP39" s="66">
        <f t="shared" si="24"/>
        <v>-4.3634353319712079E-6</v>
      </c>
      <c r="CQ39" s="66">
        <f t="shared" si="25"/>
        <v>-2.7763736941278756E-6</v>
      </c>
      <c r="CR39" s="66">
        <f t="shared" si="26"/>
        <v>-1.9947634320438067E-6</v>
      </c>
      <c r="CS39" s="66">
        <f t="shared" si="27"/>
        <v>3.9194272403559087E-6</v>
      </c>
    </row>
    <row r="40" spans="1:97" x14ac:dyDescent="0.25">
      <c r="A40" s="73" t="s">
        <v>203</v>
      </c>
      <c r="B40" s="73">
        <v>6.7918295961000004</v>
      </c>
      <c r="C40" s="73">
        <v>2.12499718E-2</v>
      </c>
      <c r="D40" s="73">
        <v>55.204231854</v>
      </c>
      <c r="E40" s="73">
        <v>1.6108661394999999</v>
      </c>
      <c r="F40" s="73">
        <v>1.5625401548</v>
      </c>
      <c r="G40" s="73">
        <v>2.39509257E-2</v>
      </c>
      <c r="H40" s="73">
        <v>2.5451555481999999</v>
      </c>
      <c r="I40" s="73">
        <v>4.4504023900000002E-2</v>
      </c>
      <c r="J40" s="73">
        <v>6.1245437000000003E-3</v>
      </c>
      <c r="K40" s="73">
        <v>0.1025447889</v>
      </c>
      <c r="L40" s="73">
        <v>7.4007378000000004E-3</v>
      </c>
      <c r="M40" s="73">
        <v>7.6895033999999996E-3</v>
      </c>
      <c r="N40" s="73">
        <v>4.1488840000000003E-3</v>
      </c>
      <c r="O40" s="73"/>
      <c r="P40" s="90" t="s">
        <v>203</v>
      </c>
      <c r="Q40" s="73">
        <v>0</v>
      </c>
      <c r="R40" s="73">
        <v>0</v>
      </c>
      <c r="S40" s="73">
        <v>7.4009618500735699E-3</v>
      </c>
      <c r="T40" s="73">
        <v>4.4503627027629403E-2</v>
      </c>
      <c r="U40" s="73">
        <v>4.4503627027629403E-2</v>
      </c>
      <c r="V40" s="73">
        <v>6.0693393508490297E-2</v>
      </c>
      <c r="W40" s="73">
        <v>2.5955899936154002E-3</v>
      </c>
      <c r="X40" s="73">
        <v>6.1244813965618799E-3</v>
      </c>
      <c r="Y40" s="73">
        <v>7.6896618137557698E-3</v>
      </c>
      <c r="Z40" s="73">
        <v>0</v>
      </c>
      <c r="AA40" s="73">
        <v>6.7917977303416697</v>
      </c>
      <c r="AB40" s="73">
        <v>0.60663392505200198</v>
      </c>
      <c r="AC40" s="73">
        <v>5.4821274053473E-2</v>
      </c>
      <c r="AD40" s="73">
        <v>0.198399824745779</v>
      </c>
      <c r="AE40" s="73">
        <v>0</v>
      </c>
      <c r="AF40" s="73">
        <v>0</v>
      </c>
      <c r="AG40" s="73">
        <v>0.10254460945408</v>
      </c>
      <c r="AH40" s="73">
        <v>0.10254460945408</v>
      </c>
      <c r="AI40" s="73">
        <v>0.44163254330704399</v>
      </c>
      <c r="AJ40" s="73">
        <v>7.2673875365002402E-2</v>
      </c>
      <c r="AK40" s="73">
        <v>4.5372611422256799E-3</v>
      </c>
      <c r="AL40" s="73">
        <v>8.3029701678819495E-3</v>
      </c>
      <c r="AM40" s="73">
        <v>3.5517691945964699E-2</v>
      </c>
      <c r="AN40" s="73">
        <v>0</v>
      </c>
      <c r="AO40" s="73">
        <v>4.1489115166851304E-3</v>
      </c>
      <c r="AP40" s="73">
        <v>2.1250227682336E-2</v>
      </c>
      <c r="AQ40" s="73">
        <v>0</v>
      </c>
      <c r="AR40" s="73">
        <v>2.59998492038559</v>
      </c>
      <c r="AS40" s="73">
        <v>49.683516482305102</v>
      </c>
      <c r="AT40" s="73">
        <v>5.0787986022696403</v>
      </c>
      <c r="AU40" s="73">
        <v>55.203947627881803</v>
      </c>
      <c r="AV40" s="73">
        <v>0</v>
      </c>
      <c r="AW40" s="73">
        <v>0.224564583949249</v>
      </c>
      <c r="AX40" s="73">
        <v>0</v>
      </c>
      <c r="AY40" s="73">
        <v>0.93386233905984095</v>
      </c>
      <c r="AZ40" s="73">
        <v>9.1094936534444196E-4</v>
      </c>
      <c r="BA40" s="73">
        <v>3.2032091579997299E-4</v>
      </c>
      <c r="BB40" s="73">
        <v>1.20503471728478</v>
      </c>
      <c r="BC40" s="73">
        <v>4.0939433522379598E-4</v>
      </c>
      <c r="BD40" s="73">
        <v>0</v>
      </c>
      <c r="BE40" s="73">
        <v>5.9377591119782603E-5</v>
      </c>
      <c r="BF40" s="73">
        <v>1.6108280924662499</v>
      </c>
      <c r="BG40" s="73">
        <v>1.5625021909136401</v>
      </c>
      <c r="BH40" s="73">
        <v>4.8325901552605001E-2</v>
      </c>
      <c r="BI40" s="73">
        <v>0</v>
      </c>
      <c r="BJ40" s="73">
        <v>0</v>
      </c>
      <c r="BK40" s="73">
        <v>6.3923500719257897E-3</v>
      </c>
      <c r="BL40" s="73">
        <v>0</v>
      </c>
      <c r="BM40" s="73">
        <v>6.8595444148657495E-2</v>
      </c>
      <c r="BN40" s="73">
        <v>0</v>
      </c>
      <c r="BO40" s="73">
        <v>1.7828542138593501E-3</v>
      </c>
      <c r="BP40" s="73">
        <v>0.27438102371621997</v>
      </c>
      <c r="BQ40" s="73">
        <v>6.6033024203883503E-2</v>
      </c>
      <c r="BR40" s="73">
        <v>0</v>
      </c>
      <c r="BS40" s="73">
        <v>4.6095090857983601E-3</v>
      </c>
      <c r="BT40" s="73">
        <v>6.2501849126694197E-6</v>
      </c>
      <c r="BU40" s="73">
        <v>2.3950709943396299E-2</v>
      </c>
      <c r="BV40" s="73">
        <v>7.2801205236329797E-2</v>
      </c>
      <c r="BW40" s="73">
        <v>0</v>
      </c>
      <c r="BX40" s="73">
        <v>9.2844525584528004E-4</v>
      </c>
      <c r="BY40" s="73">
        <v>7.9612986657628101E-2</v>
      </c>
      <c r="BZ40" s="73">
        <v>0</v>
      </c>
      <c r="CA40" s="73">
        <v>6.9523995615006599E-3</v>
      </c>
      <c r="CB40" s="73">
        <v>2.54514326184845</v>
      </c>
      <c r="CC40" s="73">
        <v>6.4999226781197003E-2</v>
      </c>
      <c r="CD40" s="90"/>
      <c r="CE40" s="28">
        <f t="shared" si="14"/>
        <v>8.0000174314343638E-3</v>
      </c>
      <c r="CF40" s="90"/>
      <c r="CG40" s="66">
        <f t="shared" si="15"/>
        <v>-4.6917782432282691E-6</v>
      </c>
      <c r="CH40" s="66">
        <f t="shared" si="16"/>
        <v>1.2041537673969538E-5</v>
      </c>
      <c r="CI40" s="66">
        <f t="shared" si="17"/>
        <v>-5.1486291657582359E-6</v>
      </c>
      <c r="CJ40" s="66">
        <f t="shared" si="18"/>
        <v>-2.3618991558043301E-5</v>
      </c>
      <c r="CK40" s="66">
        <f t="shared" si="19"/>
        <v>-2.4296262878929575E-5</v>
      </c>
      <c r="CL40" s="66">
        <f t="shared" si="20"/>
        <v>-9.0082782771588666E-6</v>
      </c>
      <c r="CM40" s="66">
        <f t="shared" si="21"/>
        <v>-4.8273480018215486E-6</v>
      </c>
      <c r="CN40" s="66">
        <f t="shared" si="22"/>
        <v>-8.9176738600281831E-6</v>
      </c>
      <c r="CO40" s="66">
        <f t="shared" si="23"/>
        <v>-1.0172747746161459E-5</v>
      </c>
      <c r="CP40" s="66">
        <f t="shared" si="24"/>
        <v>-1.7499272456769382E-6</v>
      </c>
      <c r="CQ40" s="66">
        <f t="shared" si="25"/>
        <v>3.0274018567375849E-5</v>
      </c>
      <c r="CR40" s="66">
        <f t="shared" si="26"/>
        <v>2.0601298618347645E-5</v>
      </c>
      <c r="CS40" s="66">
        <f t="shared" si="27"/>
        <v>6.6323100694332811E-6</v>
      </c>
    </row>
    <row r="41" spans="1:97" x14ac:dyDescent="0.25">
      <c r="A41" s="73" t="s">
        <v>204</v>
      </c>
      <c r="B41" s="73">
        <v>797.49787560000004</v>
      </c>
      <c r="C41" s="73">
        <v>2.4951693005000002</v>
      </c>
      <c r="D41" s="73">
        <v>2919.7700292</v>
      </c>
      <c r="E41" s="73">
        <v>75.491928594000001</v>
      </c>
      <c r="F41" s="73">
        <v>73.226733340999999</v>
      </c>
      <c r="G41" s="73">
        <v>2.8123149682999999</v>
      </c>
      <c r="H41" s="73">
        <v>113.07010712</v>
      </c>
      <c r="I41" s="73">
        <v>1.9982715236999999</v>
      </c>
      <c r="J41" s="73">
        <v>0.27499763300000002</v>
      </c>
      <c r="K41" s="73">
        <v>4.6043551553000004</v>
      </c>
      <c r="L41" s="73">
        <v>0.33229992409999998</v>
      </c>
      <c r="M41" s="73">
        <v>0.34526575879999999</v>
      </c>
      <c r="N41" s="73">
        <v>0.18628870040000001</v>
      </c>
      <c r="O41" s="73"/>
      <c r="P41" s="90" t="s">
        <v>204</v>
      </c>
      <c r="Q41" s="73">
        <v>0</v>
      </c>
      <c r="R41" s="73">
        <v>0</v>
      </c>
      <c r="S41" s="73">
        <v>0.33230148901190498</v>
      </c>
      <c r="T41" s="73">
        <v>1.9982702369826799</v>
      </c>
      <c r="U41" s="73">
        <v>1.9982702369826799</v>
      </c>
      <c r="V41" s="73">
        <v>2.6944137670100301</v>
      </c>
      <c r="W41" s="73">
        <v>0.11523031577729299</v>
      </c>
      <c r="X41" s="73">
        <v>0.27499686069607099</v>
      </c>
      <c r="Y41" s="73">
        <v>0.345264437397514</v>
      </c>
      <c r="Z41" s="73">
        <v>0</v>
      </c>
      <c r="AA41" s="73">
        <v>797.49761391557297</v>
      </c>
      <c r="AB41" s="73">
        <v>26.931104248356601</v>
      </c>
      <c r="AC41" s="73">
        <v>2.4337465240427201</v>
      </c>
      <c r="AD41" s="73">
        <v>8.8078206725081305</v>
      </c>
      <c r="AE41" s="73">
        <v>0</v>
      </c>
      <c r="AF41" s="73">
        <v>0</v>
      </c>
      <c r="AG41" s="73">
        <v>4.6043441315775704</v>
      </c>
      <c r="AH41" s="73">
        <v>4.6043441315775704</v>
      </c>
      <c r="AI41" s="73">
        <v>23.358155847374</v>
      </c>
      <c r="AJ41" s="73">
        <v>3.2263013050083398</v>
      </c>
      <c r="AK41" s="73">
        <v>0.20143165173035199</v>
      </c>
      <c r="AL41" s="73">
        <v>0.36860841110751102</v>
      </c>
      <c r="AM41" s="73">
        <v>1.57677791267492</v>
      </c>
      <c r="AN41" s="73">
        <v>0</v>
      </c>
      <c r="AO41" s="73">
        <v>0.18628961423645701</v>
      </c>
      <c r="AP41" s="73">
        <v>2.4951676752812202</v>
      </c>
      <c r="AQ41" s="73">
        <v>0</v>
      </c>
      <c r="AR41" s="73">
        <v>115.503879374107</v>
      </c>
      <c r="AS41" s="73">
        <v>2627.7910302749701</v>
      </c>
      <c r="AT41" s="73">
        <v>268.618706140423</v>
      </c>
      <c r="AU41" s="73">
        <v>2919.7678922627601</v>
      </c>
      <c r="AV41" s="73">
        <v>0</v>
      </c>
      <c r="AW41" s="73">
        <v>9.9693886345728799</v>
      </c>
      <c r="AX41" s="73">
        <v>0</v>
      </c>
      <c r="AY41" s="73">
        <v>41.458076899717199</v>
      </c>
      <c r="AZ41" s="73">
        <v>4.2691185039435198E-2</v>
      </c>
      <c r="BA41" s="73">
        <v>1.50114400701069E-2</v>
      </c>
      <c r="BB41" s="73">
        <v>56.472426098315097</v>
      </c>
      <c r="BC41" s="73">
        <v>1.9185428716303701E-2</v>
      </c>
      <c r="BD41" s="73">
        <v>0</v>
      </c>
      <c r="BE41" s="73">
        <v>2.7826076224805301E-3</v>
      </c>
      <c r="BF41" s="73">
        <v>75.490006658036606</v>
      </c>
      <c r="BG41" s="73">
        <v>73.224806556624003</v>
      </c>
      <c r="BH41" s="73">
        <v>2.26520010141261</v>
      </c>
      <c r="BI41" s="73">
        <v>0</v>
      </c>
      <c r="BJ41" s="73">
        <v>0</v>
      </c>
      <c r="BK41" s="73">
        <v>0.29957054470697803</v>
      </c>
      <c r="BL41" s="73">
        <v>0</v>
      </c>
      <c r="BM41" s="73">
        <v>3.2146520092373598</v>
      </c>
      <c r="BN41" s="73">
        <v>0</v>
      </c>
      <c r="BO41" s="73">
        <v>8.3551450696384894E-2</v>
      </c>
      <c r="BP41" s="73">
        <v>12.8586243180828</v>
      </c>
      <c r="BQ41" s="73">
        <v>2.9314995524096998</v>
      </c>
      <c r="BR41" s="73">
        <v>0</v>
      </c>
      <c r="BS41" s="73">
        <v>0.21601857041287001</v>
      </c>
      <c r="BT41" s="73">
        <v>2.92903724157696E-4</v>
      </c>
      <c r="BU41" s="73">
        <v>2.8123108949111799</v>
      </c>
      <c r="BV41" s="73">
        <v>3.23202691328077</v>
      </c>
      <c r="BW41" s="73">
        <v>0</v>
      </c>
      <c r="BX41" s="73">
        <v>4.1217391301923999E-2</v>
      </c>
      <c r="BY41" s="73">
        <v>3.5344202410815901</v>
      </c>
      <c r="BZ41" s="73">
        <v>0</v>
      </c>
      <c r="CA41" s="73">
        <v>0.30863810322062102</v>
      </c>
      <c r="CB41" s="73">
        <v>113.070110958624</v>
      </c>
      <c r="CC41" s="73">
        <v>2.8856086002810302</v>
      </c>
      <c r="CD41" s="90"/>
      <c r="CE41" s="28">
        <f t="shared" si="14"/>
        <v>8.0000043528363676E-3</v>
      </c>
      <c r="CF41" s="90"/>
      <c r="CG41" s="66">
        <f t="shared" si="15"/>
        <v>-3.2813181712418518E-7</v>
      </c>
      <c r="CH41" s="66">
        <f t="shared" si="16"/>
        <v>-6.513460949016736E-7</v>
      </c>
      <c r="CI41" s="66">
        <f t="shared" si="17"/>
        <v>-7.3188546304680728E-7</v>
      </c>
      <c r="CJ41" s="66">
        <f t="shared" si="18"/>
        <v>-2.5458827177821294E-5</v>
      </c>
      <c r="CK41" s="66">
        <f t="shared" si="19"/>
        <v>-2.6312581322229118E-5</v>
      </c>
      <c r="CL41" s="66">
        <f t="shared" si="20"/>
        <v>-1.4484113145005797E-6</v>
      </c>
      <c r="CM41" s="66">
        <f t="shared" si="21"/>
        <v>3.3949061287878412E-8</v>
      </c>
      <c r="CN41" s="66">
        <f t="shared" si="22"/>
        <v>-6.4391515605619843E-7</v>
      </c>
      <c r="CO41" s="66">
        <f t="shared" si="23"/>
        <v>-2.8084020964312313E-6</v>
      </c>
      <c r="CP41" s="66">
        <f t="shared" si="24"/>
        <v>-2.3941946392459254E-6</v>
      </c>
      <c r="CQ41" s="66">
        <f t="shared" si="25"/>
        <v>4.7093357280890401E-6</v>
      </c>
      <c r="CR41" s="66">
        <f t="shared" si="26"/>
        <v>-3.8272039792772962E-6</v>
      </c>
      <c r="CS41" s="66">
        <f t="shared" si="27"/>
        <v>4.9054851692230998E-6</v>
      </c>
    </row>
    <row r="42" spans="1:97" x14ac:dyDescent="0.25">
      <c r="A42" s="73" t="s">
        <v>205</v>
      </c>
      <c r="B42" s="73">
        <v>476.96487982000002</v>
      </c>
      <c r="C42" s="73">
        <v>1.4923045822000001</v>
      </c>
      <c r="D42" s="73">
        <v>1957.8512806000001</v>
      </c>
      <c r="E42" s="73">
        <v>50.520451805</v>
      </c>
      <c r="F42" s="73">
        <v>49.004597263999997</v>
      </c>
      <c r="G42" s="73">
        <v>1.6819815235</v>
      </c>
      <c r="H42" s="73">
        <v>77.001259168999994</v>
      </c>
      <c r="I42" s="73">
        <v>1.3477560011</v>
      </c>
      <c r="J42" s="73">
        <v>0.18547514970000001</v>
      </c>
      <c r="K42" s="73">
        <v>3.1054575011000001</v>
      </c>
      <c r="L42" s="73">
        <v>0.22412330429999999</v>
      </c>
      <c r="M42" s="73">
        <v>0.23286825320000001</v>
      </c>
      <c r="N42" s="73">
        <v>0.12564444380000001</v>
      </c>
      <c r="O42" s="73"/>
      <c r="P42" s="90" t="s">
        <v>205</v>
      </c>
      <c r="Q42" s="73">
        <v>0</v>
      </c>
      <c r="R42" s="73">
        <v>0</v>
      </c>
      <c r="S42" s="73">
        <v>0.22412251874879199</v>
      </c>
      <c r="T42" s="73">
        <v>1.34775821177303</v>
      </c>
      <c r="U42" s="73">
        <v>1.34775821177303</v>
      </c>
      <c r="V42" s="73">
        <v>1.8360822937317001</v>
      </c>
      <c r="W42" s="73">
        <v>7.8523038321718697E-2</v>
      </c>
      <c r="X42" s="73">
        <v>0.18547232627334201</v>
      </c>
      <c r="Y42" s="73">
        <v>0.232867533493338</v>
      </c>
      <c r="Z42" s="73">
        <v>0</v>
      </c>
      <c r="AA42" s="73">
        <v>476.96468483936599</v>
      </c>
      <c r="AB42" s="73">
        <v>18.3519477401465</v>
      </c>
      <c r="AC42" s="73">
        <v>1.6584542772059701</v>
      </c>
      <c r="AD42" s="73">
        <v>6.00201371693149</v>
      </c>
      <c r="AE42" s="73">
        <v>0</v>
      </c>
      <c r="AF42" s="73">
        <v>0</v>
      </c>
      <c r="AG42" s="73">
        <v>3.1054555948577098</v>
      </c>
      <c r="AH42" s="73">
        <v>3.1054555948577098</v>
      </c>
      <c r="AI42" s="73">
        <v>15.662845680428999</v>
      </c>
      <c r="AJ42" s="73">
        <v>2.1985299214557101</v>
      </c>
      <c r="AK42" s="73">
        <v>0.13726390214415199</v>
      </c>
      <c r="AL42" s="73">
        <v>0.25118170507554199</v>
      </c>
      <c r="AM42" s="73">
        <v>1.0744811721207901</v>
      </c>
      <c r="AN42" s="73">
        <v>0</v>
      </c>
      <c r="AO42" s="73">
        <v>0.125643310915342</v>
      </c>
      <c r="AP42" s="73">
        <v>1.49230343579314</v>
      </c>
      <c r="AQ42" s="73">
        <v>0</v>
      </c>
      <c r="AR42" s="73">
        <v>78.659738840479093</v>
      </c>
      <c r="AS42" s="73">
        <v>1762.0655311761</v>
      </c>
      <c r="AT42" s="73">
        <v>180.122446209538</v>
      </c>
      <c r="AU42" s="73">
        <v>1957.85082306607</v>
      </c>
      <c r="AV42" s="73">
        <v>0</v>
      </c>
      <c r="AW42" s="73">
        <v>6.7935271294609096</v>
      </c>
      <c r="AX42" s="73">
        <v>0</v>
      </c>
      <c r="AY42" s="73">
        <v>28.251185044445201</v>
      </c>
      <c r="AZ42" s="73">
        <v>2.8569724863175602E-2</v>
      </c>
      <c r="BA42" s="73">
        <v>1.00459492385786E-2</v>
      </c>
      <c r="BB42" s="73">
        <v>37.7923204120438</v>
      </c>
      <c r="BC42" s="73">
        <v>1.28391437578884E-2</v>
      </c>
      <c r="BD42" s="73">
        <v>0</v>
      </c>
      <c r="BE42" s="73">
        <v>1.86216282897093E-3</v>
      </c>
      <c r="BF42" s="73">
        <v>50.519147500899301</v>
      </c>
      <c r="BG42" s="73">
        <v>49.0032949806305</v>
      </c>
      <c r="BH42" s="73">
        <v>1.5158525202687401</v>
      </c>
      <c r="BI42" s="73">
        <v>0</v>
      </c>
      <c r="BJ42" s="73">
        <v>0</v>
      </c>
      <c r="BK42" s="73">
        <v>0.200477423568511</v>
      </c>
      <c r="BL42" s="73">
        <v>0</v>
      </c>
      <c r="BM42" s="73">
        <v>2.1513030444727299</v>
      </c>
      <c r="BN42" s="73">
        <v>0</v>
      </c>
      <c r="BO42" s="73">
        <v>5.5914107232813502E-2</v>
      </c>
      <c r="BP42" s="73">
        <v>8.6052036111708095</v>
      </c>
      <c r="BQ42" s="73">
        <v>1.99764338048446</v>
      </c>
      <c r="BR42" s="73">
        <v>0</v>
      </c>
      <c r="BS42" s="73">
        <v>0.144563376047884</v>
      </c>
      <c r="BT42" s="73">
        <v>1.9602540540242599E-4</v>
      </c>
      <c r="BU42" s="73">
        <v>1.68197723692521</v>
      </c>
      <c r="BV42" s="73">
        <v>2.2024176748079598</v>
      </c>
      <c r="BW42" s="73">
        <v>0</v>
      </c>
      <c r="BX42" s="73">
        <v>2.8086725525470702E-2</v>
      </c>
      <c r="BY42" s="73">
        <v>2.4084955142424498</v>
      </c>
      <c r="BZ42" s="73">
        <v>0</v>
      </c>
      <c r="CA42" s="73">
        <v>0.210319211332197</v>
      </c>
      <c r="CB42" s="73">
        <v>77.001183374945498</v>
      </c>
      <c r="CC42" s="73">
        <v>1.96635783994124</v>
      </c>
      <c r="CD42" s="90"/>
      <c r="CE42" s="28">
        <f t="shared" si="14"/>
        <v>8.0000199687841403E-3</v>
      </c>
      <c r="CF42" s="90"/>
      <c r="CG42" s="66">
        <f t="shared" si="15"/>
        <v>-4.0879453034041922E-7</v>
      </c>
      <c r="CH42" s="66">
        <f t="shared" si="16"/>
        <v>-7.6821238357287415E-7</v>
      </c>
      <c r="CI42" s="66">
        <f t="shared" si="17"/>
        <v>-2.3369187161269568E-7</v>
      </c>
      <c r="CJ42" s="66">
        <f t="shared" si="18"/>
        <v>-2.5817348303492327E-5</v>
      </c>
      <c r="CK42" s="66">
        <f t="shared" si="19"/>
        <v>-2.6574718336768147E-5</v>
      </c>
      <c r="CL42" s="66">
        <f t="shared" si="20"/>
        <v>-2.5485266812524386E-6</v>
      </c>
      <c r="CM42" s="66">
        <f t="shared" si="21"/>
        <v>-9.8432227360605488E-7</v>
      </c>
      <c r="CN42" s="66">
        <f t="shared" si="22"/>
        <v>1.6402620564577654E-6</v>
      </c>
      <c r="CO42" s="66">
        <f t="shared" si="23"/>
        <v>-1.5222668171808555E-5</v>
      </c>
      <c r="CP42" s="66">
        <f t="shared" si="24"/>
        <v>-6.1383621883866409E-7</v>
      </c>
      <c r="CQ42" s="66">
        <f t="shared" si="25"/>
        <v>-3.5049956560856306E-6</v>
      </c>
      <c r="CR42" s="66">
        <f t="shared" si="26"/>
        <v>-3.090617343183716E-6</v>
      </c>
      <c r="CS42" s="66">
        <f t="shared" si="27"/>
        <v>-9.0165917706943093E-6</v>
      </c>
    </row>
    <row r="43" spans="1:97" x14ac:dyDescent="0.25">
      <c r="A43" s="73" t="s">
        <v>206</v>
      </c>
      <c r="B43" s="73">
        <v>1859.7183018000001</v>
      </c>
      <c r="C43" s="73">
        <v>5.8185909027999996</v>
      </c>
      <c r="D43" s="73">
        <v>6492.8976247999999</v>
      </c>
      <c r="E43" s="73">
        <v>160.38518564</v>
      </c>
      <c r="F43" s="73">
        <v>155.57255049</v>
      </c>
      <c r="G43" s="73">
        <v>6.5581560191000001</v>
      </c>
      <c r="H43" s="73">
        <v>240.49623027000001</v>
      </c>
      <c r="I43" s="73">
        <v>4.2157842053000003</v>
      </c>
      <c r="J43" s="73">
        <v>0.58016674050000006</v>
      </c>
      <c r="K43" s="73">
        <v>9.7138789755000001</v>
      </c>
      <c r="L43" s="73">
        <v>0.7010582662</v>
      </c>
      <c r="M43" s="73">
        <v>0.72841248820000004</v>
      </c>
      <c r="N43" s="73">
        <v>0.39301613930000001</v>
      </c>
      <c r="O43" s="73"/>
      <c r="P43" s="90" t="s">
        <v>206</v>
      </c>
      <c r="Q43" s="73">
        <v>0</v>
      </c>
      <c r="R43" s="73">
        <v>0</v>
      </c>
      <c r="S43" s="73">
        <v>0.70105832324988204</v>
      </c>
      <c r="T43" s="73">
        <v>4.2157782464231</v>
      </c>
      <c r="U43" s="73">
        <v>4.2157782464231</v>
      </c>
      <c r="V43" s="73">
        <v>5.7340200502388496</v>
      </c>
      <c r="W43" s="73">
        <v>0.24522473872585701</v>
      </c>
      <c r="X43" s="73">
        <v>0.58016351290417101</v>
      </c>
      <c r="Y43" s="73">
        <v>0.72841303537827695</v>
      </c>
      <c r="Z43" s="73">
        <v>0</v>
      </c>
      <c r="AA43" s="73">
        <v>1859.71742767047</v>
      </c>
      <c r="AB43" s="73">
        <v>57.3125122862753</v>
      </c>
      <c r="AC43" s="73">
        <v>5.1792900937214599</v>
      </c>
      <c r="AD43" s="73">
        <v>18.744002295414798</v>
      </c>
      <c r="AE43" s="73">
        <v>0</v>
      </c>
      <c r="AF43" s="73">
        <v>0</v>
      </c>
      <c r="AG43" s="73">
        <v>9.71388459613393</v>
      </c>
      <c r="AH43" s="73">
        <v>9.71388459613393</v>
      </c>
      <c r="AI43" s="73">
        <v>51.943226668428899</v>
      </c>
      <c r="AJ43" s="73">
        <v>6.8659417765664204</v>
      </c>
      <c r="AK43" s="73">
        <v>0.42867271733075801</v>
      </c>
      <c r="AL43" s="73">
        <v>0.78444091924087</v>
      </c>
      <c r="AM43" s="73">
        <v>3.3555650925703899</v>
      </c>
      <c r="AN43" s="73">
        <v>0</v>
      </c>
      <c r="AO43" s="73">
        <v>0.393011560806868</v>
      </c>
      <c r="AP43" s="73">
        <v>5.8185877876057797</v>
      </c>
      <c r="AQ43" s="73">
        <v>0</v>
      </c>
      <c r="AR43" s="73">
        <v>245.67558428971401</v>
      </c>
      <c r="AS43" s="73">
        <v>5843.6065899311598</v>
      </c>
      <c r="AT43" s="73">
        <v>597.34654955672204</v>
      </c>
      <c r="AU43" s="73">
        <v>6492.8963661563103</v>
      </c>
      <c r="AV43" s="73">
        <v>0</v>
      </c>
      <c r="AW43" s="73">
        <v>21.215993690019499</v>
      </c>
      <c r="AX43" s="73">
        <v>0</v>
      </c>
      <c r="AY43" s="73">
        <v>88.227595404087694</v>
      </c>
      <c r="AZ43" s="73">
        <v>9.0698733827018096E-2</v>
      </c>
      <c r="BA43" s="73">
        <v>3.1892330766165301E-2</v>
      </c>
      <c r="BB43" s="73">
        <v>119.977451317914</v>
      </c>
      <c r="BC43" s="73">
        <v>4.0759953547058303E-2</v>
      </c>
      <c r="BD43" s="73">
        <v>0</v>
      </c>
      <c r="BE43" s="73">
        <v>5.9117648254284304E-3</v>
      </c>
      <c r="BF43" s="73">
        <v>160.381013600599</v>
      </c>
      <c r="BG43" s="73">
        <v>155.56839007521501</v>
      </c>
      <c r="BH43" s="73">
        <v>4.8126235253843603</v>
      </c>
      <c r="BI43" s="73">
        <v>0</v>
      </c>
      <c r="BJ43" s="73">
        <v>0</v>
      </c>
      <c r="BK43" s="73">
        <v>0.63644721006857397</v>
      </c>
      <c r="BL43" s="73">
        <v>0</v>
      </c>
      <c r="BM43" s="73">
        <v>6.8296378565177198</v>
      </c>
      <c r="BN43" s="73">
        <v>0</v>
      </c>
      <c r="BO43" s="73">
        <v>0.17750794642293399</v>
      </c>
      <c r="BP43" s="73">
        <v>27.318522390427599</v>
      </c>
      <c r="BQ43" s="73">
        <v>6.2385654571058202</v>
      </c>
      <c r="BR43" s="73">
        <v>0</v>
      </c>
      <c r="BS43" s="73">
        <v>0.458938290592735</v>
      </c>
      <c r="BT43" s="73">
        <v>6.2228030544588398E-4</v>
      </c>
      <c r="BU43" s="73">
        <v>6.5581639686797004</v>
      </c>
      <c r="BV43" s="73">
        <v>6.8781102551220599</v>
      </c>
      <c r="BW43" s="73">
        <v>0</v>
      </c>
      <c r="BX43" s="73">
        <v>8.7714675191629898E-2</v>
      </c>
      <c r="BY43" s="73">
        <v>7.5216619424458004</v>
      </c>
      <c r="BZ43" s="73">
        <v>0</v>
      </c>
      <c r="CA43" s="73">
        <v>0.65682224348373097</v>
      </c>
      <c r="CB43" s="73">
        <v>240.496165630398</v>
      </c>
      <c r="CC43" s="73">
        <v>6.1409177508024504</v>
      </c>
      <c r="CD43" s="90"/>
      <c r="CE43" s="28">
        <f t="shared" si="14"/>
        <v>8.0000085846400858E-3</v>
      </c>
      <c r="CF43" s="90"/>
      <c r="CG43" s="66">
        <f t="shared" si="15"/>
        <v>-4.7003329979013042E-7</v>
      </c>
      <c r="CH43" s="66">
        <f t="shared" si="16"/>
        <v>-5.3538636277330049E-7</v>
      </c>
      <c r="CI43" s="66">
        <f t="shared" si="17"/>
        <v>-1.938493046379184E-7</v>
      </c>
      <c r="CJ43" s="66">
        <f t="shared" si="18"/>
        <v>-2.6012623200518488E-5</v>
      </c>
      <c r="CK43" s="66">
        <f t="shared" si="19"/>
        <v>-2.6742601904301803E-5</v>
      </c>
      <c r="CL43" s="66">
        <f t="shared" si="20"/>
        <v>1.2121669074572904E-6</v>
      </c>
      <c r="CM43" s="66">
        <f t="shared" si="21"/>
        <v>-2.6877594689650456E-7</v>
      </c>
      <c r="CN43" s="66">
        <f t="shared" si="22"/>
        <v>-1.4134681971783214E-6</v>
      </c>
      <c r="CO43" s="66">
        <f t="shared" si="23"/>
        <v>-5.5632210599761231E-6</v>
      </c>
      <c r="CP43" s="66">
        <f t="shared" si="24"/>
        <v>5.786188961189644E-7</v>
      </c>
      <c r="CQ43" s="66">
        <f t="shared" si="25"/>
        <v>8.1376805311669461E-8</v>
      </c>
      <c r="CR43" s="66">
        <f t="shared" si="26"/>
        <v>7.511928828441557E-7</v>
      </c>
      <c r="CS43" s="66">
        <f t="shared" si="27"/>
        <v>-1.1649631336176857E-5</v>
      </c>
    </row>
    <row r="44" spans="1:97" x14ac:dyDescent="0.25">
      <c r="A44" s="73" t="s">
        <v>207</v>
      </c>
      <c r="B44" s="73">
        <v>9159.1478079000008</v>
      </c>
      <c r="C44" s="73">
        <v>28.656667215999999</v>
      </c>
      <c r="D44" s="73">
        <v>31436.532845000002</v>
      </c>
      <c r="E44" s="73">
        <v>776.64625537999996</v>
      </c>
      <c r="F44" s="73">
        <v>753.34150120000004</v>
      </c>
      <c r="G44" s="73">
        <v>32.299042122000003</v>
      </c>
      <c r="H44" s="73">
        <v>1161.0467767</v>
      </c>
      <c r="I44" s="73">
        <v>20.386066960000001</v>
      </c>
      <c r="J44" s="73">
        <v>2.8054846851000002</v>
      </c>
      <c r="K44" s="73">
        <v>46.972942060000001</v>
      </c>
      <c r="L44" s="73">
        <v>3.3900740802999998</v>
      </c>
      <c r="M44" s="73">
        <v>3.5223495882</v>
      </c>
      <c r="N44" s="73">
        <v>1.9004894347000001</v>
      </c>
      <c r="O44" s="73"/>
      <c r="P44" s="90" t="s">
        <v>207</v>
      </c>
      <c r="Q44" s="73">
        <v>0</v>
      </c>
      <c r="R44" s="73">
        <v>0</v>
      </c>
      <c r="S44" s="73">
        <v>3.3900656213584601</v>
      </c>
      <c r="T44" s="73">
        <v>20.386053800653102</v>
      </c>
      <c r="U44" s="73">
        <v>20.386053800653102</v>
      </c>
      <c r="V44" s="73">
        <v>27.67921537478</v>
      </c>
      <c r="W44" s="73">
        <v>1.1837548253456101</v>
      </c>
      <c r="X44" s="73">
        <v>2.8054868612409201</v>
      </c>
      <c r="Y44" s="73">
        <v>3.5223522249280799</v>
      </c>
      <c r="Z44" s="73">
        <v>0</v>
      </c>
      <c r="AA44" s="73">
        <v>9159.1444197979599</v>
      </c>
      <c r="AB44" s="73">
        <v>276.65784170589097</v>
      </c>
      <c r="AC44" s="73">
        <v>25.001423444436298</v>
      </c>
      <c r="AD44" s="73">
        <v>90.480904334059105</v>
      </c>
      <c r="AE44" s="73">
        <v>0</v>
      </c>
      <c r="AF44" s="73">
        <v>0</v>
      </c>
      <c r="AG44" s="73">
        <v>46.972866015537299</v>
      </c>
      <c r="AH44" s="73">
        <v>46.972866015537299</v>
      </c>
      <c r="AI44" s="73">
        <v>251.49213632751699</v>
      </c>
      <c r="AJ44" s="73">
        <v>33.143221713943198</v>
      </c>
      <c r="AK44" s="73">
        <v>2.06928410548268</v>
      </c>
      <c r="AL44" s="73">
        <v>3.7866560851768498</v>
      </c>
      <c r="AM44" s="73">
        <v>16.197944173712699</v>
      </c>
      <c r="AN44" s="73">
        <v>0</v>
      </c>
      <c r="AO44" s="73">
        <v>1.9004823414563401</v>
      </c>
      <c r="AP44" s="73">
        <v>28.656642325252001</v>
      </c>
      <c r="AQ44" s="73">
        <v>0</v>
      </c>
      <c r="AR44" s="73">
        <v>1186.04859845176</v>
      </c>
      <c r="AS44" s="73">
        <v>28292.8620979677</v>
      </c>
      <c r="AT44" s="73">
        <v>2892.1599317946202</v>
      </c>
      <c r="AU44" s="73">
        <v>31436.514166089899</v>
      </c>
      <c r="AV44" s="73">
        <v>0</v>
      </c>
      <c r="AW44" s="73">
        <v>102.41385916420001</v>
      </c>
      <c r="AX44" s="73">
        <v>0</v>
      </c>
      <c r="AY44" s="73">
        <v>425.89053080947298</v>
      </c>
      <c r="AZ44" s="73">
        <v>0.439198168036467</v>
      </c>
      <c r="BA44" s="73">
        <v>0.15443484465357901</v>
      </c>
      <c r="BB44" s="73">
        <v>580.97667273402396</v>
      </c>
      <c r="BC44" s="73">
        <v>0.19737540400918499</v>
      </c>
      <c r="BD44" s="73">
        <v>0</v>
      </c>
      <c r="BE44" s="73">
        <v>2.8626939848443899E-2</v>
      </c>
      <c r="BF44" s="73">
        <v>776.62630061720995</v>
      </c>
      <c r="BG44" s="73">
        <v>753.32154706704296</v>
      </c>
      <c r="BH44" s="73">
        <v>23.304753550167401</v>
      </c>
      <c r="BI44" s="73">
        <v>0</v>
      </c>
      <c r="BJ44" s="73">
        <v>0</v>
      </c>
      <c r="BK44" s="73">
        <v>3.0819167114658401</v>
      </c>
      <c r="BL44" s="73">
        <v>0</v>
      </c>
      <c r="BM44" s="73">
        <v>33.071641164935698</v>
      </c>
      <c r="BN44" s="73">
        <v>0</v>
      </c>
      <c r="BO44" s="73">
        <v>0.85956263190012905</v>
      </c>
      <c r="BP44" s="73">
        <v>132.286749158715</v>
      </c>
      <c r="BQ44" s="73">
        <v>30.114751572741699</v>
      </c>
      <c r="BR44" s="73">
        <v>0</v>
      </c>
      <c r="BS44" s="73">
        <v>2.2223559376211202</v>
      </c>
      <c r="BT44" s="73">
        <v>3.0133718323397201E-3</v>
      </c>
      <c r="BU44" s="73">
        <v>32.299022917429497</v>
      </c>
      <c r="BV44" s="73">
        <v>33.201881023392701</v>
      </c>
      <c r="BW44" s="73">
        <v>0</v>
      </c>
      <c r="BX44" s="73">
        <v>0.42341445396696098</v>
      </c>
      <c r="BY44" s="73">
        <v>36.308461033111598</v>
      </c>
      <c r="BZ44" s="73">
        <v>0</v>
      </c>
      <c r="CA44" s="73">
        <v>3.17059314422987</v>
      </c>
      <c r="CB44" s="73">
        <v>1161.0464789755699</v>
      </c>
      <c r="CC44" s="73">
        <v>29.643243734425202</v>
      </c>
      <c r="CD44" s="90"/>
      <c r="CE44" s="28">
        <f t="shared" si="14"/>
        <v>8.0000007315950538E-3</v>
      </c>
      <c r="CF44" s="90"/>
      <c r="CG44" s="66">
        <f t="shared" si="15"/>
        <v>-3.6991455012027015E-7</v>
      </c>
      <c r="CH44" s="66">
        <f t="shared" si="16"/>
        <v>-8.6858488498385529E-7</v>
      </c>
      <c r="CI44" s="66">
        <f t="shared" si="17"/>
        <v>-5.9417844183725903E-7</v>
      </c>
      <c r="CJ44" s="66">
        <f t="shared" si="18"/>
        <v>-2.5693502867974142E-5</v>
      </c>
      <c r="CK44" s="66">
        <f t="shared" si="19"/>
        <v>-2.6487499925726961E-5</v>
      </c>
      <c r="CL44" s="66">
        <f t="shared" si="20"/>
        <v>-5.9458637918004546E-7</v>
      </c>
      <c r="CM44" s="66">
        <f t="shared" si="21"/>
        <v>-2.5642759280543471E-7</v>
      </c>
      <c r="CN44" s="66">
        <f t="shared" si="22"/>
        <v>-6.4550690062443972E-7</v>
      </c>
      <c r="CO44" s="66">
        <f t="shared" si="23"/>
        <v>7.7567378338038833E-7</v>
      </c>
      <c r="CP44" s="66">
        <f t="shared" si="24"/>
        <v>-1.6188992932313181E-6</v>
      </c>
      <c r="CQ44" s="66">
        <f t="shared" si="25"/>
        <v>-2.4952084642704822E-6</v>
      </c>
      <c r="CR44" s="66">
        <f t="shared" si="26"/>
        <v>7.4857080873165129E-7</v>
      </c>
      <c r="CS44" s="66">
        <f t="shared" si="27"/>
        <v>-3.7323247004076813E-6</v>
      </c>
    </row>
    <row r="45" spans="1:97" x14ac:dyDescent="0.25">
      <c r="A45" s="73" t="s">
        <v>208</v>
      </c>
      <c r="B45" s="73">
        <v>996.61794709000003</v>
      </c>
      <c r="C45" s="73">
        <v>3.1181676622999999</v>
      </c>
      <c r="D45" s="73">
        <v>3893.4234799999999</v>
      </c>
      <c r="E45" s="73">
        <v>100.98840249</v>
      </c>
      <c r="F45" s="73">
        <v>97.958229255999996</v>
      </c>
      <c r="G45" s="73">
        <v>3.5144990058999999</v>
      </c>
      <c r="H45" s="73">
        <v>152.66915399000001</v>
      </c>
      <c r="I45" s="73">
        <v>2.6860807667</v>
      </c>
      <c r="J45" s="73">
        <v>0.36965239420000001</v>
      </c>
      <c r="K45" s="73">
        <v>6.1891838417000002</v>
      </c>
      <c r="L45" s="73">
        <v>0.44667825360000002</v>
      </c>
      <c r="M45" s="73">
        <v>0.46410695590000001</v>
      </c>
      <c r="N45" s="73">
        <v>0.2504096609</v>
      </c>
      <c r="O45" s="73"/>
      <c r="P45" s="90" t="s">
        <v>208</v>
      </c>
      <c r="Q45" s="73">
        <v>0</v>
      </c>
      <c r="R45" s="73">
        <v>0</v>
      </c>
      <c r="S45" s="73">
        <v>0.44667750864728401</v>
      </c>
      <c r="T45" s="73">
        <v>2.6860777820554</v>
      </c>
      <c r="U45" s="73">
        <v>2.6860777820554</v>
      </c>
      <c r="V45" s="73">
        <v>3.63912199671377</v>
      </c>
      <c r="W45" s="73">
        <v>0.15563371653462801</v>
      </c>
      <c r="X45" s="73">
        <v>0.36965316512455698</v>
      </c>
      <c r="Y45" s="73">
        <v>0.46410620770732203</v>
      </c>
      <c r="Z45" s="73">
        <v>0</v>
      </c>
      <c r="AA45" s="73">
        <v>996.61874710902202</v>
      </c>
      <c r="AB45" s="73">
        <v>36.373578625255597</v>
      </c>
      <c r="AC45" s="73">
        <v>3.2870649571724302</v>
      </c>
      <c r="AD45" s="73">
        <v>11.8959738022899</v>
      </c>
      <c r="AE45" s="73">
        <v>0</v>
      </c>
      <c r="AF45" s="73">
        <v>0</v>
      </c>
      <c r="AG45" s="73">
        <v>6.1891791934443896</v>
      </c>
      <c r="AH45" s="73">
        <v>6.1891791934443896</v>
      </c>
      <c r="AI45" s="73">
        <v>31.147442618924298</v>
      </c>
      <c r="AJ45" s="73">
        <v>4.3574992859375898</v>
      </c>
      <c r="AK45" s="73">
        <v>0.272057896963803</v>
      </c>
      <c r="AL45" s="73">
        <v>0.49784909841545699</v>
      </c>
      <c r="AM45" s="73">
        <v>2.1296208747086398</v>
      </c>
      <c r="AN45" s="73">
        <v>0</v>
      </c>
      <c r="AO45" s="73">
        <v>0.25040694828697702</v>
      </c>
      <c r="AP45" s="73">
        <v>3.1181708751805401</v>
      </c>
      <c r="AQ45" s="73">
        <v>0</v>
      </c>
      <c r="AR45" s="73">
        <v>155.95629440166999</v>
      </c>
      <c r="AS45" s="73">
        <v>3504.0823055087799</v>
      </c>
      <c r="AT45" s="73">
        <v>358.19503024395402</v>
      </c>
      <c r="AU45" s="73">
        <v>3893.4247783716601</v>
      </c>
      <c r="AV45" s="73">
        <v>0</v>
      </c>
      <c r="AW45" s="73">
        <v>13.4648533838826</v>
      </c>
      <c r="AX45" s="73">
        <v>0</v>
      </c>
      <c r="AY45" s="73">
        <v>55.993984224225002</v>
      </c>
      <c r="AZ45" s="73">
        <v>5.7109552861753399E-2</v>
      </c>
      <c r="BA45" s="73">
        <v>2.0081437308301399E-2</v>
      </c>
      <c r="BB45" s="73">
        <v>75.545350636364006</v>
      </c>
      <c r="BC45" s="73">
        <v>2.5665044401960199E-2</v>
      </c>
      <c r="BD45" s="73">
        <v>0</v>
      </c>
      <c r="BE45" s="73">
        <v>3.7224157926334699E-3</v>
      </c>
      <c r="BF45" s="73">
        <v>100.985837287241</v>
      </c>
      <c r="BG45" s="73">
        <v>97.955667202105303</v>
      </c>
      <c r="BH45" s="73">
        <v>3.0301700851356399</v>
      </c>
      <c r="BI45" s="73">
        <v>0</v>
      </c>
      <c r="BJ45" s="73">
        <v>0</v>
      </c>
      <c r="BK45" s="73">
        <v>0.40074755478809898</v>
      </c>
      <c r="BL45" s="73">
        <v>0</v>
      </c>
      <c r="BM45" s="73">
        <v>4.3003793151017797</v>
      </c>
      <c r="BN45" s="73">
        <v>0</v>
      </c>
      <c r="BO45" s="73">
        <v>0.111770316446179</v>
      </c>
      <c r="BP45" s="73">
        <v>17.2014731106471</v>
      </c>
      <c r="BQ45" s="73">
        <v>3.95933934854735</v>
      </c>
      <c r="BR45" s="73">
        <v>0</v>
      </c>
      <c r="BS45" s="73">
        <v>0.28897599206910801</v>
      </c>
      <c r="BT45" s="73">
        <v>3.9182632438635899E-4</v>
      </c>
      <c r="BU45" s="73">
        <v>3.5144920010128802</v>
      </c>
      <c r="BV45" s="73">
        <v>4.3652242053903603</v>
      </c>
      <c r="BW45" s="73">
        <v>0</v>
      </c>
      <c r="BX45" s="73">
        <v>5.5668236132454398E-2</v>
      </c>
      <c r="BY45" s="73">
        <v>4.7736402106705196</v>
      </c>
      <c r="BZ45" s="73">
        <v>0</v>
      </c>
      <c r="CA45" s="73">
        <v>0.41685336164549203</v>
      </c>
      <c r="CB45" s="73">
        <v>152.66910942752401</v>
      </c>
      <c r="CC45" s="73">
        <v>3.8973461561177798</v>
      </c>
      <c r="CD45" s="90"/>
      <c r="CE45" s="28">
        <f t="shared" si="14"/>
        <v>8.0000114017744171E-3</v>
      </c>
      <c r="CF45" s="90"/>
      <c r="CG45" s="66">
        <f t="shared" si="15"/>
        <v>8.0273391055269835E-7</v>
      </c>
      <c r="CH45" s="66">
        <f t="shared" si="16"/>
        <v>1.0303745302496509E-6</v>
      </c>
      <c r="CI45" s="66">
        <f t="shared" si="17"/>
        <v>3.3347815022195551E-7</v>
      </c>
      <c r="CJ45" s="66">
        <f t="shared" si="18"/>
        <v>-2.5400963831023118E-5</v>
      </c>
      <c r="CK45" s="66">
        <f t="shared" si="19"/>
        <v>-2.6154554999119816E-5</v>
      </c>
      <c r="CL45" s="66">
        <f t="shared" si="20"/>
        <v>-1.9931395934181916E-6</v>
      </c>
      <c r="CM45" s="66">
        <f t="shared" si="21"/>
        <v>-2.9188919203068386E-7</v>
      </c>
      <c r="CN45" s="66">
        <f t="shared" si="22"/>
        <v>-1.1111522173547514E-6</v>
      </c>
      <c r="CO45" s="66">
        <f t="shared" si="23"/>
        <v>2.085539195920105E-6</v>
      </c>
      <c r="CP45" s="66">
        <f t="shared" si="24"/>
        <v>-7.5102884799153128E-7</v>
      </c>
      <c r="CQ45" s="66">
        <f t="shared" si="25"/>
        <v>-1.6677613248691132E-6</v>
      </c>
      <c r="CR45" s="66">
        <f t="shared" si="26"/>
        <v>-1.6121126142758213E-6</v>
      </c>
      <c r="CS45" s="66">
        <f t="shared" si="27"/>
        <v>-1.083270115550696E-5</v>
      </c>
    </row>
    <row r="46" spans="1:97" x14ac:dyDescent="0.25">
      <c r="A46" s="73" t="s">
        <v>209</v>
      </c>
      <c r="B46" s="73">
        <v>76.743944658000004</v>
      </c>
      <c r="C46" s="73">
        <v>0.24011301039999999</v>
      </c>
      <c r="D46" s="73">
        <v>610.07825079999998</v>
      </c>
      <c r="E46" s="73">
        <v>18.265715561</v>
      </c>
      <c r="F46" s="73">
        <v>17.717744093</v>
      </c>
      <c r="G46" s="73">
        <v>0.27063231630000001</v>
      </c>
      <c r="H46" s="73">
        <v>28.646217741000001</v>
      </c>
      <c r="I46" s="73">
        <v>0.50463401129999996</v>
      </c>
      <c r="J46" s="73">
        <v>6.9446597799999996E-2</v>
      </c>
      <c r="K46" s="73">
        <v>1.1627620081000001</v>
      </c>
      <c r="L46" s="73">
        <v>8.3917446600000001E-2</v>
      </c>
      <c r="M46" s="73">
        <v>8.7191776900000004E-2</v>
      </c>
      <c r="N46" s="73">
        <v>4.7044464799999998E-2</v>
      </c>
      <c r="O46" s="73"/>
      <c r="P46" s="90" t="s">
        <v>209</v>
      </c>
      <c r="Q46" s="73">
        <v>0</v>
      </c>
      <c r="R46" s="73">
        <v>0</v>
      </c>
      <c r="S46" s="73">
        <v>8.3918497239032899E-2</v>
      </c>
      <c r="T46" s="73">
        <v>0.504634635282594</v>
      </c>
      <c r="U46" s="73">
        <v>0.504634635282594</v>
      </c>
      <c r="V46" s="73">
        <v>0.68277301755981401</v>
      </c>
      <c r="W46" s="73">
        <v>2.9199089827424401E-2</v>
      </c>
      <c r="X46" s="73">
        <v>6.9447485896997896E-2</v>
      </c>
      <c r="Y46" s="73">
        <v>8.7191406005425603E-2</v>
      </c>
      <c r="Z46" s="73">
        <v>0</v>
      </c>
      <c r="AA46" s="73">
        <v>76.743979933530596</v>
      </c>
      <c r="AB46" s="73">
        <v>6.8244384065973396</v>
      </c>
      <c r="AC46" s="73">
        <v>0.61672011374758096</v>
      </c>
      <c r="AD46" s="73">
        <v>2.23192790355098</v>
      </c>
      <c r="AE46" s="73">
        <v>0</v>
      </c>
      <c r="AF46" s="73">
        <v>0</v>
      </c>
      <c r="AG46" s="73">
        <v>1.16276174105546</v>
      </c>
      <c r="AH46" s="73">
        <v>1.16276174105546</v>
      </c>
      <c r="AI46" s="73">
        <v>4.8806227772725501</v>
      </c>
      <c r="AJ46" s="73">
        <v>0.81755634985697401</v>
      </c>
      <c r="AK46" s="73">
        <v>5.1043096285597701E-2</v>
      </c>
      <c r="AL46" s="73">
        <v>9.3404108908359096E-2</v>
      </c>
      <c r="AM46" s="73">
        <v>0.39956127294432697</v>
      </c>
      <c r="AN46" s="73">
        <v>0</v>
      </c>
      <c r="AO46" s="73">
        <v>4.7044120017511799E-2</v>
      </c>
      <c r="AP46" s="73">
        <v>0.24011311694968501</v>
      </c>
      <c r="AQ46" s="73">
        <v>0</v>
      </c>
      <c r="AR46" s="73">
        <v>29.262954524159898</v>
      </c>
      <c r="AS46" s="73">
        <v>549.06971402745899</v>
      </c>
      <c r="AT46" s="73">
        <v>56.127221439948798</v>
      </c>
      <c r="AU46" s="73">
        <v>610.07755824467995</v>
      </c>
      <c r="AV46" s="73">
        <v>0</v>
      </c>
      <c r="AW46" s="73">
        <v>2.5262741819805199</v>
      </c>
      <c r="AX46" s="73">
        <v>0</v>
      </c>
      <c r="AY46" s="73">
        <v>10.5055914396699</v>
      </c>
      <c r="AZ46" s="73">
        <v>1.0329447014666201E-2</v>
      </c>
      <c r="BA46" s="73">
        <v>3.6321231942767901E-3</v>
      </c>
      <c r="BB46" s="73">
        <v>13.66396200334</v>
      </c>
      <c r="BC46" s="73">
        <v>4.6420583342978603E-3</v>
      </c>
      <c r="BD46" s="73">
        <v>0</v>
      </c>
      <c r="BE46" s="73">
        <v>6.7327709011943395E-4</v>
      </c>
      <c r="BF46" s="73">
        <v>18.265289475527801</v>
      </c>
      <c r="BG46" s="73">
        <v>17.717317671871399</v>
      </c>
      <c r="BH46" s="73">
        <v>0.547971803656365</v>
      </c>
      <c r="BI46" s="73">
        <v>0</v>
      </c>
      <c r="BJ46" s="73">
        <v>0</v>
      </c>
      <c r="BK46" s="73">
        <v>7.2483183033229204E-2</v>
      </c>
      <c r="BL46" s="73">
        <v>0</v>
      </c>
      <c r="BM46" s="73">
        <v>0.77780955262708296</v>
      </c>
      <c r="BN46" s="73">
        <v>0</v>
      </c>
      <c r="BO46" s="73">
        <v>2.0215916819612299E-2</v>
      </c>
      <c r="BP46" s="73">
        <v>3.1112318314345999</v>
      </c>
      <c r="BQ46" s="73">
        <v>0.74285030997822799</v>
      </c>
      <c r="BR46" s="73">
        <v>0</v>
      </c>
      <c r="BS46" s="73">
        <v>5.2267408521966097E-2</v>
      </c>
      <c r="BT46" s="73">
        <v>7.0870461592729105E-5</v>
      </c>
      <c r="BU46" s="73">
        <v>0.27063140100420502</v>
      </c>
      <c r="BV46" s="73">
        <v>0.81900225629700796</v>
      </c>
      <c r="BW46" s="73">
        <v>0</v>
      </c>
      <c r="BX46" s="73">
        <v>1.04445370167835E-2</v>
      </c>
      <c r="BY46" s="73">
        <v>0.89563415740948005</v>
      </c>
      <c r="BZ46" s="73">
        <v>0</v>
      </c>
      <c r="CA46" s="73">
        <v>7.8209358668628798E-2</v>
      </c>
      <c r="CB46" s="73">
        <v>28.646231452239601</v>
      </c>
      <c r="CC46" s="73">
        <v>0.73122410243792502</v>
      </c>
      <c r="CD46" s="90"/>
      <c r="CE46" s="28">
        <f t="shared" si="14"/>
        <v>8.0000037885594646E-3</v>
      </c>
      <c r="CF46" s="90"/>
      <c r="CG46" s="66">
        <f t="shared" si="15"/>
        <v>4.5965229895038943E-7</v>
      </c>
      <c r="CH46" s="66">
        <f t="shared" si="16"/>
        <v>4.4374807030215553E-7</v>
      </c>
      <c r="CI46" s="66">
        <f t="shared" si="17"/>
        <v>-1.1351909679140899E-6</v>
      </c>
      <c r="CJ46" s="66">
        <f t="shared" si="18"/>
        <v>-2.3327061607643173E-5</v>
      </c>
      <c r="CK46" s="66">
        <f t="shared" si="19"/>
        <v>-2.4067461769573373E-5</v>
      </c>
      <c r="CL46" s="66">
        <f t="shared" si="20"/>
        <v>-3.382063929036528E-6</v>
      </c>
      <c r="CM46" s="66">
        <f t="shared" si="21"/>
        <v>4.7864048663138224E-7</v>
      </c>
      <c r="CN46" s="66">
        <f t="shared" si="22"/>
        <v>1.2365052296645767E-6</v>
      </c>
      <c r="CO46" s="66">
        <f t="shared" si="23"/>
        <v>1.278820022915892E-5</v>
      </c>
      <c r="CP46" s="66">
        <f t="shared" si="24"/>
        <v>-2.2966397093840949E-7</v>
      </c>
      <c r="CQ46" s="66">
        <f t="shared" si="25"/>
        <v>1.251991183557391E-5</v>
      </c>
      <c r="CR46" s="66">
        <f t="shared" si="26"/>
        <v>-4.2537792850073751E-6</v>
      </c>
      <c r="CS46" s="66">
        <f t="shared" si="27"/>
        <v>-7.3288640792142799E-6</v>
      </c>
    </row>
    <row r="47" spans="1:97" x14ac:dyDescent="0.25">
      <c r="A47" s="73" t="s">
        <v>210</v>
      </c>
      <c r="B47" s="73">
        <v>1907.6924914000001</v>
      </c>
      <c r="C47" s="73">
        <v>5.9686884359999999</v>
      </c>
      <c r="D47" s="73">
        <v>6892.2966434999998</v>
      </c>
      <c r="E47" s="73">
        <v>175.09667625</v>
      </c>
      <c r="F47" s="73">
        <v>169.84270724999999</v>
      </c>
      <c r="G47" s="73">
        <v>6.7273362872</v>
      </c>
      <c r="H47" s="73">
        <v>262.60937870999999</v>
      </c>
      <c r="I47" s="73">
        <v>4.6244897281000004</v>
      </c>
      <c r="J47" s="73">
        <v>0.63641187570000002</v>
      </c>
      <c r="K47" s="73">
        <v>10.655605541</v>
      </c>
      <c r="L47" s="73">
        <v>0.76902341110000005</v>
      </c>
      <c r="M47" s="73">
        <v>0.79902952920000003</v>
      </c>
      <c r="N47" s="73">
        <v>0.43111767890000002</v>
      </c>
      <c r="O47" s="73"/>
      <c r="P47" s="90" t="s">
        <v>210</v>
      </c>
      <c r="Q47" s="73">
        <v>0</v>
      </c>
      <c r="R47" s="73">
        <v>0</v>
      </c>
      <c r="S47" s="73">
        <v>0.76902453378341495</v>
      </c>
      <c r="T47" s="73">
        <v>4.6244879728279598</v>
      </c>
      <c r="U47" s="73">
        <v>4.6244879728279598</v>
      </c>
      <c r="V47" s="73">
        <v>6.2593650370621203</v>
      </c>
      <c r="W47" s="73">
        <v>0.26769420268133298</v>
      </c>
      <c r="X47" s="73">
        <v>0.63641110032659498</v>
      </c>
      <c r="Y47" s="73">
        <v>0.79903035112828003</v>
      </c>
      <c r="Z47" s="73">
        <v>0</v>
      </c>
      <c r="AA47" s="73">
        <v>1907.69231663045</v>
      </c>
      <c r="AB47" s="73">
        <v>62.563353843331299</v>
      </c>
      <c r="AC47" s="73">
        <v>5.6538092504457698</v>
      </c>
      <c r="AD47" s="73">
        <v>20.4613375330952</v>
      </c>
      <c r="AE47" s="73">
        <v>0</v>
      </c>
      <c r="AF47" s="73">
        <v>0</v>
      </c>
      <c r="AG47" s="73">
        <v>10.6555756428883</v>
      </c>
      <c r="AH47" s="73">
        <v>10.6555756428883</v>
      </c>
      <c r="AI47" s="73">
        <v>55.138358846735699</v>
      </c>
      <c r="AJ47" s="73">
        <v>7.4949778406006402</v>
      </c>
      <c r="AK47" s="73">
        <v>0.46794376394589399</v>
      </c>
      <c r="AL47" s="73">
        <v>0.85631449928499703</v>
      </c>
      <c r="AM47" s="73">
        <v>3.6629953966002602</v>
      </c>
      <c r="AN47" s="73">
        <v>0</v>
      </c>
      <c r="AO47" s="73">
        <v>0.43111523647062</v>
      </c>
      <c r="AP47" s="73">
        <v>5.9686870085770796</v>
      </c>
      <c r="AQ47" s="73">
        <v>0</v>
      </c>
      <c r="AR47" s="73">
        <v>268.26339088013998</v>
      </c>
      <c r="AS47" s="73">
        <v>6203.0643549425904</v>
      </c>
      <c r="AT47" s="73">
        <v>634.090533904484</v>
      </c>
      <c r="AU47" s="73">
        <v>6892.2932476938104</v>
      </c>
      <c r="AV47" s="73">
        <v>0</v>
      </c>
      <c r="AW47" s="73">
        <v>23.159807503068102</v>
      </c>
      <c r="AX47" s="73">
        <v>0</v>
      </c>
      <c r="AY47" s="73">
        <v>96.310671589690898</v>
      </c>
      <c r="AZ47" s="73">
        <v>9.9018299205895194E-2</v>
      </c>
      <c r="BA47" s="73">
        <v>3.4817752281287702E-2</v>
      </c>
      <c r="BB47" s="73">
        <v>130.98268330649199</v>
      </c>
      <c r="BC47" s="73">
        <v>4.4498727431009001E-2</v>
      </c>
      <c r="BD47" s="73">
        <v>0</v>
      </c>
      <c r="BE47" s="73">
        <v>6.4540053256061302E-3</v>
      </c>
      <c r="BF47" s="73">
        <v>175.09223501406001</v>
      </c>
      <c r="BG47" s="73">
        <v>169.83826992379699</v>
      </c>
      <c r="BH47" s="73">
        <v>5.2539650902627297</v>
      </c>
      <c r="BI47" s="73">
        <v>0</v>
      </c>
      <c r="BJ47" s="73">
        <v>0</v>
      </c>
      <c r="BK47" s="73">
        <v>0.69482622058565802</v>
      </c>
      <c r="BL47" s="73">
        <v>0</v>
      </c>
      <c r="BM47" s="73">
        <v>7.4560942293688699</v>
      </c>
      <c r="BN47" s="73">
        <v>0</v>
      </c>
      <c r="BO47" s="73">
        <v>0.19379090675881899</v>
      </c>
      <c r="BP47" s="73">
        <v>29.8243709384524</v>
      </c>
      <c r="BQ47" s="73">
        <v>6.8101260597277697</v>
      </c>
      <c r="BR47" s="73">
        <v>0</v>
      </c>
      <c r="BS47" s="73">
        <v>0.50103616755568003</v>
      </c>
      <c r="BT47" s="73">
        <v>6.7937034058764098E-4</v>
      </c>
      <c r="BU47" s="73">
        <v>6.7273256006799</v>
      </c>
      <c r="BV47" s="73">
        <v>7.5082665084239801</v>
      </c>
      <c r="BW47" s="73">
        <v>0</v>
      </c>
      <c r="BX47" s="73">
        <v>9.5751108421648398E-2</v>
      </c>
      <c r="BY47" s="73">
        <v>8.2107819964288993</v>
      </c>
      <c r="BZ47" s="73">
        <v>0</v>
      </c>
      <c r="CA47" s="73">
        <v>0.71699560234591198</v>
      </c>
      <c r="CB47" s="73">
        <v>262.609196946157</v>
      </c>
      <c r="CC47" s="73">
        <v>6.7035050794024098</v>
      </c>
      <c r="CD47" s="90"/>
      <c r="CE47" s="28">
        <f t="shared" si="14"/>
        <v>8.0000018666044458E-3</v>
      </c>
      <c r="CF47" s="90"/>
      <c r="CG47" s="66">
        <f t="shared" si="15"/>
        <v>-9.1613061787055309E-8</v>
      </c>
      <c r="CH47" s="66">
        <f t="shared" si="16"/>
        <v>-2.3915185649475483E-7</v>
      </c>
      <c r="CI47" s="66">
        <f t="shared" si="17"/>
        <v>-4.9269588427772957E-7</v>
      </c>
      <c r="CJ47" s="66">
        <f t="shared" si="18"/>
        <v>-2.5364478841686713E-5</v>
      </c>
      <c r="CK47" s="66">
        <f t="shared" si="19"/>
        <v>-2.6126092046283739E-5</v>
      </c>
      <c r="CL47" s="66">
        <f t="shared" si="20"/>
        <v>-1.5885217631052819E-6</v>
      </c>
      <c r="CM47" s="66">
        <f t="shared" si="21"/>
        <v>-6.9214528392424588E-7</v>
      </c>
      <c r="CN47" s="66">
        <f t="shared" si="22"/>
        <v>-3.7956015556458004E-7</v>
      </c>
      <c r="CO47" s="66">
        <f t="shared" si="23"/>
        <v>-1.218351565461724E-6</v>
      </c>
      <c r="CP47" s="66">
        <f t="shared" si="24"/>
        <v>-2.8058575915875593E-6</v>
      </c>
      <c r="CQ47" s="66">
        <f t="shared" si="25"/>
        <v>1.4598819732866439E-6</v>
      </c>
      <c r="CR47" s="66">
        <f t="shared" si="26"/>
        <v>1.0286582034277738E-6</v>
      </c>
      <c r="CS47" s="66">
        <f t="shared" si="27"/>
        <v>-5.6653426652667144E-6</v>
      </c>
    </row>
    <row r="48" spans="1:97" x14ac:dyDescent="0.25">
      <c r="A48" s="73" t="s">
        <v>211</v>
      </c>
      <c r="B48" s="73">
        <v>2859.0175685999998</v>
      </c>
      <c r="C48" s="73">
        <v>8.9451473360999998</v>
      </c>
      <c r="D48" s="73">
        <v>10462.137182</v>
      </c>
      <c r="E48" s="73">
        <v>265.96676385000001</v>
      </c>
      <c r="F48" s="73">
        <v>257.98617496000003</v>
      </c>
      <c r="G48" s="73">
        <v>10.082110873</v>
      </c>
      <c r="H48" s="73">
        <v>399.67120084999999</v>
      </c>
      <c r="I48" s="73">
        <v>7.0315857832999997</v>
      </c>
      <c r="J48" s="73">
        <v>0.9676710207</v>
      </c>
      <c r="K48" s="73">
        <v>16.201961478000001</v>
      </c>
      <c r="L48" s="73">
        <v>1.169308271</v>
      </c>
      <c r="M48" s="73">
        <v>1.2149328914999999</v>
      </c>
      <c r="N48" s="73">
        <v>0.65551901239999999</v>
      </c>
      <c r="O48" s="73"/>
      <c r="P48" s="90" t="s">
        <v>211</v>
      </c>
      <c r="Q48" s="73">
        <v>0</v>
      </c>
      <c r="R48" s="73">
        <v>0</v>
      </c>
      <c r="S48" s="73">
        <v>1.1693088185538401</v>
      </c>
      <c r="T48" s="73">
        <v>7.0315804320107098</v>
      </c>
      <c r="U48" s="73">
        <v>7.0315804320107098</v>
      </c>
      <c r="V48" s="73">
        <v>9.5268465283982895</v>
      </c>
      <c r="W48" s="73">
        <v>0.40743124403990399</v>
      </c>
      <c r="X48" s="73">
        <v>0.96766797197017795</v>
      </c>
      <c r="Y48" s="73">
        <v>1.2149334493692301</v>
      </c>
      <c r="Z48" s="73">
        <v>0</v>
      </c>
      <c r="AA48" s="73">
        <v>2859.0185522555998</v>
      </c>
      <c r="AB48" s="73">
        <v>95.222233771451897</v>
      </c>
      <c r="AC48" s="73">
        <v>8.6051976495137108</v>
      </c>
      <c r="AD48" s="73">
        <v>31.142432715167899</v>
      </c>
      <c r="AE48" s="73">
        <v>0</v>
      </c>
      <c r="AF48" s="73">
        <v>0</v>
      </c>
      <c r="AG48" s="73">
        <v>16.202012458551</v>
      </c>
      <c r="AH48" s="73">
        <v>16.202012458551</v>
      </c>
      <c r="AI48" s="73">
        <v>83.697177913214901</v>
      </c>
      <c r="AJ48" s="73">
        <v>11.4074957998996</v>
      </c>
      <c r="AK48" s="73">
        <v>0.71222207961528206</v>
      </c>
      <c r="AL48" s="73">
        <v>1.3033195838618601</v>
      </c>
      <c r="AM48" s="73">
        <v>5.5751325679943999</v>
      </c>
      <c r="AN48" s="73">
        <v>0</v>
      </c>
      <c r="AO48" s="73">
        <v>0.65551684338509697</v>
      </c>
      <c r="AP48" s="73">
        <v>8.9451366024570405</v>
      </c>
      <c r="AQ48" s="73">
        <v>0</v>
      </c>
      <c r="AR48" s="73">
        <v>408.275587349879</v>
      </c>
      <c r="AS48" s="73">
        <v>9415.9224402740292</v>
      </c>
      <c r="AT48" s="73">
        <v>962.51664939786099</v>
      </c>
      <c r="AU48" s="73">
        <v>10462.1362675851</v>
      </c>
      <c r="AV48" s="73">
        <v>0</v>
      </c>
      <c r="AW48" s="73">
        <v>35.249572766310003</v>
      </c>
      <c r="AX48" s="73">
        <v>0</v>
      </c>
      <c r="AY48" s="73">
        <v>146.58636859812501</v>
      </c>
      <c r="AZ48" s="73">
        <v>0.15040569883761301</v>
      </c>
      <c r="BA48" s="73">
        <v>5.2887161659418903E-2</v>
      </c>
      <c r="BB48" s="73">
        <v>198.958860463962</v>
      </c>
      <c r="BC48" s="73">
        <v>6.7592412352496994E-2</v>
      </c>
      <c r="BD48" s="73">
        <v>0</v>
      </c>
      <c r="BE48" s="73">
        <v>9.8034862569376605E-3</v>
      </c>
      <c r="BF48" s="73">
        <v>265.95995705481602</v>
      </c>
      <c r="BG48" s="73">
        <v>257.97937416929699</v>
      </c>
      <c r="BH48" s="73">
        <v>7.9805828855194898</v>
      </c>
      <c r="BI48" s="73">
        <v>0</v>
      </c>
      <c r="BJ48" s="73">
        <v>0</v>
      </c>
      <c r="BK48" s="73">
        <v>1.0554202895770901</v>
      </c>
      <c r="BL48" s="73">
        <v>0</v>
      </c>
      <c r="BM48" s="73">
        <v>11.3255902357292</v>
      </c>
      <c r="BN48" s="73">
        <v>0</v>
      </c>
      <c r="BO48" s="73">
        <v>0.29436192584753901</v>
      </c>
      <c r="BP48" s="73">
        <v>45.302362809129299</v>
      </c>
      <c r="BQ48" s="73">
        <v>10.3651223300773</v>
      </c>
      <c r="BR48" s="73">
        <v>0</v>
      </c>
      <c r="BS48" s="73">
        <v>0.76105776484399501</v>
      </c>
      <c r="BT48" s="73">
        <v>1.0319211009882201E-3</v>
      </c>
      <c r="BU48" s="73">
        <v>10.0821018689682</v>
      </c>
      <c r="BV48" s="73">
        <v>11.427696477505799</v>
      </c>
      <c r="BW48" s="73">
        <v>0</v>
      </c>
      <c r="BX48" s="73">
        <v>0.145735443930995</v>
      </c>
      <c r="BY48" s="73">
        <v>12.4969645052995</v>
      </c>
      <c r="BZ48" s="73">
        <v>0</v>
      </c>
      <c r="CA48" s="73">
        <v>1.0912800211584099</v>
      </c>
      <c r="CB48" s="73">
        <v>399.67110807608202</v>
      </c>
      <c r="CC48" s="73">
        <v>10.202837434088901</v>
      </c>
      <c r="CD48" s="90"/>
      <c r="CE48" s="28">
        <f t="shared" si="14"/>
        <v>8.000008389542233E-3</v>
      </c>
      <c r="CF48" s="90"/>
      <c r="CG48" s="66">
        <f t="shared" si="15"/>
        <v>3.440537095223547E-7</v>
      </c>
      <c r="CH48" s="66">
        <f t="shared" si="16"/>
        <v>-1.1999403202694701E-6</v>
      </c>
      <c r="CI48" s="66">
        <f t="shared" si="17"/>
        <v>-8.7402304601371127E-8</v>
      </c>
      <c r="CJ48" s="66">
        <f t="shared" si="18"/>
        <v>-2.5592653328028767E-5</v>
      </c>
      <c r="CK48" s="66">
        <f t="shared" si="19"/>
        <v>-2.6361066456734068E-5</v>
      </c>
      <c r="CL48" s="66">
        <f t="shared" si="20"/>
        <v>-8.930701033428883E-7</v>
      </c>
      <c r="CM48" s="66">
        <f t="shared" si="21"/>
        <v>-2.3212560167664828E-7</v>
      </c>
      <c r="CN48" s="66">
        <f t="shared" si="22"/>
        <v>-7.6103591065068576E-7</v>
      </c>
      <c r="CO48" s="66">
        <f t="shared" si="23"/>
        <v>-3.1505850199339643E-6</v>
      </c>
      <c r="CP48" s="66">
        <f t="shared" si="24"/>
        <v>3.1465666097112569E-6</v>
      </c>
      <c r="CQ48" s="66">
        <f t="shared" si="25"/>
        <v>4.6827158725091094E-7</v>
      </c>
      <c r="CR48" s="66">
        <f t="shared" si="26"/>
        <v>4.5917699162435402E-7</v>
      </c>
      <c r="CS48" s="66">
        <f t="shared" si="27"/>
        <v>-3.3088512491473429E-6</v>
      </c>
    </row>
    <row r="49" spans="1:97" x14ac:dyDescent="0.25">
      <c r="A49" s="73" t="s">
        <v>212</v>
      </c>
      <c r="B49" s="73">
        <v>1136.2109353999999</v>
      </c>
      <c r="C49" s="73">
        <v>3.5549184675999999</v>
      </c>
      <c r="D49" s="73">
        <v>4031.8921958999999</v>
      </c>
      <c r="E49" s="73">
        <v>101.14381972</v>
      </c>
      <c r="F49" s="73">
        <v>98.108856958999993</v>
      </c>
      <c r="G49" s="73">
        <v>4.0067618310000004</v>
      </c>
      <c r="H49" s="73">
        <v>151.62225586</v>
      </c>
      <c r="I49" s="73">
        <v>2.6651566850999999</v>
      </c>
      <c r="J49" s="73">
        <v>0.366772869</v>
      </c>
      <c r="K49" s="73">
        <v>6.1409712241000003</v>
      </c>
      <c r="L49" s="73">
        <v>0.44319871119999998</v>
      </c>
      <c r="M49" s="73">
        <v>0.46049164729999997</v>
      </c>
      <c r="N49" s="73">
        <v>0.24845901510000001</v>
      </c>
      <c r="O49" s="73"/>
      <c r="P49" s="90" t="s">
        <v>212</v>
      </c>
      <c r="Q49" s="73">
        <v>0</v>
      </c>
      <c r="R49" s="73">
        <v>0</v>
      </c>
      <c r="S49" s="73">
        <v>0.443199453713706</v>
      </c>
      <c r="T49" s="73">
        <v>2.6651523872461498</v>
      </c>
      <c r="U49" s="73">
        <v>2.6651523872461498</v>
      </c>
      <c r="V49" s="73">
        <v>3.61439133581904</v>
      </c>
      <c r="W49" s="73">
        <v>0.15457444358896999</v>
      </c>
      <c r="X49" s="73">
        <v>0.366771006348451</v>
      </c>
      <c r="Y49" s="73">
        <v>0.46049183886495498</v>
      </c>
      <c r="Z49" s="73">
        <v>0</v>
      </c>
      <c r="AA49" s="73">
        <v>1136.21119125206</v>
      </c>
      <c r="AB49" s="73">
        <v>36.126430060783399</v>
      </c>
      <c r="AC49" s="73">
        <v>3.2647318382770898</v>
      </c>
      <c r="AD49" s="73">
        <v>11.8151068123719</v>
      </c>
      <c r="AE49" s="73">
        <v>0</v>
      </c>
      <c r="AF49" s="73">
        <v>0</v>
      </c>
      <c r="AG49" s="73">
        <v>6.1409621724982202</v>
      </c>
      <c r="AH49" s="73">
        <v>6.1409621724982202</v>
      </c>
      <c r="AI49" s="73">
        <v>32.255050015818099</v>
      </c>
      <c r="AJ49" s="73">
        <v>4.3278799700303701</v>
      </c>
      <c r="AK49" s="73">
        <v>0.27021088546189798</v>
      </c>
      <c r="AL49" s="73">
        <v>0.49446893500920303</v>
      </c>
      <c r="AM49" s="73">
        <v>2.1151495448668101</v>
      </c>
      <c r="AN49" s="73">
        <v>0</v>
      </c>
      <c r="AO49" s="73">
        <v>0.24845865786493301</v>
      </c>
      <c r="AP49" s="73">
        <v>3.5549203983751898</v>
      </c>
      <c r="AQ49" s="73">
        <v>0</v>
      </c>
      <c r="AR49" s="73">
        <v>154.886954138351</v>
      </c>
      <c r="AS49" s="73">
        <v>3628.70105616825</v>
      </c>
      <c r="AT49" s="73">
        <v>370.93422985829699</v>
      </c>
      <c r="AU49" s="73">
        <v>4031.8903360423701</v>
      </c>
      <c r="AV49" s="73">
        <v>0</v>
      </c>
      <c r="AW49" s="73">
        <v>13.3733469019053</v>
      </c>
      <c r="AX49" s="73">
        <v>0</v>
      </c>
      <c r="AY49" s="73">
        <v>55.613472716870199</v>
      </c>
      <c r="AZ49" s="73">
        <v>5.7197413978405602E-2</v>
      </c>
      <c r="BA49" s="73">
        <v>2.0112307952622598E-2</v>
      </c>
      <c r="BB49" s="73">
        <v>75.661535960140299</v>
      </c>
      <c r="BC49" s="73">
        <v>2.57045491823608E-2</v>
      </c>
      <c r="BD49" s="73">
        <v>0</v>
      </c>
      <c r="BE49" s="73">
        <v>3.7281331547589498E-3</v>
      </c>
      <c r="BF49" s="73">
        <v>101.14125555733899</v>
      </c>
      <c r="BG49" s="73">
        <v>98.106292154836197</v>
      </c>
      <c r="BH49" s="73">
        <v>3.0349634025033501</v>
      </c>
      <c r="BI49" s="73">
        <v>0</v>
      </c>
      <c r="BJ49" s="73">
        <v>0</v>
      </c>
      <c r="BK49" s="73">
        <v>0.40136278322503099</v>
      </c>
      <c r="BL49" s="73">
        <v>0</v>
      </c>
      <c r="BM49" s="73">
        <v>4.3069917392813997</v>
      </c>
      <c r="BN49" s="73">
        <v>0</v>
      </c>
      <c r="BO49" s="73">
        <v>0.11194209284765499</v>
      </c>
      <c r="BP49" s="73">
        <v>17.227904063669399</v>
      </c>
      <c r="BQ49" s="73">
        <v>3.9324361430702601</v>
      </c>
      <c r="BR49" s="73">
        <v>0</v>
      </c>
      <c r="BS49" s="73">
        <v>0.28942067516548398</v>
      </c>
      <c r="BT49" s="73">
        <v>3.92436238694422E-4</v>
      </c>
      <c r="BU49" s="73">
        <v>4.0067543889283899</v>
      </c>
      <c r="BV49" s="73">
        <v>4.3355576861158402</v>
      </c>
      <c r="BW49" s="73">
        <v>0</v>
      </c>
      <c r="BX49" s="73">
        <v>5.5290155588463098E-2</v>
      </c>
      <c r="BY49" s="73">
        <v>4.7412166340951298</v>
      </c>
      <c r="BZ49" s="73">
        <v>0</v>
      </c>
      <c r="CA49" s="73">
        <v>0.41402112371963801</v>
      </c>
      <c r="CB49" s="73">
        <v>151.62223438438599</v>
      </c>
      <c r="CC49" s="73">
        <v>3.8708626555123198</v>
      </c>
      <c r="CD49" s="90"/>
      <c r="CE49" s="28">
        <f t="shared" si="14"/>
        <v>7.9999819755710681E-3</v>
      </c>
      <c r="CF49" s="90"/>
      <c r="CG49" s="66">
        <f t="shared" si="15"/>
        <v>2.2518007181994341E-7</v>
      </c>
      <c r="CH49" s="66">
        <f t="shared" si="16"/>
        <v>5.4312784035652243E-7</v>
      </c>
      <c r="CI49" s="66">
        <f t="shared" si="17"/>
        <v>-4.6128654722361404E-7</v>
      </c>
      <c r="CJ49" s="66">
        <f t="shared" si="18"/>
        <v>-2.5351649444334985E-5</v>
      </c>
      <c r="CK49" s="66">
        <f t="shared" si="19"/>
        <v>-2.6142432429605133E-5</v>
      </c>
      <c r="CL49" s="66">
        <f t="shared" si="20"/>
        <v>-1.8573780834540105E-6</v>
      </c>
      <c r="CM49" s="66">
        <f t="shared" si="21"/>
        <v>-1.4163892947991121E-7</v>
      </c>
      <c r="CN49" s="66">
        <f t="shared" si="22"/>
        <v>-1.6126083221191309E-6</v>
      </c>
      <c r="CO49" s="66">
        <f t="shared" si="23"/>
        <v>-5.078487822938071E-6</v>
      </c>
      <c r="CP49" s="66">
        <f t="shared" si="24"/>
        <v>-1.4739690921503152E-6</v>
      </c>
      <c r="CQ49" s="66">
        <f t="shared" si="25"/>
        <v>1.6753516814382536E-6</v>
      </c>
      <c r="CR49" s="66">
        <f t="shared" si="26"/>
        <v>4.1600093320506452E-7</v>
      </c>
      <c r="CS49" s="66">
        <f t="shared" si="27"/>
        <v>-1.4378027976012368E-6</v>
      </c>
    </row>
    <row r="50" spans="1:97" x14ac:dyDescent="0.25">
      <c r="A50" s="73" t="s">
        <v>213</v>
      </c>
      <c r="B50" s="73">
        <v>1994.6146742999999</v>
      </c>
      <c r="C50" s="73">
        <v>6.2406460898000002</v>
      </c>
      <c r="D50" s="73">
        <v>6949.1360744000003</v>
      </c>
      <c r="E50" s="73">
        <v>171.98809577</v>
      </c>
      <c r="F50" s="73">
        <v>166.82729952</v>
      </c>
      <c r="G50" s="73">
        <v>7.0338583675999997</v>
      </c>
      <c r="H50" s="73">
        <v>257.76125156000001</v>
      </c>
      <c r="I50" s="73">
        <v>4.5215632231000003</v>
      </c>
      <c r="J50" s="73">
        <v>0.62224736089999999</v>
      </c>
      <c r="K50" s="73">
        <v>10.418445483999999</v>
      </c>
      <c r="L50" s="73">
        <v>0.75190738430000004</v>
      </c>
      <c r="M50" s="73">
        <v>0.78124566029999998</v>
      </c>
      <c r="N50" s="73">
        <v>0.42152236399999998</v>
      </c>
      <c r="O50" s="73"/>
      <c r="P50" s="90" t="s">
        <v>213</v>
      </c>
      <c r="Q50" s="73">
        <v>0</v>
      </c>
      <c r="R50" s="73">
        <v>0</v>
      </c>
      <c r="S50" s="73">
        <v>0.75190387387410795</v>
      </c>
      <c r="T50" s="73">
        <v>4.52155774571946</v>
      </c>
      <c r="U50" s="73">
        <v>4.52155774571946</v>
      </c>
      <c r="V50" s="73">
        <v>6.1453886215572302</v>
      </c>
      <c r="W50" s="73">
        <v>0.26281941729706298</v>
      </c>
      <c r="X50" s="73">
        <v>0.622242283306358</v>
      </c>
      <c r="Y50" s="73">
        <v>0.78124626278573495</v>
      </c>
      <c r="Z50" s="73">
        <v>0</v>
      </c>
      <c r="AA50" s="73">
        <v>1994.61392868753</v>
      </c>
      <c r="AB50" s="73">
        <v>61.424137869811801</v>
      </c>
      <c r="AC50" s="73">
        <v>5.5508600229918699</v>
      </c>
      <c r="AD50" s="73">
        <v>20.088693731456001</v>
      </c>
      <c r="AE50" s="73">
        <v>0</v>
      </c>
      <c r="AF50" s="73">
        <v>0</v>
      </c>
      <c r="AG50" s="73">
        <v>10.4184239933951</v>
      </c>
      <c r="AH50" s="73">
        <v>10.4184239933951</v>
      </c>
      <c r="AI50" s="73">
        <v>55.5929665994476</v>
      </c>
      <c r="AJ50" s="73">
        <v>7.3585139850789698</v>
      </c>
      <c r="AK50" s="73">
        <v>0.45942636874943998</v>
      </c>
      <c r="AL50" s="73">
        <v>0.84071820684510001</v>
      </c>
      <c r="AM50" s="73">
        <v>3.5962903793295</v>
      </c>
      <c r="AN50" s="73">
        <v>0</v>
      </c>
      <c r="AO50" s="73">
        <v>0.42151855289384899</v>
      </c>
      <c r="AP50" s="73">
        <v>6.2406520128275798</v>
      </c>
      <c r="AQ50" s="73">
        <v>0</v>
      </c>
      <c r="AR50" s="73">
        <v>263.31212489734702</v>
      </c>
      <c r="AS50" s="73">
        <v>6254.21982849694</v>
      </c>
      <c r="AT50" s="73">
        <v>639.32026801038398</v>
      </c>
      <c r="AU50" s="73">
        <v>6949.1330631067704</v>
      </c>
      <c r="AV50" s="73">
        <v>0</v>
      </c>
      <c r="AW50" s="73">
        <v>22.7380747243351</v>
      </c>
      <c r="AX50" s="73">
        <v>0</v>
      </c>
      <c r="AY50" s="73">
        <v>94.556954340408893</v>
      </c>
      <c r="AZ50" s="73">
        <v>9.7260129852235103E-2</v>
      </c>
      <c r="BA50" s="73">
        <v>3.4199591284357601E-2</v>
      </c>
      <c r="BB50" s="73">
        <v>128.657181017874</v>
      </c>
      <c r="BC50" s="73">
        <v>4.37087666517854E-2</v>
      </c>
      <c r="BD50" s="73">
        <v>0</v>
      </c>
      <c r="BE50" s="73">
        <v>6.3394462562762696E-3</v>
      </c>
      <c r="BF50" s="73">
        <v>171.98369784170899</v>
      </c>
      <c r="BG50" s="73">
        <v>166.82290425264</v>
      </c>
      <c r="BH50" s="73">
        <v>5.1607935890694803</v>
      </c>
      <c r="BI50" s="73">
        <v>0</v>
      </c>
      <c r="BJ50" s="73">
        <v>0</v>
      </c>
      <c r="BK50" s="73">
        <v>0.68248975169342496</v>
      </c>
      <c r="BL50" s="73">
        <v>0</v>
      </c>
      <c r="BM50" s="73">
        <v>7.3237096581182399</v>
      </c>
      <c r="BN50" s="73">
        <v>0</v>
      </c>
      <c r="BO50" s="73">
        <v>0.190350152208204</v>
      </c>
      <c r="BP50" s="73">
        <v>29.294857635102002</v>
      </c>
      <c r="BQ50" s="73">
        <v>6.6861185521240696</v>
      </c>
      <c r="BR50" s="73">
        <v>0</v>
      </c>
      <c r="BS50" s="73">
        <v>0.49214079027982099</v>
      </c>
      <c r="BT50" s="73">
        <v>6.6731331965365305E-4</v>
      </c>
      <c r="BU50" s="73">
        <v>7.03385237489596</v>
      </c>
      <c r="BV50" s="73">
        <v>7.3715304481690502</v>
      </c>
      <c r="BW50" s="73">
        <v>0</v>
      </c>
      <c r="BX50" s="73">
        <v>9.4007346946878803E-2</v>
      </c>
      <c r="BY50" s="73">
        <v>8.0612684728503901</v>
      </c>
      <c r="BZ50" s="73">
        <v>0</v>
      </c>
      <c r="CA50" s="73">
        <v>0.70393841875541496</v>
      </c>
      <c r="CB50" s="73">
        <v>257.76111728026802</v>
      </c>
      <c r="CC50" s="73">
        <v>6.58144840331921</v>
      </c>
      <c r="CD50" s="90"/>
      <c r="CE50" s="28">
        <f t="shared" si="14"/>
        <v>7.9999859111337078E-3</v>
      </c>
      <c r="CF50" s="90"/>
      <c r="CG50" s="66">
        <f t="shared" si="15"/>
        <v>-3.738127867675023E-7</v>
      </c>
      <c r="CH50" s="66">
        <f t="shared" si="16"/>
        <v>9.4910486739408083E-7</v>
      </c>
      <c r="CI50" s="66">
        <f t="shared" si="17"/>
        <v>-4.3333346731656841E-7</v>
      </c>
      <c r="CJ50" s="66">
        <f t="shared" si="18"/>
        <v>-2.5571120322736109E-5</v>
      </c>
      <c r="CK50" s="66">
        <f t="shared" si="19"/>
        <v>-2.6346211756962146E-5</v>
      </c>
      <c r="CL50" s="66">
        <f t="shared" si="20"/>
        <v>-8.5197962860245468E-7</v>
      </c>
      <c r="CM50" s="66">
        <f t="shared" si="21"/>
        <v>-5.2094615140209287E-7</v>
      </c>
      <c r="CN50" s="66">
        <f t="shared" si="22"/>
        <v>-1.211390899558544E-6</v>
      </c>
      <c r="CO50" s="66">
        <f t="shared" si="23"/>
        <v>-8.1600886738110356E-6</v>
      </c>
      <c r="CP50" s="66">
        <f t="shared" si="24"/>
        <v>-2.0627458225128803E-6</v>
      </c>
      <c r="CQ50" s="66">
        <f t="shared" si="25"/>
        <v>-4.6686945299144922E-6</v>
      </c>
      <c r="CR50" s="66">
        <f t="shared" si="26"/>
        <v>7.7118602455609814E-7</v>
      </c>
      <c r="CS50" s="66">
        <f t="shared" si="27"/>
        <v>-9.0412905138222089E-6</v>
      </c>
    </row>
    <row r="51" spans="1:97" x14ac:dyDescent="0.25">
      <c r="A51" s="73" t="s">
        <v>214</v>
      </c>
      <c r="B51" s="73">
        <v>4047.8205607</v>
      </c>
      <c r="C51" s="73">
        <v>12.664610628</v>
      </c>
      <c r="D51" s="73">
        <v>13200.860477</v>
      </c>
      <c r="E51" s="73">
        <v>317.34504091999997</v>
      </c>
      <c r="F51" s="73">
        <v>307.82221949000001</v>
      </c>
      <c r="G51" s="73">
        <v>14.274332149999999</v>
      </c>
      <c r="H51" s="73">
        <v>472.44559040000001</v>
      </c>
      <c r="I51" s="73">
        <v>8.2747231986000003</v>
      </c>
      <c r="J51" s="73">
        <v>1.1387487959</v>
      </c>
      <c r="K51" s="73">
        <v>19.066360084999999</v>
      </c>
      <c r="L51" s="73">
        <v>1.3760341659999999</v>
      </c>
      <c r="M51" s="73">
        <v>1.4297249149</v>
      </c>
      <c r="N51" s="73">
        <v>0.77141039730000005</v>
      </c>
      <c r="O51" s="73"/>
      <c r="P51" s="90" t="s">
        <v>214</v>
      </c>
      <c r="Q51" s="73">
        <v>0</v>
      </c>
      <c r="R51" s="73">
        <v>0</v>
      </c>
      <c r="S51" s="73">
        <v>1.3760349766712601</v>
      </c>
      <c r="T51" s="73">
        <v>8.2747351552052102</v>
      </c>
      <c r="U51" s="73">
        <v>8.2747351552052102</v>
      </c>
      <c r="V51" s="73">
        <v>11.2648696525074</v>
      </c>
      <c r="W51" s="73">
        <v>0.481761139757094</v>
      </c>
      <c r="X51" s="73">
        <v>1.1387489850677499</v>
      </c>
      <c r="Y51" s="73">
        <v>1.4297173180487499</v>
      </c>
      <c r="Z51" s="73">
        <v>0</v>
      </c>
      <c r="AA51" s="73">
        <v>4047.8183245093301</v>
      </c>
      <c r="AB51" s="73">
        <v>112.594146715081</v>
      </c>
      <c r="AC51" s="73">
        <v>10.175105679765499</v>
      </c>
      <c r="AD51" s="73">
        <v>36.823971116053499</v>
      </c>
      <c r="AE51" s="73">
        <v>0</v>
      </c>
      <c r="AF51" s="73">
        <v>0</v>
      </c>
      <c r="AG51" s="73">
        <v>19.066364914961099</v>
      </c>
      <c r="AH51" s="73">
        <v>19.066364914961099</v>
      </c>
      <c r="AI51" s="73">
        <v>105.606905205443</v>
      </c>
      <c r="AJ51" s="73">
        <v>13.488647364350101</v>
      </c>
      <c r="AK51" s="73">
        <v>0.84215778395087104</v>
      </c>
      <c r="AL51" s="73">
        <v>1.5410944147385299</v>
      </c>
      <c r="AM51" s="73">
        <v>6.5922447097780399</v>
      </c>
      <c r="AN51" s="73">
        <v>0</v>
      </c>
      <c r="AO51" s="73">
        <v>0.77140752414331804</v>
      </c>
      <c r="AP51" s="73">
        <v>12.664616549215401</v>
      </c>
      <c r="AQ51" s="73">
        <v>0</v>
      </c>
      <c r="AR51" s="73">
        <v>482.62066582890901</v>
      </c>
      <c r="AS51" s="73">
        <v>11880.769148916601</v>
      </c>
      <c r="AT51" s="73">
        <v>1214.48059250097</v>
      </c>
      <c r="AU51" s="73">
        <v>13200.8566466231</v>
      </c>
      <c r="AV51" s="73">
        <v>0</v>
      </c>
      <c r="AW51" s="73">
        <v>41.680417971229701</v>
      </c>
      <c r="AX51" s="73">
        <v>0</v>
      </c>
      <c r="AY51" s="73">
        <v>173.329380476826</v>
      </c>
      <c r="AZ51" s="73">
        <v>0.17946022685560301</v>
      </c>
      <c r="BA51" s="73">
        <v>6.31035969620308E-2</v>
      </c>
      <c r="BB51" s="73">
        <v>237.39234761377199</v>
      </c>
      <c r="BC51" s="73">
        <v>8.0649449219288197E-2</v>
      </c>
      <c r="BD51" s="73">
        <v>0</v>
      </c>
      <c r="BE51" s="73">
        <v>1.16972513213953E-2</v>
      </c>
      <c r="BF51" s="73">
        <v>317.33684839067399</v>
      </c>
      <c r="BG51" s="73">
        <v>307.81402345529699</v>
      </c>
      <c r="BH51" s="73">
        <v>9.5228249353770007</v>
      </c>
      <c r="BI51" s="73">
        <v>0</v>
      </c>
      <c r="BJ51" s="73">
        <v>0</v>
      </c>
      <c r="BK51" s="73">
        <v>1.259300848559</v>
      </c>
      <c r="BL51" s="73">
        <v>0</v>
      </c>
      <c r="BM51" s="73">
        <v>13.513411167512601</v>
      </c>
      <c r="BN51" s="73">
        <v>0</v>
      </c>
      <c r="BO51" s="73">
        <v>0.35122508143322401</v>
      </c>
      <c r="BP51" s="73">
        <v>54.0535198785253</v>
      </c>
      <c r="BQ51" s="73">
        <v>12.2561534928589</v>
      </c>
      <c r="BR51" s="73">
        <v>0</v>
      </c>
      <c r="BS51" s="73">
        <v>0.908077102134626</v>
      </c>
      <c r="BT51" s="73">
        <v>1.2312390019676199E-3</v>
      </c>
      <c r="BU51" s="73">
        <v>14.2743282007528</v>
      </c>
      <c r="BV51" s="73">
        <v>13.512527419784</v>
      </c>
      <c r="BW51" s="73">
        <v>0</v>
      </c>
      <c r="BX51" s="73">
        <v>0.17232060187806</v>
      </c>
      <c r="BY51" s="73">
        <v>14.7768002687398</v>
      </c>
      <c r="BZ51" s="73">
        <v>0</v>
      </c>
      <c r="CA51" s="73">
        <v>1.2903666081535701</v>
      </c>
      <c r="CB51" s="73">
        <v>472.44538920947599</v>
      </c>
      <c r="CC51" s="73">
        <v>12.064225312400399</v>
      </c>
      <c r="CD51" s="90"/>
      <c r="CE51" s="28">
        <f t="shared" si="14"/>
        <v>8.0000039415971461E-3</v>
      </c>
      <c r="CF51" s="90"/>
      <c r="CG51" s="66">
        <f t="shared" si="15"/>
        <v>-5.524431323932401E-7</v>
      </c>
      <c r="CH51" s="66">
        <f t="shared" si="16"/>
        <v>4.6754026433078545E-7</v>
      </c>
      <c r="CI51" s="66">
        <f t="shared" si="17"/>
        <v>-2.9016115323600228E-7</v>
      </c>
      <c r="CJ51" s="66">
        <f t="shared" si="18"/>
        <v>-2.5815841653711978E-5</v>
      </c>
      <c r="CK51" s="66">
        <f t="shared" si="19"/>
        <v>-2.6625870986825411E-5</v>
      </c>
      <c r="CL51" s="66">
        <f t="shared" si="20"/>
        <v>-2.7666773884662579E-7</v>
      </c>
      <c r="CM51" s="66">
        <f t="shared" si="21"/>
        <v>-4.2584908847058328E-7</v>
      </c>
      <c r="CN51" s="66">
        <f t="shared" si="22"/>
        <v>1.4449553082259365E-6</v>
      </c>
      <c r="CO51" s="66">
        <f t="shared" si="23"/>
        <v>1.661189461538269E-7</v>
      </c>
      <c r="CP51" s="66">
        <f t="shared" si="24"/>
        <v>2.5332371139455886E-7</v>
      </c>
      <c r="CQ51" s="66">
        <f t="shared" si="25"/>
        <v>5.891359968752396E-7</v>
      </c>
      <c r="CR51" s="66">
        <f t="shared" si="26"/>
        <v>-5.3135055358536486E-6</v>
      </c>
      <c r="CS51" s="66">
        <f t="shared" si="27"/>
        <v>-3.7245501124580747E-6</v>
      </c>
    </row>
    <row r="52" spans="1:97" s="21" customForma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90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90"/>
      <c r="CE52" s="28"/>
      <c r="CF52" s="90"/>
      <c r="CG52" s="66" t="str">
        <f t="shared" si="15"/>
        <v/>
      </c>
      <c r="CH52" s="66" t="str">
        <f t="shared" si="16"/>
        <v/>
      </c>
      <c r="CI52" s="66" t="str">
        <f t="shared" si="17"/>
        <v/>
      </c>
      <c r="CJ52" s="66" t="str">
        <f t="shared" si="18"/>
        <v/>
      </c>
      <c r="CK52" s="66" t="str">
        <f t="shared" si="19"/>
        <v/>
      </c>
      <c r="CL52" s="66" t="str">
        <f t="shared" si="20"/>
        <v/>
      </c>
      <c r="CM52" s="66" t="str">
        <f t="shared" si="21"/>
        <v/>
      </c>
      <c r="CN52" s="90"/>
      <c r="CO52" s="90"/>
      <c r="CP52" s="90"/>
      <c r="CQ52" s="66" t="str">
        <f t="shared" si="25"/>
        <v/>
      </c>
      <c r="CR52" s="66" t="str">
        <f t="shared" si="26"/>
        <v/>
      </c>
      <c r="CS52" s="66" t="str">
        <f t="shared" si="27"/>
        <v/>
      </c>
    </row>
    <row r="53" spans="1:97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90"/>
      <c r="P53" s="90"/>
      <c r="Q53" s="73"/>
      <c r="R53" s="73"/>
      <c r="S53" s="73"/>
      <c r="T53" s="73"/>
      <c r="U53" s="73"/>
      <c r="V53" s="73"/>
      <c r="X53" s="73"/>
      <c r="Y53" s="73"/>
      <c r="Z53" s="73"/>
      <c r="AA53" s="73"/>
      <c r="AB53" s="73"/>
      <c r="AC53" s="73"/>
      <c r="AD53" s="73"/>
      <c r="AE53" s="73"/>
      <c r="AG53" s="73"/>
      <c r="AH53" s="73"/>
      <c r="AI53" s="73"/>
      <c r="AJ53" s="73"/>
      <c r="AK53" s="73"/>
      <c r="AM53" s="73"/>
      <c r="AN53" s="73"/>
      <c r="AO53" s="73"/>
      <c r="AP53" s="73"/>
      <c r="AQ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CA53" s="73"/>
      <c r="CB53" s="73"/>
      <c r="CC53" s="73"/>
      <c r="CD53" s="90"/>
      <c r="CE53" s="90"/>
      <c r="CF53" s="90"/>
      <c r="CG53" s="66" t="str">
        <f t="shared" si="15"/>
        <v/>
      </c>
      <c r="CH53" s="66" t="str">
        <f t="shared" si="16"/>
        <v/>
      </c>
      <c r="CI53" s="66" t="str">
        <f t="shared" si="17"/>
        <v/>
      </c>
      <c r="CJ53" s="66" t="str">
        <f t="shared" si="18"/>
        <v/>
      </c>
      <c r="CK53" s="66" t="str">
        <f t="shared" si="19"/>
        <v/>
      </c>
      <c r="CL53" s="66" t="str">
        <f t="shared" si="20"/>
        <v/>
      </c>
      <c r="CM53" s="66" t="str">
        <f t="shared" si="21"/>
        <v/>
      </c>
      <c r="CN53" s="90"/>
      <c r="CO53" s="90"/>
      <c r="CP53" s="90"/>
      <c r="CQ53" s="66" t="str">
        <f t="shared" si="25"/>
        <v/>
      </c>
      <c r="CR53" s="66" t="str">
        <f t="shared" si="26"/>
        <v/>
      </c>
      <c r="CS53" s="66" t="str">
        <f t="shared" si="27"/>
        <v/>
      </c>
    </row>
    <row r="54" spans="1:97" x14ac:dyDescent="0.25">
      <c r="A54" s="73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90"/>
      <c r="Q54" s="73"/>
      <c r="R54" s="73"/>
      <c r="S54" s="73"/>
      <c r="T54" s="73"/>
      <c r="U54" s="73"/>
      <c r="V54" s="73"/>
      <c r="X54" s="73"/>
      <c r="Y54" s="73"/>
      <c r="Z54" s="73"/>
      <c r="AA54" s="73"/>
      <c r="AB54" s="73"/>
      <c r="AC54" s="73"/>
      <c r="AD54" s="73"/>
      <c r="AE54" s="73"/>
      <c r="AG54" s="73"/>
      <c r="AH54" s="73"/>
      <c r="AI54" s="73"/>
      <c r="AJ54" s="73"/>
      <c r="AK54" s="73"/>
      <c r="AM54" s="73"/>
      <c r="AN54" s="73"/>
      <c r="AO54" s="73"/>
      <c r="AP54" s="73"/>
      <c r="AQ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CA54" s="73"/>
      <c r="CB54" s="73"/>
      <c r="CC54" s="73"/>
      <c r="CD54" s="90"/>
      <c r="CE54" s="28"/>
      <c r="CF54" s="90"/>
      <c r="CG54" s="66" t="str">
        <f t="shared" si="15"/>
        <v/>
      </c>
      <c r="CH54" s="66" t="str">
        <f t="shared" si="16"/>
        <v/>
      </c>
      <c r="CI54" s="66" t="str">
        <f t="shared" si="17"/>
        <v/>
      </c>
      <c r="CJ54" s="66" t="str">
        <f t="shared" si="18"/>
        <v/>
      </c>
      <c r="CK54" s="66" t="str">
        <f t="shared" si="19"/>
        <v/>
      </c>
      <c r="CL54" s="66" t="str">
        <f t="shared" si="20"/>
        <v/>
      </c>
      <c r="CM54" s="66" t="str">
        <f t="shared" si="21"/>
        <v/>
      </c>
      <c r="CN54" s="66" t="str">
        <f>IF(I54=0,"",(U54-I54)/I54)</f>
        <v/>
      </c>
      <c r="CO54" s="66" t="str">
        <f>IF(J54=0,"",(X54-J54)/J54)</f>
        <v/>
      </c>
      <c r="CP54" s="66" t="str">
        <f>IF(K54=0,"",(AH54-K54)/K54)</f>
        <v/>
      </c>
      <c r="CQ54" s="66" t="str">
        <f t="shared" si="25"/>
        <v/>
      </c>
      <c r="CR54" s="66" t="str">
        <f t="shared" si="26"/>
        <v/>
      </c>
      <c r="CS54" s="66" t="str">
        <f t="shared" si="27"/>
        <v/>
      </c>
    </row>
    <row r="55" spans="1:97" x14ac:dyDescent="0.25">
      <c r="A55" s="73" t="s">
        <v>317</v>
      </c>
      <c r="B55" s="73">
        <v>48.325280120999999</v>
      </c>
      <c r="C55" s="73">
        <v>0.15119796760000001</v>
      </c>
      <c r="D55" s="73">
        <v>392.78959085999998</v>
      </c>
      <c r="E55" s="73">
        <v>11.461647606</v>
      </c>
      <c r="F55" s="73">
        <v>11.117798177999999</v>
      </c>
      <c r="G55" s="73">
        <v>0.17041582189999999</v>
      </c>
      <c r="H55" s="73">
        <v>18.109311056999999</v>
      </c>
      <c r="I55" s="73">
        <v>0.31665538570000001</v>
      </c>
      <c r="J55" s="73">
        <v>4.3577402000000001E-2</v>
      </c>
      <c r="K55" s="73">
        <v>0.72962750050000003</v>
      </c>
      <c r="L55" s="73">
        <v>5.2657789000000003E-2</v>
      </c>
      <c r="M55" s="73">
        <v>5.47124155E-2</v>
      </c>
      <c r="N55" s="73">
        <v>2.95201727E-2</v>
      </c>
      <c r="O55" s="73"/>
      <c r="P55" s="90" t="s">
        <v>317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90"/>
      <c r="CE55" s="28"/>
      <c r="CF55" s="90"/>
      <c r="CG55" s="66">
        <f t="shared" si="15"/>
        <v>-1</v>
      </c>
      <c r="CH55" s="66">
        <f t="shared" si="16"/>
        <v>-1</v>
      </c>
      <c r="CI55" s="66">
        <f t="shared" si="17"/>
        <v>-1</v>
      </c>
      <c r="CJ55" s="66">
        <f t="shared" si="18"/>
        <v>-1</v>
      </c>
      <c r="CK55" s="66">
        <f t="shared" si="19"/>
        <v>-1</v>
      </c>
      <c r="CL55" s="66">
        <f t="shared" si="20"/>
        <v>-1</v>
      </c>
      <c r="CM55" s="66">
        <f t="shared" si="21"/>
        <v>-1</v>
      </c>
      <c r="CN55" s="66">
        <f>IF(I55=0,"",(U55-I55)/I55)</f>
        <v>-1</v>
      </c>
      <c r="CO55" s="66">
        <f>IF(J55=0,"",(X55-J55)/J55)</f>
        <v>-1</v>
      </c>
      <c r="CP55" s="66">
        <f>IF(K55=0,"",(AH55-K55)/K55)</f>
        <v>-1</v>
      </c>
      <c r="CQ55" s="66">
        <f t="shared" si="25"/>
        <v>-1</v>
      </c>
      <c r="CR55" s="66">
        <f t="shared" si="26"/>
        <v>-1</v>
      </c>
      <c r="CS55" s="66">
        <f t="shared" si="27"/>
        <v>-1</v>
      </c>
    </row>
    <row r="56" spans="1:97" s="21" customFormat="1" x14ac:dyDescent="0.25">
      <c r="A56" s="73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90" t="s">
        <v>318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0</v>
      </c>
      <c r="BZ56" s="73">
        <v>0</v>
      </c>
      <c r="CA56" s="73">
        <v>0</v>
      </c>
      <c r="CB56" s="73">
        <v>0</v>
      </c>
      <c r="CC56" s="73">
        <v>0</v>
      </c>
      <c r="CD56" s="90"/>
      <c r="CE56" s="28"/>
      <c r="CF56" s="90"/>
      <c r="CG56" s="66" t="str">
        <f t="shared" si="15"/>
        <v/>
      </c>
      <c r="CH56" s="66" t="str">
        <f t="shared" si="16"/>
        <v/>
      </c>
      <c r="CI56" s="66" t="str">
        <f t="shared" si="17"/>
        <v/>
      </c>
      <c r="CJ56" s="66" t="str">
        <f t="shared" si="18"/>
        <v/>
      </c>
      <c r="CK56" s="66" t="str">
        <f t="shared" si="19"/>
        <v/>
      </c>
      <c r="CL56" s="66" t="str">
        <f t="shared" si="20"/>
        <v/>
      </c>
      <c r="CM56" s="66" t="str">
        <f t="shared" si="21"/>
        <v/>
      </c>
      <c r="CN56" s="66" t="str">
        <f>IF(I56=0,"",(U56-I56)/I56)</f>
        <v/>
      </c>
      <c r="CO56" s="66" t="str">
        <f>IF(J56=0,"",(X56-J56)/J56)</f>
        <v/>
      </c>
      <c r="CP56" s="66" t="str">
        <f>IF(K56=0,"",(AH56-K56)/K56)</f>
        <v/>
      </c>
      <c r="CQ56" s="66" t="str">
        <f t="shared" si="25"/>
        <v/>
      </c>
      <c r="CR56" s="66" t="str">
        <f t="shared" si="26"/>
        <v/>
      </c>
      <c r="CS56" s="66" t="str">
        <f t="shared" si="27"/>
        <v/>
      </c>
    </row>
    <row r="57" spans="1:97" s="21" customFormat="1" x14ac:dyDescent="0.25">
      <c r="A57" s="73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90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90"/>
      <c r="CE57" s="28"/>
      <c r="CF57" s="90"/>
      <c r="CG57" s="66" t="str">
        <f t="shared" si="15"/>
        <v/>
      </c>
      <c r="CH57" s="66" t="str">
        <f t="shared" si="16"/>
        <v/>
      </c>
      <c r="CI57" s="66" t="str">
        <f t="shared" si="17"/>
        <v/>
      </c>
      <c r="CJ57" s="66" t="str">
        <f t="shared" si="18"/>
        <v/>
      </c>
      <c r="CK57" s="66" t="str">
        <f t="shared" si="19"/>
        <v/>
      </c>
      <c r="CL57" s="66" t="str">
        <f t="shared" si="20"/>
        <v/>
      </c>
      <c r="CM57" s="66" t="str">
        <f t="shared" si="21"/>
        <v/>
      </c>
      <c r="CN57" s="66" t="str">
        <f>IF(I57=0,"",(U57-I57)/I57)</f>
        <v/>
      </c>
      <c r="CO57" s="66" t="str">
        <f>IF(J57=0,"",(X57-J57)/J57)</f>
        <v/>
      </c>
      <c r="CP57" s="66" t="str">
        <f>IF(K57=0,"",(AH57-K57)/K57)</f>
        <v/>
      </c>
      <c r="CQ57" s="66" t="str">
        <f t="shared" si="25"/>
        <v/>
      </c>
      <c r="CR57" s="66" t="str">
        <f t="shared" si="26"/>
        <v/>
      </c>
      <c r="CS57" s="66" t="str">
        <f t="shared" si="27"/>
        <v/>
      </c>
    </row>
    <row r="58" spans="1:97" s="21" customFormat="1" x14ac:dyDescent="0.25">
      <c r="A58" s="73" t="s">
        <v>320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90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90"/>
      <c r="CE58" s="28"/>
      <c r="CF58" s="90"/>
      <c r="CG58" s="66" t="str">
        <f t="shared" si="15"/>
        <v/>
      </c>
      <c r="CH58" s="66" t="str">
        <f t="shared" si="16"/>
        <v/>
      </c>
      <c r="CI58" s="66" t="str">
        <f t="shared" si="17"/>
        <v/>
      </c>
      <c r="CJ58" s="66" t="str">
        <f t="shared" si="18"/>
        <v/>
      </c>
      <c r="CK58" s="66" t="str">
        <f t="shared" si="19"/>
        <v/>
      </c>
      <c r="CL58" s="66" t="str">
        <f t="shared" si="20"/>
        <v/>
      </c>
      <c r="CM58" s="66" t="str">
        <f t="shared" si="21"/>
        <v/>
      </c>
      <c r="CN58" s="90"/>
      <c r="CO58" s="90"/>
      <c r="CP58" s="90"/>
      <c r="CQ58" s="66" t="str">
        <f t="shared" si="25"/>
        <v/>
      </c>
      <c r="CR58" s="66" t="str">
        <f t="shared" si="26"/>
        <v/>
      </c>
      <c r="CS58" s="66" t="str">
        <f t="shared" si="27"/>
        <v/>
      </c>
    </row>
    <row r="59" spans="1:97" s="21" customForma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90"/>
      <c r="Q59" s="90"/>
      <c r="R59" s="90"/>
      <c r="S59" s="90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90"/>
      <c r="CE59" s="28"/>
      <c r="CF59" s="90"/>
      <c r="CG59" s="66" t="str">
        <f t="shared" si="15"/>
        <v/>
      </c>
      <c r="CH59" s="66" t="str">
        <f t="shared" si="16"/>
        <v/>
      </c>
      <c r="CI59" s="66" t="str">
        <f t="shared" si="17"/>
        <v/>
      </c>
      <c r="CJ59" s="66" t="str">
        <f t="shared" si="18"/>
        <v/>
      </c>
      <c r="CK59" s="66" t="str">
        <f t="shared" si="19"/>
        <v/>
      </c>
      <c r="CL59" s="66" t="str">
        <f t="shared" si="20"/>
        <v/>
      </c>
      <c r="CM59" s="66" t="str">
        <f t="shared" si="21"/>
        <v/>
      </c>
      <c r="CN59" s="90"/>
      <c r="CO59" s="90"/>
      <c r="CP59" s="90"/>
      <c r="CQ59" s="90"/>
      <c r="CR59" s="90"/>
      <c r="CS59" s="90"/>
    </row>
    <row r="60" spans="1:97" x14ac:dyDescent="0.25">
      <c r="A60" s="1" t="s">
        <v>322</v>
      </c>
      <c r="B60" s="1">
        <f t="shared" ref="B60:J60" si="28">SUM(B3:B58)</f>
        <v>111093.76785948509</v>
      </c>
      <c r="C60" s="1">
        <f t="shared" si="28"/>
        <v>347.36649168319991</v>
      </c>
      <c r="D60" s="1">
        <f t="shared" si="28"/>
        <v>406021.59100122406</v>
      </c>
      <c r="E60" s="1">
        <f t="shared" si="28"/>
        <v>10080.824993195902</v>
      </c>
      <c r="F60" s="1">
        <f t="shared" si="28"/>
        <v>9744.3826152314032</v>
      </c>
      <c r="G60" s="1">
        <f t="shared" si="28"/>
        <v>394.31478292049997</v>
      </c>
      <c r="H60" s="1">
        <f t="shared" si="28"/>
        <v>15444.747339410598</v>
      </c>
      <c r="I60" s="1">
        <f t="shared" si="28"/>
        <v>257.86565253069995</v>
      </c>
      <c r="J60" s="1">
        <f t="shared" si="28"/>
        <v>37.042544804800002</v>
      </c>
      <c r="K60" s="1">
        <f>SUM(K3:K58)</f>
        <v>599.78129378290009</v>
      </c>
      <c r="L60" s="1">
        <f>SUM(L3:L58)</f>
        <v>43.285466527600001</v>
      </c>
      <c r="M60" s="1">
        <f>SUM(M3:M58)</f>
        <v>42.989164594499996</v>
      </c>
      <c r="N60" s="1">
        <f>SUM(N3:N58)</f>
        <v>24.616592550799989</v>
      </c>
      <c r="O60" s="1"/>
      <c r="P60" s="1"/>
      <c r="Q60" s="1">
        <f>SUM(Q2:Q51)</f>
        <v>0</v>
      </c>
      <c r="R60" s="1">
        <f t="shared" ref="R60:CC60" si="29">SUM(R2:R51)</f>
        <v>0</v>
      </c>
      <c r="S60" s="1">
        <f t="shared" si="29"/>
        <v>43.232769511317571</v>
      </c>
      <c r="T60" s="1">
        <f t="shared" si="29"/>
        <v>257.54888494822416</v>
      </c>
      <c r="U60" s="1">
        <f t="shared" si="29"/>
        <v>257.54888494822416</v>
      </c>
      <c r="V60" s="1">
        <f t="shared" si="29"/>
        <v>368.76869795558662</v>
      </c>
      <c r="W60" s="1">
        <f t="shared" si="29"/>
        <v>15.770994315288563</v>
      </c>
      <c r="X60" s="1">
        <f t="shared" si="29"/>
        <v>36.998917129800006</v>
      </c>
      <c r="Y60" s="1">
        <f t="shared" si="29"/>
        <v>42.934427952673957</v>
      </c>
      <c r="Z60" s="1">
        <f t="shared" si="29"/>
        <v>0</v>
      </c>
      <c r="AA60" s="1">
        <f t="shared" si="29"/>
        <v>111045.40020593036</v>
      </c>
      <c r="AB60" s="1">
        <f t="shared" si="29"/>
        <v>3685.9006985085989</v>
      </c>
      <c r="AC60" s="1">
        <f t="shared" si="29"/>
        <v>333.09269370444525</v>
      </c>
      <c r="AD60" s="1">
        <f t="shared" si="29"/>
        <v>1205.4737101091494</v>
      </c>
      <c r="AE60" s="1">
        <f t="shared" si="29"/>
        <v>0</v>
      </c>
      <c r="AF60" s="1">
        <f t="shared" si="29"/>
        <v>0</v>
      </c>
      <c r="AG60" s="1">
        <f t="shared" si="29"/>
        <v>599.05134123970868</v>
      </c>
      <c r="AH60" s="1">
        <f t="shared" si="29"/>
        <v>599.05134123970868</v>
      </c>
      <c r="AI60" s="1">
        <f t="shared" si="29"/>
        <v>3245.0295370706463</v>
      </c>
      <c r="AJ60" s="1">
        <f t="shared" si="29"/>
        <v>441.56520100349451</v>
      </c>
      <c r="AK60" s="1">
        <f t="shared" si="29"/>
        <v>27.568940399992627</v>
      </c>
      <c r="AL60" s="1">
        <f t="shared" si="29"/>
        <v>50.449376708299361</v>
      </c>
      <c r="AM60" s="1">
        <f t="shared" si="29"/>
        <v>215.80437798942492</v>
      </c>
      <c r="AN60" s="1">
        <f t="shared" si="29"/>
        <v>0</v>
      </c>
      <c r="AO60" s="1">
        <f t="shared" si="29"/>
        <v>24.587057513775612</v>
      </c>
      <c r="AP60" s="1">
        <f t="shared" si="29"/>
        <v>347.2153184646541</v>
      </c>
      <c r="AQ60" s="1">
        <f t="shared" si="29"/>
        <v>0</v>
      </c>
      <c r="AR60" s="1">
        <f t="shared" si="29"/>
        <v>15759.689457266704</v>
      </c>
      <c r="AS60" s="1">
        <f t="shared" si="29"/>
        <v>365065.79639747489</v>
      </c>
      <c r="AT60" s="1">
        <f t="shared" si="29"/>
        <v>37317.840163482288</v>
      </c>
      <c r="AU60" s="1">
        <f t="shared" si="29"/>
        <v>405628.6660980279</v>
      </c>
      <c r="AV60" s="1">
        <f t="shared" si="29"/>
        <v>0</v>
      </c>
      <c r="AW60" s="1">
        <f t="shared" si="29"/>
        <v>1364.4539285524563</v>
      </c>
      <c r="AX60" s="1">
        <f t="shared" si="29"/>
        <v>0</v>
      </c>
      <c r="AY60" s="1">
        <f t="shared" si="29"/>
        <v>5674.1250027536835</v>
      </c>
      <c r="AZ60" s="1">
        <f t="shared" si="29"/>
        <v>5.6744916621431294</v>
      </c>
      <c r="BA60" s="1">
        <f t="shared" si="29"/>
        <v>1.9953192470411534</v>
      </c>
      <c r="BB60" s="1">
        <f t="shared" si="29"/>
        <v>7506.2902290530346</v>
      </c>
      <c r="BC60" s="1">
        <f t="shared" si="29"/>
        <v>2.5501139284531598</v>
      </c>
      <c r="BD60" s="1">
        <f t="shared" si="29"/>
        <v>0</v>
      </c>
      <c r="BE60" s="1">
        <f t="shared" si="29"/>
        <v>0.36986379429817295</v>
      </c>
      <c r="BF60" s="1">
        <f t="shared" si="29"/>
        <v>10069.106286525393</v>
      </c>
      <c r="BG60" s="1">
        <f t="shared" si="29"/>
        <v>9733.0078007051889</v>
      </c>
      <c r="BH60" s="1">
        <f t="shared" si="29"/>
        <v>336.09848582020993</v>
      </c>
      <c r="BI60" s="1">
        <f t="shared" si="29"/>
        <v>0</v>
      </c>
      <c r="BJ60" s="1">
        <f t="shared" si="29"/>
        <v>0</v>
      </c>
      <c r="BK60" s="1">
        <f t="shared" si="29"/>
        <v>39.818787861713595</v>
      </c>
      <c r="BL60" s="1">
        <f t="shared" si="29"/>
        <v>0</v>
      </c>
      <c r="BM60" s="1">
        <f t="shared" si="29"/>
        <v>427.29022295982986</v>
      </c>
      <c r="BN60" s="1">
        <f t="shared" si="29"/>
        <v>0</v>
      </c>
      <c r="BO60" s="1">
        <f t="shared" si="29"/>
        <v>11.105650322657294</v>
      </c>
      <c r="BP60" s="1">
        <f t="shared" si="29"/>
        <v>1709.1610653518449</v>
      </c>
      <c r="BQ60" s="1">
        <f t="shared" si="29"/>
        <v>401.21733293443873</v>
      </c>
      <c r="BR60" s="1">
        <f t="shared" si="29"/>
        <v>0</v>
      </c>
      <c r="BS60" s="1">
        <f t="shared" si="29"/>
        <v>28.71312340665083</v>
      </c>
      <c r="BT60" s="1">
        <f t="shared" si="29"/>
        <v>3.8933117517737439E-2</v>
      </c>
      <c r="BU60" s="1">
        <f t="shared" si="29"/>
        <v>394.14401594813944</v>
      </c>
      <c r="BV60" s="1">
        <f t="shared" si="29"/>
        <v>442.34748259029794</v>
      </c>
      <c r="BW60" s="1">
        <f t="shared" si="29"/>
        <v>0</v>
      </c>
      <c r="BX60" s="1">
        <f t="shared" si="29"/>
        <v>5.6411702512531328</v>
      </c>
      <c r="BY60" s="1">
        <f t="shared" si="29"/>
        <v>483.73596787880939</v>
      </c>
      <c r="BZ60" s="1">
        <f t="shared" si="29"/>
        <v>0</v>
      </c>
      <c r="CA60" s="1">
        <f t="shared" si="29"/>
        <v>42.241607437559537</v>
      </c>
      <c r="CB60" s="1">
        <f t="shared" si="29"/>
        <v>15426.633660676516</v>
      </c>
      <c r="CC60" s="1">
        <f t="shared" si="29"/>
        <v>394.9356579822512</v>
      </c>
      <c r="CD60" s="90"/>
      <c r="CE60" s="90"/>
      <c r="CF60" s="90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90"/>
      <c r="CR60" s="90"/>
      <c r="CS60" s="90"/>
    </row>
    <row r="61" spans="1:97" x14ac:dyDescent="0.25">
      <c r="A61" s="73" t="s">
        <v>216</v>
      </c>
      <c r="B61" s="39">
        <f>SUM(B2:B51)</f>
        <v>111045.44257936408</v>
      </c>
      <c r="C61" s="39">
        <f t="shared" ref="C61:N61" si="30">SUM(C2:C51)</f>
        <v>347.2152937155999</v>
      </c>
      <c r="D61" s="39">
        <f t="shared" si="30"/>
        <v>405628.80141036405</v>
      </c>
      <c r="E61" s="39">
        <f t="shared" si="30"/>
        <v>10069.363345589902</v>
      </c>
      <c r="F61" s="39">
        <f t="shared" si="30"/>
        <v>9733.264817053403</v>
      </c>
      <c r="G61" s="39">
        <f t="shared" si="30"/>
        <v>394.14436709859996</v>
      </c>
      <c r="H61" s="39">
        <f t="shared" si="30"/>
        <v>15426.638028353598</v>
      </c>
      <c r="I61" s="39">
        <f t="shared" si="30"/>
        <v>257.54899714499993</v>
      </c>
      <c r="J61" s="39">
        <f t="shared" si="30"/>
        <v>36.998967402800005</v>
      </c>
      <c r="K61" s="39">
        <f t="shared" si="30"/>
        <v>599.05166628240011</v>
      </c>
      <c r="L61" s="39">
        <f t="shared" si="30"/>
        <v>43.232808738599999</v>
      </c>
      <c r="M61" s="39">
        <f t="shared" si="30"/>
        <v>42.934452178999997</v>
      </c>
      <c r="N61" s="39">
        <f t="shared" si="30"/>
        <v>24.58707237809999</v>
      </c>
      <c r="O61" s="90"/>
      <c r="P61" s="90"/>
      <c r="Q61" s="90"/>
      <c r="R61" s="39">
        <f t="shared" ref="R61:CC61" si="31">SUM(R2:R51)</f>
        <v>0</v>
      </c>
      <c r="S61" s="39">
        <f t="shared" si="31"/>
        <v>43.232769511317571</v>
      </c>
      <c r="T61" s="39">
        <f t="shared" si="31"/>
        <v>257.54888494822416</v>
      </c>
      <c r="U61" s="39">
        <f t="shared" si="31"/>
        <v>257.54888494822416</v>
      </c>
      <c r="V61" s="39">
        <f t="shared" si="31"/>
        <v>368.76869795558662</v>
      </c>
      <c r="W61" s="39"/>
      <c r="X61" s="39">
        <f t="shared" si="31"/>
        <v>36.998917129800006</v>
      </c>
      <c r="Y61" s="39">
        <f t="shared" si="31"/>
        <v>42.934427952673957</v>
      </c>
      <c r="Z61" s="39">
        <f t="shared" si="31"/>
        <v>0</v>
      </c>
      <c r="AA61" s="39">
        <f t="shared" si="31"/>
        <v>111045.40020593036</v>
      </c>
      <c r="AB61" s="39">
        <f t="shared" si="31"/>
        <v>3685.9006985085989</v>
      </c>
      <c r="AC61" s="39">
        <f t="shared" si="31"/>
        <v>333.09269370444525</v>
      </c>
      <c r="AD61" s="39">
        <f t="shared" si="31"/>
        <v>1205.4737101091494</v>
      </c>
      <c r="AE61" s="39">
        <f t="shared" si="31"/>
        <v>0</v>
      </c>
      <c r="AF61" s="39"/>
      <c r="AG61" s="39">
        <f t="shared" si="31"/>
        <v>599.05134123970868</v>
      </c>
      <c r="AH61" s="39">
        <f t="shared" si="31"/>
        <v>599.05134123970868</v>
      </c>
      <c r="AI61" s="39">
        <f t="shared" si="31"/>
        <v>3245.0295370706463</v>
      </c>
      <c r="AJ61" s="39">
        <f t="shared" si="31"/>
        <v>441.56520100349451</v>
      </c>
      <c r="AK61" s="39">
        <f t="shared" si="31"/>
        <v>27.568940399992627</v>
      </c>
      <c r="AL61" s="39"/>
      <c r="AM61" s="39">
        <f t="shared" si="31"/>
        <v>215.80437798942492</v>
      </c>
      <c r="AN61" s="39">
        <f t="shared" si="31"/>
        <v>0</v>
      </c>
      <c r="AO61" s="39">
        <f t="shared" si="31"/>
        <v>24.587057513775612</v>
      </c>
      <c r="AP61" s="39">
        <f t="shared" si="31"/>
        <v>347.2153184646541</v>
      </c>
      <c r="AQ61" s="39">
        <f t="shared" si="31"/>
        <v>0</v>
      </c>
      <c r="AR61" s="39"/>
      <c r="AS61" s="39">
        <f t="shared" si="31"/>
        <v>365065.79639747489</v>
      </c>
      <c r="AT61" s="39">
        <f t="shared" si="31"/>
        <v>37317.840163482288</v>
      </c>
      <c r="AU61" s="39">
        <f t="shared" si="31"/>
        <v>405628.6660980279</v>
      </c>
      <c r="AV61" s="39">
        <f t="shared" si="31"/>
        <v>0</v>
      </c>
      <c r="AW61" s="39">
        <f t="shared" si="31"/>
        <v>1364.4539285524563</v>
      </c>
      <c r="AX61" s="39">
        <f t="shared" si="31"/>
        <v>0</v>
      </c>
      <c r="AY61" s="39">
        <f t="shared" si="31"/>
        <v>5674.1250027536835</v>
      </c>
      <c r="AZ61" s="39">
        <f t="shared" si="31"/>
        <v>5.6744916621431294</v>
      </c>
      <c r="BA61" s="39">
        <f t="shared" si="31"/>
        <v>1.9953192470411534</v>
      </c>
      <c r="BB61" s="39">
        <f t="shared" si="31"/>
        <v>7506.2902290530346</v>
      </c>
      <c r="BC61" s="39">
        <f t="shared" si="31"/>
        <v>2.5501139284531598</v>
      </c>
      <c r="BD61" s="39">
        <f t="shared" si="31"/>
        <v>0</v>
      </c>
      <c r="BE61" s="39">
        <f t="shared" si="31"/>
        <v>0.36986379429817295</v>
      </c>
      <c r="BF61" s="39">
        <f t="shared" si="31"/>
        <v>10069.106286525393</v>
      </c>
      <c r="BG61" s="39">
        <f t="shared" si="31"/>
        <v>9733.0078007051889</v>
      </c>
      <c r="BH61" s="39">
        <f t="shared" si="31"/>
        <v>336.09848582020993</v>
      </c>
      <c r="BI61" s="39">
        <f t="shared" si="31"/>
        <v>0</v>
      </c>
      <c r="BJ61" s="39">
        <f t="shared" si="31"/>
        <v>0</v>
      </c>
      <c r="BK61" s="39">
        <f t="shared" si="31"/>
        <v>39.818787861713595</v>
      </c>
      <c r="BL61" s="39">
        <f t="shared" si="31"/>
        <v>0</v>
      </c>
      <c r="BM61" s="39">
        <f t="shared" si="31"/>
        <v>427.29022295982986</v>
      </c>
      <c r="BN61" s="39">
        <f t="shared" si="31"/>
        <v>0</v>
      </c>
      <c r="BO61" s="39">
        <f t="shared" si="31"/>
        <v>11.105650322657294</v>
      </c>
      <c r="BP61" s="39">
        <f t="shared" si="31"/>
        <v>1709.1610653518449</v>
      </c>
      <c r="BQ61" s="39">
        <f t="shared" si="31"/>
        <v>401.21733293443873</v>
      </c>
      <c r="BR61" s="39">
        <f t="shared" si="31"/>
        <v>0</v>
      </c>
      <c r="BS61" s="39">
        <f t="shared" si="31"/>
        <v>28.71312340665083</v>
      </c>
      <c r="BT61" s="39">
        <f t="shared" si="31"/>
        <v>3.8933117517737439E-2</v>
      </c>
      <c r="BU61" s="39">
        <f t="shared" si="31"/>
        <v>394.14401594813944</v>
      </c>
      <c r="BV61" s="39">
        <f t="shared" si="31"/>
        <v>442.34748259029794</v>
      </c>
      <c r="BW61" s="39">
        <f t="shared" si="31"/>
        <v>0</v>
      </c>
      <c r="BX61" s="39">
        <f t="shared" si="31"/>
        <v>5.6411702512531328</v>
      </c>
      <c r="BY61" s="39">
        <f t="shared" si="31"/>
        <v>483.73596787880939</v>
      </c>
      <c r="BZ61" s="39"/>
      <c r="CA61" s="39">
        <f t="shared" si="31"/>
        <v>42.241607437559537</v>
      </c>
      <c r="CB61" s="39">
        <f t="shared" si="31"/>
        <v>15426.633660676516</v>
      </c>
      <c r="CC61" s="39">
        <f t="shared" si="31"/>
        <v>394.9356579822512</v>
      </c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</row>
    <row r="62" spans="1:97" x14ac:dyDescent="0.25">
      <c r="A62" s="90" t="s">
        <v>323</v>
      </c>
      <c r="B62" s="73">
        <f>+B3+B5+B8+B9+B11+B12+B14+B15+B16+B17+B18+B19+B20+B21+B22+B23+B24+B25+B26+B28+B30+B31+B33+B34+B35+B36+B37+B39+B40+B41+B42+B43+B44+B46+B47+B49+B50+B10</f>
        <v>79011.161830494078</v>
      </c>
      <c r="C62" s="73">
        <f t="shared" ref="C62:N62" si="32">+C3+C5+C8+C9+C11+C12+C14+C15+C16+C17+C18+C19+C20+C21+C22+C23+C24+C25+C26+C28+C30+C31+C33+C34+C35+C36+C37+C39+C40+C41+C42+C43+C44+C46+C47+C49+C50+C10</f>
        <v>247.2065738533</v>
      </c>
      <c r="D62" s="73">
        <f t="shared" si="32"/>
        <v>289645.46489626396</v>
      </c>
      <c r="E62" s="73">
        <f t="shared" si="32"/>
        <v>7308.4923694219015</v>
      </c>
      <c r="F62" s="73">
        <f t="shared" si="32"/>
        <v>7089.1964344654007</v>
      </c>
      <c r="G62" s="73">
        <f t="shared" si="32"/>
        <v>278.62711771530002</v>
      </c>
      <c r="H62" s="73">
        <f t="shared" si="32"/>
        <v>11005.690162273597</v>
      </c>
      <c r="I62" s="73">
        <f t="shared" si="32"/>
        <v>193.23192303029995</v>
      </c>
      <c r="J62" s="73">
        <f t="shared" si="32"/>
        <v>26.5921426548</v>
      </c>
      <c r="K62" s="73">
        <f t="shared" si="32"/>
        <v>445.23899299699991</v>
      </c>
      <c r="L62" s="73">
        <f t="shared" si="32"/>
        <v>32.1332474369</v>
      </c>
      <c r="M62" s="73">
        <f t="shared" si="32"/>
        <v>33.38703762090001</v>
      </c>
      <c r="N62" s="73">
        <f t="shared" si="32"/>
        <v>18.014030314600003</v>
      </c>
      <c r="O62" s="90"/>
      <c r="P62" s="90"/>
      <c r="Q62" s="90"/>
      <c r="R62" s="90"/>
      <c r="S62" s="90"/>
      <c r="T62" s="73"/>
      <c r="U62" s="73"/>
      <c r="V62" s="73"/>
      <c r="X62" s="73"/>
      <c r="Y62" s="73"/>
      <c r="Z62" s="73"/>
      <c r="AA62" s="73"/>
      <c r="AB62" s="73"/>
      <c r="AC62" s="73"/>
      <c r="AD62" s="73"/>
      <c r="AE62" s="73"/>
      <c r="AG62" s="73"/>
      <c r="AH62" s="73"/>
      <c r="AI62" s="73"/>
      <c r="AJ62" s="73"/>
      <c r="AK62" s="73"/>
      <c r="AM62" s="73"/>
      <c r="AN62" s="73"/>
      <c r="AO62" s="73"/>
      <c r="AP62" s="73"/>
      <c r="AQ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CA62" s="73"/>
      <c r="CB62" s="73"/>
      <c r="CC62" s="73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</row>
    <row r="65" spans="2:8" x14ac:dyDescent="0.25">
      <c r="B65" s="73"/>
      <c r="C65" s="73"/>
      <c r="D65" s="73"/>
      <c r="E65" s="73"/>
      <c r="F65" s="73"/>
      <c r="G65" s="73"/>
      <c r="H65" s="73"/>
    </row>
    <row r="66" spans="2:8" x14ac:dyDescent="0.25">
      <c r="B66" s="73"/>
      <c r="C66" s="73"/>
      <c r="D66" s="73"/>
      <c r="E66" s="73"/>
      <c r="F66" s="73"/>
      <c r="G66" s="73"/>
      <c r="H66" s="73"/>
    </row>
    <row r="67" spans="2:8" x14ac:dyDescent="0.25">
      <c r="B67" s="73"/>
      <c r="C67" s="73"/>
      <c r="D67" s="73"/>
      <c r="E67" s="73"/>
      <c r="F67" s="73"/>
      <c r="G67" s="73"/>
      <c r="H67" s="7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P97"/>
  <sheetViews>
    <sheetView zoomScale="85" zoomScaleNormal="85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5" x14ac:dyDescent="0.25"/>
  <cols>
    <col min="1" max="1" width="19.28515625" customWidth="1"/>
    <col min="3" max="3" width="9.140625" style="21"/>
    <col min="12" max="15" width="9.140625" style="21"/>
    <col min="17" max="17" width="22.28515625" bestFit="1" customWidth="1"/>
    <col min="18" max="18" width="7.7109375" style="72" customWidth="1"/>
    <col min="19" max="19" width="5.5703125" style="21" bestFit="1" customWidth="1"/>
    <col min="20" max="20" width="5.7109375" bestFit="1" customWidth="1"/>
    <col min="21" max="21" width="14.7109375" bestFit="1" customWidth="1"/>
    <col min="22" max="22" width="5.7109375" bestFit="1" customWidth="1"/>
    <col min="23" max="23" width="5.7109375" style="72" customWidth="1"/>
    <col min="24" max="24" width="9.140625" bestFit="1" customWidth="1"/>
    <col min="25" max="25" width="4.7109375" bestFit="1" customWidth="1"/>
    <col min="26" max="26" width="12.42578125" bestFit="1" customWidth="1"/>
    <col min="27" max="27" width="4.7109375" bestFit="1" customWidth="1"/>
    <col min="28" max="28" width="5.85546875" bestFit="1" customWidth="1"/>
    <col min="29" max="29" width="5.7109375" style="21" customWidth="1"/>
    <col min="30" max="30" width="6" bestFit="1" customWidth="1"/>
    <col min="31" max="31" width="6" style="72" customWidth="1"/>
    <col min="32" max="32" width="6.5703125" bestFit="1" customWidth="1"/>
    <col min="33" max="33" width="15.5703125" bestFit="1" customWidth="1"/>
    <col min="34" max="34" width="6.7109375" bestFit="1" customWidth="1"/>
    <col min="35" max="35" width="5.140625" bestFit="1" customWidth="1"/>
    <col min="36" max="36" width="5.28515625" bestFit="1" customWidth="1"/>
    <col min="37" max="37" width="5.28515625" style="72" customWidth="1"/>
    <col min="38" max="38" width="5.140625" style="21" customWidth="1"/>
    <col min="39" max="39" width="6.7109375" bestFit="1" customWidth="1"/>
    <col min="40" max="40" width="6.28515625" style="21" bestFit="1" customWidth="1"/>
    <col min="41" max="41" width="5" style="21" bestFit="1" customWidth="1"/>
    <col min="42" max="42" width="10.140625" style="21" bestFit="1" customWidth="1"/>
    <col min="43" max="43" width="10.140625" style="72" customWidth="1"/>
    <col min="44" max="44" width="7.85546875" bestFit="1" customWidth="1"/>
    <col min="45" max="45" width="6.85546875" bestFit="1" customWidth="1"/>
    <col min="46" max="46" width="7.85546875" bestFit="1" customWidth="1"/>
    <col min="47" max="47" width="6" customWidth="1"/>
    <col min="48" max="49" width="4.42578125" bestFit="1" customWidth="1"/>
    <col min="50" max="50" width="5.85546875" bestFit="1" customWidth="1"/>
    <col min="51" max="51" width="4.7109375" bestFit="1" customWidth="1"/>
    <col min="52" max="52" width="4.140625" customWidth="1"/>
    <col min="53" max="53" width="6.7109375" bestFit="1" customWidth="1"/>
    <col min="54" max="54" width="4.28515625" bestFit="1" customWidth="1"/>
    <col min="55" max="55" width="6" bestFit="1" customWidth="1"/>
    <col min="56" max="56" width="3.28515625" customWidth="1"/>
    <col min="57" max="57" width="6.85546875" bestFit="1" customWidth="1"/>
    <col min="58" max="58" width="7" bestFit="1" customWidth="1"/>
    <col min="59" max="59" width="5.85546875" bestFit="1" customWidth="1"/>
    <col min="60" max="60" width="5.28515625" bestFit="1" customWidth="1"/>
    <col min="61" max="61" width="5.28515625" customWidth="1"/>
    <col min="62" max="62" width="8.85546875" bestFit="1" customWidth="1"/>
    <col min="63" max="63" width="4.85546875" customWidth="1"/>
    <col min="64" max="64" width="8" bestFit="1" customWidth="1"/>
    <col min="65" max="65" width="5.85546875" customWidth="1"/>
    <col min="66" max="66" width="6" customWidth="1"/>
    <col min="67" max="67" width="5.85546875" bestFit="1" customWidth="1"/>
    <col min="68" max="68" width="5.7109375" style="21" customWidth="1"/>
    <col min="69" max="69" width="4" bestFit="1" customWidth="1"/>
    <col min="70" max="70" width="5.85546875" bestFit="1" customWidth="1"/>
    <col min="71" max="71" width="4" bestFit="1" customWidth="1"/>
    <col min="72" max="72" width="6.85546875" bestFit="1" customWidth="1"/>
    <col min="73" max="73" width="6.85546875" style="21" customWidth="1"/>
    <col min="74" max="75" width="5.42578125" bestFit="1" customWidth="1"/>
    <col min="76" max="76" width="5.85546875" bestFit="1" customWidth="1"/>
    <col min="77" max="77" width="5.85546875" style="72" customWidth="1"/>
    <col min="78" max="78" width="5.85546875" bestFit="1" customWidth="1"/>
    <col min="79" max="79" width="9.28515625" bestFit="1" customWidth="1"/>
    <col min="80" max="80" width="7.28515625" bestFit="1" customWidth="1"/>
    <col min="82" max="82" width="9.140625" style="21"/>
    <col min="83" max="83" width="9.140625" style="72"/>
    <col min="84" max="90" width="9.140625" style="21"/>
  </cols>
  <sheetData>
    <row r="1" spans="1:94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 t="s">
        <v>297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</row>
    <row r="2" spans="1:94" x14ac:dyDescent="0.25">
      <c r="A2" s="90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302</v>
      </c>
      <c r="L2" s="90" t="s">
        <v>303</v>
      </c>
      <c r="M2" s="90" t="s">
        <v>304</v>
      </c>
      <c r="N2" s="90" t="s">
        <v>305</v>
      </c>
      <c r="O2" s="90" t="s">
        <v>306</v>
      </c>
      <c r="P2" s="90"/>
      <c r="Q2" s="73" t="s">
        <v>307</v>
      </c>
      <c r="R2" s="73" t="s">
        <v>308</v>
      </c>
      <c r="S2" s="73" t="s">
        <v>35</v>
      </c>
      <c r="T2" s="73" t="s">
        <v>39</v>
      </c>
      <c r="U2" s="73" t="s">
        <v>41</v>
      </c>
      <c r="V2" s="73" t="s">
        <v>43</v>
      </c>
      <c r="W2" s="73" t="s">
        <v>309</v>
      </c>
      <c r="X2" s="73" t="s">
        <v>45</v>
      </c>
      <c r="Y2" s="73" t="s">
        <v>49</v>
      </c>
      <c r="Z2" s="73" t="s">
        <v>53</v>
      </c>
      <c r="AA2" s="73" t="s">
        <v>55</v>
      </c>
      <c r="AB2" s="73" t="s">
        <v>57</v>
      </c>
      <c r="AC2" s="73" t="s">
        <v>59</v>
      </c>
      <c r="AD2" s="73" t="s">
        <v>61</v>
      </c>
      <c r="AE2" s="73" t="s">
        <v>310</v>
      </c>
      <c r="AF2" s="73" t="s">
        <v>63</v>
      </c>
      <c r="AG2" s="73" t="s">
        <v>65</v>
      </c>
      <c r="AH2" s="73" t="s">
        <v>69</v>
      </c>
      <c r="AI2" s="90" t="s">
        <v>71</v>
      </c>
      <c r="AJ2" s="90" t="s">
        <v>73</v>
      </c>
      <c r="AK2" s="90" t="s">
        <v>311</v>
      </c>
      <c r="AL2" s="90" t="s">
        <v>75</v>
      </c>
      <c r="AM2" s="90" t="s">
        <v>77</v>
      </c>
      <c r="AN2" s="90" t="s">
        <v>79</v>
      </c>
      <c r="AO2" s="90" t="s">
        <v>81</v>
      </c>
      <c r="AP2" s="90" t="s">
        <v>83</v>
      </c>
      <c r="AQ2" s="90" t="s">
        <v>312</v>
      </c>
      <c r="AR2" s="90" t="s">
        <v>85</v>
      </c>
      <c r="AS2" s="90" t="s">
        <v>87</v>
      </c>
      <c r="AT2" s="90" t="s">
        <v>160</v>
      </c>
      <c r="AU2" s="90" t="s">
        <v>91</v>
      </c>
      <c r="AV2" s="90" t="s">
        <v>93</v>
      </c>
      <c r="AW2" s="90" t="s">
        <v>95</v>
      </c>
      <c r="AX2" s="90" t="s">
        <v>97</v>
      </c>
      <c r="AY2" s="90" t="s">
        <v>99</v>
      </c>
      <c r="AZ2" s="90" t="s">
        <v>101</v>
      </c>
      <c r="BA2" s="90" t="s">
        <v>103</v>
      </c>
      <c r="BB2" s="90" t="s">
        <v>105</v>
      </c>
      <c r="BC2" s="90" t="s">
        <v>107</v>
      </c>
      <c r="BD2" s="90" t="s">
        <v>109</v>
      </c>
      <c r="BE2" s="90" t="s">
        <v>161</v>
      </c>
      <c r="BF2" s="90" t="s">
        <v>162</v>
      </c>
      <c r="BG2" s="90" t="s">
        <v>111</v>
      </c>
      <c r="BH2" s="90" t="s">
        <v>113</v>
      </c>
      <c r="BI2" s="90" t="s">
        <v>115</v>
      </c>
      <c r="BJ2" s="90" t="s">
        <v>117</v>
      </c>
      <c r="BK2" s="90" t="s">
        <v>119</v>
      </c>
      <c r="BL2" s="90" t="s">
        <v>121</v>
      </c>
      <c r="BM2" s="90" t="s">
        <v>123</v>
      </c>
      <c r="BN2" s="90" t="s">
        <v>125</v>
      </c>
      <c r="BO2" s="90" t="s">
        <v>127</v>
      </c>
      <c r="BP2" s="90" t="s">
        <v>129</v>
      </c>
      <c r="BQ2" s="90" t="s">
        <v>131</v>
      </c>
      <c r="BR2" s="90" t="s">
        <v>133</v>
      </c>
      <c r="BS2" s="90" t="s">
        <v>135</v>
      </c>
      <c r="BT2" s="90" t="s">
        <v>139</v>
      </c>
      <c r="BU2" s="90" t="s">
        <v>141</v>
      </c>
      <c r="BV2" s="90" t="s">
        <v>143</v>
      </c>
      <c r="BW2" s="73" t="s">
        <v>145</v>
      </c>
      <c r="BX2" s="73" t="s">
        <v>147</v>
      </c>
      <c r="BY2" s="73" t="s">
        <v>149</v>
      </c>
      <c r="BZ2" s="90" t="s">
        <v>151</v>
      </c>
      <c r="CA2" s="90" t="s">
        <v>153</v>
      </c>
      <c r="CB2" s="90" t="s">
        <v>155</v>
      </c>
      <c r="CC2" s="90"/>
      <c r="CD2" s="90" t="s">
        <v>69</v>
      </c>
      <c r="CE2" s="90" t="s">
        <v>343</v>
      </c>
      <c r="CF2" s="90" t="s">
        <v>53</v>
      </c>
      <c r="CG2" s="90" t="s">
        <v>81</v>
      </c>
      <c r="CH2" s="90" t="s">
        <v>160</v>
      </c>
      <c r="CI2" s="90" t="s">
        <v>161</v>
      </c>
      <c r="CJ2" s="90" t="s">
        <v>162</v>
      </c>
      <c r="CK2" s="90" t="s">
        <v>139</v>
      </c>
      <c r="CL2" s="90" t="s">
        <v>163</v>
      </c>
      <c r="CM2" s="90" t="s">
        <v>300</v>
      </c>
      <c r="CN2" s="90" t="s">
        <v>301</v>
      </c>
      <c r="CO2" s="90" t="s">
        <v>302</v>
      </c>
      <c r="CP2" s="90" t="s">
        <v>306</v>
      </c>
    </row>
    <row r="3" spans="1:94" x14ac:dyDescent="0.25">
      <c r="A3" s="73" t="s">
        <v>165</v>
      </c>
      <c r="B3" s="73">
        <v>521.32038408000005</v>
      </c>
      <c r="C3" s="73"/>
      <c r="D3" s="73">
        <v>2042.3329036</v>
      </c>
      <c r="E3" s="73">
        <v>59.450405211000003</v>
      </c>
      <c r="F3" s="73">
        <v>57.610583968</v>
      </c>
      <c r="G3" s="73">
        <v>8.7677375621000007</v>
      </c>
      <c r="H3" s="73">
        <v>86.614176835999999</v>
      </c>
      <c r="I3" s="73"/>
      <c r="J3" s="73"/>
      <c r="K3" s="73"/>
      <c r="L3" s="73"/>
      <c r="M3" s="73"/>
      <c r="N3" s="22"/>
      <c r="O3" s="22"/>
      <c r="P3" s="73"/>
      <c r="Q3" s="73" t="s">
        <v>165</v>
      </c>
      <c r="R3" s="73">
        <v>0</v>
      </c>
      <c r="S3" s="73">
        <v>2.2882046927858899</v>
      </c>
      <c r="T3" s="73">
        <v>0.84692846852415804</v>
      </c>
      <c r="U3" s="73">
        <v>0.84692846852415804</v>
      </c>
      <c r="V3" s="73">
        <v>6.7288314949132699</v>
      </c>
      <c r="W3" s="73">
        <v>0</v>
      </c>
      <c r="X3" s="73">
        <v>0.410234506880165</v>
      </c>
      <c r="Y3" s="73">
        <v>2.1058761184721502</v>
      </c>
      <c r="Z3" s="73">
        <v>521.32002896255995</v>
      </c>
      <c r="AA3" s="73">
        <v>20.156241615446302</v>
      </c>
      <c r="AB3" s="73">
        <v>0.15315468691902201</v>
      </c>
      <c r="AC3" s="73">
        <v>3.51891119302933</v>
      </c>
      <c r="AD3" s="73">
        <v>0</v>
      </c>
      <c r="AE3" s="73">
        <v>0</v>
      </c>
      <c r="AF3" s="73">
        <v>3.7012384416721398</v>
      </c>
      <c r="AG3" s="73">
        <v>3.7012384416721398</v>
      </c>
      <c r="AH3" s="73">
        <v>16.338655420360698</v>
      </c>
      <c r="AI3" s="73">
        <v>2.78678291971202</v>
      </c>
      <c r="AJ3" s="73">
        <v>0.111219504937383</v>
      </c>
      <c r="AK3" s="73">
        <v>2.91641335536608</v>
      </c>
      <c r="AL3" s="73">
        <v>0.29843389104331303</v>
      </c>
      <c r="AM3" s="73">
        <v>0</v>
      </c>
      <c r="AN3" s="73">
        <v>0.23613980677715701</v>
      </c>
      <c r="AO3" s="73">
        <v>1.1088288703823299</v>
      </c>
      <c r="AP3" s="73">
        <v>0</v>
      </c>
      <c r="AQ3" s="73">
        <v>89.059063941092404</v>
      </c>
      <c r="AR3" s="73">
        <v>1838.09893091243</v>
      </c>
      <c r="AS3" s="73">
        <v>187.89457473309099</v>
      </c>
      <c r="AT3" s="73">
        <v>2042.33216106589</v>
      </c>
      <c r="AU3" s="73">
        <v>0</v>
      </c>
      <c r="AV3" s="73">
        <v>3.55030698907477</v>
      </c>
      <c r="AW3" s="73">
        <v>0</v>
      </c>
      <c r="AX3" s="73">
        <v>30.9683937482795</v>
      </c>
      <c r="AY3" s="73">
        <v>3.3586939062925397E-2</v>
      </c>
      <c r="AZ3" s="73">
        <v>1.18101558499093E-2</v>
      </c>
      <c r="BA3" s="73">
        <v>44.429238045602503</v>
      </c>
      <c r="BB3" s="73">
        <v>1.5093954074417E-2</v>
      </c>
      <c r="BC3" s="73">
        <v>0</v>
      </c>
      <c r="BD3" s="73">
        <v>2.1891994242850101E-3</v>
      </c>
      <c r="BE3" s="73">
        <v>59.449074283895598</v>
      </c>
      <c r="BF3" s="73">
        <v>57.609028255533197</v>
      </c>
      <c r="BG3" s="73">
        <v>1.84004602836246</v>
      </c>
      <c r="BH3" s="73">
        <v>0</v>
      </c>
      <c r="BI3" s="73">
        <v>0</v>
      </c>
      <c r="BJ3" s="73">
        <v>0.235684640755744</v>
      </c>
      <c r="BK3" s="73">
        <v>0</v>
      </c>
      <c r="BL3" s="73">
        <v>2.5291021792467898</v>
      </c>
      <c r="BM3" s="73">
        <v>0</v>
      </c>
      <c r="BN3" s="73">
        <v>6.5733564740598605E-2</v>
      </c>
      <c r="BO3" s="73">
        <v>10.116408068365301</v>
      </c>
      <c r="BP3" s="73">
        <v>7.5655896527649202E-2</v>
      </c>
      <c r="BQ3" s="73">
        <v>0</v>
      </c>
      <c r="BR3" s="73">
        <v>0.16995106631833601</v>
      </c>
      <c r="BS3" s="73">
        <v>2.30442092285476E-4</v>
      </c>
      <c r="BT3" s="73">
        <v>8.7676958340536899</v>
      </c>
      <c r="BU3" s="73">
        <v>12.9346486906593</v>
      </c>
      <c r="BV3" s="73">
        <v>0</v>
      </c>
      <c r="BW3" s="73">
        <v>0</v>
      </c>
      <c r="BX3" s="73">
        <v>4.3329482378839996</v>
      </c>
      <c r="BY3" s="73">
        <v>0</v>
      </c>
      <c r="BZ3" s="73">
        <v>0.70728495563999405</v>
      </c>
      <c r="CA3" s="73">
        <v>86.614016578316395</v>
      </c>
      <c r="CB3" s="73">
        <v>6.0228649884490002</v>
      </c>
      <c r="CC3" s="90"/>
      <c r="CD3" s="28">
        <f t="shared" ref="CD3:CD34" si="0">AH3/AT3</f>
        <v>7.9999990852778723E-3</v>
      </c>
      <c r="CE3" s="28">
        <f>AO3/BF3</f>
        <v>1.9247484360679697E-2</v>
      </c>
      <c r="CF3" s="66">
        <f t="shared" ref="CF3:CF34" si="1">IF(B3=0,"",(Z3-B3)/B3)</f>
        <v>-6.8118848016058566E-7</v>
      </c>
      <c r="CG3" s="66" t="str">
        <f t="shared" ref="CG3:CG34" si="2">IF(C3=0,"",(AO3-C3)/C3)</f>
        <v/>
      </c>
      <c r="CH3" s="66">
        <f t="shared" ref="CH3:CH34" si="3">IF(D3=0,"",(AT3-D3)/D3)</f>
        <v>-3.6357153563099278E-7</v>
      </c>
      <c r="CI3" s="66">
        <f t="shared" ref="CI3:CI34" si="4">IF(E3=0,"",(BE3-E3)/E3)</f>
        <v>-2.2387183059247144E-5</v>
      </c>
      <c r="CJ3" s="66">
        <f t="shared" ref="CJ3:CJ34" si="5">IF(F3=0,"",(BF3-F3)/F3)</f>
        <v>-2.7003935035056285E-5</v>
      </c>
      <c r="CK3" s="66">
        <f t="shared" ref="CK3:CK34" si="6">IF(G3=0,"",(BT3-G3)/G3)</f>
        <v>-4.7592718207178174E-6</v>
      </c>
      <c r="CL3" s="66">
        <f t="shared" ref="CL3:CL34" si="7">IF(H3=0,"",(CA3-H3)/H3)</f>
        <v>-1.8502477245375747E-6</v>
      </c>
      <c r="CM3" s="40">
        <f t="shared" ref="CM3:CM34" si="8">(T3/0.009783-$CA3)/$CA3</f>
        <v>-4.9148304264811315E-4</v>
      </c>
      <c r="CN3" s="40">
        <f t="shared" ref="CN3:CN34" si="9">(X3/0.004739-$CA3)/$CA3</f>
        <v>-5.5867940303790109E-4</v>
      </c>
      <c r="CO3" s="40">
        <f t="shared" ref="CO3:CO34" si="10">(AF3/0.042696-$CA3)/$CA3</f>
        <v>8.5622719080828528E-4</v>
      </c>
      <c r="CP3" s="40">
        <f t="shared" ref="CP3:CP34" si="11">(AN3/0.00273-$CA3)/$CA3</f>
        <v>-1.3383383235811349E-3</v>
      </c>
    </row>
    <row r="4" spans="1:94" s="21" customFormat="1" x14ac:dyDescent="0.25">
      <c r="A4" s="73" t="s">
        <v>167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22"/>
      <c r="O4" s="22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90"/>
      <c r="CD4" s="28" t="e">
        <f t="shared" si="0"/>
        <v>#DIV/0!</v>
      </c>
      <c r="CE4" s="28" t="e">
        <f t="shared" ref="CE4:CE51" si="12">AO4/BF4</f>
        <v>#DIV/0!</v>
      </c>
      <c r="CF4" s="66" t="str">
        <f t="shared" si="1"/>
        <v/>
      </c>
      <c r="CG4" s="66" t="str">
        <f t="shared" si="2"/>
        <v/>
      </c>
      <c r="CH4" s="66" t="str">
        <f t="shared" si="3"/>
        <v/>
      </c>
      <c r="CI4" s="66" t="str">
        <f t="shared" si="4"/>
        <v/>
      </c>
      <c r="CJ4" s="66" t="str">
        <f t="shared" si="5"/>
        <v/>
      </c>
      <c r="CK4" s="66" t="str">
        <f t="shared" si="6"/>
        <v/>
      </c>
      <c r="CL4" s="66" t="str">
        <f t="shared" si="7"/>
        <v/>
      </c>
      <c r="CM4" s="40" t="e">
        <f t="shared" si="8"/>
        <v>#DIV/0!</v>
      </c>
      <c r="CN4" s="40" t="e">
        <f t="shared" si="9"/>
        <v>#DIV/0!</v>
      </c>
      <c r="CO4" s="40" t="e">
        <f t="shared" si="10"/>
        <v>#DIV/0!</v>
      </c>
      <c r="CP4" s="40" t="e">
        <f t="shared" si="11"/>
        <v>#DIV/0!</v>
      </c>
    </row>
    <row r="5" spans="1:94" x14ac:dyDescent="0.25">
      <c r="A5" s="73" t="s">
        <v>168</v>
      </c>
      <c r="B5" s="73">
        <v>269.86354705000002</v>
      </c>
      <c r="C5" s="73"/>
      <c r="D5" s="73">
        <v>1090.5599789</v>
      </c>
      <c r="E5" s="73">
        <v>32.083197650999999</v>
      </c>
      <c r="F5" s="73">
        <v>31.095449413000001</v>
      </c>
      <c r="G5" s="73">
        <v>4.0065921055000002</v>
      </c>
      <c r="H5" s="73">
        <v>49.523030206000001</v>
      </c>
      <c r="I5" s="73"/>
      <c r="J5" s="73"/>
      <c r="K5" s="73"/>
      <c r="L5" s="73"/>
      <c r="M5" s="73"/>
      <c r="N5" s="22"/>
      <c r="O5" s="22"/>
      <c r="P5" s="73"/>
      <c r="Q5" s="73" t="s">
        <v>168</v>
      </c>
      <c r="R5" s="73">
        <v>0</v>
      </c>
      <c r="S5" s="73">
        <v>1.3083172181412599</v>
      </c>
      <c r="T5" s="73">
        <v>0.48424480948465998</v>
      </c>
      <c r="U5" s="73">
        <v>0.48424480948465998</v>
      </c>
      <c r="V5" s="73">
        <v>3.8473131608839402</v>
      </c>
      <c r="W5" s="73">
        <v>0</v>
      </c>
      <c r="X5" s="73">
        <v>0.23455822796051401</v>
      </c>
      <c r="Y5" s="73">
        <v>1.2040680567716899</v>
      </c>
      <c r="Z5" s="73">
        <v>269.86327629976199</v>
      </c>
      <c r="AA5" s="73">
        <v>11.5246582895809</v>
      </c>
      <c r="AB5" s="73">
        <v>8.7568508217953298E-2</v>
      </c>
      <c r="AC5" s="73">
        <v>2.0119927751498898</v>
      </c>
      <c r="AD5" s="73">
        <v>0</v>
      </c>
      <c r="AE5" s="73">
        <v>0</v>
      </c>
      <c r="AF5" s="73">
        <v>2.1162412364373102</v>
      </c>
      <c r="AG5" s="73">
        <v>2.1162412364373102</v>
      </c>
      <c r="AH5" s="73">
        <v>8.7244752686166507</v>
      </c>
      <c r="AI5" s="73">
        <v>1.5933884772529201</v>
      </c>
      <c r="AJ5" s="73">
        <v>6.3591568873899898E-2</v>
      </c>
      <c r="AK5" s="73">
        <v>1.6675060849201599</v>
      </c>
      <c r="AL5" s="73">
        <v>0.170634512947098</v>
      </c>
      <c r="AM5" s="73">
        <v>0</v>
      </c>
      <c r="AN5" s="73">
        <v>0.13501641002956</v>
      </c>
      <c r="AO5" s="73">
        <v>0.59849410759326904</v>
      </c>
      <c r="AP5" s="73">
        <v>0</v>
      </c>
      <c r="AQ5" s="73">
        <v>50.9209345835744</v>
      </c>
      <c r="AR5" s="73">
        <v>981.50360860684395</v>
      </c>
      <c r="AS5" s="73">
        <v>100.331431649332</v>
      </c>
      <c r="AT5" s="73">
        <v>1090.55951552479</v>
      </c>
      <c r="AU5" s="73">
        <v>0</v>
      </c>
      <c r="AV5" s="73">
        <v>2.0299444794180301</v>
      </c>
      <c r="AW5" s="73">
        <v>0</v>
      </c>
      <c r="AX5" s="73">
        <v>17.706655154568001</v>
      </c>
      <c r="AY5" s="73">
        <v>1.8128634806792401E-2</v>
      </c>
      <c r="AZ5" s="73">
        <v>6.3745639081333998E-3</v>
      </c>
      <c r="BA5" s="73">
        <v>23.9808005101495</v>
      </c>
      <c r="BB5" s="73">
        <v>8.1470013433864001E-3</v>
      </c>
      <c r="BC5" s="73">
        <v>0</v>
      </c>
      <c r="BD5" s="73">
        <v>1.18162886432205E-3</v>
      </c>
      <c r="BE5" s="73">
        <v>32.082524310506003</v>
      </c>
      <c r="BF5" s="73">
        <v>31.094630850814699</v>
      </c>
      <c r="BG5" s="73">
        <v>0.98789345969124198</v>
      </c>
      <c r="BH5" s="73">
        <v>0</v>
      </c>
      <c r="BI5" s="73">
        <v>0</v>
      </c>
      <c r="BJ5" s="73">
        <v>0.12721147038476099</v>
      </c>
      <c r="BK5" s="73">
        <v>0</v>
      </c>
      <c r="BL5" s="73">
        <v>1.36508951826804</v>
      </c>
      <c r="BM5" s="73">
        <v>0</v>
      </c>
      <c r="BN5" s="73">
        <v>3.5479883635642098E-2</v>
      </c>
      <c r="BO5" s="73">
        <v>5.4603617376830504</v>
      </c>
      <c r="BP5" s="73">
        <v>4.32572963062237E-2</v>
      </c>
      <c r="BQ5" s="73">
        <v>0</v>
      </c>
      <c r="BR5" s="73">
        <v>9.1731520104499004E-2</v>
      </c>
      <c r="BS5" s="73">
        <v>1.24381666588402E-4</v>
      </c>
      <c r="BT5" s="73">
        <v>4.0065398304813202</v>
      </c>
      <c r="BU5" s="73">
        <v>7.3955879118992396</v>
      </c>
      <c r="BV5" s="73">
        <v>0</v>
      </c>
      <c r="BW5" s="73">
        <v>0</v>
      </c>
      <c r="BX5" s="73">
        <v>2.4774323356218702</v>
      </c>
      <c r="BY5" s="73">
        <v>0</v>
      </c>
      <c r="BZ5" s="73">
        <v>0.40440131191718098</v>
      </c>
      <c r="CA5" s="73">
        <v>49.522926783952499</v>
      </c>
      <c r="CB5" s="73">
        <v>3.4436691018682399</v>
      </c>
      <c r="CC5" s="90"/>
      <c r="CD5" s="28">
        <f t="shared" si="0"/>
        <v>7.9999992154654032E-3</v>
      </c>
      <c r="CE5" s="28">
        <f t="shared" si="12"/>
        <v>1.9247506441376135E-2</v>
      </c>
      <c r="CF5" s="66">
        <f t="shared" si="1"/>
        <v>-1.0032857011999295E-6</v>
      </c>
      <c r="CG5" s="66" t="str">
        <f t="shared" si="2"/>
        <v/>
      </c>
      <c r="CH5" s="66">
        <f t="shared" si="3"/>
        <v>-4.2489658436011208E-7</v>
      </c>
      <c r="CI5" s="66">
        <f t="shared" si="4"/>
        <v>-2.0987324933164503E-5</v>
      </c>
      <c r="CJ5" s="66">
        <f t="shared" si="5"/>
        <v>-2.6324179285198423E-5</v>
      </c>
      <c r="CK5" s="66">
        <f t="shared" si="6"/>
        <v>-1.3047252453832928E-5</v>
      </c>
      <c r="CL5" s="66">
        <f t="shared" si="7"/>
        <v>-2.0883626682741196E-6</v>
      </c>
      <c r="CM5" s="40">
        <f t="shared" si="8"/>
        <v>-4.9121092909743544E-4</v>
      </c>
      <c r="CN5" s="40">
        <f t="shared" si="9"/>
        <v>-5.5785309470264175E-4</v>
      </c>
      <c r="CO5" s="40">
        <f t="shared" si="10"/>
        <v>8.5618994932086523E-4</v>
      </c>
      <c r="CP5" s="40">
        <f t="shared" si="11"/>
        <v>-1.3401133146622478E-3</v>
      </c>
    </row>
    <row r="6" spans="1:94" x14ac:dyDescent="0.25">
      <c r="A6" s="73" t="s">
        <v>169</v>
      </c>
      <c r="B6" s="73">
        <v>1956.0985403</v>
      </c>
      <c r="C6" s="73"/>
      <c r="D6" s="73">
        <v>9143.6176581</v>
      </c>
      <c r="E6" s="73">
        <v>201.94949305</v>
      </c>
      <c r="F6" s="73">
        <v>195.79885983</v>
      </c>
      <c r="G6" s="73">
        <v>38.847304469999997</v>
      </c>
      <c r="H6" s="73">
        <v>381.82617393999999</v>
      </c>
      <c r="I6" s="73"/>
      <c r="J6" s="73"/>
      <c r="K6" s="73"/>
      <c r="L6" s="22"/>
      <c r="M6" s="73"/>
      <c r="N6" s="22"/>
      <c r="O6" s="22"/>
      <c r="P6" s="73"/>
      <c r="Q6" s="73" t="s">
        <v>169</v>
      </c>
      <c r="R6" s="73">
        <v>0</v>
      </c>
      <c r="S6" s="73">
        <v>10.0872312210819</v>
      </c>
      <c r="T6" s="73">
        <v>3.7335670903767202</v>
      </c>
      <c r="U6" s="73">
        <v>3.7335670903767202</v>
      </c>
      <c r="V6" s="73">
        <v>29.6631036015491</v>
      </c>
      <c r="W6" s="73">
        <v>0</v>
      </c>
      <c r="X6" s="73">
        <v>1.80846310856509</v>
      </c>
      <c r="Y6" s="73">
        <v>9.2834696251649493</v>
      </c>
      <c r="Z6" s="73">
        <v>1956.0978744220799</v>
      </c>
      <c r="AA6" s="73">
        <v>88.856029156777694</v>
      </c>
      <c r="AB6" s="73">
        <v>0.67516119894609905</v>
      </c>
      <c r="AC6" s="73">
        <v>15.512641021275201</v>
      </c>
      <c r="AD6" s="73">
        <v>0</v>
      </c>
      <c r="AE6" s="73">
        <v>0</v>
      </c>
      <c r="AF6" s="73">
        <v>16.316399979002998</v>
      </c>
      <c r="AG6" s="73">
        <v>16.316399979002998</v>
      </c>
      <c r="AH6" s="73">
        <v>73.148901168978696</v>
      </c>
      <c r="AI6" s="73">
        <v>12.2851489574112</v>
      </c>
      <c r="AJ6" s="73">
        <v>0.49029566879400499</v>
      </c>
      <c r="AK6" s="73">
        <v>12.8566091244783</v>
      </c>
      <c r="AL6" s="73">
        <v>1.31560597853179</v>
      </c>
      <c r="AM6" s="73">
        <v>0</v>
      </c>
      <c r="AN6" s="73">
        <v>1.04099079731073</v>
      </c>
      <c r="AO6" s="73">
        <v>3.76853947802597</v>
      </c>
      <c r="AP6" s="73">
        <v>0</v>
      </c>
      <c r="AQ6" s="73">
        <v>392.60460448023201</v>
      </c>
      <c r="AR6" s="73">
        <v>8229.2528968794704</v>
      </c>
      <c r="AS6" s="73">
        <v>841.21269889868097</v>
      </c>
      <c r="AT6" s="73">
        <v>9143.6144969471206</v>
      </c>
      <c r="AU6" s="73">
        <v>0</v>
      </c>
      <c r="AV6" s="73">
        <v>15.651034770312799</v>
      </c>
      <c r="AW6" s="73">
        <v>0</v>
      </c>
      <c r="AX6" s="73">
        <v>136.519817408059</v>
      </c>
      <c r="AY6" s="73">
        <v>0.11415070127702701</v>
      </c>
      <c r="AZ6" s="73">
        <v>4.0138752875653799E-2</v>
      </c>
      <c r="BA6" s="73">
        <v>151.00002636298001</v>
      </c>
      <c r="BB6" s="73">
        <v>5.1299280164134098E-2</v>
      </c>
      <c r="BC6" s="73">
        <v>0</v>
      </c>
      <c r="BD6" s="73">
        <v>7.4403541838985402E-3</v>
      </c>
      <c r="BE6" s="73">
        <v>201.94435801312801</v>
      </c>
      <c r="BF6" s="73">
        <v>195.79370565262801</v>
      </c>
      <c r="BG6" s="73">
        <v>6.1506523604997803</v>
      </c>
      <c r="BH6" s="73">
        <v>0</v>
      </c>
      <c r="BI6" s="73">
        <v>0</v>
      </c>
      <c r="BJ6" s="73">
        <v>0.80101268298417605</v>
      </c>
      <c r="BK6" s="73">
        <v>0</v>
      </c>
      <c r="BL6" s="73">
        <v>8.5955700688944301</v>
      </c>
      <c r="BM6" s="73">
        <v>0</v>
      </c>
      <c r="BN6" s="73">
        <v>0.223406380119821</v>
      </c>
      <c r="BO6" s="73">
        <v>34.382271657049003</v>
      </c>
      <c r="BP6" s="73">
        <v>0.33351761047026701</v>
      </c>
      <c r="BQ6" s="73">
        <v>0</v>
      </c>
      <c r="BR6" s="73">
        <v>0.57760621857834904</v>
      </c>
      <c r="BS6" s="73">
        <v>7.8319352179103503E-4</v>
      </c>
      <c r="BT6" s="73">
        <v>38.847372218473602</v>
      </c>
      <c r="BU6" s="73">
        <v>57.020589172190903</v>
      </c>
      <c r="BV6" s="73">
        <v>0</v>
      </c>
      <c r="BW6" s="73">
        <v>0</v>
      </c>
      <c r="BX6" s="73">
        <v>19.101208136281699</v>
      </c>
      <c r="BY6" s="73">
        <v>0</v>
      </c>
      <c r="BZ6" s="73">
        <v>3.1179682433845399</v>
      </c>
      <c r="CA6" s="73">
        <v>381.8259606583</v>
      </c>
      <c r="CB6" s="73">
        <v>26.550969874471701</v>
      </c>
      <c r="CC6" s="90"/>
      <c r="CD6" s="28">
        <f t="shared" si="0"/>
        <v>7.9999983806624524E-3</v>
      </c>
      <c r="CE6" s="28">
        <f t="shared" si="12"/>
        <v>1.924750065618561E-2</v>
      </c>
      <c r="CF6" s="66">
        <f t="shared" si="1"/>
        <v>-3.404112350729533E-7</v>
      </c>
      <c r="CG6" s="66" t="str">
        <f t="shared" si="2"/>
        <v/>
      </c>
      <c r="CH6" s="66">
        <f t="shared" si="3"/>
        <v>-3.4572233852416332E-7</v>
      </c>
      <c r="CI6" s="66">
        <f t="shared" si="4"/>
        <v>-2.5427332321748088E-5</v>
      </c>
      <c r="CJ6" s="66">
        <f t="shared" si="5"/>
        <v>-2.6323837516045375E-5</v>
      </c>
      <c r="CK6" s="66">
        <f t="shared" si="6"/>
        <v>1.7439684562100473E-6</v>
      </c>
      <c r="CL6" s="66">
        <f t="shared" si="7"/>
        <v>-5.5858323640800466E-7</v>
      </c>
      <c r="CM6" s="40">
        <f t="shared" si="8"/>
        <v>-4.9158887541908146E-4</v>
      </c>
      <c r="CN6" s="40">
        <f t="shared" si="9"/>
        <v>-5.5823925947552622E-4</v>
      </c>
      <c r="CO6" s="40">
        <f t="shared" si="10"/>
        <v>8.5623757516104665E-4</v>
      </c>
      <c r="CP6" s="40">
        <f t="shared" si="11"/>
        <v>-1.3373901742793932E-3</v>
      </c>
    </row>
    <row r="7" spans="1:94" s="21" customFormat="1" x14ac:dyDescent="0.25">
      <c r="A7" s="73" t="s">
        <v>170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22"/>
      <c r="O7" s="22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90"/>
      <c r="CD7" s="28" t="e">
        <f t="shared" si="0"/>
        <v>#DIV/0!</v>
      </c>
      <c r="CE7" s="28" t="e">
        <f t="shared" si="12"/>
        <v>#DIV/0!</v>
      </c>
      <c r="CF7" s="66" t="str">
        <f t="shared" si="1"/>
        <v/>
      </c>
      <c r="CG7" s="66" t="str">
        <f t="shared" si="2"/>
        <v/>
      </c>
      <c r="CH7" s="66" t="str">
        <f t="shared" si="3"/>
        <v/>
      </c>
      <c r="CI7" s="66" t="str">
        <f t="shared" si="4"/>
        <v/>
      </c>
      <c r="CJ7" s="66" t="str">
        <f t="shared" si="5"/>
        <v/>
      </c>
      <c r="CK7" s="66" t="str">
        <f t="shared" si="6"/>
        <v/>
      </c>
      <c r="CL7" s="66" t="str">
        <f t="shared" si="7"/>
        <v/>
      </c>
      <c r="CM7" s="40" t="e">
        <f t="shared" si="8"/>
        <v>#DIV/0!</v>
      </c>
      <c r="CN7" s="40" t="e">
        <f t="shared" si="9"/>
        <v>#DIV/0!</v>
      </c>
      <c r="CO7" s="40" t="e">
        <f t="shared" si="10"/>
        <v>#DIV/0!</v>
      </c>
      <c r="CP7" s="40" t="e">
        <f t="shared" si="11"/>
        <v>#DIV/0!</v>
      </c>
    </row>
    <row r="8" spans="1:94" x14ac:dyDescent="0.25">
      <c r="A8" s="73" t="s">
        <v>171</v>
      </c>
      <c r="B8" s="73">
        <v>250.19948167999999</v>
      </c>
      <c r="C8" s="73"/>
      <c r="D8" s="73">
        <v>922.61630683999999</v>
      </c>
      <c r="E8" s="73">
        <v>25.172569084999999</v>
      </c>
      <c r="F8" s="73">
        <v>24.412227657999999</v>
      </c>
      <c r="G8" s="73">
        <v>1.2187952147000001</v>
      </c>
      <c r="H8" s="73">
        <v>32.829976082000002</v>
      </c>
      <c r="I8" s="73"/>
      <c r="J8" s="73"/>
      <c r="K8" s="73"/>
      <c r="L8" s="73"/>
      <c r="M8" s="73"/>
      <c r="N8" s="22"/>
      <c r="O8" s="22"/>
      <c r="P8" s="73"/>
      <c r="Q8" s="73" t="s">
        <v>171</v>
      </c>
      <c r="R8" s="73">
        <v>0</v>
      </c>
      <c r="S8" s="73">
        <v>0.86731594121496702</v>
      </c>
      <c r="T8" s="73">
        <v>0.32101776881491201</v>
      </c>
      <c r="U8" s="73">
        <v>0.32101776881491201</v>
      </c>
      <c r="V8" s="73">
        <v>2.5504803549413801</v>
      </c>
      <c r="W8" s="73">
        <v>0</v>
      </c>
      <c r="X8" s="73">
        <v>0.15549419016295701</v>
      </c>
      <c r="Y8" s="73">
        <v>0.79820614735655804</v>
      </c>
      <c r="Z8" s="73">
        <v>250.19943743249701</v>
      </c>
      <c r="AA8" s="73">
        <v>7.63997775041023</v>
      </c>
      <c r="AB8" s="73">
        <v>5.8051404372456497E-2</v>
      </c>
      <c r="AC8" s="73">
        <v>1.3337986174954899</v>
      </c>
      <c r="AD8" s="73">
        <v>0</v>
      </c>
      <c r="AE8" s="73">
        <v>0</v>
      </c>
      <c r="AF8" s="73">
        <v>1.4029084925631199</v>
      </c>
      <c r="AG8" s="73">
        <v>1.4029084925631199</v>
      </c>
      <c r="AH8" s="73">
        <v>7.3809248936214704</v>
      </c>
      <c r="AI8" s="73">
        <v>1.0562952555446701</v>
      </c>
      <c r="AJ8" s="73">
        <v>4.2156268129485898E-2</v>
      </c>
      <c r="AK8" s="73">
        <v>1.1054297691319399</v>
      </c>
      <c r="AL8" s="73">
        <v>0.11311786647052099</v>
      </c>
      <c r="AM8" s="73">
        <v>0</v>
      </c>
      <c r="AN8" s="73">
        <v>8.9505963724987495E-2</v>
      </c>
      <c r="AO8" s="73">
        <v>0.469862915392119</v>
      </c>
      <c r="AP8" s="73">
        <v>0</v>
      </c>
      <c r="AQ8" s="73">
        <v>33.756738201138603</v>
      </c>
      <c r="AR8" s="73">
        <v>830.35437514531202</v>
      </c>
      <c r="AS8" s="73">
        <v>84.880705049355996</v>
      </c>
      <c r="AT8" s="73">
        <v>922.61600508828894</v>
      </c>
      <c r="AU8" s="73">
        <v>0</v>
      </c>
      <c r="AV8" s="73">
        <v>1.3456988166382799</v>
      </c>
      <c r="AW8" s="73">
        <v>0</v>
      </c>
      <c r="AX8" s="73">
        <v>11.7381804849782</v>
      </c>
      <c r="AY8" s="73">
        <v>1.4232360167992101E-2</v>
      </c>
      <c r="AZ8" s="73">
        <v>5.0045196459376998E-3</v>
      </c>
      <c r="BA8" s="73">
        <v>18.8267463913093</v>
      </c>
      <c r="BB8" s="73">
        <v>6.3960161929485096E-3</v>
      </c>
      <c r="BC8" s="73">
        <v>0</v>
      </c>
      <c r="BD8" s="73">
        <v>9.2766551827907096E-4</v>
      </c>
      <c r="BE8" s="73">
        <v>25.1719366078731</v>
      </c>
      <c r="BF8" s="73">
        <v>24.411639866635099</v>
      </c>
      <c r="BG8" s="73">
        <v>0.76029674123800595</v>
      </c>
      <c r="BH8" s="73">
        <v>0</v>
      </c>
      <c r="BI8" s="73">
        <v>0</v>
      </c>
      <c r="BJ8" s="73">
        <v>9.9870583078423794E-2</v>
      </c>
      <c r="BK8" s="73">
        <v>0</v>
      </c>
      <c r="BL8" s="73">
        <v>1.0716985956557901</v>
      </c>
      <c r="BM8" s="73">
        <v>0</v>
      </c>
      <c r="BN8" s="73">
        <v>2.7854403831632998E-2</v>
      </c>
      <c r="BO8" s="73">
        <v>4.2867954316925401</v>
      </c>
      <c r="BP8" s="73">
        <v>2.8676228674948501E-2</v>
      </c>
      <c r="BQ8" s="73">
        <v>0</v>
      </c>
      <c r="BR8" s="73">
        <v>7.20162505111967E-2</v>
      </c>
      <c r="BS8" s="73">
        <v>9.7649031013519796E-5</v>
      </c>
      <c r="BT8" s="73">
        <v>1.21875463750392</v>
      </c>
      <c r="BU8" s="73">
        <v>4.9027161494630898</v>
      </c>
      <c r="BV8" s="73">
        <v>0</v>
      </c>
      <c r="BW8" s="73">
        <v>0</v>
      </c>
      <c r="BX8" s="73">
        <v>1.64234980575598</v>
      </c>
      <c r="BY8" s="73">
        <v>0</v>
      </c>
      <c r="BZ8" s="73">
        <v>0.26808762780488998</v>
      </c>
      <c r="CA8" s="73">
        <v>32.829969129780501</v>
      </c>
      <c r="CB8" s="73">
        <v>2.2828926215333101</v>
      </c>
      <c r="CC8" s="90"/>
      <c r="CD8" s="28">
        <f t="shared" si="0"/>
        <v>7.9999965889548594E-3</v>
      </c>
      <c r="CE8" s="28">
        <f t="shared" si="12"/>
        <v>1.9247494963839352E-2</v>
      </c>
      <c r="CF8" s="66">
        <f t="shared" si="1"/>
        <v>-1.7684889947475694E-7</v>
      </c>
      <c r="CG8" s="66" t="str">
        <f t="shared" si="2"/>
        <v/>
      </c>
      <c r="CH8" s="66">
        <f t="shared" si="3"/>
        <v>-3.2706089065648989E-7</v>
      </c>
      <c r="CI8" s="66">
        <f t="shared" si="4"/>
        <v>-2.5125648667945212E-5</v>
      </c>
      <c r="CJ8" s="66">
        <f t="shared" si="5"/>
        <v>-2.4077743872241331E-5</v>
      </c>
      <c r="CK8" s="66">
        <f t="shared" si="6"/>
        <v>-3.3292874463796248E-5</v>
      </c>
      <c r="CL8" s="66">
        <f t="shared" si="7"/>
        <v>-2.1176437908966777E-7</v>
      </c>
      <c r="CM8" s="40">
        <f t="shared" si="8"/>
        <v>-4.9137975496523585E-4</v>
      </c>
      <c r="CN8" s="40">
        <f t="shared" si="9"/>
        <v>-5.5940904049722024E-4</v>
      </c>
      <c r="CO8" s="40">
        <f t="shared" si="10"/>
        <v>8.5619136660431512E-4</v>
      </c>
      <c r="CP8" s="40">
        <f t="shared" si="11"/>
        <v>-1.3372486302601207E-3</v>
      </c>
    </row>
    <row r="9" spans="1:94" x14ac:dyDescent="0.25">
      <c r="A9" s="73" t="s">
        <v>172</v>
      </c>
      <c r="B9" s="73">
        <v>179.32019654999999</v>
      </c>
      <c r="C9" s="73"/>
      <c r="D9" s="73">
        <v>650.41777238999998</v>
      </c>
      <c r="E9" s="73">
        <v>18.022966263000001</v>
      </c>
      <c r="F9" s="73">
        <v>17.469022368000001</v>
      </c>
      <c r="G9" s="73">
        <v>2.1857247047000001</v>
      </c>
      <c r="H9" s="73">
        <v>22.479020124000002</v>
      </c>
      <c r="I9" s="73"/>
      <c r="J9" s="73"/>
      <c r="K9" s="73"/>
      <c r="L9" s="73"/>
      <c r="M9" s="73"/>
      <c r="N9" s="22"/>
      <c r="O9" s="22"/>
      <c r="P9" s="73"/>
      <c r="Q9" s="73" t="s">
        <v>172</v>
      </c>
      <c r="R9" s="73">
        <v>0</v>
      </c>
      <c r="S9" s="73">
        <v>0.593859713239416</v>
      </c>
      <c r="T9" s="73">
        <v>0.21980402375515401</v>
      </c>
      <c r="U9" s="73">
        <v>0.21980402375515401</v>
      </c>
      <c r="V9" s="73">
        <v>1.74633753286264</v>
      </c>
      <c r="W9" s="73">
        <v>0</v>
      </c>
      <c r="X9" s="73">
        <v>0.106468525224462</v>
      </c>
      <c r="Y9" s="73">
        <v>0.54653965541934602</v>
      </c>
      <c r="Z9" s="73">
        <v>179.32012235651999</v>
      </c>
      <c r="AA9" s="73">
        <v>5.2311643404943799</v>
      </c>
      <c r="AB9" s="73">
        <v>3.9748294576662901E-2</v>
      </c>
      <c r="AC9" s="73">
        <v>0.91326570515187</v>
      </c>
      <c r="AD9" s="73">
        <v>0</v>
      </c>
      <c r="AE9" s="73">
        <v>0</v>
      </c>
      <c r="AF9" s="73">
        <v>0.96058523462623302</v>
      </c>
      <c r="AG9" s="73">
        <v>0.96058523462623302</v>
      </c>
      <c r="AH9" s="73">
        <v>5.2033431820411504</v>
      </c>
      <c r="AI9" s="73">
        <v>0.72325658567326301</v>
      </c>
      <c r="AJ9" s="73">
        <v>2.8864787958696399E-2</v>
      </c>
      <c r="AK9" s="73">
        <v>0.75689881603541698</v>
      </c>
      <c r="AL9" s="73">
        <v>7.7452919012770294E-2</v>
      </c>
      <c r="AM9" s="73">
        <v>0</v>
      </c>
      <c r="AN9" s="73">
        <v>6.1285566944046597E-2</v>
      </c>
      <c r="AO9" s="73">
        <v>0.336226765874656</v>
      </c>
      <c r="AP9" s="73">
        <v>0</v>
      </c>
      <c r="AQ9" s="73">
        <v>23.1135710687456</v>
      </c>
      <c r="AR9" s="73">
        <v>585.37578846652002</v>
      </c>
      <c r="AS9" s="73">
        <v>59.838371236296801</v>
      </c>
      <c r="AT9" s="73">
        <v>650.41750288485798</v>
      </c>
      <c r="AU9" s="73">
        <v>0</v>
      </c>
      <c r="AV9" s="73">
        <v>0.92141356684138298</v>
      </c>
      <c r="AW9" s="73">
        <v>0</v>
      </c>
      <c r="AX9" s="73">
        <v>8.0372494381190105</v>
      </c>
      <c r="AY9" s="73">
        <v>1.0184445179318401E-2</v>
      </c>
      <c r="AZ9" s="73">
        <v>3.5811526866074699E-3</v>
      </c>
      <c r="BA9" s="73">
        <v>13.472120140875299</v>
      </c>
      <c r="BB9" s="73">
        <v>4.5768892783721003E-3</v>
      </c>
      <c r="BC9" s="73">
        <v>0</v>
      </c>
      <c r="BD9" s="73">
        <v>6.6382206495918604E-4</v>
      </c>
      <c r="BE9" s="73">
        <v>18.022556775348999</v>
      </c>
      <c r="BF9" s="73">
        <v>17.468582609109401</v>
      </c>
      <c r="BG9" s="73">
        <v>0.553974166239521</v>
      </c>
      <c r="BH9" s="73">
        <v>0</v>
      </c>
      <c r="BI9" s="73">
        <v>0</v>
      </c>
      <c r="BJ9" s="73">
        <v>7.14658480905217E-2</v>
      </c>
      <c r="BK9" s="73">
        <v>0</v>
      </c>
      <c r="BL9" s="73">
        <v>0.76689110710604702</v>
      </c>
      <c r="BM9" s="73">
        <v>0</v>
      </c>
      <c r="BN9" s="73">
        <v>1.9932167198531699E-2</v>
      </c>
      <c r="BO9" s="73">
        <v>3.0675634848459801</v>
      </c>
      <c r="BP9" s="73">
        <v>1.9634899825724601E-2</v>
      </c>
      <c r="BQ9" s="73">
        <v>0</v>
      </c>
      <c r="BR9" s="73">
        <v>5.1533675490666203E-2</v>
      </c>
      <c r="BS9" s="73">
        <v>6.9876293148585898E-5</v>
      </c>
      <c r="BT9" s="73">
        <v>2.1856896981321299</v>
      </c>
      <c r="BU9" s="73">
        <v>3.3569384884529798</v>
      </c>
      <c r="BV9" s="73">
        <v>0</v>
      </c>
      <c r="BW9" s="73">
        <v>0</v>
      </c>
      <c r="BX9" s="73">
        <v>1.12453305440169</v>
      </c>
      <c r="BY9" s="73">
        <v>0</v>
      </c>
      <c r="BZ9" s="73">
        <v>0.18356227099654401</v>
      </c>
      <c r="CA9" s="73">
        <v>22.4790001818813</v>
      </c>
      <c r="CB9" s="73">
        <v>1.56311826545798</v>
      </c>
      <c r="CC9" s="90"/>
      <c r="CD9" s="28">
        <f t="shared" si="0"/>
        <v>8.0000048568223837E-3</v>
      </c>
      <c r="CE9" s="28">
        <f t="shared" si="12"/>
        <v>1.924751271458754E-2</v>
      </c>
      <c r="CF9" s="66">
        <f t="shared" si="1"/>
        <v>-4.137485984885819E-7</v>
      </c>
      <c r="CG9" s="66" t="str">
        <f t="shared" si="2"/>
        <v/>
      </c>
      <c r="CH9" s="66">
        <f t="shared" si="3"/>
        <v>-4.1435697707061799E-7</v>
      </c>
      <c r="CI9" s="66">
        <f t="shared" si="4"/>
        <v>-2.272032500234632E-5</v>
      </c>
      <c r="CJ9" s="66">
        <f t="shared" si="5"/>
        <v>-2.5173640592834404E-5</v>
      </c>
      <c r="CK9" s="66">
        <f t="shared" si="6"/>
        <v>-1.6016000457413374E-5</v>
      </c>
      <c r="CL9" s="66">
        <f t="shared" si="7"/>
        <v>-8.8714359394939137E-7</v>
      </c>
      <c r="CM9" s="40">
        <f t="shared" si="8"/>
        <v>-4.9126466638711329E-4</v>
      </c>
      <c r="CN9" s="40">
        <f t="shared" si="9"/>
        <v>-5.581316423562124E-4</v>
      </c>
      <c r="CO9" s="40">
        <f t="shared" si="10"/>
        <v>8.5629736212084048E-4</v>
      </c>
      <c r="CP9" s="40">
        <f t="shared" si="11"/>
        <v>-1.3378958631643136E-3</v>
      </c>
    </row>
    <row r="10" spans="1:94" x14ac:dyDescent="0.25">
      <c r="A10" s="73" t="s">
        <v>173</v>
      </c>
      <c r="B10" s="73">
        <v>30.683808175999999</v>
      </c>
      <c r="C10" s="73"/>
      <c r="D10" s="73">
        <v>110.29512388000001</v>
      </c>
      <c r="E10" s="73">
        <v>2.9327414758999999</v>
      </c>
      <c r="F10" s="73">
        <v>2.8447575383000001</v>
      </c>
      <c r="G10" s="73">
        <v>6.19823288E-2</v>
      </c>
      <c r="H10" s="73">
        <v>3.5380567197000001</v>
      </c>
      <c r="I10" s="73"/>
      <c r="J10" s="73"/>
      <c r="K10" s="73"/>
      <c r="L10" s="73"/>
      <c r="M10" s="73"/>
      <c r="N10" s="22"/>
      <c r="O10" s="22"/>
      <c r="P10" s="73"/>
      <c r="Q10" s="73" t="s">
        <v>173</v>
      </c>
      <c r="R10" s="73">
        <v>0</v>
      </c>
      <c r="S10" s="73">
        <v>9.3469804866813194E-2</v>
      </c>
      <c r="T10" s="73">
        <v>3.4595804269977999E-2</v>
      </c>
      <c r="U10" s="73">
        <v>3.4595804269977999E-2</v>
      </c>
      <c r="V10" s="73">
        <v>0.27486312400998703</v>
      </c>
      <c r="W10" s="73">
        <v>0</v>
      </c>
      <c r="X10" s="73">
        <v>1.67575398806417E-2</v>
      </c>
      <c r="Y10" s="73">
        <v>8.6022005539112698E-2</v>
      </c>
      <c r="Z10" s="73">
        <v>30.683794837877599</v>
      </c>
      <c r="AA10" s="73">
        <v>0.82335261075646005</v>
      </c>
      <c r="AB10" s="73">
        <v>6.2561693616957903E-3</v>
      </c>
      <c r="AC10" s="73">
        <v>0.143742536805502</v>
      </c>
      <c r="AD10" s="73">
        <v>0</v>
      </c>
      <c r="AE10" s="73">
        <v>0</v>
      </c>
      <c r="AF10" s="73">
        <v>0.151190396711365</v>
      </c>
      <c r="AG10" s="73">
        <v>0.151190396711365</v>
      </c>
      <c r="AH10" s="73">
        <v>0.88236056724923895</v>
      </c>
      <c r="AI10" s="73">
        <v>0.11383607759938701</v>
      </c>
      <c r="AJ10" s="73">
        <v>4.5431102757353698E-3</v>
      </c>
      <c r="AK10" s="73">
        <v>0.11913133666201201</v>
      </c>
      <c r="AL10" s="73">
        <v>1.2190608551508201E-2</v>
      </c>
      <c r="AM10" s="73">
        <v>0</v>
      </c>
      <c r="AN10" s="73">
        <v>9.6459993540055303E-3</v>
      </c>
      <c r="AO10" s="73">
        <v>5.4753018182619899E-2</v>
      </c>
      <c r="AP10" s="73">
        <v>0</v>
      </c>
      <c r="AQ10" s="73">
        <v>3.63793516206727</v>
      </c>
      <c r="AR10" s="73">
        <v>99.265575731521096</v>
      </c>
      <c r="AS10" s="73">
        <v>10.147149930829899</v>
      </c>
      <c r="AT10" s="73">
        <v>110.2950862296</v>
      </c>
      <c r="AU10" s="73">
        <v>0</v>
      </c>
      <c r="AV10" s="73">
        <v>0.145024874055457</v>
      </c>
      <c r="AW10" s="73">
        <v>0</v>
      </c>
      <c r="AX10" s="73">
        <v>1.2650133635509799</v>
      </c>
      <c r="AY10" s="73">
        <v>1.65849677849611E-3</v>
      </c>
      <c r="AZ10" s="73">
        <v>5.8317498635890102E-4</v>
      </c>
      <c r="BA10" s="73">
        <v>2.1938797929859901</v>
      </c>
      <c r="BB10" s="73">
        <v>7.4532839498007498E-4</v>
      </c>
      <c r="BC10" s="73">
        <v>0</v>
      </c>
      <c r="BD10" s="73">
        <v>1.0810018904633499E-4</v>
      </c>
      <c r="BE10" s="73">
        <v>2.9326635979574101</v>
      </c>
      <c r="BF10" s="73">
        <v>2.84468786434189</v>
      </c>
      <c r="BG10" s="73">
        <v>8.7975733615525006E-2</v>
      </c>
      <c r="BH10" s="73">
        <v>0</v>
      </c>
      <c r="BI10" s="73">
        <v>0</v>
      </c>
      <c r="BJ10" s="73">
        <v>1.1637912333206501E-2</v>
      </c>
      <c r="BK10" s="73">
        <v>0</v>
      </c>
      <c r="BL10" s="73">
        <v>0.124885047702508</v>
      </c>
      <c r="BM10" s="73">
        <v>0</v>
      </c>
      <c r="BN10" s="73">
        <v>3.24586660934649E-3</v>
      </c>
      <c r="BO10" s="73">
        <v>0.49954071330544397</v>
      </c>
      <c r="BP10" s="73">
        <v>3.0904103790428601E-3</v>
      </c>
      <c r="BQ10" s="73">
        <v>0</v>
      </c>
      <c r="BR10" s="73">
        <v>8.3920520070327395E-3</v>
      </c>
      <c r="BS10" s="73">
        <v>1.1379049477228999E-5</v>
      </c>
      <c r="BT10" s="73">
        <v>6.1985316952991899E-2</v>
      </c>
      <c r="BU10" s="73">
        <v>0.528361533442814</v>
      </c>
      <c r="BV10" s="73">
        <v>0</v>
      </c>
      <c r="BW10" s="73">
        <v>0</v>
      </c>
      <c r="BX10" s="73">
        <v>0.17699489556882</v>
      </c>
      <c r="BY10" s="73">
        <v>0</v>
      </c>
      <c r="BZ10" s="73">
        <v>2.8891570918831301E-2</v>
      </c>
      <c r="CA10" s="73">
        <v>3.5380579154196701</v>
      </c>
      <c r="CB10" s="73">
        <v>0.24602523572479701</v>
      </c>
      <c r="CC10" s="90"/>
      <c r="CD10" s="28">
        <f t="shared" si="0"/>
        <v>7.9999988885492077E-3</v>
      </c>
      <c r="CE10" s="28">
        <f t="shared" si="12"/>
        <v>1.9247460808951299E-2</v>
      </c>
      <c r="CF10" s="66">
        <f t="shared" si="1"/>
        <v>-4.3469579537960315E-7</v>
      </c>
      <c r="CG10" s="66" t="str">
        <f t="shared" si="2"/>
        <v/>
      </c>
      <c r="CH10" s="66">
        <f t="shared" si="3"/>
        <v>-3.4136051240120228E-7</v>
      </c>
      <c r="CI10" s="66">
        <f t="shared" si="4"/>
        <v>-2.6554656532057364E-5</v>
      </c>
      <c r="CJ10" s="66">
        <f t="shared" si="5"/>
        <v>-2.4492055007162432E-5</v>
      </c>
      <c r="CK10" s="66">
        <f t="shared" si="6"/>
        <v>4.8209756712130936E-5</v>
      </c>
      <c r="CL10" s="66">
        <f t="shared" si="7"/>
        <v>3.3795944064049023E-7</v>
      </c>
      <c r="CM10" s="40">
        <f t="shared" si="8"/>
        <v>-4.9161889393221361E-4</v>
      </c>
      <c r="CN10" s="40">
        <f t="shared" si="9"/>
        <v>-5.5565457685462704E-4</v>
      </c>
      <c r="CO10" s="40">
        <f t="shared" si="10"/>
        <v>8.5711085274835176E-4</v>
      </c>
      <c r="CP10" s="40">
        <f t="shared" si="11"/>
        <v>-1.3354271827364758E-3</v>
      </c>
    </row>
    <row r="11" spans="1:94" x14ac:dyDescent="0.25">
      <c r="A11" s="73" t="s">
        <v>174</v>
      </c>
      <c r="B11" s="73">
        <v>1318.3844380999999</v>
      </c>
      <c r="C11" s="73"/>
      <c r="D11" s="73">
        <v>4862.9191901000004</v>
      </c>
      <c r="E11" s="73">
        <v>133.85628550999999</v>
      </c>
      <c r="F11" s="73">
        <v>129.77488177000001</v>
      </c>
      <c r="G11" s="73">
        <v>11.688580748</v>
      </c>
      <c r="H11" s="73">
        <v>173.58184502</v>
      </c>
      <c r="I11" s="73"/>
      <c r="J11" s="73"/>
      <c r="K11" s="73"/>
      <c r="L11" s="73"/>
      <c r="M11" s="73"/>
      <c r="N11" s="22"/>
      <c r="O11" s="22"/>
      <c r="P11" s="73"/>
      <c r="Q11" s="73" t="s">
        <v>174</v>
      </c>
      <c r="R11" s="73">
        <v>0</v>
      </c>
      <c r="S11" s="73">
        <v>4.5857506956438296</v>
      </c>
      <c r="T11" s="73">
        <v>1.6973151535314299</v>
      </c>
      <c r="U11" s="73">
        <v>1.6973151535314299</v>
      </c>
      <c r="V11" s="73">
        <v>13.4851289209203</v>
      </c>
      <c r="W11" s="73">
        <v>0</v>
      </c>
      <c r="X11" s="73">
        <v>0.82214448992168798</v>
      </c>
      <c r="Y11" s="73">
        <v>4.2203520834832302</v>
      </c>
      <c r="Z11" s="73">
        <v>1318.38390257995</v>
      </c>
      <c r="AA11" s="73">
        <v>40.3947965051278</v>
      </c>
      <c r="AB11" s="73">
        <v>0.30693470827606001</v>
      </c>
      <c r="AC11" s="73">
        <v>7.0521923299302598</v>
      </c>
      <c r="AD11" s="73">
        <v>0</v>
      </c>
      <c r="AE11" s="73">
        <v>0</v>
      </c>
      <c r="AF11" s="73">
        <v>7.4175907518185804</v>
      </c>
      <c r="AG11" s="73">
        <v>7.4175907518185804</v>
      </c>
      <c r="AH11" s="73">
        <v>38.903344508760597</v>
      </c>
      <c r="AI11" s="73">
        <v>5.58494832584371</v>
      </c>
      <c r="AJ11" s="73">
        <v>0.22289306197311801</v>
      </c>
      <c r="AK11" s="73">
        <v>5.8447403693079503</v>
      </c>
      <c r="AL11" s="73">
        <v>0.59808722273224701</v>
      </c>
      <c r="AM11" s="73">
        <v>0</v>
      </c>
      <c r="AN11" s="73">
        <v>0.47324356854916899</v>
      </c>
      <c r="AO11" s="73">
        <v>2.49777717597645</v>
      </c>
      <c r="AP11" s="73">
        <v>0</v>
      </c>
      <c r="AQ11" s="73">
        <v>178.48179434955301</v>
      </c>
      <c r="AR11" s="73">
        <v>4376.6256882360203</v>
      </c>
      <c r="AS11" s="73">
        <v>447.38841908580901</v>
      </c>
      <c r="AT11" s="73">
        <v>4862.9174518305899</v>
      </c>
      <c r="AU11" s="73">
        <v>0</v>
      </c>
      <c r="AV11" s="73">
        <v>7.1151095587927404</v>
      </c>
      <c r="AW11" s="73">
        <v>0</v>
      </c>
      <c r="AX11" s="73">
        <v>62.063240390291497</v>
      </c>
      <c r="AY11" s="73">
        <v>7.5658774935983303E-2</v>
      </c>
      <c r="AZ11" s="73">
        <v>2.6603842129334102E-2</v>
      </c>
      <c r="BA11" s="73">
        <v>100.08238636926301</v>
      </c>
      <c r="BB11" s="73">
        <v>3.4001019001416402E-2</v>
      </c>
      <c r="BC11" s="73">
        <v>0</v>
      </c>
      <c r="BD11" s="73">
        <v>4.9314494110903502E-3</v>
      </c>
      <c r="BE11" s="73">
        <v>133.85300661197701</v>
      </c>
      <c r="BF11" s="73">
        <v>129.77150401329001</v>
      </c>
      <c r="BG11" s="73">
        <v>4.0815025986871403</v>
      </c>
      <c r="BH11" s="73">
        <v>0</v>
      </c>
      <c r="BI11" s="73">
        <v>0</v>
      </c>
      <c r="BJ11" s="73">
        <v>0.53090907049278802</v>
      </c>
      <c r="BK11" s="73">
        <v>0</v>
      </c>
      <c r="BL11" s="73">
        <v>5.6971174822665596</v>
      </c>
      <c r="BM11" s="73">
        <v>0</v>
      </c>
      <c r="BN11" s="73">
        <v>0.14807318294702801</v>
      </c>
      <c r="BO11" s="73">
        <v>22.788467877555199</v>
      </c>
      <c r="BP11" s="73">
        <v>0.15162027585155499</v>
      </c>
      <c r="BQ11" s="73">
        <v>0</v>
      </c>
      <c r="BR11" s="73">
        <v>0.38283584322933001</v>
      </c>
      <c r="BS11" s="73">
        <v>5.1910205809068701E-4</v>
      </c>
      <c r="BT11" s="73">
        <v>11.6885271042638</v>
      </c>
      <c r="BU11" s="73">
        <v>25.922099940636901</v>
      </c>
      <c r="BV11" s="73">
        <v>0</v>
      </c>
      <c r="BW11" s="73">
        <v>0</v>
      </c>
      <c r="BX11" s="73">
        <v>8.6835905068503401</v>
      </c>
      <c r="BY11" s="73">
        <v>0</v>
      </c>
      <c r="BZ11" s="73">
        <v>1.41745817666202</v>
      </c>
      <c r="CA11" s="73">
        <v>173.581704841901</v>
      </c>
      <c r="CB11" s="73">
        <v>12.0703258139075</v>
      </c>
      <c r="CC11" s="90"/>
      <c r="CD11" s="28">
        <f t="shared" si="0"/>
        <v>8.0000010064155778E-3</v>
      </c>
      <c r="CE11" s="28">
        <f t="shared" si="12"/>
        <v>1.9247501174993322E-2</v>
      </c>
      <c r="CF11" s="66">
        <f t="shared" si="1"/>
        <v>-4.0619415278562257E-7</v>
      </c>
      <c r="CG11" s="66" t="str">
        <f t="shared" si="2"/>
        <v/>
      </c>
      <c r="CH11" s="66">
        <f t="shared" si="3"/>
        <v>-3.5745389600374692E-7</v>
      </c>
      <c r="CI11" s="66">
        <f t="shared" si="4"/>
        <v>-2.4495659733056846E-5</v>
      </c>
      <c r="CJ11" s="66">
        <f t="shared" si="5"/>
        <v>-2.6027815736954595E-5</v>
      </c>
      <c r="CK11" s="66">
        <f t="shared" si="6"/>
        <v>-4.589414006395837E-6</v>
      </c>
      <c r="CL11" s="66">
        <f t="shared" si="7"/>
        <v>-8.0756198314455301E-7</v>
      </c>
      <c r="CM11" s="40">
        <f t="shared" si="8"/>
        <v>-4.9151431034531008E-4</v>
      </c>
      <c r="CN11" s="40">
        <f t="shared" si="9"/>
        <v>-5.5823882691262124E-4</v>
      </c>
      <c r="CO11" s="40">
        <f t="shared" si="10"/>
        <v>8.5630448631463494E-4</v>
      </c>
      <c r="CP11" s="40">
        <f t="shared" si="11"/>
        <v>-1.3389218250826477E-3</v>
      </c>
    </row>
    <row r="12" spans="1:94" x14ac:dyDescent="0.25">
      <c r="A12" s="73" t="s">
        <v>175</v>
      </c>
      <c r="B12" s="73">
        <v>193.51828795</v>
      </c>
      <c r="C12" s="73"/>
      <c r="D12" s="73">
        <v>708.12850567999999</v>
      </c>
      <c r="E12" s="73">
        <v>19.592104629000001</v>
      </c>
      <c r="F12" s="73">
        <v>18.993719209999998</v>
      </c>
      <c r="G12" s="73">
        <v>1.8514950124</v>
      </c>
      <c r="H12" s="73">
        <v>25.413360708999999</v>
      </c>
      <c r="I12" s="73"/>
      <c r="J12" s="73"/>
      <c r="K12" s="73"/>
      <c r="L12" s="73"/>
      <c r="M12" s="73"/>
      <c r="N12" s="22"/>
      <c r="O12" s="22"/>
      <c r="P12" s="73"/>
      <c r="Q12" s="73" t="s">
        <v>175</v>
      </c>
      <c r="R12" s="73">
        <v>0</v>
      </c>
      <c r="S12" s="73">
        <v>0.67138010651532298</v>
      </c>
      <c r="T12" s="73">
        <v>0.248496486518992</v>
      </c>
      <c r="U12" s="73">
        <v>0.248496486518992</v>
      </c>
      <c r="V12" s="73">
        <v>1.9743018556755201</v>
      </c>
      <c r="W12" s="73">
        <v>0</v>
      </c>
      <c r="X12" s="73">
        <v>0.120366683304822</v>
      </c>
      <c r="Y12" s="73">
        <v>0.61788380676119403</v>
      </c>
      <c r="Z12" s="73">
        <v>193.518245968793</v>
      </c>
      <c r="AA12" s="73">
        <v>5.9140307565533501</v>
      </c>
      <c r="AB12" s="73">
        <v>4.49370486742314E-2</v>
      </c>
      <c r="AC12" s="73">
        <v>1.0324805281079601</v>
      </c>
      <c r="AD12" s="73">
        <v>0</v>
      </c>
      <c r="AE12" s="73">
        <v>0</v>
      </c>
      <c r="AF12" s="73">
        <v>1.08597778576102</v>
      </c>
      <c r="AG12" s="73">
        <v>1.08597778576102</v>
      </c>
      <c r="AH12" s="73">
        <v>5.6650221129537996</v>
      </c>
      <c r="AI12" s="73">
        <v>0.81766853955014696</v>
      </c>
      <c r="AJ12" s="73">
        <v>3.2632882660721403E-2</v>
      </c>
      <c r="AK12" s="73">
        <v>0.85570250620055099</v>
      </c>
      <c r="AL12" s="73">
        <v>8.7563372822392294E-2</v>
      </c>
      <c r="AM12" s="73">
        <v>0</v>
      </c>
      <c r="AN12" s="73">
        <v>6.9285554010277001E-2</v>
      </c>
      <c r="AO12" s="73">
        <v>0.36557219152873999</v>
      </c>
      <c r="AP12" s="73">
        <v>0</v>
      </c>
      <c r="AQ12" s="73">
        <v>26.1307521759067</v>
      </c>
      <c r="AR12" s="73">
        <v>637.31543764083403</v>
      </c>
      <c r="AS12" s="73">
        <v>65.147806598213094</v>
      </c>
      <c r="AT12" s="73">
        <v>708.12826635199997</v>
      </c>
      <c r="AU12" s="73">
        <v>0</v>
      </c>
      <c r="AV12" s="73">
        <v>1.0416931825951099</v>
      </c>
      <c r="AW12" s="73">
        <v>0</v>
      </c>
      <c r="AX12" s="73">
        <v>9.0863963339870004</v>
      </c>
      <c r="AY12" s="73">
        <v>1.1073341304144099E-2</v>
      </c>
      <c r="AZ12" s="73">
        <v>3.8937095607841799E-3</v>
      </c>
      <c r="BA12" s="73">
        <v>14.647949697360501</v>
      </c>
      <c r="BB12" s="73">
        <v>4.9763512436823698E-3</v>
      </c>
      <c r="BC12" s="73">
        <v>0</v>
      </c>
      <c r="BD12" s="73">
        <v>7.2176138251844998E-4</v>
      </c>
      <c r="BE12" s="73">
        <v>19.5916380375571</v>
      </c>
      <c r="BF12" s="73">
        <v>18.993218246334798</v>
      </c>
      <c r="BG12" s="73">
        <v>0.59841979122229705</v>
      </c>
      <c r="BH12" s="73">
        <v>0</v>
      </c>
      <c r="BI12" s="73">
        <v>0</v>
      </c>
      <c r="BJ12" s="73">
        <v>7.7703230873526305E-2</v>
      </c>
      <c r="BK12" s="73">
        <v>0</v>
      </c>
      <c r="BL12" s="73">
        <v>0.83382481467396397</v>
      </c>
      <c r="BM12" s="73">
        <v>0</v>
      </c>
      <c r="BN12" s="73">
        <v>2.1671827531319399E-2</v>
      </c>
      <c r="BO12" s="73">
        <v>3.3352960592381899</v>
      </c>
      <c r="BP12" s="73">
        <v>2.21979851810565E-2</v>
      </c>
      <c r="BQ12" s="73">
        <v>0</v>
      </c>
      <c r="BR12" s="73">
        <v>5.6031477658911803E-2</v>
      </c>
      <c r="BS12" s="73">
        <v>7.5975507333123798E-5</v>
      </c>
      <c r="BT12" s="73">
        <v>1.85149290283944</v>
      </c>
      <c r="BU12" s="73">
        <v>3.79514494015385</v>
      </c>
      <c r="BV12" s="73">
        <v>0</v>
      </c>
      <c r="BW12" s="73">
        <v>0</v>
      </c>
      <c r="BX12" s="73">
        <v>1.27132641948981</v>
      </c>
      <c r="BY12" s="73">
        <v>0</v>
      </c>
      <c r="BZ12" s="73">
        <v>0.20752372385852899</v>
      </c>
      <c r="CA12" s="73">
        <v>25.413350485953799</v>
      </c>
      <c r="CB12" s="73">
        <v>1.7671643058322</v>
      </c>
      <c r="CC12" s="90"/>
      <c r="CD12" s="28">
        <f t="shared" si="0"/>
        <v>7.9999943260813181E-3</v>
      </c>
      <c r="CE12" s="28">
        <f t="shared" si="12"/>
        <v>1.9247511758534445E-2</v>
      </c>
      <c r="CF12" s="66">
        <f t="shared" si="1"/>
        <v>-2.1693663916551542E-7</v>
      </c>
      <c r="CG12" s="66" t="str">
        <f t="shared" si="2"/>
        <v/>
      </c>
      <c r="CH12" s="66">
        <f t="shared" si="3"/>
        <v>-3.3797255455880341E-7</v>
      </c>
      <c r="CI12" s="66">
        <f t="shared" si="4"/>
        <v>-2.3815279253385225E-5</v>
      </c>
      <c r="CJ12" s="66">
        <f t="shared" si="5"/>
        <v>-2.6375227498153854E-5</v>
      </c>
      <c r="CK12" s="66">
        <f t="shared" si="6"/>
        <v>-1.139382253739206E-6</v>
      </c>
      <c r="CL12" s="66">
        <f t="shared" si="7"/>
        <v>-4.0227053465530836E-7</v>
      </c>
      <c r="CM12" s="40">
        <f t="shared" si="8"/>
        <v>-4.9200334509844751E-4</v>
      </c>
      <c r="CN12" s="40">
        <f t="shared" si="9"/>
        <v>-5.578551055032768E-4</v>
      </c>
      <c r="CO12" s="40">
        <f t="shared" si="10"/>
        <v>8.5652713939759117E-4</v>
      </c>
      <c r="CP12" s="40">
        <f t="shared" si="11"/>
        <v>-1.3389290280447514E-3</v>
      </c>
    </row>
    <row r="13" spans="1:94" x14ac:dyDescent="0.25">
      <c r="A13" s="73" t="s">
        <v>176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2"/>
      <c r="O13" s="22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90"/>
      <c r="CD13" s="28" t="e">
        <f t="shared" si="0"/>
        <v>#DIV/0!</v>
      </c>
      <c r="CE13" s="28" t="e">
        <f t="shared" si="12"/>
        <v>#DIV/0!</v>
      </c>
      <c r="CF13" s="66" t="str">
        <f t="shared" si="1"/>
        <v/>
      </c>
      <c r="CG13" s="66" t="str">
        <f t="shared" si="2"/>
        <v/>
      </c>
      <c r="CH13" s="66" t="str">
        <f t="shared" si="3"/>
        <v/>
      </c>
      <c r="CI13" s="66" t="str">
        <f t="shared" si="4"/>
        <v/>
      </c>
      <c r="CJ13" s="66" t="str">
        <f t="shared" si="5"/>
        <v/>
      </c>
      <c r="CK13" s="66" t="str">
        <f t="shared" si="6"/>
        <v/>
      </c>
      <c r="CL13" s="66" t="str">
        <f t="shared" si="7"/>
        <v/>
      </c>
      <c r="CM13" s="40" t="e">
        <f t="shared" si="8"/>
        <v>#DIV/0!</v>
      </c>
      <c r="CN13" s="40" t="e">
        <f t="shared" si="9"/>
        <v>#DIV/0!</v>
      </c>
      <c r="CO13" s="40" t="e">
        <f t="shared" si="10"/>
        <v>#DIV/0!</v>
      </c>
      <c r="CP13" s="40" t="e">
        <f t="shared" si="11"/>
        <v>#DIV/0!</v>
      </c>
    </row>
    <row r="14" spans="1:94" x14ac:dyDescent="0.25">
      <c r="A14" s="73" t="s">
        <v>177</v>
      </c>
      <c r="B14" s="73">
        <v>665.82628023999996</v>
      </c>
      <c r="C14" s="73"/>
      <c r="D14" s="73">
        <v>2815.0618602999998</v>
      </c>
      <c r="E14" s="73">
        <v>84.827905231000003</v>
      </c>
      <c r="F14" s="73">
        <v>82.218843686</v>
      </c>
      <c r="G14" s="73">
        <v>10.162442503999999</v>
      </c>
      <c r="H14" s="73">
        <v>141.44014332</v>
      </c>
      <c r="I14" s="73"/>
      <c r="J14" s="73"/>
      <c r="K14" s="73"/>
      <c r="L14" s="73"/>
      <c r="M14" s="73"/>
      <c r="N14" s="22"/>
      <c r="O14" s="22"/>
      <c r="P14" s="73"/>
      <c r="Q14" s="73" t="s">
        <v>177</v>
      </c>
      <c r="R14" s="73">
        <v>0</v>
      </c>
      <c r="S14" s="73">
        <v>3.73661942899734</v>
      </c>
      <c r="T14" s="73">
        <v>1.38302755864668</v>
      </c>
      <c r="U14" s="73">
        <v>1.38302755864668</v>
      </c>
      <c r="V14" s="73">
        <v>10.988122031570599</v>
      </c>
      <c r="W14" s="73">
        <v>0</v>
      </c>
      <c r="X14" s="73">
        <v>0.66991074117482097</v>
      </c>
      <c r="Y14" s="73">
        <v>3.4388797964455402</v>
      </c>
      <c r="Z14" s="73">
        <v>665.82591983509406</v>
      </c>
      <c r="AA14" s="73">
        <v>32.915010070777498</v>
      </c>
      <c r="AB14" s="73">
        <v>0.25010031930465498</v>
      </c>
      <c r="AC14" s="73">
        <v>5.7463543119083704</v>
      </c>
      <c r="AD14" s="73">
        <v>0</v>
      </c>
      <c r="AE14" s="73">
        <v>0</v>
      </c>
      <c r="AF14" s="73">
        <v>6.0440939376584302</v>
      </c>
      <c r="AG14" s="73">
        <v>6.0440939376584302</v>
      </c>
      <c r="AH14" s="73">
        <v>22.520494338861401</v>
      </c>
      <c r="AI14" s="73">
        <v>4.5507971422738498</v>
      </c>
      <c r="AJ14" s="73">
        <v>0.18162097639753699</v>
      </c>
      <c r="AK14" s="73">
        <v>4.76248043570732</v>
      </c>
      <c r="AL14" s="73">
        <v>0.48734099850759</v>
      </c>
      <c r="AM14" s="73">
        <v>0</v>
      </c>
      <c r="AN14" s="73">
        <v>0.38561458018624201</v>
      </c>
      <c r="AO14" s="73">
        <v>1.58246533889118</v>
      </c>
      <c r="AP14" s="73">
        <v>0</v>
      </c>
      <c r="AQ14" s="73">
        <v>145.43277463428001</v>
      </c>
      <c r="AR14" s="73">
        <v>2533.5547875725401</v>
      </c>
      <c r="AS14" s="73">
        <v>258.98554006955499</v>
      </c>
      <c r="AT14" s="73">
        <v>2815.0608219809601</v>
      </c>
      <c r="AU14" s="73">
        <v>0</v>
      </c>
      <c r="AV14" s="73">
        <v>5.7976231157265001</v>
      </c>
      <c r="AW14" s="73">
        <v>0</v>
      </c>
      <c r="AX14" s="73">
        <v>50.571106720421902</v>
      </c>
      <c r="AY14" s="73">
        <v>4.7933572900786398E-2</v>
      </c>
      <c r="AZ14" s="73">
        <v>1.6854855827973299E-2</v>
      </c>
      <c r="BA14" s="73">
        <v>63.407150212690901</v>
      </c>
      <c r="BB14" s="73">
        <v>2.1541323877158399E-2</v>
      </c>
      <c r="BC14" s="73">
        <v>0</v>
      </c>
      <c r="BD14" s="73">
        <v>3.1243172358008499E-3</v>
      </c>
      <c r="BE14" s="73">
        <v>84.826188772024807</v>
      </c>
      <c r="BF14" s="73">
        <v>82.2166779038116</v>
      </c>
      <c r="BG14" s="73">
        <v>2.6095108682132002</v>
      </c>
      <c r="BH14" s="73">
        <v>0</v>
      </c>
      <c r="BI14" s="73">
        <v>0</v>
      </c>
      <c r="BJ14" s="73">
        <v>0.33635718085065303</v>
      </c>
      <c r="BK14" s="73">
        <v>0</v>
      </c>
      <c r="BL14" s="73">
        <v>3.6094065067984999</v>
      </c>
      <c r="BM14" s="73">
        <v>0</v>
      </c>
      <c r="BN14" s="73">
        <v>9.3811664856672E-2</v>
      </c>
      <c r="BO14" s="73">
        <v>14.437623901519499</v>
      </c>
      <c r="BP14" s="73">
        <v>0.123545385816725</v>
      </c>
      <c r="BQ14" s="73">
        <v>0</v>
      </c>
      <c r="BR14" s="73">
        <v>0.24254549060775901</v>
      </c>
      <c r="BS14" s="73">
        <v>3.2887664592778698E-4</v>
      </c>
      <c r="BT14" s="73">
        <v>10.1623210648183</v>
      </c>
      <c r="BU14" s="73">
        <v>21.122174602846901</v>
      </c>
      <c r="BV14" s="73">
        <v>0</v>
      </c>
      <c r="BW14" s="73">
        <v>0</v>
      </c>
      <c r="BX14" s="73">
        <v>7.0756730798931597</v>
      </c>
      <c r="BY14" s="73">
        <v>0</v>
      </c>
      <c r="BZ14" s="73">
        <v>1.15499108916191</v>
      </c>
      <c r="CA14" s="73">
        <v>141.440002925974</v>
      </c>
      <c r="CB14" s="73">
        <v>9.8352941896946593</v>
      </c>
      <c r="CC14" s="90"/>
      <c r="CD14" s="28">
        <f t="shared" si="0"/>
        <v>8.000002757671756E-3</v>
      </c>
      <c r="CE14" s="28">
        <f t="shared" si="12"/>
        <v>1.9247497943696606E-2</v>
      </c>
      <c r="CF14" s="66">
        <f t="shared" si="1"/>
        <v>-5.4128969762958817E-7</v>
      </c>
      <c r="CG14" s="66" t="str">
        <f t="shared" si="2"/>
        <v/>
      </c>
      <c r="CH14" s="66">
        <f t="shared" si="3"/>
        <v>-3.6884412891630193E-7</v>
      </c>
      <c r="CI14" s="66">
        <f t="shared" si="4"/>
        <v>-2.0234602876511981E-5</v>
      </c>
      <c r="CJ14" s="66">
        <f t="shared" si="5"/>
        <v>-2.6341676570767903E-5</v>
      </c>
      <c r="CK14" s="66">
        <f t="shared" si="6"/>
        <v>-1.194980258449152E-5</v>
      </c>
      <c r="CL14" s="66">
        <f t="shared" si="7"/>
        <v>-9.9260381606874382E-7</v>
      </c>
      <c r="CM14" s="40">
        <f t="shared" si="8"/>
        <v>-4.9142608118268286E-4</v>
      </c>
      <c r="CN14" s="40">
        <f t="shared" si="9"/>
        <v>-5.5712592647961276E-4</v>
      </c>
      <c r="CO14" s="40">
        <f t="shared" si="10"/>
        <v>8.5637344190412398E-4</v>
      </c>
      <c r="CP14" s="40">
        <f t="shared" si="11"/>
        <v>-1.3379591987892291E-3</v>
      </c>
    </row>
    <row r="15" spans="1:94" x14ac:dyDescent="0.25">
      <c r="A15" s="73" t="s">
        <v>178</v>
      </c>
      <c r="B15" s="73">
        <v>73.019359747999999</v>
      </c>
      <c r="C15" s="73"/>
      <c r="D15" s="73">
        <v>290.95199857</v>
      </c>
      <c r="E15" s="73">
        <v>8.9279245085000003</v>
      </c>
      <c r="F15" s="73">
        <v>8.6405502083000005</v>
      </c>
      <c r="G15" s="73">
        <v>2.8225403796999999</v>
      </c>
      <c r="H15" s="73">
        <v>12.637522883999999</v>
      </c>
      <c r="I15" s="73"/>
      <c r="J15" s="73"/>
      <c r="K15" s="73"/>
      <c r="L15" s="73"/>
      <c r="M15" s="73"/>
      <c r="N15" s="22"/>
      <c r="O15" s="22"/>
      <c r="P15" s="73"/>
      <c r="Q15" s="73" t="s">
        <v>178</v>
      </c>
      <c r="R15" s="73">
        <v>0</v>
      </c>
      <c r="S15" s="73">
        <v>0.33386266958643401</v>
      </c>
      <c r="T15" s="73">
        <v>0.123571993959501</v>
      </c>
      <c r="U15" s="73">
        <v>0.123571993959501</v>
      </c>
      <c r="V15" s="73">
        <v>0.98177668451412803</v>
      </c>
      <c r="W15" s="73">
        <v>0</v>
      </c>
      <c r="X15" s="73">
        <v>5.9855738886155002E-2</v>
      </c>
      <c r="Y15" s="73">
        <v>0.307260173165676</v>
      </c>
      <c r="Z15" s="73">
        <v>73.019296573466207</v>
      </c>
      <c r="AA15" s="73">
        <v>2.94091781201214</v>
      </c>
      <c r="AB15" s="73">
        <v>2.23461110478359E-2</v>
      </c>
      <c r="AC15" s="73">
        <v>0.51342997864026796</v>
      </c>
      <c r="AD15" s="73">
        <v>0</v>
      </c>
      <c r="AE15" s="73">
        <v>0</v>
      </c>
      <c r="AF15" s="73">
        <v>0.54003315192242796</v>
      </c>
      <c r="AG15" s="73">
        <v>0.54003315192242796</v>
      </c>
      <c r="AH15" s="73">
        <v>2.3276148490881101</v>
      </c>
      <c r="AI15" s="73">
        <v>0.40660855002573598</v>
      </c>
      <c r="AJ15" s="73">
        <v>1.6227561789561099E-2</v>
      </c>
      <c r="AK15" s="73">
        <v>0.42552211722240901</v>
      </c>
      <c r="AL15" s="73">
        <v>4.3543313607932198E-2</v>
      </c>
      <c r="AM15" s="73">
        <v>0</v>
      </c>
      <c r="AN15" s="73">
        <v>3.4454007671886298E-2</v>
      </c>
      <c r="AO15" s="73">
        <v>0.166303675228757</v>
      </c>
      <c r="AP15" s="73">
        <v>0</v>
      </c>
      <c r="AQ15" s="73">
        <v>12.994252174473701</v>
      </c>
      <c r="AR15" s="73">
        <v>261.85671017157398</v>
      </c>
      <c r="AS15" s="73">
        <v>26.767579988116999</v>
      </c>
      <c r="AT15" s="73">
        <v>290.95190500877902</v>
      </c>
      <c r="AU15" s="73">
        <v>0</v>
      </c>
      <c r="AV15" s="73">
        <v>0.51801094363272104</v>
      </c>
      <c r="AW15" s="73">
        <v>0</v>
      </c>
      <c r="AX15" s="73">
        <v>4.5184717848714397</v>
      </c>
      <c r="AY15" s="73">
        <v>5.0374113327491003E-3</v>
      </c>
      <c r="AZ15" s="73">
        <v>1.77130328587884E-3</v>
      </c>
      <c r="BA15" s="73">
        <v>6.66355146546735</v>
      </c>
      <c r="BB15" s="73">
        <v>2.26381250538754E-3</v>
      </c>
      <c r="BC15" s="73">
        <v>0</v>
      </c>
      <c r="BD15" s="73">
        <v>3.2834069732193499E-4</v>
      </c>
      <c r="BE15" s="73">
        <v>8.9277753055952296</v>
      </c>
      <c r="BF15" s="73">
        <v>8.6402738197020508</v>
      </c>
      <c r="BG15" s="73">
        <v>0.28750148589317398</v>
      </c>
      <c r="BH15" s="73">
        <v>0</v>
      </c>
      <c r="BI15" s="73">
        <v>0</v>
      </c>
      <c r="BJ15" s="73">
        <v>3.5348260875124701E-2</v>
      </c>
      <c r="BK15" s="73">
        <v>0</v>
      </c>
      <c r="BL15" s="73">
        <v>0.37931800394627302</v>
      </c>
      <c r="BM15" s="73">
        <v>0</v>
      </c>
      <c r="BN15" s="73">
        <v>9.8588099545296702E-3</v>
      </c>
      <c r="BO15" s="73">
        <v>1.5172723741023</v>
      </c>
      <c r="BP15" s="73">
        <v>1.1038597702558399E-2</v>
      </c>
      <c r="BQ15" s="73">
        <v>0</v>
      </c>
      <c r="BR15" s="73">
        <v>2.5489475528144699E-2</v>
      </c>
      <c r="BS15" s="73">
        <v>3.4562006989754003E-5</v>
      </c>
      <c r="BT15" s="73">
        <v>2.8225696902977901</v>
      </c>
      <c r="BU15" s="73">
        <v>1.8872420164835699</v>
      </c>
      <c r="BV15" s="73">
        <v>0</v>
      </c>
      <c r="BW15" s="73">
        <v>0</v>
      </c>
      <c r="BX15" s="73">
        <v>0.632203632249007</v>
      </c>
      <c r="BY15" s="73">
        <v>0</v>
      </c>
      <c r="BZ15" s="73">
        <v>0.103197250244613</v>
      </c>
      <c r="CA15" s="73">
        <v>12.637503620760899</v>
      </c>
      <c r="CB15" s="73">
        <v>0.87877166870958501</v>
      </c>
      <c r="CC15" s="90"/>
      <c r="CD15" s="28">
        <f t="shared" si="0"/>
        <v>7.9999986561967284E-3</v>
      </c>
      <c r="CE15" s="28">
        <f t="shared" si="12"/>
        <v>1.9247500565264697E-2</v>
      </c>
      <c r="CF15" s="66">
        <f t="shared" si="1"/>
        <v>-8.6517512630485994E-7</v>
      </c>
      <c r="CG15" s="66" t="str">
        <f t="shared" si="2"/>
        <v/>
      </c>
      <c r="CH15" s="66">
        <f t="shared" si="3"/>
        <v>-3.2156926722807757E-7</v>
      </c>
      <c r="CI15" s="66">
        <f t="shared" si="4"/>
        <v>-1.671193619845982E-5</v>
      </c>
      <c r="CJ15" s="66">
        <f t="shared" si="5"/>
        <v>-3.1987384053884239E-5</v>
      </c>
      <c r="CK15" s="66">
        <f t="shared" si="6"/>
        <v>1.0384474213731596E-5</v>
      </c>
      <c r="CL15" s="66">
        <f t="shared" si="7"/>
        <v>-1.5242891567168791E-6</v>
      </c>
      <c r="CM15" s="40">
        <f t="shared" si="8"/>
        <v>-4.9100248901158691E-4</v>
      </c>
      <c r="CN15" s="40">
        <f t="shared" si="9"/>
        <v>-5.5754312712748895E-4</v>
      </c>
      <c r="CO15" s="40">
        <f t="shared" si="10"/>
        <v>8.5678706788226244E-4</v>
      </c>
      <c r="CP15" s="40">
        <f t="shared" si="11"/>
        <v>-1.344252040838841E-3</v>
      </c>
    </row>
    <row r="16" spans="1:94" s="21" customFormat="1" x14ac:dyDescent="0.25">
      <c r="A16" s="73" t="s">
        <v>179</v>
      </c>
      <c r="B16" s="73">
        <v>97.123055770999997</v>
      </c>
      <c r="C16" s="73"/>
      <c r="D16" s="73">
        <v>401.98675441</v>
      </c>
      <c r="E16" s="73">
        <v>11.899174607999999</v>
      </c>
      <c r="F16" s="73">
        <v>11.535406851999999</v>
      </c>
      <c r="G16" s="73">
        <v>1.1362157368000001</v>
      </c>
      <c r="H16" s="73">
        <v>19.310442603999999</v>
      </c>
      <c r="I16" s="73"/>
      <c r="J16" s="73"/>
      <c r="K16" s="73"/>
      <c r="L16" s="73"/>
      <c r="M16" s="73"/>
      <c r="N16" s="22"/>
      <c r="O16" s="22"/>
      <c r="P16" s="73"/>
      <c r="Q16" s="73" t="s">
        <v>179</v>
      </c>
      <c r="R16" s="73">
        <v>0</v>
      </c>
      <c r="S16" s="73">
        <v>0.51015006010661401</v>
      </c>
      <c r="T16" s="73">
        <v>0.188820865998719</v>
      </c>
      <c r="U16" s="73">
        <v>0.188820865998719</v>
      </c>
      <c r="V16" s="73">
        <v>1.50017826248218</v>
      </c>
      <c r="W16" s="73">
        <v>0</v>
      </c>
      <c r="X16" s="73">
        <v>9.1461000600765396E-2</v>
      </c>
      <c r="Y16" s="73">
        <v>0.46950077743535601</v>
      </c>
      <c r="Z16" s="73">
        <v>97.122986113306595</v>
      </c>
      <c r="AA16" s="73">
        <v>4.4937911682365703</v>
      </c>
      <c r="AB16" s="73">
        <v>3.41455633601008E-2</v>
      </c>
      <c r="AC16" s="73">
        <v>0.78453377771838495</v>
      </c>
      <c r="AD16" s="73">
        <v>0</v>
      </c>
      <c r="AE16" s="73">
        <v>0</v>
      </c>
      <c r="AF16" s="73">
        <v>0.82518360909064103</v>
      </c>
      <c r="AG16" s="73">
        <v>0.82518360909064103</v>
      </c>
      <c r="AH16" s="73">
        <v>3.2158908167573301</v>
      </c>
      <c r="AI16" s="73">
        <v>0.62130748534626301</v>
      </c>
      <c r="AJ16" s="73">
        <v>2.4796194330087999E-2</v>
      </c>
      <c r="AK16" s="73">
        <v>0.65020809692006498</v>
      </c>
      <c r="AL16" s="73">
        <v>6.6535353676443004E-2</v>
      </c>
      <c r="AM16" s="73">
        <v>0</v>
      </c>
      <c r="AN16" s="73">
        <v>5.26468817430992E-2</v>
      </c>
      <c r="AO16" s="73">
        <v>0.22202217289527401</v>
      </c>
      <c r="AP16" s="73">
        <v>0</v>
      </c>
      <c r="AQ16" s="73">
        <v>19.855529287962199</v>
      </c>
      <c r="AR16" s="73">
        <v>361.78798378544599</v>
      </c>
      <c r="AS16" s="73">
        <v>36.982752315569499</v>
      </c>
      <c r="AT16" s="73">
        <v>401.98662691777298</v>
      </c>
      <c r="AU16" s="73">
        <v>0</v>
      </c>
      <c r="AV16" s="73">
        <v>0.79153328046754501</v>
      </c>
      <c r="AW16" s="73">
        <v>0</v>
      </c>
      <c r="AX16" s="73">
        <v>6.9043331429818604</v>
      </c>
      <c r="AY16" s="73">
        <v>6.7251480326504503E-3</v>
      </c>
      <c r="AZ16" s="73">
        <v>2.3647621318694601E-3</v>
      </c>
      <c r="BA16" s="73">
        <v>8.8961191411894998</v>
      </c>
      <c r="BB16" s="73">
        <v>3.0222798434718298E-3</v>
      </c>
      <c r="BC16" s="73">
        <v>0</v>
      </c>
      <c r="BD16" s="73">
        <v>4.38347958244459E-4</v>
      </c>
      <c r="BE16" s="73">
        <v>11.899003897301601</v>
      </c>
      <c r="BF16" s="73">
        <v>11.535124224588699</v>
      </c>
      <c r="BG16" s="73">
        <v>0.36387967271284199</v>
      </c>
      <c r="BH16" s="73">
        <v>0</v>
      </c>
      <c r="BI16" s="73">
        <v>0</v>
      </c>
      <c r="BJ16" s="73">
        <v>4.7191414816162E-2</v>
      </c>
      <c r="BK16" s="73">
        <v>0</v>
      </c>
      <c r="BL16" s="73">
        <v>0.506404930306387</v>
      </c>
      <c r="BM16" s="73">
        <v>0</v>
      </c>
      <c r="BN16" s="73">
        <v>1.3161913438824399E-2</v>
      </c>
      <c r="BO16" s="73">
        <v>2.0256206449621601</v>
      </c>
      <c r="BP16" s="73">
        <v>1.6867334088755299E-2</v>
      </c>
      <c r="BQ16" s="73">
        <v>0</v>
      </c>
      <c r="BR16" s="73">
        <v>3.4029500046848203E-2</v>
      </c>
      <c r="BS16" s="73">
        <v>4.6141862663073101E-5</v>
      </c>
      <c r="BT16" s="73">
        <v>1.1361514378478399</v>
      </c>
      <c r="BU16" s="73">
        <v>2.8837507653092702</v>
      </c>
      <c r="BV16" s="73">
        <v>0</v>
      </c>
      <c r="BW16" s="73">
        <v>0</v>
      </c>
      <c r="BX16" s="73">
        <v>0.96602183861131197</v>
      </c>
      <c r="BY16" s="73">
        <v>0</v>
      </c>
      <c r="BZ16" s="73">
        <v>0.15768771538246301</v>
      </c>
      <c r="CA16" s="73">
        <v>19.310406399135701</v>
      </c>
      <c r="CB16" s="73">
        <v>1.34278467348551</v>
      </c>
      <c r="CC16" s="90"/>
      <c r="CD16" s="28">
        <f t="shared" si="0"/>
        <v>7.9999945307015052E-3</v>
      </c>
      <c r="CE16" s="28">
        <f t="shared" si="12"/>
        <v>1.9247488676541802E-2</v>
      </c>
      <c r="CF16" s="66">
        <f t="shared" si="1"/>
        <v>-7.1721068544299039E-7</v>
      </c>
      <c r="CG16" s="66" t="str">
        <f t="shared" si="2"/>
        <v/>
      </c>
      <c r="CH16" s="66">
        <f t="shared" si="3"/>
        <v>-3.1715529336235687E-7</v>
      </c>
      <c r="CI16" s="66">
        <f t="shared" si="4"/>
        <v>-1.434643191837929E-5</v>
      </c>
      <c r="CJ16" s="66">
        <f t="shared" si="5"/>
        <v>-2.4500861991802104E-5</v>
      </c>
      <c r="CK16" s="66">
        <f t="shared" si="6"/>
        <v>-5.6590443238615595E-5</v>
      </c>
      <c r="CL16" s="66">
        <f t="shared" si="7"/>
        <v>-1.8748852649381311E-6</v>
      </c>
      <c r="CM16" s="40">
        <f t="shared" si="8"/>
        <v>-4.9144027761802785E-4</v>
      </c>
      <c r="CN16" s="40">
        <f t="shared" si="9"/>
        <v>-5.574713246423908E-4</v>
      </c>
      <c r="CO16" s="40">
        <f t="shared" si="10"/>
        <v>8.569036825743021E-4</v>
      </c>
      <c r="CP16" s="40">
        <f t="shared" si="11"/>
        <v>-1.3378450733979219E-3</v>
      </c>
    </row>
    <row r="17" spans="1:94" s="21" customFormat="1" x14ac:dyDescent="0.25">
      <c r="A17" s="73" t="s">
        <v>180</v>
      </c>
      <c r="B17" s="73">
        <v>1.9450089999999999E-4</v>
      </c>
      <c r="C17" s="73"/>
      <c r="D17" s="73">
        <v>6.7573779999999999E-4</v>
      </c>
      <c r="E17" s="73">
        <v>1.7532599999999999E-5</v>
      </c>
      <c r="F17" s="73">
        <v>1.7008899999999999E-5</v>
      </c>
      <c r="G17" s="73">
        <v>3.9375908E-7</v>
      </c>
      <c r="H17" s="73">
        <v>1.8804399999999999E-5</v>
      </c>
      <c r="I17" s="73"/>
      <c r="J17" s="73"/>
      <c r="K17" s="73"/>
      <c r="L17" s="73"/>
      <c r="M17" s="73"/>
      <c r="N17" s="22"/>
      <c r="O17" s="22"/>
      <c r="P17" s="73"/>
      <c r="Q17" s="73" t="s">
        <v>180</v>
      </c>
      <c r="R17" s="73">
        <v>0</v>
      </c>
      <c r="S17" s="73">
        <v>4.9667585112187704E-7</v>
      </c>
      <c r="T17" s="73">
        <v>1.83846892971113E-7</v>
      </c>
      <c r="U17" s="73">
        <v>1.83846892971113E-7</v>
      </c>
      <c r="V17" s="73">
        <v>1.46031680417996E-6</v>
      </c>
      <c r="W17" s="73">
        <v>0</v>
      </c>
      <c r="X17" s="73">
        <v>8.9031014842617506E-8</v>
      </c>
      <c r="Y17" s="73">
        <v>4.5711260657969402E-7</v>
      </c>
      <c r="Z17" s="73">
        <v>1.9450012952154099E-4</v>
      </c>
      <c r="AA17" s="73">
        <v>4.3756229435010496E-6</v>
      </c>
      <c r="AB17" s="73">
        <v>3.32448254766117E-8</v>
      </c>
      <c r="AC17" s="73">
        <v>7.6373018733775302E-7</v>
      </c>
      <c r="AD17" s="73">
        <v>0</v>
      </c>
      <c r="AE17" s="73">
        <v>0</v>
      </c>
      <c r="AF17" s="73">
        <v>8.0328821574430799E-7</v>
      </c>
      <c r="AG17" s="73">
        <v>8.0328821574430799E-7</v>
      </c>
      <c r="AH17" s="73">
        <v>5.4052921950869999E-6</v>
      </c>
      <c r="AI17" s="73">
        <v>6.0489955191057999E-7</v>
      </c>
      <c r="AJ17" s="73">
        <v>2.4140186951944701E-8</v>
      </c>
      <c r="AK17" s="73">
        <v>6.33056789960151E-7</v>
      </c>
      <c r="AL17" s="73">
        <v>6.4776181264020003E-8</v>
      </c>
      <c r="AM17" s="73">
        <v>0</v>
      </c>
      <c r="AN17" s="73">
        <v>5.1257745002397503E-8</v>
      </c>
      <c r="AO17" s="73">
        <v>3.2737534240535201E-7</v>
      </c>
      <c r="AP17" s="73">
        <v>0</v>
      </c>
      <c r="AQ17" s="73">
        <v>1.9331227919332799E-5</v>
      </c>
      <c r="AR17" s="73">
        <v>6.0817143140594202E-4</v>
      </c>
      <c r="AS17" s="73">
        <v>6.2165930874077499E-5</v>
      </c>
      <c r="AT17" s="73">
        <v>6.7574265447510704E-4</v>
      </c>
      <c r="AU17" s="73">
        <v>0</v>
      </c>
      <c r="AV17" s="73">
        <v>7.7050656701775198E-7</v>
      </c>
      <c r="AW17" s="73">
        <v>0</v>
      </c>
      <c r="AX17" s="73">
        <v>6.7220225202136197E-6</v>
      </c>
      <c r="AY17" s="73">
        <v>9.9163897110291707E-9</v>
      </c>
      <c r="AZ17" s="73">
        <v>3.48660967718822E-9</v>
      </c>
      <c r="BA17" s="73">
        <v>1.3118603151507099E-5</v>
      </c>
      <c r="BB17" s="73">
        <v>4.4566433527891201E-9</v>
      </c>
      <c r="BC17" s="73">
        <v>0</v>
      </c>
      <c r="BD17" s="73">
        <v>6.4639516746859701E-10</v>
      </c>
      <c r="BE17" s="73">
        <v>1.7529952677788899E-5</v>
      </c>
      <c r="BF17" s="73">
        <v>1.7009992581446999E-5</v>
      </c>
      <c r="BG17" s="73">
        <v>5.1996009634198096E-7</v>
      </c>
      <c r="BH17" s="73">
        <v>0</v>
      </c>
      <c r="BI17" s="73">
        <v>0</v>
      </c>
      <c r="BJ17" s="73">
        <v>6.9588893114414296E-8</v>
      </c>
      <c r="BK17" s="73">
        <v>0</v>
      </c>
      <c r="BL17" s="73">
        <v>7.4670546801368998E-7</v>
      </c>
      <c r="BM17" s="73">
        <v>0</v>
      </c>
      <c r="BN17" s="73">
        <v>1.94116966219679E-8</v>
      </c>
      <c r="BO17" s="73">
        <v>2.9869321031542602E-6</v>
      </c>
      <c r="BP17" s="73">
        <v>1.6419615403693799E-8</v>
      </c>
      <c r="BQ17" s="73">
        <v>0</v>
      </c>
      <c r="BR17" s="73">
        <v>5.0177196492446403E-8</v>
      </c>
      <c r="BS17" s="73">
        <v>6.8034634611462904E-11</v>
      </c>
      <c r="BT17" s="73">
        <v>3.899888115434E-7</v>
      </c>
      <c r="BU17" s="73">
        <v>2.8071248863241701E-6</v>
      </c>
      <c r="BV17" s="73">
        <v>0</v>
      </c>
      <c r="BW17" s="73">
        <v>0</v>
      </c>
      <c r="BX17" s="73">
        <v>9.4048940403555996E-7</v>
      </c>
      <c r="BY17" s="73">
        <v>0</v>
      </c>
      <c r="BZ17" s="73">
        <v>1.5352806759371001E-7</v>
      </c>
      <c r="CA17" s="73">
        <v>1.8799914019742299E-5</v>
      </c>
      <c r="CB17" s="73">
        <v>1.30718987858044E-6</v>
      </c>
      <c r="CC17" s="90"/>
      <c r="CD17" s="28">
        <f t="shared" si="0"/>
        <v>7.999039514955052E-3</v>
      </c>
      <c r="CE17" s="28">
        <f t="shared" si="12"/>
        <v>1.9246060269445631E-2</v>
      </c>
      <c r="CF17" s="66">
        <f t="shared" si="1"/>
        <v>-3.9613105080805902E-6</v>
      </c>
      <c r="CG17" s="66" t="str">
        <f t="shared" si="2"/>
        <v/>
      </c>
      <c r="CH17" s="66">
        <f t="shared" si="3"/>
        <v>7.1839626361777818E-6</v>
      </c>
      <c r="CI17" s="66">
        <f t="shared" si="4"/>
        <v>-1.509942741578666E-4</v>
      </c>
      <c r="CJ17" s="66">
        <f t="shared" si="5"/>
        <v>6.4235867516442563E-5</v>
      </c>
      <c r="CK17" s="66">
        <f t="shared" si="6"/>
        <v>-9.5750641651235029E-3</v>
      </c>
      <c r="CL17" s="66">
        <f t="shared" si="7"/>
        <v>-2.3856013793046844E-4</v>
      </c>
      <c r="CM17" s="40">
        <f t="shared" si="8"/>
        <v>-3.9509601087698979E-4</v>
      </c>
      <c r="CN17" s="40">
        <f t="shared" si="9"/>
        <v>-6.9340846975725248E-4</v>
      </c>
      <c r="CO17" s="40">
        <f t="shared" si="10"/>
        <v>7.563236950107043E-4</v>
      </c>
      <c r="CP17" s="40">
        <f t="shared" si="11"/>
        <v>-1.2863489486135606E-3</v>
      </c>
    </row>
    <row r="18" spans="1:94" s="21" customFormat="1" x14ac:dyDescent="0.25">
      <c r="A18" s="73" t="s">
        <v>181</v>
      </c>
      <c r="B18" s="73">
        <v>849.42244339000001</v>
      </c>
      <c r="C18" s="73"/>
      <c r="D18" s="73">
        <v>3620.9267037999998</v>
      </c>
      <c r="E18" s="73">
        <v>110.05378428</v>
      </c>
      <c r="F18" s="73">
        <v>106.65563117000001</v>
      </c>
      <c r="G18" s="73">
        <v>14.927062567</v>
      </c>
      <c r="H18" s="73">
        <v>184.85556932</v>
      </c>
      <c r="I18" s="73"/>
      <c r="J18" s="73"/>
      <c r="K18" s="73"/>
      <c r="L18" s="73"/>
      <c r="M18" s="73"/>
      <c r="N18" s="22"/>
      <c r="O18" s="22"/>
      <c r="P18" s="73"/>
      <c r="Q18" s="73" t="s">
        <v>181</v>
      </c>
      <c r="R18" s="73">
        <v>0</v>
      </c>
      <c r="S18" s="73">
        <v>4.8835877718071696</v>
      </c>
      <c r="T18" s="73">
        <v>1.8075525013551199</v>
      </c>
      <c r="U18" s="73">
        <v>1.8075525013551199</v>
      </c>
      <c r="V18" s="73">
        <v>14.3609607255986</v>
      </c>
      <c r="W18" s="73">
        <v>0</v>
      </c>
      <c r="X18" s="73">
        <v>0.87554126960548195</v>
      </c>
      <c r="Y18" s="73">
        <v>4.4944570512036899</v>
      </c>
      <c r="Z18" s="73">
        <v>849.42193981690502</v>
      </c>
      <c r="AA18" s="73">
        <v>43.018376612593599</v>
      </c>
      <c r="AB18" s="73">
        <v>0.326869420738855</v>
      </c>
      <c r="AC18" s="73">
        <v>7.51021427164613</v>
      </c>
      <c r="AD18" s="73">
        <v>0</v>
      </c>
      <c r="AE18" s="73">
        <v>0</v>
      </c>
      <c r="AF18" s="73">
        <v>7.8993465651038797</v>
      </c>
      <c r="AG18" s="73">
        <v>7.8993465651038797</v>
      </c>
      <c r="AH18" s="73">
        <v>28.9674022424533</v>
      </c>
      <c r="AI18" s="73">
        <v>5.9476785267249301</v>
      </c>
      <c r="AJ18" s="73">
        <v>0.237369336953375</v>
      </c>
      <c r="AK18" s="73">
        <v>6.22433889905375</v>
      </c>
      <c r="AL18" s="73">
        <v>0.63693164656485501</v>
      </c>
      <c r="AM18" s="73">
        <v>0</v>
      </c>
      <c r="AN18" s="73">
        <v>0.50398041365665003</v>
      </c>
      <c r="AO18" s="73">
        <v>2.0528004254422201</v>
      </c>
      <c r="AP18" s="73">
        <v>0</v>
      </c>
      <c r="AQ18" s="73">
        <v>190.07383989472899</v>
      </c>
      <c r="AR18" s="73">
        <v>3258.8328938403902</v>
      </c>
      <c r="AS18" s="73">
        <v>333.125123025226</v>
      </c>
      <c r="AT18" s="73">
        <v>3620.9254191080699</v>
      </c>
      <c r="AU18" s="73">
        <v>0</v>
      </c>
      <c r="AV18" s="73">
        <v>7.5772228806467803</v>
      </c>
      <c r="AW18" s="73">
        <v>0</v>
      </c>
      <c r="AX18" s="73">
        <v>66.094068373220694</v>
      </c>
      <c r="AY18" s="73">
        <v>6.2180241239438397E-2</v>
      </c>
      <c r="AZ18" s="73">
        <v>2.18643970254137E-2</v>
      </c>
      <c r="BA18" s="73">
        <v>82.252795578189605</v>
      </c>
      <c r="BB18" s="73">
        <v>2.7943769049973199E-2</v>
      </c>
      <c r="BC18" s="73">
        <v>0</v>
      </c>
      <c r="BD18" s="73">
        <v>4.0529094069236098E-3</v>
      </c>
      <c r="BE18" s="73">
        <v>110.051271682614</v>
      </c>
      <c r="BF18" s="73">
        <v>106.652822351618</v>
      </c>
      <c r="BG18" s="73">
        <v>3.3984493309964301</v>
      </c>
      <c r="BH18" s="73">
        <v>0</v>
      </c>
      <c r="BI18" s="73">
        <v>0</v>
      </c>
      <c r="BJ18" s="73">
        <v>0.43632820187062099</v>
      </c>
      <c r="BK18" s="73">
        <v>0</v>
      </c>
      <c r="BL18" s="73">
        <v>4.6821822460468301</v>
      </c>
      <c r="BM18" s="73">
        <v>0</v>
      </c>
      <c r="BN18" s="73">
        <v>0.121694044983327</v>
      </c>
      <c r="BO18" s="73">
        <v>18.7287203623296</v>
      </c>
      <c r="BP18" s="73">
        <v>0.16146755239437899</v>
      </c>
      <c r="BQ18" s="73">
        <v>0</v>
      </c>
      <c r="BR18" s="73">
        <v>0.314633979618269</v>
      </c>
      <c r="BS18" s="73">
        <v>4.2662185833099002E-4</v>
      </c>
      <c r="BT18" s="73">
        <v>14.927002046730401</v>
      </c>
      <c r="BU18" s="73">
        <v>27.605697532891899</v>
      </c>
      <c r="BV18" s="73">
        <v>0</v>
      </c>
      <c r="BW18" s="73">
        <v>0</v>
      </c>
      <c r="BX18" s="73">
        <v>9.2475712776163306</v>
      </c>
      <c r="BY18" s="73">
        <v>0</v>
      </c>
      <c r="BZ18" s="73">
        <v>1.50951940462479</v>
      </c>
      <c r="CA18" s="73">
        <v>184.85548335609599</v>
      </c>
      <c r="CB18" s="73">
        <v>12.854265828109501</v>
      </c>
      <c r="CC18" s="90"/>
      <c r="CD18" s="28">
        <f t="shared" si="0"/>
        <v>7.9999996933349544E-3</v>
      </c>
      <c r="CE18" s="28">
        <f t="shared" si="12"/>
        <v>1.9247502130552645E-2</v>
      </c>
      <c r="CF18" s="66">
        <f t="shared" si="1"/>
        <v>-5.9284175842913085E-7</v>
      </c>
      <c r="CG18" s="66" t="str">
        <f t="shared" si="2"/>
        <v/>
      </c>
      <c r="CH18" s="66">
        <f t="shared" si="3"/>
        <v>-3.547964471415301E-7</v>
      </c>
      <c r="CI18" s="66">
        <f t="shared" si="4"/>
        <v>-2.2830631426619788E-5</v>
      </c>
      <c r="CJ18" s="66">
        <f t="shared" si="5"/>
        <v>-2.6335396933054558E-5</v>
      </c>
      <c r="CK18" s="66">
        <f t="shared" si="6"/>
        <v>-4.0543991376539393E-6</v>
      </c>
      <c r="CL18" s="66">
        <f t="shared" si="7"/>
        <v>-4.6503280549871774E-7</v>
      </c>
      <c r="CM18" s="40">
        <f t="shared" si="8"/>
        <v>-4.9141344527904249E-4</v>
      </c>
      <c r="CN18" s="40">
        <f t="shared" si="9"/>
        <v>-5.5804703420211878E-4</v>
      </c>
      <c r="CO18" s="40">
        <f t="shared" si="10"/>
        <v>8.5610021221972643E-4</v>
      </c>
      <c r="CP18" s="40">
        <f t="shared" si="11"/>
        <v>-1.3376569683821525E-3</v>
      </c>
    </row>
    <row r="19" spans="1:94" x14ac:dyDescent="0.25">
      <c r="A19" s="73" t="s">
        <v>182</v>
      </c>
      <c r="B19" s="73">
        <v>5046.8535561999997</v>
      </c>
      <c r="C19" s="73"/>
      <c r="D19" s="73">
        <v>19065.508623000002</v>
      </c>
      <c r="E19" s="73">
        <v>548.17884048999997</v>
      </c>
      <c r="F19" s="73">
        <v>531.10525988999996</v>
      </c>
      <c r="G19" s="73">
        <v>96.641376296000004</v>
      </c>
      <c r="H19" s="73">
        <v>764.86645751000003</v>
      </c>
      <c r="I19" s="73"/>
      <c r="J19" s="73"/>
      <c r="K19" s="73"/>
      <c r="L19" s="73"/>
      <c r="M19" s="73"/>
      <c r="N19" s="22"/>
      <c r="O19" s="22"/>
      <c r="P19" s="73"/>
      <c r="Q19" s="73" t="s">
        <v>182</v>
      </c>
      <c r="R19" s="73">
        <v>0</v>
      </c>
      <c r="S19" s="73">
        <v>20.206536065033799</v>
      </c>
      <c r="T19" s="73">
        <v>7.4790083589520702</v>
      </c>
      <c r="U19" s="73">
        <v>7.4790083589520702</v>
      </c>
      <c r="V19" s="73">
        <v>59.4205451469604</v>
      </c>
      <c r="W19" s="73">
        <v>0</v>
      </c>
      <c r="X19" s="73">
        <v>3.62267575071224</v>
      </c>
      <c r="Y19" s="73">
        <v>18.596457177113201</v>
      </c>
      <c r="Z19" s="73">
        <v>5046.8511502086103</v>
      </c>
      <c r="AA19" s="73">
        <v>177.994671494203</v>
      </c>
      <c r="AB19" s="73">
        <v>1.3524686720285199</v>
      </c>
      <c r="AC19" s="73">
        <v>31.074597496355398</v>
      </c>
      <c r="AD19" s="73">
        <v>0</v>
      </c>
      <c r="AE19" s="73">
        <v>0</v>
      </c>
      <c r="AF19" s="73">
        <v>32.6846866744228</v>
      </c>
      <c r="AG19" s="73">
        <v>32.6846866744228</v>
      </c>
      <c r="AH19" s="73">
        <v>152.524017120807</v>
      </c>
      <c r="AI19" s="73">
        <v>24.609368276224501</v>
      </c>
      <c r="AJ19" s="73">
        <v>0.98215071198793003</v>
      </c>
      <c r="AK19" s="73">
        <v>25.754090587997499</v>
      </c>
      <c r="AL19" s="73">
        <v>2.63539568135467</v>
      </c>
      <c r="AM19" s="73">
        <v>0</v>
      </c>
      <c r="AN19" s="73">
        <v>2.0852900950765698</v>
      </c>
      <c r="AO19" s="73">
        <v>10.2221730132914</v>
      </c>
      <c r="AP19" s="73">
        <v>0</v>
      </c>
      <c r="AQ19" s="73">
        <v>786.45752292872999</v>
      </c>
      <c r="AR19" s="73">
        <v>17158.950316068</v>
      </c>
      <c r="AS19" s="73">
        <v>1754.02615715608</v>
      </c>
      <c r="AT19" s="73">
        <v>19065.500490344901</v>
      </c>
      <c r="AU19" s="73">
        <v>0</v>
      </c>
      <c r="AV19" s="73">
        <v>31.351843116288201</v>
      </c>
      <c r="AW19" s="73">
        <v>0</v>
      </c>
      <c r="AX19" s="73">
        <v>273.47368176415301</v>
      </c>
      <c r="AY19" s="73">
        <v>0.30963410889267301</v>
      </c>
      <c r="AZ19" s="73">
        <v>0.108876525135887</v>
      </c>
      <c r="BA19" s="73">
        <v>409.588054480398</v>
      </c>
      <c r="BB19" s="73">
        <v>0.13914944539945001</v>
      </c>
      <c r="BC19" s="73">
        <v>0</v>
      </c>
      <c r="BD19" s="73">
        <v>2.0181982898504699E-2</v>
      </c>
      <c r="BE19" s="73">
        <v>548.16543638682197</v>
      </c>
      <c r="BF19" s="73">
        <v>531.09103761689096</v>
      </c>
      <c r="BG19" s="73">
        <v>17.074398769931101</v>
      </c>
      <c r="BH19" s="73">
        <v>0</v>
      </c>
      <c r="BI19" s="73">
        <v>0</v>
      </c>
      <c r="BJ19" s="73">
        <v>2.1727496876866299</v>
      </c>
      <c r="BK19" s="73">
        <v>0</v>
      </c>
      <c r="BL19" s="73">
        <v>23.315504185089001</v>
      </c>
      <c r="BM19" s="73">
        <v>0</v>
      </c>
      <c r="BN19" s="73">
        <v>0.60599076688679798</v>
      </c>
      <c r="BO19" s="73">
        <v>93.262012717031197</v>
      </c>
      <c r="BP19" s="73">
        <v>0.66809559704933597</v>
      </c>
      <c r="BQ19" s="73">
        <v>0</v>
      </c>
      <c r="BR19" s="73">
        <v>1.5667592987582399</v>
      </c>
      <c r="BS19" s="73">
        <v>2.1244187148112001E-3</v>
      </c>
      <c r="BT19" s="73">
        <v>96.641443315109498</v>
      </c>
      <c r="BU19" s="73">
        <v>114.22250702658199</v>
      </c>
      <c r="BV19" s="73">
        <v>0</v>
      </c>
      <c r="BW19" s="73">
        <v>0</v>
      </c>
      <c r="BX19" s="73">
        <v>38.263153835705303</v>
      </c>
      <c r="BY19" s="73">
        <v>0</v>
      </c>
      <c r="BZ19" s="73">
        <v>6.2458497956397103</v>
      </c>
      <c r="CA19" s="73">
        <v>764.86605730176302</v>
      </c>
      <c r="CB19" s="73">
        <v>53.186370577727303</v>
      </c>
      <c r="CC19" s="90"/>
      <c r="CD19" s="28">
        <f t="shared" si="0"/>
        <v>8.0000006922476448E-3</v>
      </c>
      <c r="CE19" s="28">
        <f t="shared" si="12"/>
        <v>1.9247496736454608E-2</v>
      </c>
      <c r="CF19" s="66">
        <f t="shared" si="1"/>
        <v>-4.7673096962912708E-7</v>
      </c>
      <c r="CG19" s="66" t="str">
        <f t="shared" si="2"/>
        <v/>
      </c>
      <c r="CH19" s="66">
        <f t="shared" si="3"/>
        <v>-4.2656376294989437E-7</v>
      </c>
      <c r="CI19" s="66">
        <f t="shared" si="4"/>
        <v>-2.445206233429737E-5</v>
      </c>
      <c r="CJ19" s="66">
        <f t="shared" si="5"/>
        <v>-2.6778633508439284E-5</v>
      </c>
      <c r="CK19" s="66">
        <f t="shared" si="6"/>
        <v>6.9348256474282415E-7</v>
      </c>
      <c r="CL19" s="66">
        <f t="shared" si="7"/>
        <v>-5.2323936169663894E-7</v>
      </c>
      <c r="CM19" s="40">
        <f t="shared" si="8"/>
        <v>-4.913049003991769E-4</v>
      </c>
      <c r="CN19" s="40">
        <f t="shared" si="9"/>
        <v>-5.58527520530516E-4</v>
      </c>
      <c r="CO19" s="40">
        <f t="shared" si="10"/>
        <v>8.5634720370108424E-4</v>
      </c>
      <c r="CP19" s="40">
        <f t="shared" si="11"/>
        <v>-1.338184147300964E-3</v>
      </c>
    </row>
    <row r="20" spans="1:94" x14ac:dyDescent="0.25">
      <c r="A20" s="73" t="s">
        <v>183</v>
      </c>
      <c r="B20" s="73">
        <v>413.64187115999999</v>
      </c>
      <c r="C20" s="73"/>
      <c r="D20" s="73">
        <v>1498.4706048</v>
      </c>
      <c r="E20" s="73">
        <v>40.396111380999997</v>
      </c>
      <c r="F20" s="73">
        <v>39.175101015000003</v>
      </c>
      <c r="G20" s="73">
        <v>2.0835046478999999</v>
      </c>
      <c r="H20" s="73">
        <v>49.705444104000001</v>
      </c>
      <c r="I20" s="73"/>
      <c r="J20" s="73"/>
      <c r="K20" s="73"/>
      <c r="L20" s="73"/>
      <c r="M20" s="73"/>
      <c r="N20" s="22"/>
      <c r="O20" s="22"/>
      <c r="P20" s="73"/>
      <c r="Q20" s="73" t="s">
        <v>183</v>
      </c>
      <c r="R20" s="73">
        <v>0</v>
      </c>
      <c r="S20" s="73">
        <v>1.3131387016357099</v>
      </c>
      <c r="T20" s="73">
        <v>0.48602961967824598</v>
      </c>
      <c r="U20" s="73">
        <v>0.48602961967824598</v>
      </c>
      <c r="V20" s="73">
        <v>3.8614912765103502</v>
      </c>
      <c r="W20" s="73">
        <v>0</v>
      </c>
      <c r="X20" s="73">
        <v>0.235422604596986</v>
      </c>
      <c r="Y20" s="73">
        <v>1.20850522845495</v>
      </c>
      <c r="Z20" s="73">
        <v>413.641597707193</v>
      </c>
      <c r="AA20" s="73">
        <v>11.5671250096375</v>
      </c>
      <c r="AB20" s="73">
        <v>8.7891361154306694E-2</v>
      </c>
      <c r="AC20" s="73">
        <v>2.0194087848955902</v>
      </c>
      <c r="AD20" s="73">
        <v>0</v>
      </c>
      <c r="AE20" s="73">
        <v>0</v>
      </c>
      <c r="AF20" s="73">
        <v>2.1240405259893</v>
      </c>
      <c r="AG20" s="73">
        <v>2.1240405259893</v>
      </c>
      <c r="AH20" s="73">
        <v>11.987757307693499</v>
      </c>
      <c r="AI20" s="73">
        <v>1.5992604217780899</v>
      </c>
      <c r="AJ20" s="73">
        <v>6.38257619174461E-2</v>
      </c>
      <c r="AK20" s="73">
        <v>1.67365319868175</v>
      </c>
      <c r="AL20" s="73">
        <v>0.171263347245349</v>
      </c>
      <c r="AM20" s="73">
        <v>0</v>
      </c>
      <c r="AN20" s="73">
        <v>0.135514275383563</v>
      </c>
      <c r="AO20" s="73">
        <v>0.75400362421226097</v>
      </c>
      <c r="AP20" s="73">
        <v>0</v>
      </c>
      <c r="AQ20" s="73">
        <v>51.1085974582912</v>
      </c>
      <c r="AR20" s="73">
        <v>1348.62313314792</v>
      </c>
      <c r="AS20" s="73">
        <v>137.85916848889599</v>
      </c>
      <c r="AT20" s="73">
        <v>1498.4700589445099</v>
      </c>
      <c r="AU20" s="73">
        <v>0</v>
      </c>
      <c r="AV20" s="73">
        <v>2.03742549512828</v>
      </c>
      <c r="AW20" s="73">
        <v>0</v>
      </c>
      <c r="AX20" s="73">
        <v>17.771914960278401</v>
      </c>
      <c r="AY20" s="73">
        <v>2.2839100973891701E-2</v>
      </c>
      <c r="AZ20" s="73">
        <v>8.0308964067968506E-3</v>
      </c>
      <c r="BA20" s="73">
        <v>30.211860941704199</v>
      </c>
      <c r="BB20" s="73">
        <v>1.02638714627115E-2</v>
      </c>
      <c r="BC20" s="73">
        <v>0</v>
      </c>
      <c r="BD20" s="73">
        <v>1.4886554050166101E-3</v>
      </c>
      <c r="BE20" s="73">
        <v>40.395108721669899</v>
      </c>
      <c r="BF20" s="73">
        <v>39.174113106100798</v>
      </c>
      <c r="BG20" s="73">
        <v>1.22099561556904</v>
      </c>
      <c r="BH20" s="73">
        <v>0</v>
      </c>
      <c r="BI20" s="73">
        <v>0</v>
      </c>
      <c r="BJ20" s="73">
        <v>0.160265359380942</v>
      </c>
      <c r="BK20" s="73">
        <v>0</v>
      </c>
      <c r="BL20" s="73">
        <v>1.7197901446783099</v>
      </c>
      <c r="BM20" s="73">
        <v>0</v>
      </c>
      <c r="BN20" s="73">
        <v>4.4698807904672101E-2</v>
      </c>
      <c r="BO20" s="73">
        <v>6.8791519908287704</v>
      </c>
      <c r="BP20" s="73">
        <v>4.3416700627848998E-2</v>
      </c>
      <c r="BQ20" s="73">
        <v>0</v>
      </c>
      <c r="BR20" s="73">
        <v>0.115566636267134</v>
      </c>
      <c r="BS20" s="73">
        <v>1.5670108835573701E-4</v>
      </c>
      <c r="BT20" s="73">
        <v>2.0835531325548802</v>
      </c>
      <c r="BU20" s="73">
        <v>7.4228412500534002</v>
      </c>
      <c r="BV20" s="73">
        <v>0</v>
      </c>
      <c r="BW20" s="73">
        <v>0</v>
      </c>
      <c r="BX20" s="73">
        <v>2.4865632318160702</v>
      </c>
      <c r="BY20" s="73">
        <v>0</v>
      </c>
      <c r="BZ20" s="73">
        <v>0.40589197666542698</v>
      </c>
      <c r="CA20" s="73">
        <v>49.7054464996665</v>
      </c>
      <c r="CB20" s="73">
        <v>3.45636148738802</v>
      </c>
      <c r="CC20" s="90"/>
      <c r="CD20" s="28">
        <f t="shared" si="0"/>
        <v>7.9999978886047401E-3</v>
      </c>
      <c r="CE20" s="28">
        <f t="shared" si="12"/>
        <v>1.9247496992978147E-2</v>
      </c>
      <c r="CF20" s="66">
        <f t="shared" si="1"/>
        <v>-6.6108589593888624E-7</v>
      </c>
      <c r="CG20" s="66" t="str">
        <f t="shared" si="2"/>
        <v/>
      </c>
      <c r="CH20" s="66">
        <f t="shared" si="3"/>
        <v>-3.6427507379635332E-7</v>
      </c>
      <c r="CI20" s="66">
        <f t="shared" si="4"/>
        <v>-2.4820689314402487E-5</v>
      </c>
      <c r="CJ20" s="66">
        <f t="shared" si="5"/>
        <v>-2.5217775413694896E-5</v>
      </c>
      <c r="CK20" s="66">
        <f t="shared" si="6"/>
        <v>2.3270720768079372E-5</v>
      </c>
      <c r="CL20" s="66">
        <f t="shared" si="7"/>
        <v>4.8197265755094972E-8</v>
      </c>
      <c r="CM20" s="40">
        <f t="shared" si="8"/>
        <v>-4.910116229769482E-4</v>
      </c>
      <c r="CN20" s="40">
        <f t="shared" si="9"/>
        <v>-5.5828516172579102E-4</v>
      </c>
      <c r="CO20" s="40">
        <f t="shared" si="10"/>
        <v>8.5607478706699769E-4</v>
      </c>
      <c r="CP20" s="40">
        <f t="shared" si="11"/>
        <v>-1.3382394168635085E-3</v>
      </c>
    </row>
    <row r="21" spans="1:94" x14ac:dyDescent="0.25">
      <c r="A21" s="73" t="s">
        <v>184</v>
      </c>
      <c r="B21" s="73">
        <v>632.14010198000005</v>
      </c>
      <c r="C21" s="73"/>
      <c r="D21" s="73">
        <v>2253.1638616999999</v>
      </c>
      <c r="E21" s="73">
        <v>60.04902165</v>
      </c>
      <c r="F21" s="73">
        <v>58.238952494999999</v>
      </c>
      <c r="G21" s="73">
        <v>2.4709529673000001</v>
      </c>
      <c r="H21" s="73">
        <v>71.101857095</v>
      </c>
      <c r="I21" s="73"/>
      <c r="J21" s="73"/>
      <c r="K21" s="73"/>
      <c r="L21" s="73"/>
      <c r="M21" s="73"/>
      <c r="N21" s="22"/>
      <c r="O21" s="22"/>
      <c r="P21" s="73"/>
      <c r="Q21" s="73" t="s">
        <v>184</v>
      </c>
      <c r="R21" s="73">
        <v>0</v>
      </c>
      <c r="S21" s="73">
        <v>1.87839652541687</v>
      </c>
      <c r="T21" s="73">
        <v>0.69524730446975302</v>
      </c>
      <c r="U21" s="73">
        <v>0.69524730446975302</v>
      </c>
      <c r="V21" s="73">
        <v>5.5237196209808301</v>
      </c>
      <c r="W21" s="73">
        <v>0</v>
      </c>
      <c r="X21" s="73">
        <v>0.33676337948072099</v>
      </c>
      <c r="Y21" s="73">
        <v>1.7287240000441999</v>
      </c>
      <c r="Z21" s="73">
        <v>632.13981900714805</v>
      </c>
      <c r="AA21" s="73">
        <v>16.5463505202123</v>
      </c>
      <c r="AB21" s="73">
        <v>0.12572538985679499</v>
      </c>
      <c r="AC21" s="73">
        <v>2.8886912887640999</v>
      </c>
      <c r="AD21" s="73">
        <v>0</v>
      </c>
      <c r="AE21" s="73">
        <v>0</v>
      </c>
      <c r="AF21" s="73">
        <v>3.0383606024185799</v>
      </c>
      <c r="AG21" s="73">
        <v>3.0383606024185799</v>
      </c>
      <c r="AH21" s="73">
        <v>18.025305999944798</v>
      </c>
      <c r="AI21" s="73">
        <v>2.2876837215910601</v>
      </c>
      <c r="AJ21" s="73">
        <v>9.1300372673996294E-2</v>
      </c>
      <c r="AK21" s="73">
        <v>2.3940973481322101</v>
      </c>
      <c r="AL21" s="73">
        <v>0.24498596771943501</v>
      </c>
      <c r="AM21" s="73">
        <v>0</v>
      </c>
      <c r="AN21" s="73">
        <v>0.19384831477178099</v>
      </c>
      <c r="AO21" s="73">
        <v>1.12092498857454</v>
      </c>
      <c r="AP21" s="73">
        <v>0</v>
      </c>
      <c r="AQ21" s="73">
        <v>73.108989629237598</v>
      </c>
      <c r="AR21" s="73">
        <v>2027.8465157508101</v>
      </c>
      <c r="AS21" s="73">
        <v>207.29095555614299</v>
      </c>
      <c r="AT21" s="73">
        <v>2253.1627773068999</v>
      </c>
      <c r="AU21" s="73">
        <v>0</v>
      </c>
      <c r="AV21" s="73">
        <v>2.9144634734480799</v>
      </c>
      <c r="AW21" s="73">
        <v>0</v>
      </c>
      <c r="AX21" s="73">
        <v>25.4220642142297</v>
      </c>
      <c r="AY21" s="73">
        <v>3.3953342761399198E-2</v>
      </c>
      <c r="AZ21" s="73">
        <v>1.1938991162772699E-2</v>
      </c>
      <c r="BA21" s="73">
        <v>44.913914140555597</v>
      </c>
      <c r="BB21" s="73">
        <v>1.52586285344224E-2</v>
      </c>
      <c r="BC21" s="73">
        <v>0</v>
      </c>
      <c r="BD21" s="73">
        <v>2.2130834559654301E-3</v>
      </c>
      <c r="BE21" s="73">
        <v>60.047630686686098</v>
      </c>
      <c r="BF21" s="73">
        <v>58.237483117447198</v>
      </c>
      <c r="BG21" s="73">
        <v>1.81014756923891</v>
      </c>
      <c r="BH21" s="73">
        <v>0</v>
      </c>
      <c r="BI21" s="73">
        <v>0</v>
      </c>
      <c r="BJ21" s="73">
        <v>0.23825570818521</v>
      </c>
      <c r="BK21" s="73">
        <v>0</v>
      </c>
      <c r="BL21" s="73">
        <v>2.5566931086823499</v>
      </c>
      <c r="BM21" s="73">
        <v>0</v>
      </c>
      <c r="BN21" s="73">
        <v>6.6450664736520101E-2</v>
      </c>
      <c r="BO21" s="73">
        <v>10.226767426269101</v>
      </c>
      <c r="BP21" s="73">
        <v>6.2106055953147297E-2</v>
      </c>
      <c r="BQ21" s="73">
        <v>0</v>
      </c>
      <c r="BR21" s="73">
        <v>0.17180506589063901</v>
      </c>
      <c r="BS21" s="73">
        <v>2.3295721304915701E-4</v>
      </c>
      <c r="BT21" s="73">
        <v>2.47081942055038</v>
      </c>
      <c r="BU21" s="73">
        <v>10.6181169831021</v>
      </c>
      <c r="BV21" s="73">
        <v>0</v>
      </c>
      <c r="BW21" s="73">
        <v>0</v>
      </c>
      <c r="BX21" s="73">
        <v>3.5569396369647199</v>
      </c>
      <c r="BY21" s="73">
        <v>0</v>
      </c>
      <c r="BZ21" s="73">
        <v>0.58061397822073701</v>
      </c>
      <c r="CA21" s="73">
        <v>71.101834814729003</v>
      </c>
      <c r="CB21" s="73">
        <v>4.9441972422229501</v>
      </c>
      <c r="CC21" s="90"/>
      <c r="CD21" s="28">
        <f t="shared" si="0"/>
        <v>8.0000016783028892E-3</v>
      </c>
      <c r="CE21" s="28">
        <f t="shared" si="12"/>
        <v>1.9247483383064083E-2</v>
      </c>
      <c r="CF21" s="66">
        <f t="shared" si="1"/>
        <v>-4.4764262086708585E-7</v>
      </c>
      <c r="CG21" s="66" t="str">
        <f t="shared" si="2"/>
        <v/>
      </c>
      <c r="CH21" s="66">
        <f t="shared" si="3"/>
        <v>-4.8127573782161119E-7</v>
      </c>
      <c r="CI21" s="66">
        <f t="shared" si="4"/>
        <v>-2.3163796439674463E-5</v>
      </c>
      <c r="CJ21" s="66">
        <f t="shared" si="5"/>
        <v>-2.523015078143417E-5</v>
      </c>
      <c r="CK21" s="66">
        <f t="shared" si="6"/>
        <v>-5.4046657863386857E-5</v>
      </c>
      <c r="CL21" s="66">
        <f t="shared" si="7"/>
        <v>-3.1335708949591637E-7</v>
      </c>
      <c r="CM21" s="40">
        <f t="shared" si="8"/>
        <v>-4.9159115490137546E-4</v>
      </c>
      <c r="CN21" s="40">
        <f t="shared" si="9"/>
        <v>-5.5858381134931312E-4</v>
      </c>
      <c r="CO21" s="40">
        <f t="shared" si="10"/>
        <v>8.5535740619955268E-4</v>
      </c>
      <c r="CP21" s="40">
        <f t="shared" si="11"/>
        <v>-1.3378854056970927E-3</v>
      </c>
    </row>
    <row r="22" spans="1:94" x14ac:dyDescent="0.25">
      <c r="A22" s="73" t="s">
        <v>185</v>
      </c>
      <c r="B22" s="73">
        <v>654.47172659</v>
      </c>
      <c r="C22" s="73"/>
      <c r="D22" s="73">
        <v>2350.9110283</v>
      </c>
      <c r="E22" s="73">
        <v>63.473925598000001</v>
      </c>
      <c r="F22" s="73">
        <v>61.547175635000002</v>
      </c>
      <c r="G22" s="73">
        <v>4.4321928318000001</v>
      </c>
      <c r="H22" s="73">
        <v>77.864046486999996</v>
      </c>
      <c r="I22" s="73"/>
      <c r="J22" s="73"/>
      <c r="K22" s="73"/>
      <c r="L22" s="73"/>
      <c r="M22" s="73"/>
      <c r="N22" s="22"/>
      <c r="O22" s="22"/>
      <c r="P22" s="73"/>
      <c r="Q22" s="73" t="s">
        <v>313</v>
      </c>
      <c r="R22" s="73">
        <v>0</v>
      </c>
      <c r="S22" s="73">
        <v>2.0570430326374001</v>
      </c>
      <c r="T22" s="73">
        <v>0.76136950653156599</v>
      </c>
      <c r="U22" s="73">
        <v>0.76136950653156599</v>
      </c>
      <c r="V22" s="73">
        <v>6.0490597042824703</v>
      </c>
      <c r="W22" s="73">
        <v>0</v>
      </c>
      <c r="X22" s="73">
        <v>0.36879150117791398</v>
      </c>
      <c r="Y22" s="73">
        <v>1.8931344804571899</v>
      </c>
      <c r="Z22" s="73">
        <v>654.47149322310202</v>
      </c>
      <c r="AA22" s="73">
        <v>18.1200081584279</v>
      </c>
      <c r="AB22" s="73">
        <v>0.137682589209002</v>
      </c>
      <c r="AC22" s="73">
        <v>3.16341917663377</v>
      </c>
      <c r="AD22" s="73">
        <v>0</v>
      </c>
      <c r="AE22" s="73">
        <v>0</v>
      </c>
      <c r="AF22" s="73">
        <v>3.3273286922601799</v>
      </c>
      <c r="AG22" s="73">
        <v>3.3273286922601799</v>
      </c>
      <c r="AH22" s="73">
        <v>18.807283031509499</v>
      </c>
      <c r="AI22" s="73">
        <v>2.5052545896523299</v>
      </c>
      <c r="AJ22" s="73">
        <v>9.9983623096986204E-2</v>
      </c>
      <c r="AK22" s="73">
        <v>2.6217897821347398</v>
      </c>
      <c r="AL22" s="73">
        <v>0.268285590562299</v>
      </c>
      <c r="AM22" s="73">
        <v>0</v>
      </c>
      <c r="AN22" s="73">
        <v>0.212284389104855</v>
      </c>
      <c r="AO22" s="73">
        <v>1.1845985821304299</v>
      </c>
      <c r="AP22" s="73">
        <v>0</v>
      </c>
      <c r="AQ22" s="73">
        <v>80.062042279138197</v>
      </c>
      <c r="AR22" s="73">
        <v>2115.8192038474999</v>
      </c>
      <c r="AS22" s="73">
        <v>216.28378581171401</v>
      </c>
      <c r="AT22" s="73">
        <v>2350.9102726907299</v>
      </c>
      <c r="AU22" s="73">
        <v>0</v>
      </c>
      <c r="AV22" s="73">
        <v>3.1916412348589298</v>
      </c>
      <c r="AW22" s="73">
        <v>0</v>
      </c>
      <c r="AX22" s="73">
        <v>27.839855494574898</v>
      </c>
      <c r="AY22" s="73">
        <v>3.5882027045200202E-2</v>
      </c>
      <c r="AZ22" s="73">
        <v>1.2617179768184E-2</v>
      </c>
      <c r="BA22" s="73">
        <v>47.465205210734297</v>
      </c>
      <c r="BB22" s="73">
        <v>1.61253789359391E-2</v>
      </c>
      <c r="BC22" s="73">
        <v>0</v>
      </c>
      <c r="BD22" s="73">
        <v>2.33879001339307E-3</v>
      </c>
      <c r="BE22" s="73">
        <v>63.472321915762997</v>
      </c>
      <c r="BF22" s="73">
        <v>61.545608235752901</v>
      </c>
      <c r="BG22" s="73">
        <v>1.9267136800101401</v>
      </c>
      <c r="BH22" s="73">
        <v>0</v>
      </c>
      <c r="BI22" s="73">
        <v>0</v>
      </c>
      <c r="BJ22" s="73">
        <v>0.25178958341462798</v>
      </c>
      <c r="BK22" s="73">
        <v>0</v>
      </c>
      <c r="BL22" s="73">
        <v>2.70192393271493</v>
      </c>
      <c r="BM22" s="73">
        <v>0</v>
      </c>
      <c r="BN22" s="73">
        <v>7.0225357518036505E-2</v>
      </c>
      <c r="BO22" s="73">
        <v>10.807690414524</v>
      </c>
      <c r="BP22" s="73">
        <v>6.8012757886435904E-2</v>
      </c>
      <c r="BQ22" s="73">
        <v>0</v>
      </c>
      <c r="BR22" s="73">
        <v>0.18156417107866599</v>
      </c>
      <c r="BS22" s="73">
        <v>2.4619000557769301E-4</v>
      </c>
      <c r="BT22" s="73">
        <v>4.4322447447169004</v>
      </c>
      <c r="BU22" s="73">
        <v>11.6279423251778</v>
      </c>
      <c r="BV22" s="73">
        <v>0</v>
      </c>
      <c r="BW22" s="73">
        <v>0</v>
      </c>
      <c r="BX22" s="73">
        <v>3.8952209543091301</v>
      </c>
      <c r="BY22" s="73">
        <v>0</v>
      </c>
      <c r="BZ22" s="73">
        <v>0.63583290470801401</v>
      </c>
      <c r="CA22" s="73">
        <v>77.863995391237694</v>
      </c>
      <c r="CB22" s="73">
        <v>5.4144174610745797</v>
      </c>
      <c r="CC22" s="90"/>
      <c r="CD22" s="28">
        <f t="shared" si="0"/>
        <v>8.0000003615551263E-3</v>
      </c>
      <c r="CE22" s="28">
        <f t="shared" si="12"/>
        <v>1.9247491674674461E-2</v>
      </c>
      <c r="CF22" s="66">
        <f t="shared" si="1"/>
        <v>-3.5657292516388202E-7</v>
      </c>
      <c r="CG22" s="66" t="str">
        <f t="shared" si="2"/>
        <v/>
      </c>
      <c r="CH22" s="66">
        <f t="shared" si="3"/>
        <v>-3.2141125758334373E-7</v>
      </c>
      <c r="CI22" s="66">
        <f t="shared" si="4"/>
        <v>-2.5265212792425007E-5</v>
      </c>
      <c r="CJ22" s="66">
        <f t="shared" si="5"/>
        <v>-2.5466631586738109E-5</v>
      </c>
      <c r="CK22" s="66">
        <f t="shared" si="6"/>
        <v>1.1712693664376938E-5</v>
      </c>
      <c r="CL22" s="66">
        <f t="shared" si="7"/>
        <v>-6.5621765895049078E-7</v>
      </c>
      <c r="CM22" s="40">
        <f t="shared" si="8"/>
        <v>-4.9092692901989469E-4</v>
      </c>
      <c r="CN22" s="40">
        <f t="shared" si="9"/>
        <v>-5.5819618177843698E-4</v>
      </c>
      <c r="CO22" s="40">
        <f t="shared" si="10"/>
        <v>8.5653818138602328E-4</v>
      </c>
      <c r="CP22" s="40">
        <f t="shared" si="11"/>
        <v>-1.3375360685836408E-3</v>
      </c>
    </row>
    <row r="23" spans="1:94" x14ac:dyDescent="0.25">
      <c r="A23" s="73" t="s">
        <v>186</v>
      </c>
      <c r="B23" s="73">
        <v>683.25133373000006</v>
      </c>
      <c r="C23" s="73"/>
      <c r="D23" s="73">
        <v>2436.6409254999999</v>
      </c>
      <c r="E23" s="73">
        <v>65.697703755999996</v>
      </c>
      <c r="F23" s="73">
        <v>63.693548833000001</v>
      </c>
      <c r="G23" s="73">
        <v>5.9529113651000003</v>
      </c>
      <c r="H23" s="73">
        <v>76.166022005000002</v>
      </c>
      <c r="I23" s="73"/>
      <c r="J23" s="73"/>
      <c r="K23" s="73"/>
      <c r="L23" s="73"/>
      <c r="M23" s="73"/>
      <c r="N23" s="22"/>
      <c r="O23" s="22"/>
      <c r="P23" s="73"/>
      <c r="Q23" s="73" t="s">
        <v>186</v>
      </c>
      <c r="R23" s="73">
        <v>0</v>
      </c>
      <c r="S23" s="73">
        <v>2.0121859471785402</v>
      </c>
      <c r="T23" s="73">
        <v>0.74476650838731995</v>
      </c>
      <c r="U23" s="73">
        <v>0.74476650838731995</v>
      </c>
      <c r="V23" s="73">
        <v>5.9171519346001098</v>
      </c>
      <c r="W23" s="73">
        <v>0</v>
      </c>
      <c r="X23" s="73">
        <v>0.360749720023679</v>
      </c>
      <c r="Y23" s="73">
        <v>1.8518527687716699</v>
      </c>
      <c r="Z23" s="73">
        <v>683.25092782971501</v>
      </c>
      <c r="AA23" s="73">
        <v>17.7248699770394</v>
      </c>
      <c r="AB23" s="73">
        <v>0.13468021927155899</v>
      </c>
      <c r="AC23" s="73">
        <v>3.0944371158031099</v>
      </c>
      <c r="AD23" s="73">
        <v>0</v>
      </c>
      <c r="AE23" s="73">
        <v>0</v>
      </c>
      <c r="AF23" s="73">
        <v>3.25477036386116</v>
      </c>
      <c r="AG23" s="73">
        <v>3.25477036386116</v>
      </c>
      <c r="AH23" s="73">
        <v>19.493127805217199</v>
      </c>
      <c r="AI23" s="73">
        <v>2.4506246144691399</v>
      </c>
      <c r="AJ23" s="73">
        <v>9.7803313815651702E-2</v>
      </c>
      <c r="AK23" s="73">
        <v>2.5646180027838601</v>
      </c>
      <c r="AL23" s="73">
        <v>0.26243507518327103</v>
      </c>
      <c r="AM23" s="73">
        <v>0</v>
      </c>
      <c r="AN23" s="73">
        <v>0.207655140102639</v>
      </c>
      <c r="AO23" s="73">
        <v>1.22590902205768</v>
      </c>
      <c r="AP23" s="73">
        <v>0</v>
      </c>
      <c r="AQ23" s="73">
        <v>78.3161996943291</v>
      </c>
      <c r="AR23" s="73">
        <v>2192.9760833594</v>
      </c>
      <c r="AS23" s="73">
        <v>224.17091746841001</v>
      </c>
      <c r="AT23" s="73">
        <v>2436.6401286330301</v>
      </c>
      <c r="AU23" s="73">
        <v>0</v>
      </c>
      <c r="AV23" s="73">
        <v>3.1220459574253798</v>
      </c>
      <c r="AW23" s="73">
        <v>0</v>
      </c>
      <c r="AX23" s="73">
        <v>27.232768030887701</v>
      </c>
      <c r="AY23" s="73">
        <v>3.7133323239912398E-2</v>
      </c>
      <c r="AZ23" s="73">
        <v>1.30571709211461E-2</v>
      </c>
      <c r="BA23" s="73">
        <v>49.120424472185903</v>
      </c>
      <c r="BB23" s="73">
        <v>1.66877012481467E-2</v>
      </c>
      <c r="BC23" s="73">
        <v>0</v>
      </c>
      <c r="BD23" s="73">
        <v>2.42035261375573E-3</v>
      </c>
      <c r="BE23" s="73">
        <v>65.696234763285901</v>
      </c>
      <c r="BF23" s="73">
        <v>63.691841941281503</v>
      </c>
      <c r="BG23" s="73">
        <v>2.0043928220043301</v>
      </c>
      <c r="BH23" s="73">
        <v>0</v>
      </c>
      <c r="BI23" s="73">
        <v>0</v>
      </c>
      <c r="BJ23" s="73">
        <v>0.26057016981321302</v>
      </c>
      <c r="BK23" s="73">
        <v>0</v>
      </c>
      <c r="BL23" s="73">
        <v>2.7961447268969302</v>
      </c>
      <c r="BM23" s="73">
        <v>0</v>
      </c>
      <c r="BN23" s="73">
        <v>7.2674280948869199E-2</v>
      </c>
      <c r="BO23" s="73">
        <v>11.1845791675347</v>
      </c>
      <c r="BP23" s="73">
        <v>6.6529652147058999E-2</v>
      </c>
      <c r="BQ23" s="73">
        <v>0</v>
      </c>
      <c r="BR23" s="73">
        <v>0.18789580172732101</v>
      </c>
      <c r="BS23" s="73">
        <v>2.5477415162177398E-4</v>
      </c>
      <c r="BT23" s="73">
        <v>5.9527600511348799</v>
      </c>
      <c r="BU23" s="73">
        <v>11.3743870670683</v>
      </c>
      <c r="BV23" s="73">
        <v>0</v>
      </c>
      <c r="BW23" s="73">
        <v>0</v>
      </c>
      <c r="BX23" s="73">
        <v>3.8102807784137398</v>
      </c>
      <c r="BY23" s="73">
        <v>0</v>
      </c>
      <c r="BZ23" s="73">
        <v>0.621967410249607</v>
      </c>
      <c r="CA23" s="73">
        <v>76.166084523663798</v>
      </c>
      <c r="CB23" s="73">
        <v>5.29634976815285</v>
      </c>
      <c r="CC23" s="90"/>
      <c r="CD23" s="28">
        <f t="shared" si="0"/>
        <v>8.0000027809412136E-3</v>
      </c>
      <c r="CE23" s="28">
        <f t="shared" si="12"/>
        <v>1.9247504620573928E-2</v>
      </c>
      <c r="CF23" s="66">
        <f t="shared" si="1"/>
        <v>-5.9407170539939278E-7</v>
      </c>
      <c r="CG23" s="66" t="str">
        <f t="shared" si="2"/>
        <v/>
      </c>
      <c r="CH23" s="66">
        <f t="shared" si="3"/>
        <v>-3.2703504294893785E-7</v>
      </c>
      <c r="CI23" s="66">
        <f t="shared" si="4"/>
        <v>-2.2359879114660731E-5</v>
      </c>
      <c r="CJ23" s="66">
        <f t="shared" si="5"/>
        <v>-2.6798502356556266E-5</v>
      </c>
      <c r="CK23" s="66">
        <f t="shared" si="6"/>
        <v>-2.5418481116225543E-5</v>
      </c>
      <c r="CL23" s="66">
        <f t="shared" si="7"/>
        <v>8.2082091397705482E-7</v>
      </c>
      <c r="CM23" s="40">
        <f t="shared" si="8"/>
        <v>-4.9158553384930255E-4</v>
      </c>
      <c r="CN23" s="40">
        <f t="shared" si="9"/>
        <v>-5.5784439542256095E-4</v>
      </c>
      <c r="CO23" s="40">
        <f t="shared" si="10"/>
        <v>8.558517961061809E-4</v>
      </c>
      <c r="CP23" s="40">
        <f t="shared" si="11"/>
        <v>-1.3382680828444109E-3</v>
      </c>
    </row>
    <row r="24" spans="1:94" x14ac:dyDescent="0.25">
      <c r="A24" s="73" t="s">
        <v>187</v>
      </c>
      <c r="B24" s="73">
        <v>99.045154131999993</v>
      </c>
      <c r="C24" s="73"/>
      <c r="D24" s="73">
        <v>386.81240692</v>
      </c>
      <c r="E24" s="73">
        <v>11.292335298999999</v>
      </c>
      <c r="F24" s="73">
        <v>10.940705075</v>
      </c>
      <c r="G24" s="73">
        <v>1.9641403423999999</v>
      </c>
      <c r="H24" s="73">
        <v>16.060056388</v>
      </c>
      <c r="I24" s="73"/>
      <c r="J24" s="73"/>
      <c r="K24" s="73"/>
      <c r="L24" s="73"/>
      <c r="M24" s="73"/>
      <c r="N24" s="22"/>
      <c r="O24" s="22"/>
      <c r="P24" s="73"/>
      <c r="Q24" s="73" t="s">
        <v>187</v>
      </c>
      <c r="R24" s="73">
        <v>0</v>
      </c>
      <c r="S24" s="73">
        <v>0.42428070685048802</v>
      </c>
      <c r="T24" s="73">
        <v>0.15703821953272901</v>
      </c>
      <c r="U24" s="73">
        <v>0.15703821953272901</v>
      </c>
      <c r="V24" s="73">
        <v>1.2476652238396699</v>
      </c>
      <c r="W24" s="73">
        <v>0</v>
      </c>
      <c r="X24" s="73">
        <v>7.6065922454036802E-2</v>
      </c>
      <c r="Y24" s="73">
        <v>0.39047359352817101</v>
      </c>
      <c r="Z24" s="73">
        <v>99.0450486033168</v>
      </c>
      <c r="AA24" s="73">
        <v>3.7373904765348902</v>
      </c>
      <c r="AB24" s="73">
        <v>2.83980364573111E-2</v>
      </c>
      <c r="AC24" s="73">
        <v>0.652479458136344</v>
      </c>
      <c r="AD24" s="73">
        <v>0</v>
      </c>
      <c r="AE24" s="73">
        <v>0</v>
      </c>
      <c r="AF24" s="73">
        <v>0.68628723676686798</v>
      </c>
      <c r="AG24" s="73">
        <v>0.68628723676686798</v>
      </c>
      <c r="AH24" s="73">
        <v>3.0944976278046901</v>
      </c>
      <c r="AI24" s="73">
        <v>0.51672779766236199</v>
      </c>
      <c r="AJ24" s="73">
        <v>2.0622455595067701E-2</v>
      </c>
      <c r="AK24" s="73">
        <v>0.54076375374837804</v>
      </c>
      <c r="AL24" s="73">
        <v>5.5335905930258902E-2</v>
      </c>
      <c r="AM24" s="73">
        <v>0</v>
      </c>
      <c r="AN24" s="73">
        <v>4.3785329378617503E-2</v>
      </c>
      <c r="AO24" s="73">
        <v>0.21057544015388199</v>
      </c>
      <c r="AP24" s="73">
        <v>0</v>
      </c>
      <c r="AQ24" s="73">
        <v>16.5134112242817</v>
      </c>
      <c r="AR24" s="73">
        <v>348.13105080066299</v>
      </c>
      <c r="AS24" s="73">
        <v>35.586727201177197</v>
      </c>
      <c r="AT24" s="73">
        <v>386.812275629645</v>
      </c>
      <c r="AU24" s="73">
        <v>0</v>
      </c>
      <c r="AV24" s="73">
        <v>0.65830085693436202</v>
      </c>
      <c r="AW24" s="73">
        <v>0</v>
      </c>
      <c r="AX24" s="73">
        <v>5.7421825142214598</v>
      </c>
      <c r="AY24" s="73">
        <v>6.3784217530051699E-3</v>
      </c>
      <c r="AZ24" s="73">
        <v>2.2428433329475198E-3</v>
      </c>
      <c r="BA24" s="73">
        <v>8.4374607329265707</v>
      </c>
      <c r="BB24" s="73">
        <v>2.86646285818217E-3</v>
      </c>
      <c r="BC24" s="73">
        <v>0</v>
      </c>
      <c r="BD24" s="73">
        <v>4.1574579672282901E-4</v>
      </c>
      <c r="BE24" s="73">
        <v>11.2921214448246</v>
      </c>
      <c r="BF24" s="73">
        <v>10.940407201202801</v>
      </c>
      <c r="BG24" s="73">
        <v>0.35171424362175302</v>
      </c>
      <c r="BH24" s="73">
        <v>0</v>
      </c>
      <c r="BI24" s="73">
        <v>0</v>
      </c>
      <c r="BJ24" s="73">
        <v>4.4758372768509101E-2</v>
      </c>
      <c r="BK24" s="73">
        <v>0</v>
      </c>
      <c r="BL24" s="73">
        <v>0.480296577875516</v>
      </c>
      <c r="BM24" s="73">
        <v>0</v>
      </c>
      <c r="BN24" s="73">
        <v>1.2483330170802999E-2</v>
      </c>
      <c r="BO24" s="73">
        <v>1.92118591411895</v>
      </c>
      <c r="BP24" s="73">
        <v>1.40281639479241E-2</v>
      </c>
      <c r="BQ24" s="73">
        <v>0</v>
      </c>
      <c r="BR24" s="73">
        <v>3.2275036999068502E-2</v>
      </c>
      <c r="BS24" s="73">
        <v>4.3762602578305401E-5</v>
      </c>
      <c r="BT24" s="73">
        <v>1.9641188664450999</v>
      </c>
      <c r="BU24" s="73">
        <v>2.3983514720535002</v>
      </c>
      <c r="BV24" s="73">
        <v>0</v>
      </c>
      <c r="BW24" s="73">
        <v>0</v>
      </c>
      <c r="BX24" s="73">
        <v>0.80341917103909999</v>
      </c>
      <c r="BY24" s="73">
        <v>0</v>
      </c>
      <c r="BZ24" s="73">
        <v>0.13114543025407099</v>
      </c>
      <c r="CA24" s="73">
        <v>16.060044549568101</v>
      </c>
      <c r="CB24" s="73">
        <v>1.1167649279513101</v>
      </c>
      <c r="CC24" s="90"/>
      <c r="CD24" s="28">
        <f t="shared" si="0"/>
        <v>7.9999985077193608E-3</v>
      </c>
      <c r="CE24" s="28">
        <f t="shared" si="12"/>
        <v>1.9247495662751118E-2</v>
      </c>
      <c r="CF24" s="66">
        <f t="shared" si="1"/>
        <v>-1.0654603359207333E-6</v>
      </c>
      <c r="CG24" s="66" t="str">
        <f t="shared" si="2"/>
        <v/>
      </c>
      <c r="CH24" s="66">
        <f t="shared" si="3"/>
        <v>-3.3941609072353206E-7</v>
      </c>
      <c r="CI24" s="66">
        <f t="shared" si="4"/>
        <v>-1.8937993757434522E-5</v>
      </c>
      <c r="CJ24" s="66">
        <f t="shared" si="5"/>
        <v>-2.7226197503518683E-5</v>
      </c>
      <c r="CK24" s="66">
        <f t="shared" si="6"/>
        <v>-1.0934022603366409E-5</v>
      </c>
      <c r="CL24" s="66">
        <f t="shared" si="7"/>
        <v>-7.3713513905383148E-7</v>
      </c>
      <c r="CM24" s="40">
        <f t="shared" si="8"/>
        <v>-4.9133495455353025E-4</v>
      </c>
      <c r="CN24" s="40">
        <f t="shared" si="9"/>
        <v>-5.6010350662172629E-4</v>
      </c>
      <c r="CO24" s="40">
        <f t="shared" si="10"/>
        <v>8.5689801380233019E-4</v>
      </c>
      <c r="CP24" s="40">
        <f t="shared" si="11"/>
        <v>-1.3363823202404614E-3</v>
      </c>
    </row>
    <row r="25" spans="1:94" x14ac:dyDescent="0.25">
      <c r="A25" s="73" t="s">
        <v>188</v>
      </c>
      <c r="B25" s="73">
        <v>575.79495770000005</v>
      </c>
      <c r="C25" s="73"/>
      <c r="D25" s="73">
        <v>2236.6137081000002</v>
      </c>
      <c r="E25" s="73">
        <v>64.319152920999997</v>
      </c>
      <c r="F25" s="73">
        <v>62.338696603000002</v>
      </c>
      <c r="G25" s="73">
        <v>8.1333399291999999</v>
      </c>
      <c r="H25" s="73">
        <v>92.124839072</v>
      </c>
      <c r="I25" s="73"/>
      <c r="J25" s="73"/>
      <c r="K25" s="73"/>
      <c r="L25" s="73"/>
      <c r="M25" s="73"/>
      <c r="N25" s="22"/>
      <c r="O25" s="22"/>
      <c r="P25" s="73"/>
      <c r="Q25" s="73" t="s">
        <v>188</v>
      </c>
      <c r="R25" s="73">
        <v>0</v>
      </c>
      <c r="S25" s="73">
        <v>2.4337888677914301</v>
      </c>
      <c r="T25" s="73">
        <v>0.90081353820926902</v>
      </c>
      <c r="U25" s="73">
        <v>0.90081353820926902</v>
      </c>
      <c r="V25" s="73">
        <v>7.1569398976147003</v>
      </c>
      <c r="W25" s="73">
        <v>0</v>
      </c>
      <c r="X25" s="73">
        <v>0.43633507998674098</v>
      </c>
      <c r="Y25" s="73">
        <v>2.23986164419289</v>
      </c>
      <c r="Z25" s="73">
        <v>575.79461699080105</v>
      </c>
      <c r="AA25" s="73">
        <v>21.438673851645198</v>
      </c>
      <c r="AB25" s="73">
        <v>0.16289908810223599</v>
      </c>
      <c r="AC25" s="73">
        <v>3.7427980701611401</v>
      </c>
      <c r="AD25" s="73">
        <v>0</v>
      </c>
      <c r="AE25" s="73">
        <v>0</v>
      </c>
      <c r="AF25" s="73">
        <v>3.9367271184399502</v>
      </c>
      <c r="AG25" s="73">
        <v>3.9367271184399502</v>
      </c>
      <c r="AH25" s="73">
        <v>17.892902316180201</v>
      </c>
      <c r="AI25" s="73">
        <v>2.9640912265043702</v>
      </c>
      <c r="AJ25" s="73">
        <v>0.118295496662069</v>
      </c>
      <c r="AK25" s="73">
        <v>3.1019676688110902</v>
      </c>
      <c r="AL25" s="73">
        <v>0.317421925400241</v>
      </c>
      <c r="AM25" s="73">
        <v>0</v>
      </c>
      <c r="AN25" s="73">
        <v>0.25116401222240498</v>
      </c>
      <c r="AO25" s="73">
        <v>1.1998325770774401</v>
      </c>
      <c r="AP25" s="73">
        <v>0</v>
      </c>
      <c r="AQ25" s="73">
        <v>94.725369920137496</v>
      </c>
      <c r="AR25" s="73">
        <v>2012.9518780870401</v>
      </c>
      <c r="AS25" s="73">
        <v>205.76839557660199</v>
      </c>
      <c r="AT25" s="73">
        <v>2236.61317597983</v>
      </c>
      <c r="AU25" s="73">
        <v>0</v>
      </c>
      <c r="AV25" s="73">
        <v>3.7761908835305298</v>
      </c>
      <c r="AW25" s="73">
        <v>0</v>
      </c>
      <c r="AX25" s="73">
        <v>32.938708818272403</v>
      </c>
      <c r="AY25" s="73">
        <v>3.63434584809052E-2</v>
      </c>
      <c r="AZ25" s="73">
        <v>1.27794287753875E-2</v>
      </c>
      <c r="BA25" s="73">
        <v>48.075598072278503</v>
      </c>
      <c r="BB25" s="73">
        <v>1.63327360926382E-2</v>
      </c>
      <c r="BC25" s="73">
        <v>0</v>
      </c>
      <c r="BD25" s="73">
        <v>2.3688674942045902E-3</v>
      </c>
      <c r="BE25" s="73">
        <v>64.317695582597906</v>
      </c>
      <c r="BF25" s="73">
        <v>62.337070978895198</v>
      </c>
      <c r="BG25" s="73">
        <v>1.98062460370266</v>
      </c>
      <c r="BH25" s="73">
        <v>0</v>
      </c>
      <c r="BI25" s="73">
        <v>0</v>
      </c>
      <c r="BJ25" s="73">
        <v>0.25502759401004099</v>
      </c>
      <c r="BK25" s="73">
        <v>0</v>
      </c>
      <c r="BL25" s="73">
        <v>2.7366675980753601</v>
      </c>
      <c r="BM25" s="73">
        <v>0</v>
      </c>
      <c r="BN25" s="73">
        <v>7.1128461867204507E-2</v>
      </c>
      <c r="BO25" s="73">
        <v>10.946676276283201</v>
      </c>
      <c r="BP25" s="73">
        <v>8.0469201087679298E-2</v>
      </c>
      <c r="BQ25" s="73">
        <v>0</v>
      </c>
      <c r="BR25" s="73">
        <v>0.18389913062275001</v>
      </c>
      <c r="BS25" s="73">
        <v>2.4935491498095702E-4</v>
      </c>
      <c r="BT25" s="73">
        <v>8.1332720927722502</v>
      </c>
      <c r="BU25" s="73">
        <v>13.757598480388699</v>
      </c>
      <c r="BV25" s="73">
        <v>0</v>
      </c>
      <c r="BW25" s="73">
        <v>0</v>
      </c>
      <c r="BX25" s="73">
        <v>4.6086298221525901</v>
      </c>
      <c r="BY25" s="73">
        <v>0</v>
      </c>
      <c r="BZ25" s="73">
        <v>0.75228496701686198</v>
      </c>
      <c r="CA25" s="73">
        <v>92.124738338045702</v>
      </c>
      <c r="CB25" s="73">
        <v>6.4060680225935496</v>
      </c>
      <c r="CC25" s="90"/>
      <c r="CD25" s="28">
        <f t="shared" si="0"/>
        <v>7.9999986177053447E-3</v>
      </c>
      <c r="CE25" s="28">
        <f t="shared" si="12"/>
        <v>1.9247496846357359E-2</v>
      </c>
      <c r="CF25" s="66">
        <f t="shared" si="1"/>
        <v>-5.9171966418283805E-7</v>
      </c>
      <c r="CG25" s="66" t="str">
        <f t="shared" si="2"/>
        <v/>
      </c>
      <c r="CH25" s="66">
        <f t="shared" si="3"/>
        <v>-2.3791330986869862E-7</v>
      </c>
      <c r="CI25" s="66">
        <f t="shared" si="4"/>
        <v>-2.265792281003124E-5</v>
      </c>
      <c r="CJ25" s="66">
        <f t="shared" si="5"/>
        <v>-2.6077287357429519E-5</v>
      </c>
      <c r="CK25" s="66">
        <f t="shared" si="6"/>
        <v>-8.3405376315607001E-6</v>
      </c>
      <c r="CL25" s="66">
        <f t="shared" si="7"/>
        <v>-1.0934505320466833E-6</v>
      </c>
      <c r="CM25" s="40">
        <f t="shared" si="8"/>
        <v>-4.9128859835283125E-4</v>
      </c>
      <c r="CN25" s="40">
        <f t="shared" si="9"/>
        <v>-5.5901663112362771E-4</v>
      </c>
      <c r="CO25" s="40">
        <f t="shared" si="10"/>
        <v>8.5659390933029802E-4</v>
      </c>
      <c r="CP25" s="40">
        <f t="shared" si="11"/>
        <v>-1.338062519719225E-3</v>
      </c>
    </row>
    <row r="26" spans="1:94" s="21" customFormat="1" x14ac:dyDescent="0.25">
      <c r="A26" s="73" t="s">
        <v>189</v>
      </c>
      <c r="B26" s="73">
        <v>365.33641290999998</v>
      </c>
      <c r="C26" s="73"/>
      <c r="D26" s="73">
        <v>1470.2938308</v>
      </c>
      <c r="E26" s="73">
        <v>42.492880530999997</v>
      </c>
      <c r="F26" s="73">
        <v>41.203466720000002</v>
      </c>
      <c r="G26" s="73">
        <v>2.7532489547000001</v>
      </c>
      <c r="H26" s="73">
        <v>66.279459478000007</v>
      </c>
      <c r="I26" s="73"/>
      <c r="J26" s="73"/>
      <c r="K26" s="73"/>
      <c r="L26" s="73"/>
      <c r="M26" s="73"/>
      <c r="N26" s="22"/>
      <c r="O26" s="22"/>
      <c r="P26" s="73"/>
      <c r="Q26" s="73" t="s">
        <v>189</v>
      </c>
      <c r="R26" s="73">
        <v>0</v>
      </c>
      <c r="S26" s="73">
        <v>1.75099410335677</v>
      </c>
      <c r="T26" s="73">
        <v>0.64809272547921204</v>
      </c>
      <c r="U26" s="73">
        <v>0.64809272547921204</v>
      </c>
      <c r="V26" s="73">
        <v>5.1490796185204797</v>
      </c>
      <c r="W26" s="73">
        <v>0</v>
      </c>
      <c r="X26" s="73">
        <v>0.31392257867652301</v>
      </c>
      <c r="Y26" s="73">
        <v>1.61147361929674</v>
      </c>
      <c r="Z26" s="73">
        <v>365.33618573499302</v>
      </c>
      <c r="AA26" s="73">
        <v>15.4241102446969</v>
      </c>
      <c r="AB26" s="73">
        <v>0.11719813372945199</v>
      </c>
      <c r="AC26" s="73">
        <v>2.6927657494932098</v>
      </c>
      <c r="AD26" s="73">
        <v>0</v>
      </c>
      <c r="AE26" s="73">
        <v>0</v>
      </c>
      <c r="AF26" s="73">
        <v>2.8322882027546701</v>
      </c>
      <c r="AG26" s="73">
        <v>2.8322882027546701</v>
      </c>
      <c r="AH26" s="73">
        <v>11.7623549965001</v>
      </c>
      <c r="AI26" s="73">
        <v>2.13252365939291</v>
      </c>
      <c r="AJ26" s="73">
        <v>8.5108098000067994E-2</v>
      </c>
      <c r="AK26" s="73">
        <v>2.2317180559115402</v>
      </c>
      <c r="AL26" s="73">
        <v>0.22836991839794901</v>
      </c>
      <c r="AM26" s="73">
        <v>0</v>
      </c>
      <c r="AN26" s="73">
        <v>0.18070051822410699</v>
      </c>
      <c r="AO26" s="73">
        <v>0.79304306387781898</v>
      </c>
      <c r="AP26" s="73">
        <v>0</v>
      </c>
      <c r="AQ26" s="73">
        <v>68.150415723474197</v>
      </c>
      <c r="AR26" s="73">
        <v>1323.2638626231601</v>
      </c>
      <c r="AS26" s="73">
        <v>135.26695527946299</v>
      </c>
      <c r="AT26" s="73">
        <v>1470.29317289913</v>
      </c>
      <c r="AU26" s="73">
        <v>0</v>
      </c>
      <c r="AV26" s="73">
        <v>2.7167904864074002</v>
      </c>
      <c r="AW26" s="73">
        <v>0</v>
      </c>
      <c r="AX26" s="73">
        <v>23.6978419854759</v>
      </c>
      <c r="AY26" s="73">
        <v>2.4021622902715499E-2</v>
      </c>
      <c r="AZ26" s="73">
        <v>8.4467135825658408E-3</v>
      </c>
      <c r="BA26" s="73">
        <v>31.776120057540599</v>
      </c>
      <c r="BB26" s="73">
        <v>1.0795310284010399E-2</v>
      </c>
      <c r="BC26" s="73">
        <v>0</v>
      </c>
      <c r="BD26" s="73">
        <v>1.56573380655544E-3</v>
      </c>
      <c r="BE26" s="73">
        <v>42.4919863365404</v>
      </c>
      <c r="BF26" s="73">
        <v>41.202407293236099</v>
      </c>
      <c r="BG26" s="73">
        <v>1.28957904330428</v>
      </c>
      <c r="BH26" s="73">
        <v>0</v>
      </c>
      <c r="BI26" s="73">
        <v>0</v>
      </c>
      <c r="BJ26" s="73">
        <v>0.16856350318843399</v>
      </c>
      <c r="BK26" s="73">
        <v>0</v>
      </c>
      <c r="BL26" s="73">
        <v>1.80883291588816</v>
      </c>
      <c r="BM26" s="73">
        <v>0</v>
      </c>
      <c r="BN26" s="73">
        <v>4.7013168995298601E-2</v>
      </c>
      <c r="BO26" s="73">
        <v>7.2353331739391598</v>
      </c>
      <c r="BP26" s="73">
        <v>5.7893803864809898E-2</v>
      </c>
      <c r="BQ26" s="73">
        <v>0</v>
      </c>
      <c r="BR26" s="73">
        <v>0.121550279601183</v>
      </c>
      <c r="BS26" s="73">
        <v>1.6481350747642401E-4</v>
      </c>
      <c r="BT26" s="73">
        <v>2.75317866223978</v>
      </c>
      <c r="BU26" s="73">
        <v>9.8979362995237405</v>
      </c>
      <c r="BV26" s="73">
        <v>0</v>
      </c>
      <c r="BW26" s="73">
        <v>0</v>
      </c>
      <c r="BX26" s="73">
        <v>3.3156905422817502</v>
      </c>
      <c r="BY26" s="73">
        <v>0</v>
      </c>
      <c r="BZ26" s="73">
        <v>0.54123362362102501</v>
      </c>
      <c r="CA26" s="73">
        <v>66.279386691689098</v>
      </c>
      <c r="CB26" s="73">
        <v>4.6088598948986501</v>
      </c>
      <c r="CC26" s="90"/>
      <c r="CD26" s="28">
        <f t="shared" si="0"/>
        <v>8.0000065383606742E-3</v>
      </c>
      <c r="CE26" s="28">
        <f t="shared" si="12"/>
        <v>1.9247493434880129E-2</v>
      </c>
      <c r="CF26" s="66">
        <f t="shared" si="1"/>
        <v>-6.2182415693481201E-7</v>
      </c>
      <c r="CG26" s="66" t="str">
        <f t="shared" si="2"/>
        <v/>
      </c>
      <c r="CH26" s="66">
        <f t="shared" si="3"/>
        <v>-4.4746217132128161E-7</v>
      </c>
      <c r="CI26" s="66">
        <f t="shared" si="4"/>
        <v>-2.1043394762215302E-5</v>
      </c>
      <c r="CJ26" s="66">
        <f t="shared" si="5"/>
        <v>-2.5712078333153861E-5</v>
      </c>
      <c r="CK26" s="66">
        <f t="shared" si="6"/>
        <v>-2.5530731647082493E-5</v>
      </c>
      <c r="CL26" s="66">
        <f t="shared" si="7"/>
        <v>-1.0981729706664692E-6</v>
      </c>
      <c r="CM26" s="40">
        <f t="shared" si="8"/>
        <v>-4.9122301701635929E-4</v>
      </c>
      <c r="CN26" s="40">
        <f t="shared" si="9"/>
        <v>-5.5853538651497257E-4</v>
      </c>
      <c r="CO26" s="40">
        <f t="shared" si="10"/>
        <v>8.5640439675077878E-4</v>
      </c>
      <c r="CP26" s="40">
        <f t="shared" si="11"/>
        <v>-1.3385862477180892E-3</v>
      </c>
    </row>
    <row r="27" spans="1:94" s="21" customFormat="1" x14ac:dyDescent="0.25">
      <c r="A27" s="73" t="s">
        <v>190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22"/>
      <c r="O27" s="22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90"/>
      <c r="CD27" s="28" t="e">
        <f t="shared" si="0"/>
        <v>#DIV/0!</v>
      </c>
      <c r="CE27" s="28" t="e">
        <f t="shared" si="12"/>
        <v>#DIV/0!</v>
      </c>
      <c r="CF27" s="66" t="str">
        <f t="shared" si="1"/>
        <v/>
      </c>
      <c r="CG27" s="66" t="str">
        <f t="shared" si="2"/>
        <v/>
      </c>
      <c r="CH27" s="66" t="str">
        <f t="shared" si="3"/>
        <v/>
      </c>
      <c r="CI27" s="66" t="str">
        <f t="shared" si="4"/>
        <v/>
      </c>
      <c r="CJ27" s="66" t="str">
        <f t="shared" si="5"/>
        <v/>
      </c>
      <c r="CK27" s="66" t="str">
        <f t="shared" si="6"/>
        <v/>
      </c>
      <c r="CL27" s="66" t="str">
        <f t="shared" si="7"/>
        <v/>
      </c>
      <c r="CM27" s="40" t="e">
        <f t="shared" si="8"/>
        <v>#DIV/0!</v>
      </c>
      <c r="CN27" s="40" t="e">
        <f t="shared" si="9"/>
        <v>#DIV/0!</v>
      </c>
      <c r="CO27" s="40" t="e">
        <f t="shared" si="10"/>
        <v>#DIV/0!</v>
      </c>
      <c r="CP27" s="40" t="e">
        <f t="shared" si="11"/>
        <v>#DIV/0!</v>
      </c>
    </row>
    <row r="28" spans="1:94" s="21" customFormat="1" x14ac:dyDescent="0.25">
      <c r="A28" s="73" t="s">
        <v>191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22"/>
      <c r="O28" s="22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90"/>
      <c r="CD28" s="28" t="e">
        <f t="shared" si="0"/>
        <v>#DIV/0!</v>
      </c>
      <c r="CE28" s="28" t="e">
        <f t="shared" si="12"/>
        <v>#DIV/0!</v>
      </c>
      <c r="CF28" s="66" t="str">
        <f t="shared" si="1"/>
        <v/>
      </c>
      <c r="CG28" s="66" t="str">
        <f t="shared" si="2"/>
        <v/>
      </c>
      <c r="CH28" s="66" t="str">
        <f t="shared" si="3"/>
        <v/>
      </c>
      <c r="CI28" s="66" t="str">
        <f t="shared" si="4"/>
        <v/>
      </c>
      <c r="CJ28" s="66" t="str">
        <f t="shared" si="5"/>
        <v/>
      </c>
      <c r="CK28" s="66" t="str">
        <f t="shared" si="6"/>
        <v/>
      </c>
      <c r="CL28" s="66" t="str">
        <f t="shared" si="7"/>
        <v/>
      </c>
      <c r="CM28" s="40" t="e">
        <f t="shared" si="8"/>
        <v>#DIV/0!</v>
      </c>
      <c r="CN28" s="40" t="e">
        <f t="shared" si="9"/>
        <v>#DIV/0!</v>
      </c>
      <c r="CO28" s="40" t="e">
        <f t="shared" si="10"/>
        <v>#DIV/0!</v>
      </c>
      <c r="CP28" s="40" t="e">
        <f t="shared" si="11"/>
        <v>#DIV/0!</v>
      </c>
    </row>
    <row r="29" spans="1:94" s="21" customFormat="1" x14ac:dyDescent="0.25">
      <c r="A29" s="73" t="s">
        <v>192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22"/>
      <c r="O29" s="22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90"/>
      <c r="CD29" s="28" t="e">
        <f t="shared" si="0"/>
        <v>#DIV/0!</v>
      </c>
      <c r="CE29" s="28" t="e">
        <f t="shared" si="12"/>
        <v>#DIV/0!</v>
      </c>
      <c r="CF29" s="66" t="str">
        <f t="shared" si="1"/>
        <v/>
      </c>
      <c r="CG29" s="66" t="str">
        <f t="shared" si="2"/>
        <v/>
      </c>
      <c r="CH29" s="66" t="str">
        <f t="shared" si="3"/>
        <v/>
      </c>
      <c r="CI29" s="66" t="str">
        <f t="shared" si="4"/>
        <v/>
      </c>
      <c r="CJ29" s="66" t="str">
        <f t="shared" si="5"/>
        <v/>
      </c>
      <c r="CK29" s="66" t="str">
        <f t="shared" si="6"/>
        <v/>
      </c>
      <c r="CL29" s="66" t="str">
        <f t="shared" si="7"/>
        <v/>
      </c>
      <c r="CM29" s="40" t="e">
        <f t="shared" si="8"/>
        <v>#DIV/0!</v>
      </c>
      <c r="CN29" s="40" t="e">
        <f t="shared" si="9"/>
        <v>#DIV/0!</v>
      </c>
      <c r="CO29" s="40" t="e">
        <f t="shared" si="10"/>
        <v>#DIV/0!</v>
      </c>
      <c r="CP29" s="40" t="e">
        <f t="shared" si="11"/>
        <v>#DIV/0!</v>
      </c>
    </row>
    <row r="30" spans="1:94" s="21" customFormat="1" x14ac:dyDescent="0.25">
      <c r="A30" s="73" t="s">
        <v>193</v>
      </c>
      <c r="B30" s="73">
        <v>23.417436970000001</v>
      </c>
      <c r="C30" s="73"/>
      <c r="D30" s="73">
        <v>85.561317443999997</v>
      </c>
      <c r="E30" s="73">
        <v>2.3024152342000002</v>
      </c>
      <c r="F30" s="73">
        <v>2.2333431397000001</v>
      </c>
      <c r="G30" s="73">
        <v>4.7628499599999999E-2</v>
      </c>
      <c r="H30" s="73">
        <v>2.9403576084999998</v>
      </c>
      <c r="I30" s="73"/>
      <c r="J30" s="73"/>
      <c r="K30" s="73"/>
      <c r="L30" s="73"/>
      <c r="M30" s="73"/>
      <c r="N30" s="22"/>
      <c r="O30" s="22"/>
      <c r="P30" s="73"/>
      <c r="Q30" s="73" t="s">
        <v>193</v>
      </c>
      <c r="R30" s="73">
        <v>0</v>
      </c>
      <c r="S30" s="73">
        <v>7.76795114962891E-2</v>
      </c>
      <c r="T30" s="73">
        <v>2.8751379331719101E-2</v>
      </c>
      <c r="U30" s="73">
        <v>2.8751379331719101E-2</v>
      </c>
      <c r="V30" s="73">
        <v>0.228429167874799</v>
      </c>
      <c r="W30" s="73">
        <v>0</v>
      </c>
      <c r="X30" s="73">
        <v>1.3926594905083601E-2</v>
      </c>
      <c r="Y30" s="73">
        <v>7.1489949626966906E-2</v>
      </c>
      <c r="Z30" s="73">
        <v>23.417421239107799</v>
      </c>
      <c r="AA30" s="73">
        <v>0.68426130497170901</v>
      </c>
      <c r="AB30" s="73">
        <v>5.1992553656488999E-3</v>
      </c>
      <c r="AC30" s="73">
        <v>0.119459311874237</v>
      </c>
      <c r="AD30" s="73">
        <v>0</v>
      </c>
      <c r="AE30" s="73">
        <v>0</v>
      </c>
      <c r="AF30" s="73">
        <v>0.125648922869152</v>
      </c>
      <c r="AG30" s="73">
        <v>0.125648922869152</v>
      </c>
      <c r="AH30" s="73">
        <v>0.68449068229743604</v>
      </c>
      <c r="AI30" s="73">
        <v>9.4605417948069995E-2</v>
      </c>
      <c r="AJ30" s="73">
        <v>3.7756234669437802E-3</v>
      </c>
      <c r="AK30" s="73">
        <v>9.9005867818438897E-2</v>
      </c>
      <c r="AL30" s="73">
        <v>1.0131193462303701E-2</v>
      </c>
      <c r="AM30" s="73">
        <v>0</v>
      </c>
      <c r="AN30" s="73">
        <v>8.0165355331314903E-3</v>
      </c>
      <c r="AO30" s="73">
        <v>4.2985260280979001E-2</v>
      </c>
      <c r="AP30" s="73">
        <v>0</v>
      </c>
      <c r="AQ30" s="73">
        <v>3.0233614713647099</v>
      </c>
      <c r="AR30" s="73">
        <v>77.0051732323615</v>
      </c>
      <c r="AS30" s="73">
        <v>7.8716350323252602</v>
      </c>
      <c r="AT30" s="73">
        <v>85.561298946984195</v>
      </c>
      <c r="AU30" s="73">
        <v>0</v>
      </c>
      <c r="AV30" s="73">
        <v>0.120525355016341</v>
      </c>
      <c r="AW30" s="73">
        <v>0</v>
      </c>
      <c r="AX30" s="73">
        <v>1.05130858123976</v>
      </c>
      <c r="AY30" s="73">
        <v>1.30204184262305E-3</v>
      </c>
      <c r="AZ30" s="73">
        <v>4.57836962692284E-4</v>
      </c>
      <c r="BA30" s="73">
        <v>1.72235795400056</v>
      </c>
      <c r="BB30" s="73">
        <v>5.8513597116354398E-4</v>
      </c>
      <c r="BC30" s="73">
        <v>0</v>
      </c>
      <c r="BD30" s="73">
        <v>8.4867347784630493E-5</v>
      </c>
      <c r="BE30" s="73">
        <v>2.3023589046089499</v>
      </c>
      <c r="BF30" s="73">
        <v>2.2332900057625098</v>
      </c>
      <c r="BG30" s="73">
        <v>6.9068898846431401E-2</v>
      </c>
      <c r="BH30" s="73">
        <v>0</v>
      </c>
      <c r="BI30" s="73">
        <v>0</v>
      </c>
      <c r="BJ30" s="73">
        <v>9.1366206231363999E-3</v>
      </c>
      <c r="BK30" s="73">
        <v>0</v>
      </c>
      <c r="BL30" s="73">
        <v>9.8044052866835305E-2</v>
      </c>
      <c r="BM30" s="73">
        <v>0</v>
      </c>
      <c r="BN30" s="73">
        <v>2.5482491487403302E-3</v>
      </c>
      <c r="BO30" s="73">
        <v>0.39217593732259598</v>
      </c>
      <c r="BP30" s="73">
        <v>2.5683236452525098E-3</v>
      </c>
      <c r="BQ30" s="73">
        <v>0</v>
      </c>
      <c r="BR30" s="73">
        <v>6.5883763620430101E-3</v>
      </c>
      <c r="BS30" s="73">
        <v>8.9333143405148897E-6</v>
      </c>
      <c r="BT30" s="73">
        <v>4.7628951819088702E-2</v>
      </c>
      <c r="BU30" s="73">
        <v>0.43910320982717199</v>
      </c>
      <c r="BV30" s="73">
        <v>0</v>
      </c>
      <c r="BW30" s="73">
        <v>0</v>
      </c>
      <c r="BX30" s="73">
        <v>0.14709418661632401</v>
      </c>
      <c r="BY30" s="73">
        <v>0</v>
      </c>
      <c r="BZ30" s="73">
        <v>2.40108096861389E-2</v>
      </c>
      <c r="CA30" s="73">
        <v>2.9403571185590498</v>
      </c>
      <c r="CB30" s="73">
        <v>0.20446310568294199</v>
      </c>
      <c r="CC30" s="90"/>
      <c r="CD30" s="28">
        <f t="shared" si="0"/>
        <v>8.0000033978161397E-3</v>
      </c>
      <c r="CE30" s="28">
        <f t="shared" si="12"/>
        <v>1.9247504878482001E-2</v>
      </c>
      <c r="CF30" s="66">
        <f t="shared" si="1"/>
        <v>-6.7175977548086098E-7</v>
      </c>
      <c r="CG30" s="66" t="str">
        <f t="shared" si="2"/>
        <v/>
      </c>
      <c r="CH30" s="66">
        <f t="shared" si="3"/>
        <v>-2.1618432668250828E-7</v>
      </c>
      <c r="CI30" s="66">
        <f t="shared" si="4"/>
        <v>-2.4465435345270481E-5</v>
      </c>
      <c r="CJ30" s="66">
        <f t="shared" si="5"/>
        <v>-2.3791210829083778E-5</v>
      </c>
      <c r="CK30" s="66">
        <f t="shared" si="6"/>
        <v>9.4947162413556376E-6</v>
      </c>
      <c r="CL30" s="66">
        <f t="shared" si="7"/>
        <v>-1.6662631396133432E-7</v>
      </c>
      <c r="CM30" s="40">
        <f t="shared" si="8"/>
        <v>-4.913647395969773E-4</v>
      </c>
      <c r="CN30" s="40">
        <f t="shared" si="9"/>
        <v>-5.5671620420410595E-4</v>
      </c>
      <c r="CO30" s="40">
        <f t="shared" si="10"/>
        <v>8.5577554691413033E-4</v>
      </c>
      <c r="CP30" s="40">
        <f t="shared" si="11"/>
        <v>-1.3254227823157219E-3</v>
      </c>
    </row>
    <row r="31" spans="1:94" x14ac:dyDescent="0.25">
      <c r="A31" s="73" t="s">
        <v>194</v>
      </c>
      <c r="B31" s="73">
        <v>1049.9350895</v>
      </c>
      <c r="C31" s="73"/>
      <c r="D31" s="73">
        <v>3810.0340947999998</v>
      </c>
      <c r="E31" s="73">
        <v>103.77092269000001</v>
      </c>
      <c r="F31" s="73">
        <v>100.60804335</v>
      </c>
      <c r="G31" s="73">
        <v>8.9562503473999993</v>
      </c>
      <c r="H31" s="73">
        <v>129.07896905999999</v>
      </c>
      <c r="I31" s="73"/>
      <c r="J31" s="73"/>
      <c r="K31" s="73"/>
      <c r="L31" s="73"/>
      <c r="M31" s="73"/>
      <c r="N31" s="22"/>
      <c r="O31" s="22"/>
      <c r="P31" s="73"/>
      <c r="Q31" s="73" t="s">
        <v>194</v>
      </c>
      <c r="R31" s="73">
        <v>0</v>
      </c>
      <c r="S31" s="73">
        <v>3.4100588277863002</v>
      </c>
      <c r="T31" s="73">
        <v>1.2621584809889499</v>
      </c>
      <c r="U31" s="73">
        <v>1.2621584809889499</v>
      </c>
      <c r="V31" s="73">
        <v>10.0278187258656</v>
      </c>
      <c r="W31" s="73">
        <v>0</v>
      </c>
      <c r="X31" s="73">
        <v>0.61136371662919597</v>
      </c>
      <c r="Y31" s="73">
        <v>3.1383396866547</v>
      </c>
      <c r="Z31" s="73">
        <v>1049.9347857334501</v>
      </c>
      <c r="AA31" s="73">
        <v>30.038398133858699</v>
      </c>
      <c r="AB31" s="73">
        <v>0.22824280470246699</v>
      </c>
      <c r="AC31" s="73">
        <v>5.2441518040665098</v>
      </c>
      <c r="AD31" s="73">
        <v>0</v>
      </c>
      <c r="AE31" s="73">
        <v>0</v>
      </c>
      <c r="AF31" s="73">
        <v>5.5158690698154498</v>
      </c>
      <c r="AG31" s="73">
        <v>5.5158690698154498</v>
      </c>
      <c r="AH31" s="73">
        <v>30.4802972332545</v>
      </c>
      <c r="AI31" s="73">
        <v>4.1530867021134803</v>
      </c>
      <c r="AJ31" s="73">
        <v>0.165747922940225</v>
      </c>
      <c r="AK31" s="73">
        <v>4.3462634478436204</v>
      </c>
      <c r="AL31" s="73">
        <v>0.444749433029833</v>
      </c>
      <c r="AM31" s="73">
        <v>0</v>
      </c>
      <c r="AN31" s="73">
        <v>0.351913838219508</v>
      </c>
      <c r="AO31" s="73">
        <v>1.9364035533594499</v>
      </c>
      <c r="AP31" s="73">
        <v>0</v>
      </c>
      <c r="AQ31" s="73">
        <v>132.72269294179199</v>
      </c>
      <c r="AR31" s="73">
        <v>3429.0295499724898</v>
      </c>
      <c r="AS31" s="73">
        <v>350.52297580198001</v>
      </c>
      <c r="AT31" s="73">
        <v>3810.0328230077298</v>
      </c>
      <c r="AU31" s="73">
        <v>0</v>
      </c>
      <c r="AV31" s="73">
        <v>5.2909383879036804</v>
      </c>
      <c r="AW31" s="73">
        <v>0</v>
      </c>
      <c r="AX31" s="73">
        <v>46.151459973942998</v>
      </c>
      <c r="AY31" s="73">
        <v>5.8654522834813101E-2</v>
      </c>
      <c r="AZ31" s="73">
        <v>2.0624657426765201E-2</v>
      </c>
      <c r="BA31" s="73">
        <v>77.588959219784201</v>
      </c>
      <c r="BB31" s="73">
        <v>2.63593142400943E-2</v>
      </c>
      <c r="BC31" s="73">
        <v>0</v>
      </c>
      <c r="BD31" s="73">
        <v>3.8231098947403199E-3</v>
      </c>
      <c r="BE31" s="73">
        <v>103.768342091821</v>
      </c>
      <c r="BF31" s="73">
        <v>100.60547601255401</v>
      </c>
      <c r="BG31" s="73">
        <v>3.1628660792671801</v>
      </c>
      <c r="BH31" s="73">
        <v>0</v>
      </c>
      <c r="BI31" s="73">
        <v>0</v>
      </c>
      <c r="BJ31" s="73">
        <v>0.41158774122367497</v>
      </c>
      <c r="BK31" s="73">
        <v>0</v>
      </c>
      <c r="BL31" s="73">
        <v>4.4166967747923502</v>
      </c>
      <c r="BM31" s="73">
        <v>0</v>
      </c>
      <c r="BN31" s="73">
        <v>0.114793751907935</v>
      </c>
      <c r="BO31" s="73">
        <v>17.666780572540301</v>
      </c>
      <c r="BP31" s="73">
        <v>0.112747932971067</v>
      </c>
      <c r="BQ31" s="73">
        <v>0</v>
      </c>
      <c r="BR31" s="73">
        <v>0.29679391660907001</v>
      </c>
      <c r="BS31" s="73">
        <v>4.0243130014826E-4</v>
      </c>
      <c r="BT31" s="73">
        <v>8.9562239710682992</v>
      </c>
      <c r="BU31" s="73">
        <v>19.2762035211159</v>
      </c>
      <c r="BV31" s="73">
        <v>0</v>
      </c>
      <c r="BW31" s="73">
        <v>0</v>
      </c>
      <c r="BX31" s="73">
        <v>6.4572976965036801</v>
      </c>
      <c r="BY31" s="73">
        <v>0</v>
      </c>
      <c r="BZ31" s="73">
        <v>1.05405111627212</v>
      </c>
      <c r="CA31" s="73">
        <v>129.078884104895</v>
      </c>
      <c r="CB31" s="73">
        <v>8.9757380152440298</v>
      </c>
      <c r="CC31" s="90"/>
      <c r="CD31" s="28">
        <f t="shared" si="0"/>
        <v>8.0000090941979435E-3</v>
      </c>
      <c r="CE31" s="28">
        <f t="shared" si="12"/>
        <v>1.9247496558913123E-2</v>
      </c>
      <c r="CF31" s="66">
        <f t="shared" si="1"/>
        <v>-2.8931936168521494E-7</v>
      </c>
      <c r="CG31" s="66" t="str">
        <f t="shared" si="2"/>
        <v/>
      </c>
      <c r="CH31" s="66">
        <f t="shared" si="3"/>
        <v>-3.3380075830643543E-7</v>
      </c>
      <c r="CI31" s="66">
        <f t="shared" si="4"/>
        <v>-2.4868220423535439E-5</v>
      </c>
      <c r="CJ31" s="66">
        <f t="shared" si="5"/>
        <v>-2.5518212664808539E-5</v>
      </c>
      <c r="CK31" s="66">
        <f t="shared" si="6"/>
        <v>-2.9450194754508509E-6</v>
      </c>
      <c r="CL31" s="66">
        <f t="shared" si="7"/>
        <v>-6.5816380169412485E-7</v>
      </c>
      <c r="CM31" s="40">
        <f t="shared" si="8"/>
        <v>-4.9117252123719003E-4</v>
      </c>
      <c r="CN31" s="40">
        <f t="shared" si="9"/>
        <v>-5.5764663965899447E-4</v>
      </c>
      <c r="CO31" s="40">
        <f t="shared" si="10"/>
        <v>8.5590708480923542E-4</v>
      </c>
      <c r="CP31" s="40">
        <f t="shared" si="11"/>
        <v>-1.3380674935258839E-3</v>
      </c>
    </row>
    <row r="32" spans="1:94" s="21" customFormat="1" x14ac:dyDescent="0.25">
      <c r="A32" s="73" t="s">
        <v>195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22"/>
      <c r="O32" s="22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90"/>
      <c r="CD32" s="28" t="e">
        <f t="shared" si="0"/>
        <v>#DIV/0!</v>
      </c>
      <c r="CE32" s="28" t="e">
        <f t="shared" si="12"/>
        <v>#DIV/0!</v>
      </c>
      <c r="CF32" s="66" t="str">
        <f t="shared" si="1"/>
        <v/>
      </c>
      <c r="CG32" s="66" t="str">
        <f t="shared" si="2"/>
        <v/>
      </c>
      <c r="CH32" s="66" t="str">
        <f t="shared" si="3"/>
        <v/>
      </c>
      <c r="CI32" s="66" t="str">
        <f t="shared" si="4"/>
        <v/>
      </c>
      <c r="CJ32" s="66" t="str">
        <f t="shared" si="5"/>
        <v/>
      </c>
      <c r="CK32" s="66" t="str">
        <f t="shared" si="6"/>
        <v/>
      </c>
      <c r="CL32" s="66" t="str">
        <f t="shared" si="7"/>
        <v/>
      </c>
      <c r="CM32" s="40" t="e">
        <f t="shared" si="8"/>
        <v>#DIV/0!</v>
      </c>
      <c r="CN32" s="40" t="e">
        <f t="shared" si="9"/>
        <v>#DIV/0!</v>
      </c>
      <c r="CO32" s="40" t="e">
        <f t="shared" si="10"/>
        <v>#DIV/0!</v>
      </c>
      <c r="CP32" s="40" t="e">
        <f t="shared" si="11"/>
        <v>#DIV/0!</v>
      </c>
    </row>
    <row r="33" spans="1:94" x14ac:dyDescent="0.25">
      <c r="A33" s="73" t="s">
        <v>196</v>
      </c>
      <c r="B33" s="73">
        <v>1132.6997232000001</v>
      </c>
      <c r="C33" s="73"/>
      <c r="D33" s="73">
        <v>4146.7309429999996</v>
      </c>
      <c r="E33" s="73">
        <v>114.49551338000001</v>
      </c>
      <c r="F33" s="73">
        <v>110.98941005</v>
      </c>
      <c r="G33" s="73">
        <v>12.123937514</v>
      </c>
      <c r="H33" s="73">
        <v>148.12580629000001</v>
      </c>
      <c r="I33" s="73"/>
      <c r="J33" s="73"/>
      <c r="K33" s="73"/>
      <c r="L33" s="73"/>
      <c r="M33" s="73"/>
      <c r="N33" s="22"/>
      <c r="O33" s="22"/>
      <c r="P33" s="73"/>
      <c r="Q33" s="73" t="s">
        <v>196</v>
      </c>
      <c r="R33" s="73">
        <v>0</v>
      </c>
      <c r="S33" s="73">
        <v>3.9132448519929</v>
      </c>
      <c r="T33" s="73">
        <v>1.4484010801807301</v>
      </c>
      <c r="U33" s="73">
        <v>1.4484010801807301</v>
      </c>
      <c r="V33" s="73">
        <v>11.5075128524884</v>
      </c>
      <c r="W33" s="73">
        <v>0</v>
      </c>
      <c r="X33" s="73">
        <v>0.70157582552506503</v>
      </c>
      <c r="Y33" s="73">
        <v>3.60143392732023</v>
      </c>
      <c r="Z33" s="73">
        <v>1132.6990468136</v>
      </c>
      <c r="AA33" s="73">
        <v>34.470851765867003</v>
      </c>
      <c r="AB33" s="73">
        <v>0.26192234336519099</v>
      </c>
      <c r="AC33" s="73">
        <v>6.0179758037862703</v>
      </c>
      <c r="AD33" s="73">
        <v>0</v>
      </c>
      <c r="AE33" s="73">
        <v>0</v>
      </c>
      <c r="AF33" s="73">
        <v>6.3297942771527103</v>
      </c>
      <c r="AG33" s="73">
        <v>6.3297942771527103</v>
      </c>
      <c r="AH33" s="73">
        <v>33.1738475702861</v>
      </c>
      <c r="AI33" s="73">
        <v>4.7659082069530303</v>
      </c>
      <c r="AJ33" s="73">
        <v>0.19020564708284099</v>
      </c>
      <c r="AK33" s="73">
        <v>4.9875978632654103</v>
      </c>
      <c r="AL33" s="73">
        <v>0.51037723755661002</v>
      </c>
      <c r="AM33" s="73">
        <v>0</v>
      </c>
      <c r="AN33" s="73">
        <v>0.403842119187999</v>
      </c>
      <c r="AO33" s="73">
        <v>2.1362163034170498</v>
      </c>
      <c r="AP33" s="73">
        <v>0</v>
      </c>
      <c r="AQ33" s="73">
        <v>152.30719100646499</v>
      </c>
      <c r="AR33" s="73">
        <v>3732.0561661852798</v>
      </c>
      <c r="AS33" s="73">
        <v>381.49902905197899</v>
      </c>
      <c r="AT33" s="73">
        <v>4146.7290428075503</v>
      </c>
      <c r="AU33" s="73">
        <v>0</v>
      </c>
      <c r="AV33" s="73">
        <v>6.0716695075129099</v>
      </c>
      <c r="AW33" s="73">
        <v>0</v>
      </c>
      <c r="AX33" s="73">
        <v>52.9615439223019</v>
      </c>
      <c r="AY33" s="73">
        <v>6.4706929061767907E-2</v>
      </c>
      <c r="AZ33" s="73">
        <v>2.2752866365625499E-2</v>
      </c>
      <c r="BA33" s="73">
        <v>85.595184782155798</v>
      </c>
      <c r="BB33" s="73">
        <v>2.9079289314748302E-2</v>
      </c>
      <c r="BC33" s="73">
        <v>0</v>
      </c>
      <c r="BD33" s="73">
        <v>4.2176055108715397E-3</v>
      </c>
      <c r="BE33" s="73">
        <v>114.492781770589</v>
      </c>
      <c r="BF33" s="73">
        <v>110.986720798747</v>
      </c>
      <c r="BG33" s="73">
        <v>3.5060609718414599</v>
      </c>
      <c r="BH33" s="73">
        <v>0</v>
      </c>
      <c r="BI33" s="73">
        <v>0</v>
      </c>
      <c r="BJ33" s="73">
        <v>0.45405839061712799</v>
      </c>
      <c r="BK33" s="73">
        <v>0</v>
      </c>
      <c r="BL33" s="73">
        <v>4.8724422243974397</v>
      </c>
      <c r="BM33" s="73">
        <v>0</v>
      </c>
      <c r="BN33" s="73">
        <v>0.12663904307787199</v>
      </c>
      <c r="BO33" s="73">
        <v>19.489776497516999</v>
      </c>
      <c r="BP33" s="73">
        <v>0.12938505550617699</v>
      </c>
      <c r="BQ33" s="73">
        <v>0</v>
      </c>
      <c r="BR33" s="73">
        <v>0.32741921015999997</v>
      </c>
      <c r="BS33" s="73">
        <v>4.4396056928300097E-4</v>
      </c>
      <c r="BT33" s="73">
        <v>12.123762205733099</v>
      </c>
      <c r="BU33" s="73">
        <v>22.1205928748738</v>
      </c>
      <c r="BV33" s="73">
        <v>0</v>
      </c>
      <c r="BW33" s="73">
        <v>0</v>
      </c>
      <c r="BX33" s="73">
        <v>7.4101319993948804</v>
      </c>
      <c r="BY33" s="73">
        <v>0</v>
      </c>
      <c r="BZ33" s="73">
        <v>1.2095858467431999</v>
      </c>
      <c r="CA33" s="73">
        <v>148.125710349157</v>
      </c>
      <c r="CB33" s="73">
        <v>10.3001959361342</v>
      </c>
      <c r="CC33" s="90"/>
      <c r="CD33" s="28">
        <f t="shared" si="0"/>
        <v>8.0000036722499921E-3</v>
      </c>
      <c r="CE33" s="28">
        <f t="shared" si="12"/>
        <v>1.924749454748434E-2</v>
      </c>
      <c r="CF33" s="66">
        <f t="shared" si="1"/>
        <v>-5.9714537420588822E-7</v>
      </c>
      <c r="CG33" s="66" t="str">
        <f t="shared" si="2"/>
        <v/>
      </c>
      <c r="CH33" s="66">
        <f t="shared" si="3"/>
        <v>-4.582386644814147E-7</v>
      </c>
      <c r="CI33" s="66">
        <f t="shared" si="4"/>
        <v>-2.3857785605402999E-5</v>
      </c>
      <c r="CJ33" s="66">
        <f t="shared" si="5"/>
        <v>-2.4229800408805459E-5</v>
      </c>
      <c r="CK33" s="66">
        <f t="shared" si="6"/>
        <v>-1.4459680833726775E-5</v>
      </c>
      <c r="CL33" s="66">
        <f t="shared" si="7"/>
        <v>-6.4769836812050353E-7</v>
      </c>
      <c r="CM33" s="40">
        <f t="shared" si="8"/>
        <v>-4.9184829590223644E-4</v>
      </c>
      <c r="CN33" s="40">
        <f t="shared" si="9"/>
        <v>-5.5831029904492675E-4</v>
      </c>
      <c r="CO33" s="40">
        <f t="shared" si="10"/>
        <v>8.5683530833426959E-4</v>
      </c>
      <c r="CP33" s="40">
        <f t="shared" si="11"/>
        <v>-1.3380132497565827E-3</v>
      </c>
    </row>
    <row r="34" spans="1:94" x14ac:dyDescent="0.25">
      <c r="A34" s="73" t="s">
        <v>197</v>
      </c>
      <c r="B34" s="73">
        <v>590.23530344999995</v>
      </c>
      <c r="C34" s="73"/>
      <c r="D34" s="73">
        <v>2154.5950121000001</v>
      </c>
      <c r="E34" s="73">
        <v>58.556369623000002</v>
      </c>
      <c r="F34" s="73">
        <v>56.780722400999998</v>
      </c>
      <c r="G34" s="73">
        <v>3.7838829892999999</v>
      </c>
      <c r="H34" s="73">
        <v>73.133684795999997</v>
      </c>
      <c r="I34" s="73"/>
      <c r="J34" s="73"/>
      <c r="K34" s="73"/>
      <c r="L34" s="73"/>
      <c r="M34" s="73"/>
      <c r="N34" s="22"/>
      <c r="O34" s="22"/>
      <c r="P34" s="73"/>
      <c r="Q34" s="73" t="s">
        <v>197</v>
      </c>
      <c r="R34" s="73">
        <v>0</v>
      </c>
      <c r="S34" s="73">
        <v>1.93207523691755</v>
      </c>
      <c r="T34" s="73">
        <v>0.71511472153233901</v>
      </c>
      <c r="U34" s="73">
        <v>0.71511472153233901</v>
      </c>
      <c r="V34" s="73">
        <v>5.6815695760081999</v>
      </c>
      <c r="W34" s="73">
        <v>0</v>
      </c>
      <c r="X34" s="73">
        <v>0.34638713766699902</v>
      </c>
      <c r="Y34" s="73">
        <v>1.77812278491646</v>
      </c>
      <c r="Z34" s="73">
        <v>590.23500810882001</v>
      </c>
      <c r="AA34" s="73">
        <v>17.019178155406401</v>
      </c>
      <c r="AB34" s="73">
        <v>0.129318159050922</v>
      </c>
      <c r="AC34" s="73">
        <v>2.9712378752633399</v>
      </c>
      <c r="AD34" s="73">
        <v>0</v>
      </c>
      <c r="AE34" s="73">
        <v>0</v>
      </c>
      <c r="AF34" s="73">
        <v>3.12518698836737</v>
      </c>
      <c r="AG34" s="73">
        <v>3.12518698836737</v>
      </c>
      <c r="AH34" s="73">
        <v>17.2367655968958</v>
      </c>
      <c r="AI34" s="73">
        <v>2.3530570283906602</v>
      </c>
      <c r="AJ34" s="73">
        <v>9.3909458548857502E-2</v>
      </c>
      <c r="AK34" s="73">
        <v>2.4625102033409099</v>
      </c>
      <c r="AL34" s="73">
        <v>0.25198665815411397</v>
      </c>
      <c r="AM34" s="73">
        <v>0</v>
      </c>
      <c r="AN34" s="73">
        <v>0.19938756214675099</v>
      </c>
      <c r="AO34" s="73">
        <v>1.0928587912344201</v>
      </c>
      <c r="AP34" s="73">
        <v>0</v>
      </c>
      <c r="AQ34" s="73">
        <v>75.198150330087003</v>
      </c>
      <c r="AR34" s="73">
        <v>1939.1349118640601</v>
      </c>
      <c r="AS34" s="73">
        <v>198.22257363514601</v>
      </c>
      <c r="AT34" s="73">
        <v>2154.5942510960999</v>
      </c>
      <c r="AU34" s="73">
        <v>0</v>
      </c>
      <c r="AV34" s="73">
        <v>2.9977486252126</v>
      </c>
      <c r="AW34" s="73">
        <v>0</v>
      </c>
      <c r="AX34" s="73">
        <v>26.148537686945801</v>
      </c>
      <c r="AY34" s="73">
        <v>3.3103171111735698E-2</v>
      </c>
      <c r="AZ34" s="73">
        <v>1.16400470582075E-2</v>
      </c>
      <c r="BA34" s="73">
        <v>43.789298491266898</v>
      </c>
      <c r="BB34" s="73">
        <v>1.48765516405143E-2</v>
      </c>
      <c r="BC34" s="73">
        <v>0</v>
      </c>
      <c r="BD34" s="73">
        <v>2.1576701983608598E-3</v>
      </c>
      <c r="BE34" s="73">
        <v>58.554907671999302</v>
      </c>
      <c r="BF34" s="73">
        <v>56.779256499636503</v>
      </c>
      <c r="BG34" s="73">
        <v>1.7756511723628501</v>
      </c>
      <c r="BH34" s="73">
        <v>0</v>
      </c>
      <c r="BI34" s="73">
        <v>0</v>
      </c>
      <c r="BJ34" s="73">
        <v>0.23229001866212501</v>
      </c>
      <c r="BK34" s="73">
        <v>0</v>
      </c>
      <c r="BL34" s="73">
        <v>2.49267443299878</v>
      </c>
      <c r="BM34" s="73">
        <v>0</v>
      </c>
      <c r="BN34" s="73">
        <v>6.4786817495880097E-2</v>
      </c>
      <c r="BO34" s="73">
        <v>9.9706990652402698</v>
      </c>
      <c r="BP34" s="73">
        <v>6.3880889872392405E-2</v>
      </c>
      <c r="BQ34" s="73">
        <v>0</v>
      </c>
      <c r="BR34" s="73">
        <v>0.16750311080981201</v>
      </c>
      <c r="BS34" s="73">
        <v>2.2712315387710301E-4</v>
      </c>
      <c r="BT34" s="73">
        <v>3.78385101603399</v>
      </c>
      <c r="BU34" s="73">
        <v>10.9215270845754</v>
      </c>
      <c r="BV34" s="73">
        <v>0</v>
      </c>
      <c r="BW34" s="73">
        <v>0</v>
      </c>
      <c r="BX34" s="73">
        <v>3.6585828376532201</v>
      </c>
      <c r="BY34" s="73">
        <v>0</v>
      </c>
      <c r="BZ34" s="73">
        <v>0.597204791002099</v>
      </c>
      <c r="CA34" s="73">
        <v>73.133632561605296</v>
      </c>
      <c r="CB34" s="73">
        <v>5.0854817513141004</v>
      </c>
      <c r="CC34" s="90"/>
      <c r="CD34" s="28">
        <f t="shared" si="0"/>
        <v>8.0000053783337612E-3</v>
      </c>
      <c r="CE34" s="28">
        <f t="shared" si="12"/>
        <v>1.9247500911559426E-2</v>
      </c>
      <c r="CF34" s="66">
        <f t="shared" si="1"/>
        <v>-5.0037871033644103E-7</v>
      </c>
      <c r="CG34" s="66" t="str">
        <f t="shared" si="2"/>
        <v/>
      </c>
      <c r="CH34" s="66">
        <f t="shared" si="3"/>
        <v>-3.5320043714863608E-7</v>
      </c>
      <c r="CI34" s="66">
        <f t="shared" si="4"/>
        <v>-2.4966558038209159E-5</v>
      </c>
      <c r="CJ34" s="66">
        <f t="shared" si="5"/>
        <v>-2.5816884701516773E-5</v>
      </c>
      <c r="CK34" s="66">
        <f t="shared" si="6"/>
        <v>-8.4498559020753831E-6</v>
      </c>
      <c r="CL34" s="66">
        <f t="shared" si="7"/>
        <v>-7.1423168197867036E-7</v>
      </c>
      <c r="CM34" s="40">
        <f t="shared" si="8"/>
        <v>-4.9143587113014678E-4</v>
      </c>
      <c r="CN34" s="40">
        <f t="shared" si="9"/>
        <v>-5.5729379589608747E-4</v>
      </c>
      <c r="CO34" s="40">
        <f t="shared" si="10"/>
        <v>8.5617322459270609E-4</v>
      </c>
      <c r="CP34" s="40">
        <f t="shared" si="11"/>
        <v>-1.3385840151026742E-3</v>
      </c>
    </row>
    <row r="35" spans="1:94" s="21" customFormat="1" x14ac:dyDescent="0.25">
      <c r="A35" s="73" t="s">
        <v>198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22"/>
      <c r="O35" s="22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90"/>
      <c r="CD35" s="28" t="e">
        <f t="shared" ref="CD35:CD51" si="13">AH35/AT35</f>
        <v>#DIV/0!</v>
      </c>
      <c r="CE35" s="28" t="e">
        <f t="shared" si="12"/>
        <v>#DIV/0!</v>
      </c>
      <c r="CF35" s="66" t="str">
        <f t="shared" ref="CF35:CF60" si="14">IF(B35=0,"",(Z35-B35)/B35)</f>
        <v/>
      </c>
      <c r="CG35" s="66" t="str">
        <f t="shared" ref="CG35:CG59" si="15">IF(C35=0,"",(AO35-C35)/C35)</f>
        <v/>
      </c>
      <c r="CH35" s="66" t="str">
        <f t="shared" ref="CH35:CH60" si="16">IF(D35=0,"",(AT35-D35)/D35)</f>
        <v/>
      </c>
      <c r="CI35" s="66" t="str">
        <f t="shared" ref="CI35:CI60" si="17">IF(E35=0,"",(BE35-E35)/E35)</f>
        <v/>
      </c>
      <c r="CJ35" s="66" t="str">
        <f t="shared" ref="CJ35:CJ60" si="18">IF(F35=0,"",(BF35-F35)/F35)</f>
        <v/>
      </c>
      <c r="CK35" s="66" t="str">
        <f t="shared" ref="CK35:CK60" si="19">IF(G35=0,"",(BT35-G35)/G35)</f>
        <v/>
      </c>
      <c r="CL35" s="66" t="str">
        <f t="shared" ref="CL35:CL60" si="20">IF(H35=0,"",(CA35-H35)/H35)</f>
        <v/>
      </c>
      <c r="CM35" s="40" t="e">
        <f t="shared" ref="CM35:CM60" si="21">(T35/0.009783-$CA35)/$CA35</f>
        <v>#DIV/0!</v>
      </c>
      <c r="CN35" s="40" t="e">
        <f t="shared" ref="CN35:CN60" si="22">(X35/0.004739-$CA35)/$CA35</f>
        <v>#DIV/0!</v>
      </c>
      <c r="CO35" s="40" t="e">
        <f t="shared" ref="CO35:CO60" si="23">(AF35/0.042696-$CA35)/$CA35</f>
        <v>#DIV/0!</v>
      </c>
      <c r="CP35" s="40" t="e">
        <f t="shared" ref="CP35:CP60" si="24">(AN35/0.00273-$CA35)/$CA35</f>
        <v>#DIV/0!</v>
      </c>
    </row>
    <row r="36" spans="1:94" x14ac:dyDescent="0.25">
      <c r="A36" s="73" t="s">
        <v>199</v>
      </c>
      <c r="B36" s="73">
        <v>229.05818146999999</v>
      </c>
      <c r="C36" s="73"/>
      <c r="D36" s="73">
        <v>890.28863306000005</v>
      </c>
      <c r="E36" s="73">
        <v>25.670379274999998</v>
      </c>
      <c r="F36" s="73">
        <v>24.878112160000001</v>
      </c>
      <c r="G36" s="73">
        <v>3.5106144953</v>
      </c>
      <c r="H36" s="73">
        <v>36.577692614</v>
      </c>
      <c r="I36" s="73"/>
      <c r="J36" s="73"/>
      <c r="K36" s="73"/>
      <c r="L36" s="73"/>
      <c r="M36" s="73"/>
      <c r="N36" s="22"/>
      <c r="O36" s="22"/>
      <c r="P36" s="73"/>
      <c r="Q36" s="73" t="s">
        <v>199</v>
      </c>
      <c r="R36" s="73">
        <v>0</v>
      </c>
      <c r="S36" s="73">
        <v>0.96632368797421897</v>
      </c>
      <c r="T36" s="73">
        <v>0.35766363532734202</v>
      </c>
      <c r="U36" s="73">
        <v>0.35766363532734202</v>
      </c>
      <c r="V36" s="73">
        <v>2.8416289895462801</v>
      </c>
      <c r="W36" s="73">
        <v>0</v>
      </c>
      <c r="X36" s="73">
        <v>0.17324489045805999</v>
      </c>
      <c r="Y36" s="73">
        <v>0.88932624466957799</v>
      </c>
      <c r="Z36" s="73">
        <v>229.05794280901901</v>
      </c>
      <c r="AA36" s="73">
        <v>8.5121207103807492</v>
      </c>
      <c r="AB36" s="73">
        <v>6.4678334119629699E-2</v>
      </c>
      <c r="AC36" s="73">
        <v>1.4860603119156699</v>
      </c>
      <c r="AD36" s="73">
        <v>0</v>
      </c>
      <c r="AE36" s="73">
        <v>0</v>
      </c>
      <c r="AF36" s="73">
        <v>1.5630581232037399</v>
      </c>
      <c r="AG36" s="73">
        <v>1.5630581232037399</v>
      </c>
      <c r="AH36" s="73">
        <v>7.1223064288210196</v>
      </c>
      <c r="AI36" s="73">
        <v>1.1768766813331</v>
      </c>
      <c r="AJ36" s="73">
        <v>4.6968753800239398E-2</v>
      </c>
      <c r="AK36" s="73">
        <v>1.2316216440090999</v>
      </c>
      <c r="AL36" s="73">
        <v>0.126030848874009</v>
      </c>
      <c r="AM36" s="73">
        <v>0</v>
      </c>
      <c r="AN36" s="73">
        <v>9.9723462075480801E-2</v>
      </c>
      <c r="AO36" s="73">
        <v>0.47882738174330403</v>
      </c>
      <c r="AP36" s="73">
        <v>0</v>
      </c>
      <c r="AQ36" s="73">
        <v>37.610253445879202</v>
      </c>
      <c r="AR36" s="73">
        <v>801.259489508314</v>
      </c>
      <c r="AS36" s="73">
        <v>81.906519977997803</v>
      </c>
      <c r="AT36" s="73">
        <v>890.28831591513301</v>
      </c>
      <c r="AU36" s="73">
        <v>0</v>
      </c>
      <c r="AV36" s="73">
        <v>1.4993187088522699</v>
      </c>
      <c r="AW36" s="73">
        <v>0</v>
      </c>
      <c r="AX36" s="73">
        <v>13.0781547381193</v>
      </c>
      <c r="AY36" s="73">
        <v>1.45038944055512E-2</v>
      </c>
      <c r="AZ36" s="73">
        <v>5.0999964296146796E-3</v>
      </c>
      <c r="BA36" s="73">
        <v>19.1859395476115</v>
      </c>
      <c r="BB36" s="73">
        <v>6.5180419779868499E-3</v>
      </c>
      <c r="BC36" s="73">
        <v>0</v>
      </c>
      <c r="BD36" s="73">
        <v>9.4536574678814097E-4</v>
      </c>
      <c r="BE36" s="73">
        <v>25.669866034215399</v>
      </c>
      <c r="BF36" s="73">
        <v>24.877388887911199</v>
      </c>
      <c r="BG36" s="73">
        <v>0.79247714630422605</v>
      </c>
      <c r="BH36" s="73">
        <v>0</v>
      </c>
      <c r="BI36" s="73">
        <v>0</v>
      </c>
      <c r="BJ36" s="73">
        <v>0.10177605235315799</v>
      </c>
      <c r="BK36" s="73">
        <v>0</v>
      </c>
      <c r="BL36" s="73">
        <v>1.09214587702618</v>
      </c>
      <c r="BM36" s="73">
        <v>0</v>
      </c>
      <c r="BN36" s="73">
        <v>2.8385830050320499E-2</v>
      </c>
      <c r="BO36" s="73">
        <v>4.3685845846216598</v>
      </c>
      <c r="BP36" s="73">
        <v>3.1949894834136197E-2</v>
      </c>
      <c r="BQ36" s="73">
        <v>0</v>
      </c>
      <c r="BR36" s="73">
        <v>7.3390185331547494E-2</v>
      </c>
      <c r="BS36" s="73">
        <v>9.9512356830194494E-5</v>
      </c>
      <c r="BT36" s="73">
        <v>3.5106201083024899</v>
      </c>
      <c r="BU36" s="73">
        <v>5.462387617538</v>
      </c>
      <c r="BV36" s="73">
        <v>0</v>
      </c>
      <c r="BW36" s="73">
        <v>0</v>
      </c>
      <c r="BX36" s="73">
        <v>1.8298345269904901</v>
      </c>
      <c r="BY36" s="73">
        <v>0</v>
      </c>
      <c r="BZ36" s="73">
        <v>0.298691414860351</v>
      </c>
      <c r="CA36" s="73">
        <v>36.577684183380399</v>
      </c>
      <c r="CB36" s="73">
        <v>2.5434984696634602</v>
      </c>
      <c r="CC36" s="90"/>
      <c r="CD36" s="28">
        <f t="shared" si="13"/>
        <v>7.9999998893616336E-3</v>
      </c>
      <c r="CE36" s="28">
        <f t="shared" si="12"/>
        <v>1.9247493533213332E-2</v>
      </c>
      <c r="CF36" s="66">
        <f t="shared" si="14"/>
        <v>-1.0419229710618236E-6</v>
      </c>
      <c r="CG36" s="66" t="str">
        <f t="shared" si="15"/>
        <v/>
      </c>
      <c r="CH36" s="66">
        <f t="shared" si="16"/>
        <v>-3.5622702038774505E-7</v>
      </c>
      <c r="CI36" s="66">
        <f t="shared" si="17"/>
        <v>-1.9993502203489894E-5</v>
      </c>
      <c r="CJ36" s="66">
        <f t="shared" si="18"/>
        <v>-2.90726275430524E-5</v>
      </c>
      <c r="CK36" s="66">
        <f t="shared" si="19"/>
        <v>1.5988660952170223E-6</v>
      </c>
      <c r="CL36" s="66">
        <f t="shared" si="20"/>
        <v>-2.3048527665503052E-7</v>
      </c>
      <c r="CM36" s="40">
        <f t="shared" si="21"/>
        <v>-4.9141876833390429E-4</v>
      </c>
      <c r="CN36" s="40">
        <f t="shared" si="22"/>
        <v>-5.5817450438492547E-4</v>
      </c>
      <c r="CO36" s="40">
        <f t="shared" si="23"/>
        <v>8.563113885635146E-4</v>
      </c>
      <c r="CP36" s="40">
        <f t="shared" si="24"/>
        <v>-1.3380698500679742E-3</v>
      </c>
    </row>
    <row r="37" spans="1:94" s="21" customFormat="1" x14ac:dyDescent="0.25">
      <c r="A37" s="73" t="s">
        <v>200</v>
      </c>
      <c r="B37" s="73">
        <v>48.556749312999997</v>
      </c>
      <c r="C37" s="73"/>
      <c r="D37" s="73">
        <v>201.18713707000001</v>
      </c>
      <c r="E37" s="73">
        <v>6.1325084126</v>
      </c>
      <c r="F37" s="73">
        <v>5.9399592271000001</v>
      </c>
      <c r="G37" s="73">
        <v>1.2705293593</v>
      </c>
      <c r="H37" s="73">
        <v>9.6353897777000004</v>
      </c>
      <c r="I37" s="73"/>
      <c r="J37" s="73"/>
      <c r="K37" s="73"/>
      <c r="L37" s="73"/>
      <c r="M37" s="73"/>
      <c r="N37" s="22"/>
      <c r="O37" s="22"/>
      <c r="P37" s="73"/>
      <c r="Q37" s="73" t="s">
        <v>200</v>
      </c>
      <c r="R37" s="73">
        <v>0</v>
      </c>
      <c r="S37" s="73">
        <v>0.25455142042085199</v>
      </c>
      <c r="T37" s="73">
        <v>9.4216486521512502E-2</v>
      </c>
      <c r="U37" s="73">
        <v>9.4216486521512502E-2</v>
      </c>
      <c r="V37" s="73">
        <v>0.74854759277104399</v>
      </c>
      <c r="W37" s="73">
        <v>0</v>
      </c>
      <c r="X37" s="73">
        <v>4.5636694476443002E-2</v>
      </c>
      <c r="Y37" s="73">
        <v>0.23426817853352899</v>
      </c>
      <c r="Z37" s="73">
        <v>48.556715605747399</v>
      </c>
      <c r="AA37" s="73">
        <v>2.2422826542894501</v>
      </c>
      <c r="AB37" s="73">
        <v>1.70377191663959E-2</v>
      </c>
      <c r="AC37" s="73">
        <v>0.39146110975707199</v>
      </c>
      <c r="AD37" s="73">
        <v>0</v>
      </c>
      <c r="AE37" s="73">
        <v>0</v>
      </c>
      <c r="AF37" s="73">
        <v>0.41174398233870702</v>
      </c>
      <c r="AG37" s="73">
        <v>0.41174398233870702</v>
      </c>
      <c r="AH37" s="73">
        <v>1.60949666537696</v>
      </c>
      <c r="AI37" s="73">
        <v>0.31001566311286</v>
      </c>
      <c r="AJ37" s="73">
        <v>1.23725758001113E-2</v>
      </c>
      <c r="AK37" s="73">
        <v>0.32443650624851</v>
      </c>
      <c r="AL37" s="73">
        <v>3.3199325923510603E-2</v>
      </c>
      <c r="AM37" s="73">
        <v>0</v>
      </c>
      <c r="AN37" s="73">
        <v>2.62694292801787E-2</v>
      </c>
      <c r="AO37" s="73">
        <v>0.114326249104647</v>
      </c>
      <c r="AP37" s="73">
        <v>0</v>
      </c>
      <c r="AQ37" s="73">
        <v>9.9073758935608396</v>
      </c>
      <c r="AR37" s="73">
        <v>181.06836126942099</v>
      </c>
      <c r="AS37" s="73">
        <v>18.509212503954501</v>
      </c>
      <c r="AT37" s="73">
        <v>201.18707043875199</v>
      </c>
      <c r="AU37" s="73">
        <v>0</v>
      </c>
      <c r="AV37" s="73">
        <v>0.39495359909830902</v>
      </c>
      <c r="AW37" s="73">
        <v>0</v>
      </c>
      <c r="AX37" s="73">
        <v>3.4450748154632098</v>
      </c>
      <c r="AY37" s="73">
        <v>3.4629877841895499E-3</v>
      </c>
      <c r="AZ37" s="73">
        <v>1.21768886368271E-3</v>
      </c>
      <c r="BA37" s="73">
        <v>4.58088659534714</v>
      </c>
      <c r="BB37" s="73">
        <v>1.5562657297023201E-3</v>
      </c>
      <c r="BC37" s="73">
        <v>0</v>
      </c>
      <c r="BD37" s="73">
        <v>2.2571802554054499E-4</v>
      </c>
      <c r="BE37" s="73">
        <v>6.1323933643065702</v>
      </c>
      <c r="BF37" s="73">
        <v>5.9397928153556903</v>
      </c>
      <c r="BG37" s="73">
        <v>0.192600548950875</v>
      </c>
      <c r="BH37" s="73">
        <v>0</v>
      </c>
      <c r="BI37" s="73">
        <v>0</v>
      </c>
      <c r="BJ37" s="73">
        <v>2.4300323770785399E-2</v>
      </c>
      <c r="BK37" s="73">
        <v>0</v>
      </c>
      <c r="BL37" s="73">
        <v>0.26076371732336801</v>
      </c>
      <c r="BM37" s="73">
        <v>0</v>
      </c>
      <c r="BN37" s="73">
        <v>6.7774781637703401E-3</v>
      </c>
      <c r="BO37" s="73">
        <v>1.04305544018033</v>
      </c>
      <c r="BP37" s="73">
        <v>8.4162971639045996E-3</v>
      </c>
      <c r="BQ37" s="73">
        <v>0</v>
      </c>
      <c r="BR37" s="73">
        <v>1.7522840247579E-2</v>
      </c>
      <c r="BS37" s="73">
        <v>2.3759919597435998E-5</v>
      </c>
      <c r="BT37" s="73">
        <v>1.27053601949767</v>
      </c>
      <c r="BU37" s="73">
        <v>1.4389138704173601</v>
      </c>
      <c r="BV37" s="73">
        <v>0</v>
      </c>
      <c r="BW37" s="73">
        <v>0</v>
      </c>
      <c r="BX37" s="73">
        <v>0.48201898706094998</v>
      </c>
      <c r="BY37" s="73">
        <v>0</v>
      </c>
      <c r="BZ37" s="73">
        <v>7.8681891719770497E-2</v>
      </c>
      <c r="CA37" s="73">
        <v>9.6353739667212306</v>
      </c>
      <c r="CB37" s="73">
        <v>0.67001329682727295</v>
      </c>
      <c r="CC37" s="90"/>
      <c r="CD37" s="28">
        <f t="shared" si="13"/>
        <v>8.0000005063294768E-3</v>
      </c>
      <c r="CE37" s="28">
        <f t="shared" si="12"/>
        <v>1.9247514628639592E-2</v>
      </c>
      <c r="CF37" s="66">
        <f t="shared" si="14"/>
        <v>-6.9418264350261272E-7</v>
      </c>
      <c r="CG37" s="66" t="str">
        <f t="shared" si="15"/>
        <v/>
      </c>
      <c r="CH37" s="66">
        <f t="shared" si="16"/>
        <v>-3.311903980947516E-7</v>
      </c>
      <c r="CI37" s="66">
        <f t="shared" si="17"/>
        <v>-1.876039716364774E-5</v>
      </c>
      <c r="CJ37" s="66">
        <f t="shared" si="18"/>
        <v>-2.801563747283738E-5</v>
      </c>
      <c r="CK37" s="66">
        <f t="shared" si="19"/>
        <v>5.2420651449629748E-6</v>
      </c>
      <c r="CL37" s="66">
        <f t="shared" si="20"/>
        <v>-1.6409277812907078E-6</v>
      </c>
      <c r="CM37" s="40">
        <f t="shared" si="21"/>
        <v>-4.9199645747240867E-4</v>
      </c>
      <c r="CN37" s="40">
        <f t="shared" si="22"/>
        <v>-5.5500703400968281E-4</v>
      </c>
      <c r="CO37" s="40">
        <f t="shared" si="23"/>
        <v>8.5576656363843995E-4</v>
      </c>
      <c r="CP37" s="40">
        <f t="shared" si="24"/>
        <v>-1.3359521835543738E-3</v>
      </c>
    </row>
    <row r="38" spans="1:94" x14ac:dyDescent="0.25">
      <c r="A38" s="73" t="s">
        <v>201</v>
      </c>
      <c r="B38" s="73">
        <v>417.29046324000001</v>
      </c>
      <c r="C38" s="73"/>
      <c r="D38" s="73">
        <v>1512.6963370999999</v>
      </c>
      <c r="E38" s="73">
        <v>40.896691240000003</v>
      </c>
      <c r="F38" s="73">
        <v>39.657078794</v>
      </c>
      <c r="G38" s="73">
        <v>2.5949769962000002</v>
      </c>
      <c r="H38" s="73">
        <v>50.713552448999998</v>
      </c>
      <c r="I38" s="73"/>
      <c r="J38" s="73"/>
      <c r="K38" s="73"/>
      <c r="L38" s="73"/>
      <c r="M38" s="73"/>
      <c r="N38" s="22"/>
      <c r="O38" s="22"/>
      <c r="P38" s="73"/>
      <c r="Q38" s="73" t="s">
        <v>201</v>
      </c>
      <c r="R38" s="73">
        <v>0</v>
      </c>
      <c r="S38" s="73">
        <v>1.3397700915758699</v>
      </c>
      <c r="T38" s="73">
        <v>0.495886549512632</v>
      </c>
      <c r="U38" s="73">
        <v>0.495886549512632</v>
      </c>
      <c r="V38" s="73">
        <v>3.9398060861728799</v>
      </c>
      <c r="W38" s="73">
        <v>0</v>
      </c>
      <c r="X38" s="73">
        <v>0.240197106921092</v>
      </c>
      <c r="Y38" s="73">
        <v>1.23301490962806</v>
      </c>
      <c r="Z38" s="73">
        <v>417.29025846459098</v>
      </c>
      <c r="AA38" s="73">
        <v>11.8017168692041</v>
      </c>
      <c r="AB38" s="73">
        <v>8.9673929765373597E-2</v>
      </c>
      <c r="AC38" s="73">
        <v>2.06036299976659</v>
      </c>
      <c r="AD38" s="73">
        <v>0</v>
      </c>
      <c r="AE38" s="73">
        <v>0</v>
      </c>
      <c r="AF38" s="73">
        <v>2.16711778879657</v>
      </c>
      <c r="AG38" s="73">
        <v>2.16711778879657</v>
      </c>
      <c r="AH38" s="73">
        <v>12.1015681715526</v>
      </c>
      <c r="AI38" s="73">
        <v>1.63169349187206</v>
      </c>
      <c r="AJ38" s="73">
        <v>6.5120302927429305E-2</v>
      </c>
      <c r="AK38" s="73">
        <v>1.70759346812359</v>
      </c>
      <c r="AL38" s="73">
        <v>0.174736702528002</v>
      </c>
      <c r="AM38" s="73">
        <v>0</v>
      </c>
      <c r="AN38" s="73">
        <v>0.138262981592043</v>
      </c>
      <c r="AO38" s="73">
        <v>0.76328059412291804</v>
      </c>
      <c r="AP38" s="73">
        <v>0</v>
      </c>
      <c r="AQ38" s="73">
        <v>52.145114434431697</v>
      </c>
      <c r="AR38" s="73">
        <v>1361.4262398190001</v>
      </c>
      <c r="AS38" s="73">
        <v>139.167975680506</v>
      </c>
      <c r="AT38" s="73">
        <v>1512.6957836710501</v>
      </c>
      <c r="AU38" s="73">
        <v>0</v>
      </c>
      <c r="AV38" s="73">
        <v>2.0787457812499599</v>
      </c>
      <c r="AW38" s="73">
        <v>0</v>
      </c>
      <c r="AX38" s="73">
        <v>18.132341277397099</v>
      </c>
      <c r="AY38" s="73">
        <v>2.31200825817225E-2</v>
      </c>
      <c r="AZ38" s="73">
        <v>8.1297064876513607E-3</v>
      </c>
      <c r="BA38" s="73">
        <v>30.5835669433467</v>
      </c>
      <c r="BB38" s="73">
        <v>1.0390167316038E-2</v>
      </c>
      <c r="BC38" s="73">
        <v>0</v>
      </c>
      <c r="BD38" s="73">
        <v>1.5069695325429699E-3</v>
      </c>
      <c r="BE38" s="73">
        <v>40.8957201631438</v>
      </c>
      <c r="BF38" s="73">
        <v>39.656084696243397</v>
      </c>
      <c r="BG38" s="73">
        <v>1.23963546690035</v>
      </c>
      <c r="BH38" s="73">
        <v>0</v>
      </c>
      <c r="BI38" s="73">
        <v>0</v>
      </c>
      <c r="BJ38" s="73">
        <v>0.16223726094677399</v>
      </c>
      <c r="BK38" s="73">
        <v>0</v>
      </c>
      <c r="BL38" s="73">
        <v>1.74094685106124</v>
      </c>
      <c r="BM38" s="73">
        <v>0</v>
      </c>
      <c r="BN38" s="73">
        <v>4.5248761344819401E-2</v>
      </c>
      <c r="BO38" s="73">
        <v>6.96379090714683</v>
      </c>
      <c r="BP38" s="73">
        <v>4.4297292811756803E-2</v>
      </c>
      <c r="BQ38" s="73">
        <v>0</v>
      </c>
      <c r="BR38" s="73">
        <v>0.1169884184119</v>
      </c>
      <c r="BS38" s="73">
        <v>1.58628067182548E-4</v>
      </c>
      <c r="BT38" s="73">
        <v>2.5949222264406901</v>
      </c>
      <c r="BU38" s="73">
        <v>7.5733836194085002</v>
      </c>
      <c r="BV38" s="73">
        <v>0</v>
      </c>
      <c r="BW38" s="73">
        <v>0</v>
      </c>
      <c r="BX38" s="73">
        <v>2.5369925142977698</v>
      </c>
      <c r="BY38" s="73">
        <v>0</v>
      </c>
      <c r="BZ38" s="73">
        <v>0.41412352732247498</v>
      </c>
      <c r="CA38" s="73">
        <v>50.713500607263001</v>
      </c>
      <c r="CB38" s="73">
        <v>3.5264570877652801</v>
      </c>
      <c r="CC38" s="90"/>
      <c r="CD38" s="28">
        <f t="shared" si="13"/>
        <v>8.0000012574796726E-3</v>
      </c>
      <c r="CE38" s="28">
        <f t="shared" si="12"/>
        <v>1.9247502620832944E-2</v>
      </c>
      <c r="CF38" s="66">
        <f t="shared" si="14"/>
        <v>-4.9072630953831523E-7</v>
      </c>
      <c r="CG38" s="66" t="str">
        <f t="shared" si="15"/>
        <v/>
      </c>
      <c r="CH38" s="66">
        <f t="shared" si="16"/>
        <v>-3.6585594627918829E-7</v>
      </c>
      <c r="CI38" s="66">
        <f t="shared" si="17"/>
        <v>-2.3744631332258666E-5</v>
      </c>
      <c r="CJ38" s="66">
        <f t="shared" si="18"/>
        <v>-2.5067347037008691E-5</v>
      </c>
      <c r="CK38" s="66">
        <f t="shared" si="19"/>
        <v>-2.1106067371800359E-5</v>
      </c>
      <c r="CL38" s="66">
        <f t="shared" si="20"/>
        <v>-1.0222462141573405E-6</v>
      </c>
      <c r="CM38" s="40">
        <f t="shared" si="21"/>
        <v>-4.9105444456062181E-4</v>
      </c>
      <c r="CN38" s="40">
        <f t="shared" si="22"/>
        <v>-5.5828129020376899E-4</v>
      </c>
      <c r="CO38" s="40">
        <f t="shared" si="23"/>
        <v>8.5632384440021173E-4</v>
      </c>
      <c r="CP38" s="40">
        <f t="shared" si="24"/>
        <v>-1.3353407575090342E-3</v>
      </c>
    </row>
    <row r="39" spans="1:94" x14ac:dyDescent="0.25">
      <c r="A39" s="73" t="s">
        <v>202</v>
      </c>
      <c r="B39" s="73">
        <v>248.70126361000001</v>
      </c>
      <c r="C39" s="73"/>
      <c r="D39" s="73">
        <v>1008.7667913</v>
      </c>
      <c r="E39" s="73">
        <v>29.901175747</v>
      </c>
      <c r="F39" s="73">
        <v>28.978817804999998</v>
      </c>
      <c r="G39" s="73">
        <v>3.9786696891000002</v>
      </c>
      <c r="H39" s="73">
        <v>47.107220486000003</v>
      </c>
      <c r="I39" s="73"/>
      <c r="J39" s="73"/>
      <c r="K39" s="73"/>
      <c r="L39" s="73"/>
      <c r="M39" s="73"/>
      <c r="N39" s="22"/>
      <c r="O39" s="22"/>
      <c r="P39" s="73"/>
      <c r="Q39" s="73" t="s">
        <v>314</v>
      </c>
      <c r="R39" s="73">
        <v>0</v>
      </c>
      <c r="S39" s="73">
        <v>1.24449709586373</v>
      </c>
      <c r="T39" s="73">
        <v>0.46062309549033598</v>
      </c>
      <c r="U39" s="73">
        <v>0.46062309549033598</v>
      </c>
      <c r="V39" s="73">
        <v>3.6596399092594099</v>
      </c>
      <c r="W39" s="73">
        <v>0</v>
      </c>
      <c r="X39" s="73">
        <v>0.22311618736911401</v>
      </c>
      <c r="Y39" s="73">
        <v>1.14533337059908</v>
      </c>
      <c r="Z39" s="73">
        <v>248.70118119369201</v>
      </c>
      <c r="AA39" s="73">
        <v>10.9624745161211</v>
      </c>
      <c r="AB39" s="73">
        <v>8.3297022050355995E-2</v>
      </c>
      <c r="AC39" s="73">
        <v>1.91384742954202</v>
      </c>
      <c r="AD39" s="73">
        <v>0</v>
      </c>
      <c r="AE39" s="73">
        <v>0</v>
      </c>
      <c r="AF39" s="73">
        <v>2.0130107525959602</v>
      </c>
      <c r="AG39" s="73">
        <v>2.0130107525959602</v>
      </c>
      <c r="AH39" s="73">
        <v>8.0701271363834195</v>
      </c>
      <c r="AI39" s="73">
        <v>1.5156619249907599</v>
      </c>
      <c r="AJ39" s="73">
        <v>6.0489544200359999E-2</v>
      </c>
      <c r="AK39" s="73">
        <v>1.5861635637581399</v>
      </c>
      <c r="AL39" s="73">
        <v>0.162310893739991</v>
      </c>
      <c r="AM39" s="73">
        <v>0</v>
      </c>
      <c r="AN39" s="73">
        <v>0.12843034937224199</v>
      </c>
      <c r="AO39" s="73">
        <v>0.55775464720205903</v>
      </c>
      <c r="AP39" s="73">
        <v>0</v>
      </c>
      <c r="AQ39" s="73">
        <v>48.436989823464799</v>
      </c>
      <c r="AR39" s="73">
        <v>907.88989757612796</v>
      </c>
      <c r="AS39" s="73">
        <v>92.806529357958894</v>
      </c>
      <c r="AT39" s="73">
        <v>1008.76655407047</v>
      </c>
      <c r="AU39" s="73">
        <v>0</v>
      </c>
      <c r="AV39" s="73">
        <v>1.9309225268567001</v>
      </c>
      <c r="AW39" s="73">
        <v>0</v>
      </c>
      <c r="AX39" s="73">
        <v>16.8429129784884</v>
      </c>
      <c r="AY39" s="73">
        <v>1.6894648162171899E-2</v>
      </c>
      <c r="AZ39" s="73">
        <v>5.9406523927313598E-3</v>
      </c>
      <c r="BA39" s="73">
        <v>22.3484477303967</v>
      </c>
      <c r="BB39" s="73">
        <v>7.5924392720338098E-3</v>
      </c>
      <c r="BC39" s="73">
        <v>0</v>
      </c>
      <c r="BD39" s="73">
        <v>1.1011942140798101E-3</v>
      </c>
      <c r="BE39" s="73">
        <v>29.900511801528701</v>
      </c>
      <c r="BF39" s="73">
        <v>28.978040172588599</v>
      </c>
      <c r="BG39" s="73">
        <v>0.92247162894007295</v>
      </c>
      <c r="BH39" s="73">
        <v>0</v>
      </c>
      <c r="BI39" s="73">
        <v>0</v>
      </c>
      <c r="BJ39" s="73">
        <v>0.11855223666617</v>
      </c>
      <c r="BK39" s="73">
        <v>0</v>
      </c>
      <c r="BL39" s="73">
        <v>1.2721689341203799</v>
      </c>
      <c r="BM39" s="73">
        <v>0</v>
      </c>
      <c r="BN39" s="73">
        <v>3.30648117704768E-2</v>
      </c>
      <c r="BO39" s="73">
        <v>5.0886741824434898</v>
      </c>
      <c r="BP39" s="73">
        <v>4.1147131022083401E-2</v>
      </c>
      <c r="BQ39" s="73">
        <v>0</v>
      </c>
      <c r="BR39" s="73">
        <v>8.5487428187194403E-2</v>
      </c>
      <c r="BS39" s="73">
        <v>1.15914963155255E-4</v>
      </c>
      <c r="BT39" s="73">
        <v>3.97866763028048</v>
      </c>
      <c r="BU39" s="73">
        <v>7.03482914697378</v>
      </c>
      <c r="BV39" s="73">
        <v>0</v>
      </c>
      <c r="BW39" s="73">
        <v>0</v>
      </c>
      <c r="BX39" s="73">
        <v>2.3565815828353598</v>
      </c>
      <c r="BY39" s="73">
        <v>0</v>
      </c>
      <c r="BZ39" s="73">
        <v>0.38467436212238898</v>
      </c>
      <c r="CA39" s="73">
        <v>47.107175687208198</v>
      </c>
      <c r="CB39" s="73">
        <v>3.27568450036551</v>
      </c>
      <c r="CC39" s="90"/>
      <c r="CD39" s="28">
        <f t="shared" si="13"/>
        <v>7.9999947498454235E-3</v>
      </c>
      <c r="CE39" s="28">
        <f t="shared" si="12"/>
        <v>1.9247493753206255E-2</v>
      </c>
      <c r="CF39" s="66">
        <f t="shared" si="14"/>
        <v>-3.3138676823623255E-7</v>
      </c>
      <c r="CG39" s="66" t="str">
        <f t="shared" si="15"/>
        <v/>
      </c>
      <c r="CH39" s="66">
        <f t="shared" si="16"/>
        <v>-2.3516786248656106E-7</v>
      </c>
      <c r="CI39" s="66">
        <f t="shared" si="17"/>
        <v>-2.2204661011214649E-5</v>
      </c>
      <c r="CJ39" s="66">
        <f t="shared" si="18"/>
        <v>-2.6834511215460332E-5</v>
      </c>
      <c r="CK39" s="66">
        <f t="shared" si="19"/>
        <v>-5.1746429864265639E-7</v>
      </c>
      <c r="CL39" s="66">
        <f t="shared" si="20"/>
        <v>-9.5099628767934749E-7</v>
      </c>
      <c r="CM39" s="40">
        <f t="shared" si="21"/>
        <v>-4.9127591056434864E-4</v>
      </c>
      <c r="CN39" s="40">
        <f t="shared" si="22"/>
        <v>-5.5867096686727671E-4</v>
      </c>
      <c r="CO39" s="40">
        <f t="shared" si="23"/>
        <v>8.5655534062017275E-4</v>
      </c>
      <c r="CP39" s="40">
        <f t="shared" si="24"/>
        <v>-1.3393218156584608E-3</v>
      </c>
    </row>
    <row r="40" spans="1:94" x14ac:dyDescent="0.25">
      <c r="A40" s="73" t="s">
        <v>203</v>
      </c>
      <c r="B40" s="73">
        <v>233.01156352000001</v>
      </c>
      <c r="C40" s="73"/>
      <c r="D40" s="73">
        <v>848.94193728000005</v>
      </c>
      <c r="E40" s="73">
        <v>23.057479332</v>
      </c>
      <c r="F40" s="73">
        <v>22.357889382</v>
      </c>
      <c r="G40" s="73">
        <v>1.5507310068</v>
      </c>
      <c r="H40" s="73">
        <v>28.744282934000001</v>
      </c>
      <c r="I40" s="73"/>
      <c r="J40" s="73"/>
      <c r="K40" s="73"/>
      <c r="L40" s="73"/>
      <c r="M40" s="73"/>
      <c r="N40" s="22"/>
      <c r="O40" s="22"/>
      <c r="P40" s="73"/>
      <c r="Q40" s="73" t="s">
        <v>203</v>
      </c>
      <c r="R40" s="73">
        <v>0</v>
      </c>
      <c r="S40" s="73">
        <v>0.75937738704505298</v>
      </c>
      <c r="T40" s="73">
        <v>0.28106664299629103</v>
      </c>
      <c r="U40" s="73">
        <v>0.28106664299629103</v>
      </c>
      <c r="V40" s="73">
        <v>2.2330675235883501</v>
      </c>
      <c r="W40" s="73">
        <v>0</v>
      </c>
      <c r="X40" s="73">
        <v>0.13614303162362501</v>
      </c>
      <c r="Y40" s="73">
        <v>0.69886912199602502</v>
      </c>
      <c r="Z40" s="73">
        <v>233.011528978543</v>
      </c>
      <c r="AA40" s="73">
        <v>6.6891720415586198</v>
      </c>
      <c r="AB40" s="73">
        <v>5.0826781189720997E-2</v>
      </c>
      <c r="AC40" s="73">
        <v>1.1678069710085599</v>
      </c>
      <c r="AD40" s="73">
        <v>0</v>
      </c>
      <c r="AE40" s="73">
        <v>0</v>
      </c>
      <c r="AF40" s="73">
        <v>1.22831553982537</v>
      </c>
      <c r="AG40" s="73">
        <v>1.22831553982537</v>
      </c>
      <c r="AH40" s="73">
        <v>6.7915308469386098</v>
      </c>
      <c r="AI40" s="73">
        <v>0.92483992808515303</v>
      </c>
      <c r="AJ40" s="73">
        <v>3.69098713428005E-2</v>
      </c>
      <c r="AK40" s="73">
        <v>0.967858422214815</v>
      </c>
      <c r="AL40" s="73">
        <v>9.9040195874614295E-2</v>
      </c>
      <c r="AM40" s="73">
        <v>0</v>
      </c>
      <c r="AN40" s="73">
        <v>7.8367003273474206E-2</v>
      </c>
      <c r="AO40" s="73">
        <v>0.43032261384612802</v>
      </c>
      <c r="AP40" s="73">
        <v>0</v>
      </c>
      <c r="AQ40" s="73">
        <v>29.555682139585599</v>
      </c>
      <c r="AR40" s="73">
        <v>764.04756302606404</v>
      </c>
      <c r="AS40" s="73">
        <v>78.102659120025095</v>
      </c>
      <c r="AT40" s="73">
        <v>848.94175299302697</v>
      </c>
      <c r="AU40" s="73">
        <v>0</v>
      </c>
      <c r="AV40" s="73">
        <v>1.17822645467649</v>
      </c>
      <c r="AW40" s="73">
        <v>0</v>
      </c>
      <c r="AX40" s="73">
        <v>10.2773521431108</v>
      </c>
      <c r="AY40" s="73">
        <v>1.3034657271670001E-2</v>
      </c>
      <c r="AZ40" s="73">
        <v>4.5833696511736804E-3</v>
      </c>
      <c r="BA40" s="73">
        <v>17.242414713096</v>
      </c>
      <c r="BB40" s="73">
        <v>5.8577695762165299E-3</v>
      </c>
      <c r="BC40" s="73">
        <v>0</v>
      </c>
      <c r="BD40" s="73">
        <v>8.4960079190021895E-4</v>
      </c>
      <c r="BE40" s="73">
        <v>23.0569146347333</v>
      </c>
      <c r="BF40" s="73">
        <v>22.3573224225605</v>
      </c>
      <c r="BG40" s="73">
        <v>0.69959221217281997</v>
      </c>
      <c r="BH40" s="73">
        <v>0</v>
      </c>
      <c r="BI40" s="73">
        <v>0</v>
      </c>
      <c r="BJ40" s="73">
        <v>9.1466153871591696E-2</v>
      </c>
      <c r="BK40" s="73">
        <v>0</v>
      </c>
      <c r="BL40" s="73">
        <v>0.98151202533110604</v>
      </c>
      <c r="BM40" s="73">
        <v>0</v>
      </c>
      <c r="BN40" s="73">
        <v>2.5510359621245898E-2</v>
      </c>
      <c r="BO40" s="73">
        <v>3.9260485511775398</v>
      </c>
      <c r="BP40" s="73">
        <v>2.5107557328687701E-2</v>
      </c>
      <c r="BQ40" s="73">
        <v>0</v>
      </c>
      <c r="BR40" s="73">
        <v>6.5955790031801603E-2</v>
      </c>
      <c r="BS40" s="73">
        <v>8.9432140302143405E-5</v>
      </c>
      <c r="BT40" s="73">
        <v>1.5507043154373099</v>
      </c>
      <c r="BU40" s="73">
        <v>4.2925681839237804</v>
      </c>
      <c r="BV40" s="73">
        <v>0</v>
      </c>
      <c r="BW40" s="73">
        <v>0</v>
      </c>
      <c r="BX40" s="73">
        <v>1.4379602649498699</v>
      </c>
      <c r="BY40" s="73">
        <v>0</v>
      </c>
      <c r="BZ40" s="73">
        <v>0.23472377950515</v>
      </c>
      <c r="CA40" s="73">
        <v>28.744251612846298</v>
      </c>
      <c r="CB40" s="73">
        <v>1.9987836219133901</v>
      </c>
      <c r="CC40" s="90"/>
      <c r="CD40" s="28">
        <f t="shared" si="13"/>
        <v>7.9999962576871794E-3</v>
      </c>
      <c r="CE40" s="28">
        <f t="shared" si="12"/>
        <v>1.92475022595682E-2</v>
      </c>
      <c r="CF40" s="66">
        <f t="shared" si="14"/>
        <v>-1.4823923967626642E-7</v>
      </c>
      <c r="CG40" s="66" t="str">
        <f t="shared" si="15"/>
        <v/>
      </c>
      <c r="CH40" s="66">
        <f t="shared" si="16"/>
        <v>-2.1707841842667047E-7</v>
      </c>
      <c r="CI40" s="66">
        <f t="shared" si="17"/>
        <v>-2.4490849956719147E-5</v>
      </c>
      <c r="CJ40" s="66">
        <f t="shared" si="18"/>
        <v>-2.5358361418315313E-5</v>
      </c>
      <c r="CK40" s="66">
        <f t="shared" si="19"/>
        <v>-1.7212116461865651E-5</v>
      </c>
      <c r="CL40" s="66">
        <f t="shared" si="20"/>
        <v>-1.0896481145329508E-6</v>
      </c>
      <c r="CM40" s="40">
        <f t="shared" si="21"/>
        <v>-4.9206282081557667E-4</v>
      </c>
      <c r="CN40" s="40">
        <f t="shared" si="22"/>
        <v>-5.5775453477274251E-4</v>
      </c>
      <c r="CO40" s="40">
        <f t="shared" si="23"/>
        <v>8.5635403454335074E-4</v>
      </c>
      <c r="CP40" s="40">
        <f t="shared" si="24"/>
        <v>-1.3355577465629389E-3</v>
      </c>
    </row>
    <row r="41" spans="1:94" x14ac:dyDescent="0.25">
      <c r="A41" s="73" t="s">
        <v>204</v>
      </c>
      <c r="B41" s="73">
        <v>216.51952109000001</v>
      </c>
      <c r="C41" s="73"/>
      <c r="D41" s="73">
        <v>789.29105478999998</v>
      </c>
      <c r="E41" s="73">
        <v>21.598595281000001</v>
      </c>
      <c r="F41" s="73">
        <v>20.94063014</v>
      </c>
      <c r="G41" s="73">
        <v>1.8180860592999999</v>
      </c>
      <c r="H41" s="73">
        <v>27.671731334</v>
      </c>
      <c r="I41" s="73"/>
      <c r="J41" s="73"/>
      <c r="K41" s="73"/>
      <c r="L41" s="73"/>
      <c r="M41" s="73"/>
      <c r="N41" s="22"/>
      <c r="O41" s="22"/>
      <c r="P41" s="73"/>
      <c r="Q41" s="73" t="s">
        <v>204</v>
      </c>
      <c r="R41" s="73">
        <v>0</v>
      </c>
      <c r="S41" s="73">
        <v>0.73104208409248195</v>
      </c>
      <c r="T41" s="73">
        <v>0.27057918546246401</v>
      </c>
      <c r="U41" s="73">
        <v>0.27057918546246401</v>
      </c>
      <c r="V41" s="73">
        <v>2.1497469253724399</v>
      </c>
      <c r="W41" s="73">
        <v>0</v>
      </c>
      <c r="X41" s="73">
        <v>0.131062882179942</v>
      </c>
      <c r="Y41" s="73">
        <v>0.67279208788322098</v>
      </c>
      <c r="Z41" s="73">
        <v>216.51943966225099</v>
      </c>
      <c r="AA41" s="73">
        <v>6.4395792165687196</v>
      </c>
      <c r="AB41" s="73">
        <v>4.8930351161100803E-2</v>
      </c>
      <c r="AC41" s="73">
        <v>1.1242321054029301</v>
      </c>
      <c r="AD41" s="73">
        <v>0</v>
      </c>
      <c r="AE41" s="73">
        <v>0</v>
      </c>
      <c r="AF41" s="73">
        <v>1.18248303140369</v>
      </c>
      <c r="AG41" s="73">
        <v>1.18248303140369</v>
      </c>
      <c r="AH41" s="73">
        <v>6.3143268758411901</v>
      </c>
      <c r="AI41" s="73">
        <v>0.890330192913517</v>
      </c>
      <c r="AJ41" s="73">
        <v>3.5532810694340299E-2</v>
      </c>
      <c r="AK41" s="73">
        <v>0.93174520395830496</v>
      </c>
      <c r="AL41" s="73">
        <v>9.5344716779399999E-2</v>
      </c>
      <c r="AM41" s="73">
        <v>0</v>
      </c>
      <c r="AN41" s="73">
        <v>7.5442805731283896E-2</v>
      </c>
      <c r="AO41" s="73">
        <v>0.40304406900577</v>
      </c>
      <c r="AP41" s="73">
        <v>0</v>
      </c>
      <c r="AQ41" s="73">
        <v>28.452856045900202</v>
      </c>
      <c r="AR41" s="73">
        <v>710.36175725921396</v>
      </c>
      <c r="AS41" s="73">
        <v>72.6146781086548</v>
      </c>
      <c r="AT41" s="73">
        <v>789.29076224370897</v>
      </c>
      <c r="AU41" s="73">
        <v>0</v>
      </c>
      <c r="AV41" s="73">
        <v>1.1342628633007501</v>
      </c>
      <c r="AW41" s="73">
        <v>0</v>
      </c>
      <c r="AX41" s="73">
        <v>9.8938709638453002</v>
      </c>
      <c r="AY41" s="73">
        <v>1.22083772053109E-2</v>
      </c>
      <c r="AZ41" s="73">
        <v>4.2928282897093696E-3</v>
      </c>
      <c r="BA41" s="73">
        <v>16.149408186973901</v>
      </c>
      <c r="BB41" s="73">
        <v>5.48644395906016E-3</v>
      </c>
      <c r="BC41" s="73">
        <v>0</v>
      </c>
      <c r="BD41" s="73">
        <v>7.9574293633602803E-4</v>
      </c>
      <c r="BE41" s="73">
        <v>21.598077780226198</v>
      </c>
      <c r="BF41" s="73">
        <v>20.9400811133941</v>
      </c>
      <c r="BG41" s="73">
        <v>0.65799666683201297</v>
      </c>
      <c r="BH41" s="73">
        <v>0</v>
      </c>
      <c r="BI41" s="73">
        <v>0</v>
      </c>
      <c r="BJ41" s="73">
        <v>8.5668134217386699E-2</v>
      </c>
      <c r="BK41" s="73">
        <v>0</v>
      </c>
      <c r="BL41" s="73">
        <v>0.91929414397283804</v>
      </c>
      <c r="BM41" s="73">
        <v>0</v>
      </c>
      <c r="BN41" s="73">
        <v>2.3893251486741901E-2</v>
      </c>
      <c r="BO41" s="73">
        <v>3.6771754187955001</v>
      </c>
      <c r="BP41" s="73">
        <v>2.4170643321772701E-2</v>
      </c>
      <c r="BQ41" s="73">
        <v>0</v>
      </c>
      <c r="BR41" s="73">
        <v>6.1774822522418199E-2</v>
      </c>
      <c r="BS41" s="73">
        <v>8.3763034904677595E-5</v>
      </c>
      <c r="BT41" s="73">
        <v>1.8180849441029101</v>
      </c>
      <c r="BU41" s="73">
        <v>4.1323984915457999</v>
      </c>
      <c r="BV41" s="73">
        <v>0</v>
      </c>
      <c r="BW41" s="73">
        <v>0</v>
      </c>
      <c r="BX41" s="73">
        <v>1.3843042172842699</v>
      </c>
      <c r="BY41" s="73">
        <v>0</v>
      </c>
      <c r="BZ41" s="73">
        <v>0.225965466219084</v>
      </c>
      <c r="CA41" s="73">
        <v>27.6717040306001</v>
      </c>
      <c r="CB41" s="73">
        <v>1.9242038594947299</v>
      </c>
      <c r="CC41" s="90"/>
      <c r="CD41" s="28">
        <f t="shared" si="13"/>
        <v>8.0000009855576114E-3</v>
      </c>
      <c r="CE41" s="28">
        <f t="shared" si="12"/>
        <v>1.9247493208035718E-2</v>
      </c>
      <c r="CF41" s="66">
        <f t="shared" si="14"/>
        <v>-3.7607578574721602E-7</v>
      </c>
      <c r="CG41" s="66" t="str">
        <f t="shared" si="15"/>
        <v/>
      </c>
      <c r="CH41" s="66">
        <f t="shared" si="16"/>
        <v>-3.7064437666139745E-7</v>
      </c>
      <c r="CI41" s="66">
        <f t="shared" si="17"/>
        <v>-2.395992735038796E-5</v>
      </c>
      <c r="CJ41" s="66">
        <f t="shared" si="18"/>
        <v>-2.6218246644375918E-5</v>
      </c>
      <c r="CK41" s="66">
        <f t="shared" si="19"/>
        <v>-6.1339070506612181E-7</v>
      </c>
      <c r="CL41" s="66">
        <f t="shared" si="20"/>
        <v>-9.8668925231086383E-7</v>
      </c>
      <c r="CM41" s="40">
        <f t="shared" si="21"/>
        <v>-4.9164769561075054E-4</v>
      </c>
      <c r="CN41" s="40">
        <f t="shared" si="22"/>
        <v>-5.5913788909517782E-4</v>
      </c>
      <c r="CO41" s="40">
        <f t="shared" si="23"/>
        <v>8.5652212259146375E-4</v>
      </c>
      <c r="CP41" s="40">
        <f t="shared" si="24"/>
        <v>-1.3362623589260783E-3</v>
      </c>
    </row>
    <row r="42" spans="1:94" s="21" customFormat="1" x14ac:dyDescent="0.25">
      <c r="A42" s="73" t="s">
        <v>205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22"/>
      <c r="O42" s="22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90"/>
      <c r="CD42" s="28" t="e">
        <f t="shared" si="13"/>
        <v>#DIV/0!</v>
      </c>
      <c r="CE42" s="28" t="e">
        <f t="shared" si="12"/>
        <v>#DIV/0!</v>
      </c>
      <c r="CF42" s="66" t="str">
        <f t="shared" si="14"/>
        <v/>
      </c>
      <c r="CG42" s="66" t="str">
        <f t="shared" si="15"/>
        <v/>
      </c>
      <c r="CH42" s="66" t="str">
        <f t="shared" si="16"/>
        <v/>
      </c>
      <c r="CI42" s="66" t="str">
        <f t="shared" si="17"/>
        <v/>
      </c>
      <c r="CJ42" s="66" t="str">
        <f t="shared" si="18"/>
        <v/>
      </c>
      <c r="CK42" s="66" t="str">
        <f t="shared" si="19"/>
        <v/>
      </c>
      <c r="CL42" s="66" t="str">
        <f t="shared" si="20"/>
        <v/>
      </c>
      <c r="CM42" s="40" t="e">
        <f t="shared" si="21"/>
        <v>#DIV/0!</v>
      </c>
      <c r="CN42" s="40" t="e">
        <f t="shared" si="22"/>
        <v>#DIV/0!</v>
      </c>
      <c r="CO42" s="40" t="e">
        <f t="shared" si="23"/>
        <v>#DIV/0!</v>
      </c>
      <c r="CP42" s="40" t="e">
        <f t="shared" si="24"/>
        <v>#DIV/0!</v>
      </c>
    </row>
    <row r="43" spans="1:94" s="21" customFormat="1" x14ac:dyDescent="0.25">
      <c r="A43" s="73" t="s">
        <v>206</v>
      </c>
      <c r="B43" s="73">
        <v>387.18345608999999</v>
      </c>
      <c r="C43" s="73"/>
      <c r="D43" s="73">
        <v>1523.8626836999999</v>
      </c>
      <c r="E43" s="73">
        <v>43.923686695999997</v>
      </c>
      <c r="F43" s="73">
        <v>42.577639054999999</v>
      </c>
      <c r="G43" s="73">
        <v>4.6635036960000003</v>
      </c>
      <c r="H43" s="73">
        <v>64.819705342999995</v>
      </c>
      <c r="I43" s="73"/>
      <c r="J43" s="73"/>
      <c r="K43" s="73"/>
      <c r="L43" s="73"/>
      <c r="M43" s="73"/>
      <c r="N43" s="22"/>
      <c r="O43" s="22"/>
      <c r="P43" s="73"/>
      <c r="Q43" s="73" t="s">
        <v>206</v>
      </c>
      <c r="R43" s="73">
        <v>0</v>
      </c>
      <c r="S43" s="73">
        <v>1.7124320599926901</v>
      </c>
      <c r="T43" s="73">
        <v>0.63381961851428104</v>
      </c>
      <c r="U43" s="73">
        <v>0.63381961851428104</v>
      </c>
      <c r="V43" s="73">
        <v>5.0356813174181099</v>
      </c>
      <c r="W43" s="73">
        <v>0</v>
      </c>
      <c r="X43" s="73">
        <v>0.30700919963622803</v>
      </c>
      <c r="Y43" s="73">
        <v>1.5759833255412401</v>
      </c>
      <c r="Z43" s="73">
        <v>387.18330708422201</v>
      </c>
      <c r="AA43" s="73">
        <v>15.084409722310699</v>
      </c>
      <c r="AB43" s="73">
        <v>0.114616921285187</v>
      </c>
      <c r="AC43" s="73">
        <v>2.6334605135178499</v>
      </c>
      <c r="AD43" s="73">
        <v>0</v>
      </c>
      <c r="AE43" s="73">
        <v>0</v>
      </c>
      <c r="AF43" s="73">
        <v>2.7699095954391599</v>
      </c>
      <c r="AG43" s="73">
        <v>2.7699095954391599</v>
      </c>
      <c r="AH43" s="73">
        <v>12.1908947378649</v>
      </c>
      <c r="AI43" s="73">
        <v>2.0855567431364102</v>
      </c>
      <c r="AJ43" s="73">
        <v>8.3233764563423795E-2</v>
      </c>
      <c r="AK43" s="73">
        <v>2.1825685464047102</v>
      </c>
      <c r="AL43" s="73">
        <v>0.22334043420994801</v>
      </c>
      <c r="AM43" s="73">
        <v>0</v>
      </c>
      <c r="AN43" s="73">
        <v>0.17672114712148801</v>
      </c>
      <c r="AO43" s="73">
        <v>0.819491467606276</v>
      </c>
      <c r="AP43" s="73">
        <v>0</v>
      </c>
      <c r="AQ43" s="73">
        <v>66.649491656608006</v>
      </c>
      <c r="AR43" s="73">
        <v>1371.4760306257199</v>
      </c>
      <c r="AS43" s="73">
        <v>140.19530559623399</v>
      </c>
      <c r="AT43" s="73">
        <v>1523.86223095982</v>
      </c>
      <c r="AU43" s="73">
        <v>0</v>
      </c>
      <c r="AV43" s="73">
        <v>2.6569581194439298</v>
      </c>
      <c r="AW43" s="73">
        <v>0</v>
      </c>
      <c r="AX43" s="73">
        <v>23.175941402822399</v>
      </c>
      <c r="AY43" s="73">
        <v>2.48227492450823E-2</v>
      </c>
      <c r="AZ43" s="73">
        <v>8.7284051382022394E-3</v>
      </c>
      <c r="BA43" s="73">
        <v>32.835849379564202</v>
      </c>
      <c r="BB43" s="73">
        <v>1.11553266147478E-2</v>
      </c>
      <c r="BC43" s="73">
        <v>0</v>
      </c>
      <c r="BD43" s="73">
        <v>1.61795112161246E-3</v>
      </c>
      <c r="BE43" s="73">
        <v>43.922713267020299</v>
      </c>
      <c r="BF43" s="73">
        <v>42.576499662386198</v>
      </c>
      <c r="BG43" s="73">
        <v>1.34621360463411</v>
      </c>
      <c r="BH43" s="73">
        <v>0</v>
      </c>
      <c r="BI43" s="73">
        <v>0</v>
      </c>
      <c r="BJ43" s="73">
        <v>0.174185006577489</v>
      </c>
      <c r="BK43" s="73">
        <v>0</v>
      </c>
      <c r="BL43" s="73">
        <v>1.8691565598416999</v>
      </c>
      <c r="BM43" s="73">
        <v>0</v>
      </c>
      <c r="BN43" s="73">
        <v>4.8581035035411703E-2</v>
      </c>
      <c r="BO43" s="73">
        <v>7.4766289255223501</v>
      </c>
      <c r="BP43" s="73">
        <v>5.6618641863299901E-2</v>
      </c>
      <c r="BQ43" s="73">
        <v>0</v>
      </c>
      <c r="BR43" s="73">
        <v>0.12560401256524301</v>
      </c>
      <c r="BS43" s="73">
        <v>1.7031116011067201E-4</v>
      </c>
      <c r="BT43" s="73">
        <v>4.6634757151055197</v>
      </c>
      <c r="BU43" s="73">
        <v>9.6799497520140196</v>
      </c>
      <c r="BV43" s="73">
        <v>0</v>
      </c>
      <c r="BW43" s="73">
        <v>0</v>
      </c>
      <c r="BX43" s="73">
        <v>3.2426677221308799</v>
      </c>
      <c r="BY43" s="73">
        <v>0</v>
      </c>
      <c r="BZ43" s="73">
        <v>0.52931369479471502</v>
      </c>
      <c r="CA43" s="73">
        <v>64.819674600660306</v>
      </c>
      <c r="CB43" s="73">
        <v>4.5073568579348597</v>
      </c>
      <c r="CC43" s="90"/>
      <c r="CD43" s="28">
        <f t="shared" si="13"/>
        <v>7.9999979592553731E-3</v>
      </c>
      <c r="CE43" s="28">
        <f t="shared" si="12"/>
        <v>1.9247506819595316E-2</v>
      </c>
      <c r="CF43" s="66">
        <f t="shared" si="14"/>
        <v>-3.8484541537352247E-7</v>
      </c>
      <c r="CG43" s="66" t="str">
        <f t="shared" si="15"/>
        <v/>
      </c>
      <c r="CH43" s="66">
        <f t="shared" si="16"/>
        <v>-2.9710037841550532E-7</v>
      </c>
      <c r="CI43" s="66">
        <f t="shared" si="17"/>
        <v>-2.2161823219332502E-5</v>
      </c>
      <c r="CJ43" s="66">
        <f t="shared" si="18"/>
        <v>-2.6760352125899454E-5</v>
      </c>
      <c r="CK43" s="66">
        <f t="shared" si="19"/>
        <v>-5.9999726181257443E-6</v>
      </c>
      <c r="CL43" s="66">
        <f t="shared" si="20"/>
        <v>-4.7427459792282289E-7</v>
      </c>
      <c r="CM43" s="40">
        <f t="shared" si="21"/>
        <v>-4.9084205714536961E-4</v>
      </c>
      <c r="CN43" s="40">
        <f t="shared" si="22"/>
        <v>-5.5745182686020556E-4</v>
      </c>
      <c r="CO43" s="40">
        <f t="shared" si="23"/>
        <v>8.5591101907944039E-4</v>
      </c>
      <c r="CP43" s="40">
        <f t="shared" si="24"/>
        <v>-1.3368422099025899E-3</v>
      </c>
    </row>
    <row r="44" spans="1:94" x14ac:dyDescent="0.25">
      <c r="A44" s="73" t="s">
        <v>207</v>
      </c>
      <c r="B44" s="73">
        <v>2795.3846579000001</v>
      </c>
      <c r="C44" s="73"/>
      <c r="D44" s="73">
        <v>10583.639831</v>
      </c>
      <c r="E44" s="73">
        <v>312.18353990999998</v>
      </c>
      <c r="F44" s="73">
        <v>302.22689608000002</v>
      </c>
      <c r="G44" s="73">
        <v>86.481529073999994</v>
      </c>
      <c r="H44" s="73">
        <v>409.41273801</v>
      </c>
      <c r="I44" s="73"/>
      <c r="J44" s="73"/>
      <c r="K44" s="73"/>
      <c r="L44" s="73"/>
      <c r="M44" s="73"/>
      <c r="N44" s="22"/>
      <c r="O44" s="22"/>
      <c r="P44" s="73"/>
      <c r="Q44" s="73" t="s">
        <v>207</v>
      </c>
      <c r="R44" s="73">
        <v>0</v>
      </c>
      <c r="S44" s="73">
        <v>10.8160328934967</v>
      </c>
      <c r="T44" s="73">
        <v>4.0033147372260602</v>
      </c>
      <c r="U44" s="73">
        <v>4.0033147372260602</v>
      </c>
      <c r="V44" s="73">
        <v>31.806254820251901</v>
      </c>
      <c r="W44" s="73">
        <v>0</v>
      </c>
      <c r="X44" s="73">
        <v>1.9391222011335001</v>
      </c>
      <c r="Y44" s="73">
        <v>9.9541912337688494</v>
      </c>
      <c r="Z44" s="73">
        <v>2795.3834488872699</v>
      </c>
      <c r="AA44" s="73">
        <v>95.275812417205898</v>
      </c>
      <c r="AB44" s="73">
        <v>0.723940865486283</v>
      </c>
      <c r="AC44" s="73">
        <v>16.6334168478921</v>
      </c>
      <c r="AD44" s="73">
        <v>0</v>
      </c>
      <c r="AE44" s="73">
        <v>0</v>
      </c>
      <c r="AF44" s="73">
        <v>17.495245809936002</v>
      </c>
      <c r="AG44" s="73">
        <v>17.495245809936002</v>
      </c>
      <c r="AH44" s="73">
        <v>84.669116179390002</v>
      </c>
      <c r="AI44" s="73">
        <v>13.172744158480301</v>
      </c>
      <c r="AJ44" s="73">
        <v>0.52571926966100901</v>
      </c>
      <c r="AK44" s="73">
        <v>13.785487819873101</v>
      </c>
      <c r="AL44" s="73">
        <v>1.4106569645975799</v>
      </c>
      <c r="AM44" s="73">
        <v>0</v>
      </c>
      <c r="AN44" s="73">
        <v>1.11620090195012</v>
      </c>
      <c r="AO44" s="73">
        <v>5.8169551582620898</v>
      </c>
      <c r="AP44" s="73">
        <v>0</v>
      </c>
      <c r="AQ44" s="73">
        <v>420.969974520081</v>
      </c>
      <c r="AR44" s="73">
        <v>9525.2723365844795</v>
      </c>
      <c r="AS44" s="73">
        <v>973.69482396446097</v>
      </c>
      <c r="AT44" s="73">
        <v>10583.636276728301</v>
      </c>
      <c r="AU44" s="73">
        <v>0</v>
      </c>
      <c r="AV44" s="73">
        <v>16.781815271030201</v>
      </c>
      <c r="AW44" s="73">
        <v>0</v>
      </c>
      <c r="AX44" s="73">
        <v>146.38326528232</v>
      </c>
      <c r="AY44" s="73">
        <v>0.176198217007556</v>
      </c>
      <c r="AZ44" s="73">
        <v>6.1956454378103702E-2</v>
      </c>
      <c r="BA44" s="73">
        <v>233.07715012549801</v>
      </c>
      <c r="BB44" s="73">
        <v>7.9183353424053499E-2</v>
      </c>
      <c r="BC44" s="73">
        <v>0</v>
      </c>
      <c r="BD44" s="73">
        <v>1.14846085488626E-2</v>
      </c>
      <c r="BE44" s="73">
        <v>312.175808972786</v>
      </c>
      <c r="BF44" s="73">
        <v>302.218740068979</v>
      </c>
      <c r="BG44" s="73">
        <v>9.9570689038068299</v>
      </c>
      <c r="BH44" s="73">
        <v>0</v>
      </c>
      <c r="BI44" s="73">
        <v>0</v>
      </c>
      <c r="BJ44" s="73">
        <v>1.2364086540672501</v>
      </c>
      <c r="BK44" s="73">
        <v>0</v>
      </c>
      <c r="BL44" s="73">
        <v>13.2677471174016</v>
      </c>
      <c r="BM44" s="73">
        <v>0</v>
      </c>
      <c r="BN44" s="73">
        <v>0.34484045286022103</v>
      </c>
      <c r="BO44" s="73">
        <v>53.070993661270798</v>
      </c>
      <c r="BP44" s="73">
        <v>0.35761425222689103</v>
      </c>
      <c r="BQ44" s="73">
        <v>0</v>
      </c>
      <c r="BR44" s="73">
        <v>0.89156851649883995</v>
      </c>
      <c r="BS44" s="73">
        <v>1.2089080241406099E-3</v>
      </c>
      <c r="BT44" s="73">
        <v>86.481734796225197</v>
      </c>
      <c r="BU44" s="73">
        <v>61.140311628872901</v>
      </c>
      <c r="BV44" s="73">
        <v>0</v>
      </c>
      <c r="BW44" s="73">
        <v>0</v>
      </c>
      <c r="BX44" s="73">
        <v>20.481256674560399</v>
      </c>
      <c r="BY44" s="73">
        <v>0</v>
      </c>
      <c r="BZ44" s="73">
        <v>3.3432379424634</v>
      </c>
      <c r="CA44" s="73">
        <v>409.412569100018</v>
      </c>
      <c r="CB44" s="73">
        <v>28.469250723450099</v>
      </c>
      <c r="CC44" s="90"/>
      <c r="CD44" s="28">
        <f t="shared" si="13"/>
        <v>8.0000024533688537E-3</v>
      </c>
      <c r="CE44" s="28">
        <f t="shared" si="12"/>
        <v>1.9247499863623337E-2</v>
      </c>
      <c r="CF44" s="66">
        <f t="shared" si="14"/>
        <v>-4.32503171539444E-7</v>
      </c>
      <c r="CG44" s="66" t="str">
        <f t="shared" si="15"/>
        <v/>
      </c>
      <c r="CH44" s="66">
        <f t="shared" si="16"/>
        <v>-3.3582697033988942E-7</v>
      </c>
      <c r="CI44" s="66">
        <f t="shared" si="17"/>
        <v>-2.4764076979224345E-5</v>
      </c>
      <c r="CJ44" s="66">
        <f t="shared" si="18"/>
        <v>-2.6986383828843308E-5</v>
      </c>
      <c r="CK44" s="66">
        <f t="shared" si="19"/>
        <v>2.3787995819014672E-6</v>
      </c>
      <c r="CL44" s="66">
        <f t="shared" si="20"/>
        <v>-4.1256650395186742E-7</v>
      </c>
      <c r="CM44" s="40">
        <f t="shared" si="21"/>
        <v>-4.9145745732822764E-4</v>
      </c>
      <c r="CN44" s="40">
        <f t="shared" si="22"/>
        <v>-5.5868487125686444E-4</v>
      </c>
      <c r="CO44" s="40">
        <f t="shared" si="23"/>
        <v>8.5620827897375275E-4</v>
      </c>
      <c r="CP44" s="40">
        <f t="shared" si="24"/>
        <v>-1.3379409725839673E-3</v>
      </c>
    </row>
    <row r="45" spans="1:94" s="21" customFormat="1" x14ac:dyDescent="0.25">
      <c r="A45" s="73" t="s">
        <v>208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22"/>
      <c r="O45" s="2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90"/>
      <c r="CD45" s="28" t="e">
        <f t="shared" si="13"/>
        <v>#DIV/0!</v>
      </c>
      <c r="CE45" s="28" t="e">
        <f t="shared" si="12"/>
        <v>#DIV/0!</v>
      </c>
      <c r="CF45" s="66" t="str">
        <f t="shared" si="14"/>
        <v/>
      </c>
      <c r="CG45" s="66" t="str">
        <f t="shared" si="15"/>
        <v/>
      </c>
      <c r="CH45" s="66" t="str">
        <f t="shared" si="16"/>
        <v/>
      </c>
      <c r="CI45" s="66" t="str">
        <f t="shared" si="17"/>
        <v/>
      </c>
      <c r="CJ45" s="66" t="str">
        <f t="shared" si="18"/>
        <v/>
      </c>
      <c r="CK45" s="66" t="str">
        <f t="shared" si="19"/>
        <v/>
      </c>
      <c r="CL45" s="66" t="str">
        <f t="shared" si="20"/>
        <v/>
      </c>
      <c r="CM45" s="40" t="e">
        <f t="shared" si="21"/>
        <v>#DIV/0!</v>
      </c>
      <c r="CN45" s="40" t="e">
        <f t="shared" si="22"/>
        <v>#DIV/0!</v>
      </c>
      <c r="CO45" s="40" t="e">
        <f t="shared" si="23"/>
        <v>#DIV/0!</v>
      </c>
      <c r="CP45" s="40" t="e">
        <f t="shared" si="24"/>
        <v>#DIV/0!</v>
      </c>
    </row>
    <row r="46" spans="1:94" s="21" customFormat="1" x14ac:dyDescent="0.25">
      <c r="A46" s="73" t="s">
        <v>209</v>
      </c>
      <c r="B46" s="73">
        <v>0.97369406999999997</v>
      </c>
      <c r="C46" s="73"/>
      <c r="D46" s="73">
        <v>3.531359482</v>
      </c>
      <c r="E46" s="73">
        <v>9.98577467E-2</v>
      </c>
      <c r="F46" s="73">
        <v>9.6703982499999994E-2</v>
      </c>
      <c r="G46" s="73">
        <v>2.3539300799999999E-2</v>
      </c>
      <c r="H46" s="73">
        <v>0.1155882855</v>
      </c>
      <c r="I46" s="73"/>
      <c r="J46" s="73"/>
      <c r="K46" s="73"/>
      <c r="L46" s="73"/>
      <c r="M46" s="73"/>
      <c r="N46" s="22"/>
      <c r="O46" s="22"/>
      <c r="P46" s="73"/>
      <c r="Q46" s="73" t="s">
        <v>209</v>
      </c>
      <c r="R46" s="73">
        <v>0</v>
      </c>
      <c r="S46" s="73">
        <v>3.0536509056532002E-3</v>
      </c>
      <c r="T46" s="73">
        <v>1.13023246523573E-3</v>
      </c>
      <c r="U46" s="73">
        <v>1.13023246523573E-3</v>
      </c>
      <c r="V46" s="73">
        <v>8.9798467808660798E-3</v>
      </c>
      <c r="W46" s="73">
        <v>0</v>
      </c>
      <c r="X46" s="73">
        <v>5.4748317248468601E-4</v>
      </c>
      <c r="Y46" s="73">
        <v>2.8103173416227098E-3</v>
      </c>
      <c r="Z46" s="73">
        <v>0.97369436178949098</v>
      </c>
      <c r="AA46" s="73">
        <v>2.68988584800674E-2</v>
      </c>
      <c r="AB46" s="73">
        <v>2.04388799229153E-4</v>
      </c>
      <c r="AC46" s="73">
        <v>4.6960219946361502E-3</v>
      </c>
      <c r="AD46" s="73">
        <v>0</v>
      </c>
      <c r="AE46" s="73">
        <v>0</v>
      </c>
      <c r="AF46" s="73">
        <v>4.9393909067323603E-3</v>
      </c>
      <c r="AG46" s="73">
        <v>4.9393909067323603E-3</v>
      </c>
      <c r="AH46" s="73">
        <v>2.8250871718557901E-2</v>
      </c>
      <c r="AI46" s="73">
        <v>3.7190067476093598E-3</v>
      </c>
      <c r="AJ46" s="73">
        <v>1.48428594519166E-4</v>
      </c>
      <c r="AK46" s="73">
        <v>3.8921051965333398E-3</v>
      </c>
      <c r="AL46" s="73">
        <v>3.9826800806671197E-4</v>
      </c>
      <c r="AM46" s="73">
        <v>0</v>
      </c>
      <c r="AN46" s="73">
        <v>3.15108318295176E-4</v>
      </c>
      <c r="AO46" s="73">
        <v>1.8612730766051E-3</v>
      </c>
      <c r="AP46" s="73">
        <v>0</v>
      </c>
      <c r="AQ46" s="73">
        <v>0.11885053324294299</v>
      </c>
      <c r="AR46" s="73">
        <v>3.17822481897297</v>
      </c>
      <c r="AS46" s="73">
        <v>0.32488332280626298</v>
      </c>
      <c r="AT46" s="73">
        <v>3.5313590134977901</v>
      </c>
      <c r="AU46" s="73">
        <v>0</v>
      </c>
      <c r="AV46" s="73">
        <v>4.7379284537332504E-3</v>
      </c>
      <c r="AW46" s="73">
        <v>0</v>
      </c>
      <c r="AX46" s="73">
        <v>4.1327587920104498E-2</v>
      </c>
      <c r="AY46" s="73">
        <v>5.6379614962769398E-5</v>
      </c>
      <c r="AZ46" s="73">
        <v>1.9824366143619999E-5</v>
      </c>
      <c r="BA46" s="73">
        <v>7.4579087617189399E-2</v>
      </c>
      <c r="BB46" s="73">
        <v>2.5336447361894199E-5</v>
      </c>
      <c r="BC46" s="73">
        <v>0</v>
      </c>
      <c r="BD46" s="73">
        <v>3.6748713878646502E-6</v>
      </c>
      <c r="BE46" s="73">
        <v>9.9855698027656897E-2</v>
      </c>
      <c r="BF46" s="73">
        <v>9.6702644019929701E-2</v>
      </c>
      <c r="BG46" s="73">
        <v>3.1530540077271902E-3</v>
      </c>
      <c r="BH46" s="73">
        <v>0</v>
      </c>
      <c r="BI46" s="73">
        <v>0</v>
      </c>
      <c r="BJ46" s="73">
        <v>3.9561840197974998E-4</v>
      </c>
      <c r="BK46" s="73">
        <v>0</v>
      </c>
      <c r="BL46" s="73">
        <v>4.2453679238523504E-3</v>
      </c>
      <c r="BM46" s="73">
        <v>0</v>
      </c>
      <c r="BN46" s="73">
        <v>1.10340133489861E-4</v>
      </c>
      <c r="BO46" s="73">
        <v>1.69813501105066E-2</v>
      </c>
      <c r="BP46" s="73">
        <v>1.00960875295601E-4</v>
      </c>
      <c r="BQ46" s="73">
        <v>0</v>
      </c>
      <c r="BR46" s="73">
        <v>2.8527772174363498E-4</v>
      </c>
      <c r="BS46" s="73">
        <v>3.8681131191543001E-7</v>
      </c>
      <c r="BT46" s="73">
        <v>2.35402163836483E-2</v>
      </c>
      <c r="BU46" s="73">
        <v>1.7261475599085301E-2</v>
      </c>
      <c r="BV46" s="73">
        <v>0</v>
      </c>
      <c r="BW46" s="73">
        <v>0</v>
      </c>
      <c r="BX46" s="73">
        <v>5.7823992213231002E-3</v>
      </c>
      <c r="BY46" s="73">
        <v>0</v>
      </c>
      <c r="BZ46" s="73">
        <v>9.4389316820714603E-4</v>
      </c>
      <c r="CA46" s="73">
        <v>0.11558806583001199</v>
      </c>
      <c r="CB46" s="73">
        <v>8.0376226773480504E-3</v>
      </c>
      <c r="CC46" s="90"/>
      <c r="CD46" s="28">
        <f t="shared" si="13"/>
        <v>7.999999889723922E-3</v>
      </c>
      <c r="CE46" s="28">
        <f t="shared" si="12"/>
        <v>1.9247385585667184E-2</v>
      </c>
      <c r="CF46" s="66">
        <f t="shared" si="14"/>
        <v>2.9967265900440006E-7</v>
      </c>
      <c r="CG46" s="66" t="str">
        <f t="shared" si="15"/>
        <v/>
      </c>
      <c r="CH46" s="66">
        <f t="shared" si="16"/>
        <v>-1.3266907894935482E-7</v>
      </c>
      <c r="CI46" s="66">
        <f t="shared" si="17"/>
        <v>-2.0515907987160234E-5</v>
      </c>
      <c r="CJ46" s="66">
        <f t="shared" si="18"/>
        <v>-1.3841002569801926E-5</v>
      </c>
      <c r="CK46" s="66">
        <f t="shared" si="19"/>
        <v>3.8895957704082121E-5</v>
      </c>
      <c r="CL46" s="66">
        <f t="shared" si="20"/>
        <v>-1.90045199697392E-6</v>
      </c>
      <c r="CM46" s="40">
        <f t="shared" si="21"/>
        <v>-5.0016250051906983E-4</v>
      </c>
      <c r="CN46" s="40">
        <f t="shared" si="22"/>
        <v>-5.2699219012342536E-4</v>
      </c>
      <c r="CO46" s="40">
        <f t="shared" si="23"/>
        <v>8.5972051977397583E-4</v>
      </c>
      <c r="CP46" s="40">
        <f t="shared" si="24"/>
        <v>-1.4168713095126166E-3</v>
      </c>
    </row>
    <row r="47" spans="1:94" x14ac:dyDescent="0.25">
      <c r="A47" s="73" t="s">
        <v>210</v>
      </c>
      <c r="B47" s="73">
        <v>950.42806154000004</v>
      </c>
      <c r="C47" s="73"/>
      <c r="D47" s="73">
        <v>3433.3307949999999</v>
      </c>
      <c r="E47" s="73">
        <v>92.474004148999995</v>
      </c>
      <c r="F47" s="73">
        <v>89.675419438999995</v>
      </c>
      <c r="G47" s="73">
        <v>5.2712527932000004</v>
      </c>
      <c r="H47" s="73">
        <v>113.26725075</v>
      </c>
      <c r="I47" s="73"/>
      <c r="J47" s="73"/>
      <c r="K47" s="73"/>
      <c r="L47" s="73"/>
      <c r="M47" s="73"/>
      <c r="N47" s="22"/>
      <c r="O47" s="22"/>
      <c r="P47" s="73"/>
      <c r="Q47" s="73" t="s">
        <v>210</v>
      </c>
      <c r="R47" s="73">
        <v>0</v>
      </c>
      <c r="S47" s="73">
        <v>2.9923362276640302</v>
      </c>
      <c r="T47" s="73">
        <v>1.10754781363957</v>
      </c>
      <c r="U47" s="73">
        <v>1.10754781363957</v>
      </c>
      <c r="V47" s="73">
        <v>8.7994435505957398</v>
      </c>
      <c r="W47" s="73">
        <v>0</v>
      </c>
      <c r="X47" s="73">
        <v>0.53647321721452002</v>
      </c>
      <c r="Y47" s="73">
        <v>2.75390194366756</v>
      </c>
      <c r="Z47" s="73">
        <v>950.427585612195</v>
      </c>
      <c r="AA47" s="73">
        <v>26.358798998819701</v>
      </c>
      <c r="AB47" s="73">
        <v>0.20028390571263599</v>
      </c>
      <c r="AC47" s="73">
        <v>4.6017591441062198</v>
      </c>
      <c r="AD47" s="73">
        <v>0</v>
      </c>
      <c r="AE47" s="73">
        <v>0</v>
      </c>
      <c r="AF47" s="73">
        <v>4.8401956523085001</v>
      </c>
      <c r="AG47" s="73">
        <v>4.8401956523085001</v>
      </c>
      <c r="AH47" s="73">
        <v>27.466642932014899</v>
      </c>
      <c r="AI47" s="73">
        <v>3.64434293715727</v>
      </c>
      <c r="AJ47" s="73">
        <v>0.145444325195525</v>
      </c>
      <c r="AK47" s="73">
        <v>3.81386162497905</v>
      </c>
      <c r="AL47" s="73">
        <v>0.39026914251615902</v>
      </c>
      <c r="AM47" s="73">
        <v>0</v>
      </c>
      <c r="AN47" s="73">
        <v>0.30880569890433701</v>
      </c>
      <c r="AO47" s="73">
        <v>1.7259829997045799</v>
      </c>
      <c r="AP47" s="73">
        <v>0</v>
      </c>
      <c r="AQ47" s="73">
        <v>116.46458994813599</v>
      </c>
      <c r="AR47" s="73">
        <v>3089.9964597340099</v>
      </c>
      <c r="AS47" s="73">
        <v>315.86624192022498</v>
      </c>
      <c r="AT47" s="73">
        <v>3433.32934458625</v>
      </c>
      <c r="AU47" s="73">
        <v>0</v>
      </c>
      <c r="AV47" s="73">
        <v>4.6428166383641596</v>
      </c>
      <c r="AW47" s="73">
        <v>0</v>
      </c>
      <c r="AX47" s="73">
        <v>40.498037383947803</v>
      </c>
      <c r="AY47" s="73">
        <v>5.2280766877759198E-2</v>
      </c>
      <c r="AZ47" s="73">
        <v>1.8383474714528999E-2</v>
      </c>
      <c r="BA47" s="73">
        <v>69.157703818405196</v>
      </c>
      <c r="BB47" s="73">
        <v>2.3494972450933301E-2</v>
      </c>
      <c r="BC47" s="73">
        <v>0</v>
      </c>
      <c r="BD47" s="73">
        <v>3.4076660304347998E-3</v>
      </c>
      <c r="BE47" s="73">
        <v>92.471742753651199</v>
      </c>
      <c r="BF47" s="73">
        <v>89.673112913971295</v>
      </c>
      <c r="BG47" s="73">
        <v>2.7986298396798799</v>
      </c>
      <c r="BH47" s="73">
        <v>0</v>
      </c>
      <c r="BI47" s="73">
        <v>0</v>
      </c>
      <c r="BJ47" s="73">
        <v>0.36686229741342702</v>
      </c>
      <c r="BK47" s="73">
        <v>0</v>
      </c>
      <c r="BL47" s="73">
        <v>3.9367518980913401</v>
      </c>
      <c r="BM47" s="73">
        <v>0</v>
      </c>
      <c r="BN47" s="73">
        <v>0.10231966605819</v>
      </c>
      <c r="BO47" s="73">
        <v>15.747007152896</v>
      </c>
      <c r="BP47" s="73">
        <v>9.8936524054999295E-2</v>
      </c>
      <c r="BQ47" s="73">
        <v>0</v>
      </c>
      <c r="BR47" s="73">
        <v>0.26454249804284602</v>
      </c>
      <c r="BS47" s="73">
        <v>3.5870299058736601E-4</v>
      </c>
      <c r="BT47" s="73">
        <v>5.2711481676579703</v>
      </c>
      <c r="BU47" s="73">
        <v>16.9149364245615</v>
      </c>
      <c r="BV47" s="73">
        <v>0</v>
      </c>
      <c r="BW47" s="73">
        <v>0</v>
      </c>
      <c r="BX47" s="73">
        <v>5.6662983875922599</v>
      </c>
      <c r="BY47" s="73">
        <v>0</v>
      </c>
      <c r="BZ47" s="73">
        <v>0.92493268015040597</v>
      </c>
      <c r="CA47" s="73">
        <v>113.26714014341</v>
      </c>
      <c r="CB47" s="73">
        <v>7.8762415858901296</v>
      </c>
      <c r="CC47" s="90"/>
      <c r="CD47" s="28">
        <f t="shared" si="13"/>
        <v>8.0000023811653588E-3</v>
      </c>
      <c r="CE47" s="28">
        <f t="shared" si="12"/>
        <v>1.9247497311266726E-2</v>
      </c>
      <c r="CF47" s="66">
        <f t="shared" si="14"/>
        <v>-5.0075100294314595E-7</v>
      </c>
      <c r="CG47" s="66" t="str">
        <f t="shared" si="15"/>
        <v/>
      </c>
      <c r="CH47" s="66">
        <f t="shared" si="16"/>
        <v>-4.2245091906674892E-7</v>
      </c>
      <c r="CI47" s="66">
        <f t="shared" si="17"/>
        <v>-2.4454389853742133E-5</v>
      </c>
      <c r="CJ47" s="66">
        <f t="shared" si="18"/>
        <v>-2.5720816731383172E-5</v>
      </c>
      <c r="CK47" s="66">
        <f t="shared" si="19"/>
        <v>-1.984832565135662E-5</v>
      </c>
      <c r="CL47" s="66">
        <f t="shared" si="20"/>
        <v>-9.7650988495411756E-7</v>
      </c>
      <c r="CM47" s="40">
        <f t="shared" si="21"/>
        <v>-4.9149183558249408E-4</v>
      </c>
      <c r="CN47" s="40">
        <f t="shared" si="22"/>
        <v>-5.5844824137271545E-4</v>
      </c>
      <c r="CO47" s="40">
        <f t="shared" si="23"/>
        <v>8.5644968055107915E-4</v>
      </c>
      <c r="CP47" s="40">
        <f t="shared" si="24"/>
        <v>-1.3375416640599564E-3</v>
      </c>
    </row>
    <row r="48" spans="1:94" x14ac:dyDescent="0.25">
      <c r="A48" s="73" t="s">
        <v>211</v>
      </c>
      <c r="B48" s="73">
        <v>1583.9788357</v>
      </c>
      <c r="C48" s="73"/>
      <c r="D48" s="73">
        <v>5693.9013825000002</v>
      </c>
      <c r="E48" s="73">
        <v>152.90484956</v>
      </c>
      <c r="F48" s="73">
        <v>148.27601251999999</v>
      </c>
      <c r="G48" s="73">
        <v>9.0734306439000001</v>
      </c>
      <c r="H48" s="73">
        <v>192.91424655</v>
      </c>
      <c r="I48" s="73"/>
      <c r="J48" s="73"/>
      <c r="K48" s="73"/>
      <c r="L48" s="73"/>
      <c r="M48" s="73"/>
      <c r="N48" s="22"/>
      <c r="O48" s="22"/>
      <c r="P48" s="73"/>
      <c r="Q48" s="73" t="s">
        <v>211</v>
      </c>
      <c r="R48" s="73">
        <v>0</v>
      </c>
      <c r="S48" s="73">
        <v>5.0964828232919004</v>
      </c>
      <c r="T48" s="73">
        <v>1.8863513219563901</v>
      </c>
      <c r="U48" s="73">
        <v>1.8863513219563901</v>
      </c>
      <c r="V48" s="73">
        <v>14.987017469442399</v>
      </c>
      <c r="W48" s="73">
        <v>0</v>
      </c>
      <c r="X48" s="73">
        <v>0.91370997747473703</v>
      </c>
      <c r="Y48" s="73">
        <v>4.6903875527846397</v>
      </c>
      <c r="Z48" s="73">
        <v>1583.9781552785801</v>
      </c>
      <c r="AA48" s="73">
        <v>44.893719839752201</v>
      </c>
      <c r="AB48" s="73">
        <v>0.34111910644314603</v>
      </c>
      <c r="AC48" s="73">
        <v>7.8376225113163303</v>
      </c>
      <c r="AD48" s="73">
        <v>0</v>
      </c>
      <c r="AE48" s="73">
        <v>0</v>
      </c>
      <c r="AF48" s="73">
        <v>8.2437173396548609</v>
      </c>
      <c r="AG48" s="73">
        <v>8.2437173396548609</v>
      </c>
      <c r="AH48" s="73">
        <v>45.551203735985403</v>
      </c>
      <c r="AI48" s="73">
        <v>6.2069629780660804</v>
      </c>
      <c r="AJ48" s="73">
        <v>0.24771773556374399</v>
      </c>
      <c r="AK48" s="73">
        <v>6.49568618057733</v>
      </c>
      <c r="AL48" s="73">
        <v>0.66469808888460202</v>
      </c>
      <c r="AM48" s="73">
        <v>0</v>
      </c>
      <c r="AN48" s="73">
        <v>0.52595081913252795</v>
      </c>
      <c r="AO48" s="73">
        <v>2.8538701509134299</v>
      </c>
      <c r="AP48" s="73">
        <v>0</v>
      </c>
      <c r="AQ48" s="73">
        <v>198.35995786801999</v>
      </c>
      <c r="AR48" s="73">
        <v>5124.5095056016098</v>
      </c>
      <c r="AS48" s="73">
        <v>523.83877370979405</v>
      </c>
      <c r="AT48" s="73">
        <v>5693.8994830473903</v>
      </c>
      <c r="AU48" s="73">
        <v>0</v>
      </c>
      <c r="AV48" s="73">
        <v>7.9075461020057602</v>
      </c>
      <c r="AW48" s="73">
        <v>0</v>
      </c>
      <c r="AX48" s="73">
        <v>68.9754047027116</v>
      </c>
      <c r="AY48" s="73">
        <v>8.6445021321891302E-2</v>
      </c>
      <c r="AZ48" s="73">
        <v>3.0396606793542599E-2</v>
      </c>
      <c r="BA48" s="73">
        <v>114.350562039054</v>
      </c>
      <c r="BB48" s="73">
        <v>3.8848351973963399E-2</v>
      </c>
      <c r="BC48" s="73">
        <v>0</v>
      </c>
      <c r="BD48" s="73">
        <v>5.6344961499142903E-3</v>
      </c>
      <c r="BE48" s="73">
        <v>152.901126390586</v>
      </c>
      <c r="BF48" s="73">
        <v>148.27228991994301</v>
      </c>
      <c r="BG48" s="73">
        <v>4.6288364706426997</v>
      </c>
      <c r="BH48" s="73">
        <v>0</v>
      </c>
      <c r="BI48" s="73">
        <v>0</v>
      </c>
      <c r="BJ48" s="73">
        <v>0.60659752576596804</v>
      </c>
      <c r="BK48" s="73">
        <v>0</v>
      </c>
      <c r="BL48" s="73">
        <v>6.5093251294278396</v>
      </c>
      <c r="BM48" s="73">
        <v>0</v>
      </c>
      <c r="BN48" s="73">
        <v>0.16918307610090499</v>
      </c>
      <c r="BO48" s="73">
        <v>26.037290030589102</v>
      </c>
      <c r="BP48" s="73">
        <v>0.168506628362321</v>
      </c>
      <c r="BQ48" s="73">
        <v>0</v>
      </c>
      <c r="BR48" s="73">
        <v>0.43741453678025899</v>
      </c>
      <c r="BS48" s="73">
        <v>5.9310598510226703E-4</v>
      </c>
      <c r="BT48" s="73">
        <v>9.0732334169722808</v>
      </c>
      <c r="BU48" s="73">
        <v>28.809141712258899</v>
      </c>
      <c r="BV48" s="73">
        <v>0</v>
      </c>
      <c r="BW48" s="73">
        <v>0</v>
      </c>
      <c r="BX48" s="73">
        <v>9.6507128507993105</v>
      </c>
      <c r="BY48" s="73">
        <v>0</v>
      </c>
      <c r="BZ48" s="73">
        <v>1.5753257679526</v>
      </c>
      <c r="CA48" s="73">
        <v>192.91411611369199</v>
      </c>
      <c r="CB48" s="73">
        <v>13.4146407698796</v>
      </c>
      <c r="CC48" s="90"/>
      <c r="CD48" s="28">
        <f t="shared" si="13"/>
        <v>8.0000013824631615E-3</v>
      </c>
      <c r="CE48" s="28">
        <f t="shared" si="12"/>
        <v>1.9247494946320224E-2</v>
      </c>
      <c r="CF48" s="66">
        <f t="shared" si="14"/>
        <v>-4.2956471677129062E-7</v>
      </c>
      <c r="CG48" s="66" t="str">
        <f t="shared" si="15"/>
        <v/>
      </c>
      <c r="CH48" s="66">
        <f t="shared" si="16"/>
        <v>-3.3359422341645791E-7</v>
      </c>
      <c r="CI48" s="66">
        <f t="shared" si="17"/>
        <v>-2.4349583579040662E-5</v>
      </c>
      <c r="CJ48" s="66">
        <f t="shared" si="18"/>
        <v>-2.5105881886907702E-5</v>
      </c>
      <c r="CK48" s="66">
        <f t="shared" si="19"/>
        <v>-2.1736753765994703E-5</v>
      </c>
      <c r="CL48" s="66">
        <f t="shared" si="20"/>
        <v>-6.7613621256604601E-7</v>
      </c>
      <c r="CM48" s="40">
        <f t="shared" si="21"/>
        <v>-4.9143559757614344E-4</v>
      </c>
      <c r="CN48" s="40">
        <f t="shared" si="22"/>
        <v>-5.5787314884186447E-4</v>
      </c>
      <c r="CO48" s="40">
        <f t="shared" si="23"/>
        <v>8.5668670564897399E-4</v>
      </c>
      <c r="CP48" s="40">
        <f t="shared" si="24"/>
        <v>-1.338100159125552E-3</v>
      </c>
    </row>
    <row r="49" spans="1:94" x14ac:dyDescent="0.25">
      <c r="A49" s="73" t="s">
        <v>212</v>
      </c>
      <c r="B49" s="73">
        <v>283.16494062999999</v>
      </c>
      <c r="C49" s="73"/>
      <c r="D49" s="73">
        <v>1233.3544127</v>
      </c>
      <c r="E49" s="73">
        <v>37.959462762000001</v>
      </c>
      <c r="F49" s="73">
        <v>36.785956640999999</v>
      </c>
      <c r="G49" s="73">
        <v>5.3321807538000003</v>
      </c>
      <c r="H49" s="73">
        <v>65.668314422999998</v>
      </c>
      <c r="I49" s="73"/>
      <c r="J49" s="73"/>
      <c r="K49" s="73"/>
      <c r="L49" s="73"/>
      <c r="M49" s="73"/>
      <c r="N49" s="22"/>
      <c r="O49" s="22"/>
      <c r="P49" s="73"/>
      <c r="Q49" s="73" t="s">
        <v>212</v>
      </c>
      <c r="R49" s="73">
        <v>0</v>
      </c>
      <c r="S49" s="73">
        <v>1.7348521241746899</v>
      </c>
      <c r="T49" s="73">
        <v>0.64211741500418495</v>
      </c>
      <c r="U49" s="73">
        <v>0.64211741500418495</v>
      </c>
      <c r="V49" s="73">
        <v>5.1016054327750098</v>
      </c>
      <c r="W49" s="73">
        <v>0</v>
      </c>
      <c r="X49" s="73">
        <v>0.31102866391539202</v>
      </c>
      <c r="Y49" s="73">
        <v>1.59661646313047</v>
      </c>
      <c r="Z49" s="73">
        <v>283.16484914675601</v>
      </c>
      <c r="AA49" s="73">
        <v>15.2819075116725</v>
      </c>
      <c r="AB49" s="73">
        <v>0.116117575440111</v>
      </c>
      <c r="AC49" s="73">
        <v>2.66793981203584</v>
      </c>
      <c r="AD49" s="73">
        <v>0</v>
      </c>
      <c r="AE49" s="73">
        <v>0</v>
      </c>
      <c r="AF49" s="73">
        <v>2.8061761191687902</v>
      </c>
      <c r="AG49" s="73">
        <v>2.8061761191687902</v>
      </c>
      <c r="AH49" s="73">
        <v>9.8668348267442703</v>
      </c>
      <c r="AI49" s="73">
        <v>2.1128620410968999</v>
      </c>
      <c r="AJ49" s="73">
        <v>8.4323538387573602E-2</v>
      </c>
      <c r="AK49" s="73">
        <v>2.2111432217012399</v>
      </c>
      <c r="AL49" s="73">
        <v>0.226264401595418</v>
      </c>
      <c r="AM49" s="73">
        <v>0</v>
      </c>
      <c r="AN49" s="73">
        <v>0.179034426322248</v>
      </c>
      <c r="AO49" s="73">
        <v>0.70801839838511405</v>
      </c>
      <c r="AP49" s="73">
        <v>0</v>
      </c>
      <c r="AQ49" s="73">
        <v>67.522095432023207</v>
      </c>
      <c r="AR49" s="73">
        <v>1110.01853418101</v>
      </c>
      <c r="AS49" s="73">
        <v>113.468560050265</v>
      </c>
      <c r="AT49" s="73">
        <v>1233.35392905802</v>
      </c>
      <c r="AU49" s="73">
        <v>0</v>
      </c>
      <c r="AV49" s="73">
        <v>2.6917443100271701</v>
      </c>
      <c r="AW49" s="73">
        <v>0</v>
      </c>
      <c r="AX49" s="73">
        <v>23.4793557820995</v>
      </c>
      <c r="AY49" s="73">
        <v>2.1446182660647999E-2</v>
      </c>
      <c r="AZ49" s="73">
        <v>7.5411105430535103E-3</v>
      </c>
      <c r="BA49" s="73">
        <v>28.3692858189894</v>
      </c>
      <c r="BB49" s="73">
        <v>9.6379055716309201E-3</v>
      </c>
      <c r="BC49" s="73">
        <v>0</v>
      </c>
      <c r="BD49" s="73">
        <v>1.39786504505696E-3</v>
      </c>
      <c r="BE49" s="73">
        <v>37.958662894552802</v>
      </c>
      <c r="BF49" s="73">
        <v>36.784945441001497</v>
      </c>
      <c r="BG49" s="73">
        <v>1.1737174535513699</v>
      </c>
      <c r="BH49" s="73">
        <v>0</v>
      </c>
      <c r="BI49" s="73">
        <v>0</v>
      </c>
      <c r="BJ49" s="73">
        <v>0.15049114767109201</v>
      </c>
      <c r="BK49" s="73">
        <v>0</v>
      </c>
      <c r="BL49" s="73">
        <v>1.61490172313254</v>
      </c>
      <c r="BM49" s="73">
        <v>0</v>
      </c>
      <c r="BN49" s="73">
        <v>4.1972730199463099E-2</v>
      </c>
      <c r="BO49" s="73">
        <v>6.45960539250538</v>
      </c>
      <c r="BP49" s="73">
        <v>5.7360070354644702E-2</v>
      </c>
      <c r="BQ49" s="73">
        <v>0</v>
      </c>
      <c r="BR49" s="73">
        <v>0.108518420950522</v>
      </c>
      <c r="BS49" s="73">
        <v>1.4714373262344501E-4</v>
      </c>
      <c r="BT49" s="73">
        <v>5.3322115249436397</v>
      </c>
      <c r="BU49" s="73">
        <v>9.8066828745858992</v>
      </c>
      <c r="BV49" s="73">
        <v>0</v>
      </c>
      <c r="BW49" s="73">
        <v>0</v>
      </c>
      <c r="BX49" s="73">
        <v>3.2851197454963099</v>
      </c>
      <c r="BY49" s="73">
        <v>0</v>
      </c>
      <c r="BZ49" s="73">
        <v>0.536243648164619</v>
      </c>
      <c r="CA49" s="73">
        <v>65.668321482718497</v>
      </c>
      <c r="CB49" s="73">
        <v>4.5663679436102402</v>
      </c>
      <c r="CC49" s="90"/>
      <c r="CD49" s="28">
        <f t="shared" si="13"/>
        <v>8.0000027520730505E-3</v>
      </c>
      <c r="CE49" s="28">
        <f t="shared" si="12"/>
        <v>1.9247504377047073E-2</v>
      </c>
      <c r="CF49" s="66">
        <f t="shared" si="14"/>
        <v>-3.2307404925915986E-7</v>
      </c>
      <c r="CG49" s="66" t="str">
        <f t="shared" si="15"/>
        <v/>
      </c>
      <c r="CH49" s="66">
        <f t="shared" si="16"/>
        <v>-3.9213544385449706E-7</v>
      </c>
      <c r="CI49" s="66">
        <f t="shared" si="17"/>
        <v>-2.1071621909251516E-5</v>
      </c>
      <c r="CJ49" s="66">
        <f t="shared" si="18"/>
        <v>-2.7488750893985779E-5</v>
      </c>
      <c r="CK49" s="66">
        <f t="shared" si="19"/>
        <v>5.7708365601511153E-6</v>
      </c>
      <c r="CL49" s="66">
        <f t="shared" si="20"/>
        <v>1.0750570592091048E-7</v>
      </c>
      <c r="CM49" s="40">
        <f t="shared" si="21"/>
        <v>-4.9152825013509924E-4</v>
      </c>
      <c r="CN49" s="40">
        <f t="shared" si="22"/>
        <v>-5.5755262934281474E-4</v>
      </c>
      <c r="CO49" s="40">
        <f t="shared" si="23"/>
        <v>8.5651146720827002E-4</v>
      </c>
      <c r="CP49" s="40">
        <f t="shared" si="24"/>
        <v>-1.3392384412664424E-3</v>
      </c>
    </row>
    <row r="50" spans="1:94" x14ac:dyDescent="0.25">
      <c r="A50" s="73" t="s">
        <v>213</v>
      </c>
      <c r="B50" s="73">
        <v>233.15942691999999</v>
      </c>
      <c r="C50" s="73"/>
      <c r="D50" s="73">
        <v>866.68545297000003</v>
      </c>
      <c r="E50" s="73">
        <v>23.918484821</v>
      </c>
      <c r="F50" s="73">
        <v>23.191380742</v>
      </c>
      <c r="G50" s="73">
        <v>1.7905264837999999</v>
      </c>
      <c r="H50" s="73">
        <v>31.293876575999999</v>
      </c>
      <c r="I50" s="73"/>
      <c r="J50" s="73"/>
      <c r="K50" s="73"/>
      <c r="L50" s="73"/>
      <c r="M50" s="73"/>
      <c r="N50" s="22"/>
      <c r="O50" s="22"/>
      <c r="P50" s="73"/>
      <c r="Q50" s="73" t="s">
        <v>213</v>
      </c>
      <c r="R50" s="73">
        <v>0</v>
      </c>
      <c r="S50" s="73">
        <v>0.82673392323357398</v>
      </c>
      <c r="T50" s="73">
        <v>0.305997350753342</v>
      </c>
      <c r="U50" s="73">
        <v>0.305997350753342</v>
      </c>
      <c r="V50" s="73">
        <v>2.43114213940739</v>
      </c>
      <c r="W50" s="73">
        <v>0</v>
      </c>
      <c r="X50" s="73">
        <v>0.14821870872019299</v>
      </c>
      <c r="Y50" s="73">
        <v>0.76085875082605603</v>
      </c>
      <c r="Z50" s="73">
        <v>233.15926888429499</v>
      </c>
      <c r="AA50" s="73">
        <v>7.2825067702870401</v>
      </c>
      <c r="AB50" s="73">
        <v>5.5335216542993101E-2</v>
      </c>
      <c r="AC50" s="73">
        <v>1.2713917528292</v>
      </c>
      <c r="AD50" s="73">
        <v>0</v>
      </c>
      <c r="AE50" s="73">
        <v>0</v>
      </c>
      <c r="AF50" s="73">
        <v>1.33726634221747</v>
      </c>
      <c r="AG50" s="73">
        <v>1.33726634221747</v>
      </c>
      <c r="AH50" s="73">
        <v>6.9334841826264704</v>
      </c>
      <c r="AI50" s="73">
        <v>1.0068717283531501</v>
      </c>
      <c r="AJ50" s="73">
        <v>4.01838582851878E-2</v>
      </c>
      <c r="AK50" s="73">
        <v>1.0537078158945199</v>
      </c>
      <c r="AL50" s="73">
        <v>0.107824998116983</v>
      </c>
      <c r="AM50" s="73">
        <v>0</v>
      </c>
      <c r="AN50" s="73">
        <v>8.5317770123349596E-2</v>
      </c>
      <c r="AO50" s="73">
        <v>0.44636493312499598</v>
      </c>
      <c r="AP50" s="73">
        <v>0</v>
      </c>
      <c r="AQ50" s="73">
        <v>32.177266887349298</v>
      </c>
      <c r="AR50" s="73">
        <v>780.01657097725297</v>
      </c>
      <c r="AS50" s="73">
        <v>79.735058828860701</v>
      </c>
      <c r="AT50" s="73">
        <v>866.68511398874</v>
      </c>
      <c r="AU50" s="73">
        <v>0</v>
      </c>
      <c r="AV50" s="73">
        <v>1.2827347282019601</v>
      </c>
      <c r="AW50" s="73">
        <v>0</v>
      </c>
      <c r="AX50" s="73">
        <v>11.1889500915378</v>
      </c>
      <c r="AY50" s="73">
        <v>1.35205774056008E-2</v>
      </c>
      <c r="AZ50" s="73">
        <v>4.75423310217871E-3</v>
      </c>
      <c r="BA50" s="73">
        <v>17.885198611970001</v>
      </c>
      <c r="BB50" s="73">
        <v>6.0761413668656301E-3</v>
      </c>
      <c r="BC50" s="73">
        <v>0</v>
      </c>
      <c r="BD50" s="73">
        <v>8.8127063318948096E-4</v>
      </c>
      <c r="BE50" s="73">
        <v>23.917981128719799</v>
      </c>
      <c r="BF50" s="73">
        <v>23.190783854161701</v>
      </c>
      <c r="BG50" s="73">
        <v>0.72719727455811001</v>
      </c>
      <c r="BH50" s="73">
        <v>0</v>
      </c>
      <c r="BI50" s="73">
        <v>0</v>
      </c>
      <c r="BJ50" s="73">
        <v>9.4875998902098205E-2</v>
      </c>
      <c r="BK50" s="73">
        <v>0</v>
      </c>
      <c r="BL50" s="73">
        <v>1.01810213869276</v>
      </c>
      <c r="BM50" s="73">
        <v>0</v>
      </c>
      <c r="BN50" s="73">
        <v>2.6461359054658101E-2</v>
      </c>
      <c r="BO50" s="73">
        <v>4.0724061685323196</v>
      </c>
      <c r="BP50" s="73">
        <v>2.7334474092753799E-2</v>
      </c>
      <c r="BQ50" s="73">
        <v>0</v>
      </c>
      <c r="BR50" s="73">
        <v>6.8414589131213496E-2</v>
      </c>
      <c r="BS50" s="73">
        <v>9.2765370838362605E-5</v>
      </c>
      <c r="BT50" s="73">
        <v>1.7904581059131199</v>
      </c>
      <c r="BU50" s="73">
        <v>4.6733189362467202</v>
      </c>
      <c r="BV50" s="73">
        <v>0</v>
      </c>
      <c r="BW50" s="73">
        <v>0</v>
      </c>
      <c r="BX50" s="73">
        <v>1.5655063233411499</v>
      </c>
      <c r="BY50" s="73">
        <v>0</v>
      </c>
      <c r="BZ50" s="73">
        <v>0.255543913046551</v>
      </c>
      <c r="CA50" s="73">
        <v>31.293864346632699</v>
      </c>
      <c r="CB50" s="73">
        <v>2.17607569282226</v>
      </c>
      <c r="CC50" s="90"/>
      <c r="CD50" s="28">
        <f t="shared" si="13"/>
        <v>8.0000037738233842E-3</v>
      </c>
      <c r="CE50" s="28">
        <f t="shared" si="12"/>
        <v>1.9247513837049264E-2</v>
      </c>
      <c r="CF50" s="66">
        <f t="shared" si="14"/>
        <v>-6.7780105263795313E-7</v>
      </c>
      <c r="CG50" s="66" t="str">
        <f t="shared" si="15"/>
        <v/>
      </c>
      <c r="CH50" s="66">
        <f t="shared" si="16"/>
        <v>-3.9112374491497605E-7</v>
      </c>
      <c r="CI50" s="66">
        <f t="shared" si="17"/>
        <v>-2.1058703507802212E-5</v>
      </c>
      <c r="CJ50" s="66">
        <f t="shared" si="18"/>
        <v>-2.5737486048759669E-5</v>
      </c>
      <c r="CK50" s="66">
        <f t="shared" si="19"/>
        <v>-3.8188704550657989E-5</v>
      </c>
      <c r="CL50" s="66">
        <f t="shared" si="20"/>
        <v>-3.907910632441102E-7</v>
      </c>
      <c r="CM50" s="40">
        <f t="shared" si="21"/>
        <v>-4.9167138531769068E-4</v>
      </c>
      <c r="CN50" s="40">
        <f t="shared" si="22"/>
        <v>-5.5909312888522994E-4</v>
      </c>
      <c r="CO50" s="40">
        <f t="shared" si="23"/>
        <v>8.5584202749204965E-4</v>
      </c>
      <c r="CP50" s="40">
        <f t="shared" si="24"/>
        <v>-1.3400038440380458E-3</v>
      </c>
    </row>
    <row r="51" spans="1:94" x14ac:dyDescent="0.25">
      <c r="A51" s="73" t="s">
        <v>214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22"/>
      <c r="O51" s="22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90"/>
      <c r="CD51" s="28" t="e">
        <f t="shared" si="13"/>
        <v>#DIV/0!</v>
      </c>
      <c r="CE51" s="28" t="e">
        <f t="shared" si="12"/>
        <v>#DIV/0!</v>
      </c>
      <c r="CF51" s="66" t="str">
        <f t="shared" si="14"/>
        <v/>
      </c>
      <c r="CG51" s="66" t="str">
        <f t="shared" si="15"/>
        <v/>
      </c>
      <c r="CH51" s="66" t="str">
        <f t="shared" si="16"/>
        <v/>
      </c>
      <c r="CI51" s="66" t="str">
        <f t="shared" si="17"/>
        <v/>
      </c>
      <c r="CJ51" s="66" t="str">
        <f t="shared" si="18"/>
        <v/>
      </c>
      <c r="CK51" s="66" t="str">
        <f t="shared" si="19"/>
        <v/>
      </c>
      <c r="CL51" s="66" t="str">
        <f t="shared" si="20"/>
        <v/>
      </c>
      <c r="CM51" s="40" t="e">
        <f t="shared" si="21"/>
        <v>#DIV/0!</v>
      </c>
      <c r="CN51" s="40" t="e">
        <f t="shared" si="22"/>
        <v>#DIV/0!</v>
      </c>
      <c r="CO51" s="40" t="e">
        <f t="shared" si="23"/>
        <v>#DIV/0!</v>
      </c>
      <c r="CP51" s="40" t="e">
        <f t="shared" si="24"/>
        <v>#DIV/0!</v>
      </c>
    </row>
    <row r="52" spans="1:94" x14ac:dyDescent="0.25">
      <c r="A52" s="31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22"/>
      <c r="O52" s="22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90"/>
      <c r="CD52" s="90"/>
      <c r="CE52" s="90"/>
      <c r="CF52" s="66" t="str">
        <f t="shared" si="14"/>
        <v/>
      </c>
      <c r="CG52" s="66" t="str">
        <f t="shared" si="15"/>
        <v/>
      </c>
      <c r="CH52" s="66" t="str">
        <f t="shared" si="16"/>
        <v/>
      </c>
      <c r="CI52" s="66" t="str">
        <f t="shared" si="17"/>
        <v/>
      </c>
      <c r="CJ52" s="66" t="str">
        <f t="shared" si="18"/>
        <v/>
      </c>
      <c r="CK52" s="66" t="str">
        <f t="shared" si="19"/>
        <v/>
      </c>
      <c r="CL52" s="66" t="str">
        <f t="shared" si="20"/>
        <v/>
      </c>
      <c r="CM52" s="40" t="e">
        <f t="shared" si="21"/>
        <v>#DIV/0!</v>
      </c>
      <c r="CN52" s="40" t="e">
        <f t="shared" si="22"/>
        <v>#DIV/0!</v>
      </c>
      <c r="CO52" s="40" t="e">
        <f t="shared" si="23"/>
        <v>#DIV/0!</v>
      </c>
      <c r="CP52" s="40" t="e">
        <f t="shared" si="24"/>
        <v>#DIV/0!</v>
      </c>
    </row>
    <row r="53" spans="1:94" s="21" customFormat="1" x14ac:dyDescent="0.25">
      <c r="A53" s="31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22"/>
      <c r="O53" s="90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90"/>
      <c r="CD53" s="90"/>
      <c r="CE53" s="90"/>
      <c r="CF53" s="66" t="str">
        <f t="shared" si="14"/>
        <v/>
      </c>
      <c r="CG53" s="66" t="str">
        <f t="shared" si="15"/>
        <v/>
      </c>
      <c r="CH53" s="66" t="str">
        <f t="shared" si="16"/>
        <v/>
      </c>
      <c r="CI53" s="66" t="str">
        <f t="shared" si="17"/>
        <v/>
      </c>
      <c r="CJ53" s="66" t="str">
        <f t="shared" si="18"/>
        <v/>
      </c>
      <c r="CK53" s="66" t="str">
        <f t="shared" si="19"/>
        <v/>
      </c>
      <c r="CL53" s="66" t="str">
        <f t="shared" si="20"/>
        <v/>
      </c>
      <c r="CM53" s="40" t="e">
        <f t="shared" si="21"/>
        <v>#DIV/0!</v>
      </c>
      <c r="CN53" s="40" t="e">
        <f t="shared" si="22"/>
        <v>#DIV/0!</v>
      </c>
      <c r="CO53" s="40" t="e">
        <f t="shared" si="23"/>
        <v>#DIV/0!</v>
      </c>
      <c r="CP53" s="40" t="e">
        <f t="shared" si="24"/>
        <v>#DIV/0!</v>
      </c>
    </row>
    <row r="54" spans="1:94" x14ac:dyDescent="0.25">
      <c r="A54" s="31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22"/>
      <c r="O54" s="90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90"/>
      <c r="CD54" s="90"/>
      <c r="CE54" s="90"/>
      <c r="CF54" s="66" t="str">
        <f t="shared" si="14"/>
        <v/>
      </c>
      <c r="CG54" s="66" t="str">
        <f t="shared" si="15"/>
        <v/>
      </c>
      <c r="CH54" s="66" t="str">
        <f t="shared" si="16"/>
        <v/>
      </c>
      <c r="CI54" s="66" t="str">
        <f t="shared" si="17"/>
        <v/>
      </c>
      <c r="CJ54" s="66" t="str">
        <f t="shared" si="18"/>
        <v/>
      </c>
      <c r="CK54" s="66" t="str">
        <f t="shared" si="19"/>
        <v/>
      </c>
      <c r="CL54" s="66" t="str">
        <f t="shared" si="20"/>
        <v/>
      </c>
      <c r="CM54" s="40" t="e">
        <f t="shared" si="21"/>
        <v>#DIV/0!</v>
      </c>
      <c r="CN54" s="40" t="e">
        <f t="shared" si="22"/>
        <v>#DIV/0!</v>
      </c>
      <c r="CO54" s="40" t="e">
        <f t="shared" si="23"/>
        <v>#DIV/0!</v>
      </c>
      <c r="CP54" s="40" t="e">
        <f t="shared" si="24"/>
        <v>#DIV/0!</v>
      </c>
    </row>
    <row r="55" spans="1:94" x14ac:dyDescent="0.25">
      <c r="A55" s="73" t="s">
        <v>317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22"/>
      <c r="O55" s="22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90"/>
      <c r="CD55" s="28" t="e">
        <f t="shared" ref="CD55:CD60" si="25">AH55/AT55</f>
        <v>#DIV/0!</v>
      </c>
      <c r="CE55" s="28" t="e">
        <f t="shared" ref="CE55:CE60" si="26">AO55/BF55</f>
        <v>#DIV/0!</v>
      </c>
      <c r="CF55" s="66" t="str">
        <f t="shared" si="14"/>
        <v/>
      </c>
      <c r="CG55" s="66" t="str">
        <f t="shared" si="15"/>
        <v/>
      </c>
      <c r="CH55" s="66" t="str">
        <f t="shared" si="16"/>
        <v/>
      </c>
      <c r="CI55" s="66" t="str">
        <f t="shared" si="17"/>
        <v/>
      </c>
      <c r="CJ55" s="66" t="str">
        <f t="shared" si="18"/>
        <v/>
      </c>
      <c r="CK55" s="66" t="str">
        <f t="shared" si="19"/>
        <v/>
      </c>
      <c r="CL55" s="66" t="str">
        <f t="shared" si="20"/>
        <v/>
      </c>
      <c r="CM55" s="40" t="e">
        <f t="shared" si="21"/>
        <v>#DIV/0!</v>
      </c>
      <c r="CN55" s="40" t="e">
        <f t="shared" si="22"/>
        <v>#DIV/0!</v>
      </c>
      <c r="CO55" s="40" t="e">
        <f t="shared" si="23"/>
        <v>#DIV/0!</v>
      </c>
      <c r="CP55" s="40" t="e">
        <f t="shared" si="24"/>
        <v>#DIV/0!</v>
      </c>
    </row>
    <row r="56" spans="1:94" x14ac:dyDescent="0.25">
      <c r="A56" s="73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22"/>
      <c r="O56" s="22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90"/>
      <c r="CD56" s="28" t="e">
        <f t="shared" si="25"/>
        <v>#DIV/0!</v>
      </c>
      <c r="CE56" s="28" t="e">
        <f t="shared" si="26"/>
        <v>#DIV/0!</v>
      </c>
      <c r="CF56" s="66" t="str">
        <f t="shared" si="14"/>
        <v/>
      </c>
      <c r="CG56" s="66" t="str">
        <f t="shared" si="15"/>
        <v/>
      </c>
      <c r="CH56" s="66" t="str">
        <f t="shared" si="16"/>
        <v/>
      </c>
      <c r="CI56" s="66" t="str">
        <f t="shared" si="17"/>
        <v/>
      </c>
      <c r="CJ56" s="66" t="str">
        <f t="shared" si="18"/>
        <v/>
      </c>
      <c r="CK56" s="66" t="str">
        <f t="shared" si="19"/>
        <v/>
      </c>
      <c r="CL56" s="66" t="str">
        <f t="shared" si="20"/>
        <v/>
      </c>
      <c r="CM56" s="40" t="e">
        <f t="shared" si="21"/>
        <v>#DIV/0!</v>
      </c>
      <c r="CN56" s="40" t="e">
        <f t="shared" si="22"/>
        <v>#DIV/0!</v>
      </c>
      <c r="CO56" s="40" t="e">
        <f t="shared" si="23"/>
        <v>#DIV/0!</v>
      </c>
      <c r="CP56" s="40" t="e">
        <f t="shared" si="24"/>
        <v>#DIV/0!</v>
      </c>
    </row>
    <row r="57" spans="1:94" s="21" customFormat="1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90"/>
      <c r="CD57" s="28" t="e">
        <f t="shared" si="25"/>
        <v>#DIV/0!</v>
      </c>
      <c r="CE57" s="28" t="e">
        <f t="shared" si="26"/>
        <v>#DIV/0!</v>
      </c>
      <c r="CF57" s="66" t="str">
        <f t="shared" si="14"/>
        <v/>
      </c>
      <c r="CG57" s="66" t="str">
        <f t="shared" si="15"/>
        <v/>
      </c>
      <c r="CH57" s="66" t="str">
        <f t="shared" si="16"/>
        <v/>
      </c>
      <c r="CI57" s="66" t="str">
        <f t="shared" si="17"/>
        <v/>
      </c>
      <c r="CJ57" s="66" t="str">
        <f t="shared" si="18"/>
        <v/>
      </c>
      <c r="CK57" s="66" t="str">
        <f t="shared" si="19"/>
        <v/>
      </c>
      <c r="CL57" s="66" t="str">
        <f t="shared" si="20"/>
        <v/>
      </c>
      <c r="CM57" s="40" t="e">
        <f t="shared" si="21"/>
        <v>#DIV/0!</v>
      </c>
      <c r="CN57" s="40" t="e">
        <f t="shared" si="22"/>
        <v>#DIV/0!</v>
      </c>
      <c r="CO57" s="40" t="e">
        <f t="shared" si="23"/>
        <v>#DIV/0!</v>
      </c>
      <c r="CP57" s="40" t="e">
        <f t="shared" si="24"/>
        <v>#DIV/0!</v>
      </c>
    </row>
    <row r="58" spans="1:94" s="21" customFormat="1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90"/>
      <c r="CD58" s="28" t="e">
        <f t="shared" si="25"/>
        <v>#DIV/0!</v>
      </c>
      <c r="CE58" s="28" t="e">
        <f t="shared" si="26"/>
        <v>#DIV/0!</v>
      </c>
      <c r="CF58" s="66" t="str">
        <f t="shared" si="14"/>
        <v/>
      </c>
      <c r="CG58" s="66" t="str">
        <f t="shared" si="15"/>
        <v/>
      </c>
      <c r="CH58" s="66" t="str">
        <f t="shared" si="16"/>
        <v/>
      </c>
      <c r="CI58" s="66" t="str">
        <f t="shared" si="17"/>
        <v/>
      </c>
      <c r="CJ58" s="66" t="str">
        <f t="shared" si="18"/>
        <v/>
      </c>
      <c r="CK58" s="66" t="str">
        <f t="shared" si="19"/>
        <v/>
      </c>
      <c r="CL58" s="66" t="str">
        <f t="shared" si="20"/>
        <v/>
      </c>
      <c r="CM58" s="40" t="e">
        <f t="shared" si="21"/>
        <v>#DIV/0!</v>
      </c>
      <c r="CN58" s="40" t="e">
        <f t="shared" si="22"/>
        <v>#DIV/0!</v>
      </c>
      <c r="CO58" s="40" t="e">
        <f t="shared" si="23"/>
        <v>#DIV/0!</v>
      </c>
      <c r="CP58" s="40" t="e">
        <f t="shared" si="24"/>
        <v>#DIV/0!</v>
      </c>
    </row>
    <row r="59" spans="1:94" s="21" customFormat="1" x14ac:dyDescent="0.25">
      <c r="A59" s="90" t="s">
        <v>321</v>
      </c>
      <c r="B59" s="73">
        <v>5330.2686222000002</v>
      </c>
      <c r="C59" s="73"/>
      <c r="D59" s="73">
        <v>19074.348477</v>
      </c>
      <c r="E59" s="73">
        <v>517.53215025999998</v>
      </c>
      <c r="F59" s="73">
        <v>501.84159903</v>
      </c>
      <c r="G59" s="73">
        <v>34.567291159</v>
      </c>
      <c r="H59" s="73">
        <v>705.91464213999996</v>
      </c>
      <c r="I59" s="73"/>
      <c r="J59" s="73"/>
      <c r="K59" s="73"/>
      <c r="L59" s="73"/>
      <c r="M59" s="73"/>
      <c r="N59" s="73"/>
      <c r="O59" s="73"/>
      <c r="P59" s="73"/>
      <c r="Q59" s="73" t="s">
        <v>345</v>
      </c>
      <c r="R59" s="73">
        <v>0</v>
      </c>
      <c r="S59" s="73">
        <v>18.649163276404501</v>
      </c>
      <c r="T59" s="73">
        <v>6.9025855764956496</v>
      </c>
      <c r="U59" s="73">
        <v>6.9025855764956496</v>
      </c>
      <c r="V59" s="73">
        <v>54.840710636849103</v>
      </c>
      <c r="W59" s="73">
        <v>0</v>
      </c>
      <c r="X59" s="73">
        <v>3.3434600571492599</v>
      </c>
      <c r="Y59" s="73">
        <v>17.163221051473201</v>
      </c>
      <c r="Z59" s="73">
        <v>5330.2751106334399</v>
      </c>
      <c r="AA59" s="73">
        <v>164.27552942980401</v>
      </c>
      <c r="AB59" s="73">
        <v>1.2482298712349</v>
      </c>
      <c r="AC59" s="73">
        <v>28.6796868676062</v>
      </c>
      <c r="AD59" s="73">
        <v>0</v>
      </c>
      <c r="AE59" s="73">
        <v>0</v>
      </c>
      <c r="AF59" s="73">
        <v>30.1655415061966</v>
      </c>
      <c r="AG59" s="73">
        <v>30.1655415061966</v>
      </c>
      <c r="AH59" s="73">
        <v>152.59472024471299</v>
      </c>
      <c r="AI59" s="73">
        <v>22.712633466457198</v>
      </c>
      <c r="AJ59" s="73">
        <v>0.90644894177690205</v>
      </c>
      <c r="AK59" s="73">
        <v>23.769098514258001</v>
      </c>
      <c r="AL59" s="73">
        <v>2.43227385040294</v>
      </c>
      <c r="AM59" s="73">
        <v>0</v>
      </c>
      <c r="AN59" s="73">
        <v>1.9245716626348699</v>
      </c>
      <c r="AO59" s="73">
        <v>9.6589553485782904</v>
      </c>
      <c r="AP59" s="73">
        <v>0</v>
      </c>
      <c r="AQ59" s="73">
        <v>725.84149481087002</v>
      </c>
      <c r="AR59" s="73">
        <v>17166.872448927101</v>
      </c>
      <c r="AS59" s="73">
        <v>1754.84512979381</v>
      </c>
      <c r="AT59" s="73">
        <v>19074.3122989656</v>
      </c>
      <c r="AU59" s="73">
        <v>0</v>
      </c>
      <c r="AV59" s="73">
        <v>28.935459870153199</v>
      </c>
      <c r="AW59" s="73">
        <v>0</v>
      </c>
      <c r="AX59" s="73">
        <v>252.39589341243001</v>
      </c>
      <c r="AY59" s="73">
        <v>0.29257445493477002</v>
      </c>
      <c r="AZ59" s="73">
        <v>0.102877569470394</v>
      </c>
      <c r="BA59" s="73">
        <v>387.02192869150099</v>
      </c>
      <c r="BB59" s="73">
        <v>0.131482123800547</v>
      </c>
      <c r="BC59" s="73">
        <v>0</v>
      </c>
      <c r="BD59" s="73">
        <v>1.9070081427713201E-2</v>
      </c>
      <c r="BE59" s="73">
        <v>517.52040374986302</v>
      </c>
      <c r="BF59" s="73">
        <v>501.83015118726598</v>
      </c>
      <c r="BG59" s="73">
        <v>15.690252562597401</v>
      </c>
      <c r="BH59" s="73">
        <v>0</v>
      </c>
      <c r="BI59" s="73">
        <v>0</v>
      </c>
      <c r="BJ59" s="73">
        <v>2.05303748408538</v>
      </c>
      <c r="BK59" s="73">
        <v>0</v>
      </c>
      <c r="BL59" s="73">
        <v>22.0308267773386</v>
      </c>
      <c r="BM59" s="73">
        <v>0</v>
      </c>
      <c r="BN59" s="73">
        <v>0.57260369439529901</v>
      </c>
      <c r="BO59" s="73">
        <v>88.123306003736801</v>
      </c>
      <c r="BP59" s="73">
        <v>0.61660333822351998</v>
      </c>
      <c r="BQ59" s="73">
        <v>0</v>
      </c>
      <c r="BR59" s="73">
        <v>1.4804369367879699</v>
      </c>
      <c r="BS59" s="73">
        <v>2.0073697867579298E-3</v>
      </c>
      <c r="BT59" s="73">
        <v>34.567142798877804</v>
      </c>
      <c r="BU59" s="73">
        <v>105.418558426353</v>
      </c>
      <c r="BV59" s="73">
        <v>0</v>
      </c>
      <c r="BW59" s="73">
        <v>0</v>
      </c>
      <c r="BX59" s="73">
        <v>35.314055937051997</v>
      </c>
      <c r="BY59" s="73">
        <v>0</v>
      </c>
      <c r="BZ59" s="73">
        <v>5.7644503224920998</v>
      </c>
      <c r="CA59" s="73">
        <v>705.914662301514</v>
      </c>
      <c r="CB59" s="73">
        <v>49.086929022828798</v>
      </c>
      <c r="CC59" s="90"/>
      <c r="CD59" s="28">
        <f t="shared" si="25"/>
        <v>8.0000116309822712E-3</v>
      </c>
      <c r="CE59" s="28">
        <f t="shared" si="26"/>
        <v>1.9247459176628661E-2</v>
      </c>
      <c r="CF59" s="66">
        <f t="shared" si="14"/>
        <v>1.217280760049439E-6</v>
      </c>
      <c r="CG59" s="66" t="str">
        <f t="shared" si="15"/>
        <v/>
      </c>
      <c r="CH59" s="66">
        <f t="shared" si="16"/>
        <v>-1.8966851970238088E-6</v>
      </c>
      <c r="CI59" s="66">
        <f t="shared" si="17"/>
        <v>-2.2697160226775613E-5</v>
      </c>
      <c r="CJ59" s="66">
        <f t="shared" si="18"/>
        <v>-2.2811665585598869E-5</v>
      </c>
      <c r="CK59" s="66">
        <f t="shared" si="19"/>
        <v>-4.291922138587807E-6</v>
      </c>
      <c r="CL59" s="66">
        <f t="shared" si="20"/>
        <v>2.8560838436397775E-8</v>
      </c>
      <c r="CM59" s="40">
        <f t="shared" si="21"/>
        <v>-4.8907947102489651E-4</v>
      </c>
      <c r="CN59" s="40">
        <f t="shared" si="22"/>
        <v>-5.5884702846472159E-4</v>
      </c>
      <c r="CO59" s="40">
        <f t="shared" si="23"/>
        <v>8.5631432323672021E-4</v>
      </c>
      <c r="CP59" s="40">
        <f t="shared" si="24"/>
        <v>-1.3363616842585965E-3</v>
      </c>
    </row>
    <row r="60" spans="1:94" s="21" customFormat="1" x14ac:dyDescent="0.25">
      <c r="A60" s="73" t="s">
        <v>346</v>
      </c>
      <c r="B60" s="73">
        <v>811.54464843000005</v>
      </c>
      <c r="C60" s="73"/>
      <c r="D60" s="73">
        <v>2925.3689450000002</v>
      </c>
      <c r="E60" s="73">
        <v>80.716635959000001</v>
      </c>
      <c r="F60" s="73">
        <v>78.241169321000001</v>
      </c>
      <c r="G60" s="73">
        <v>9.1254860419000003</v>
      </c>
      <c r="H60" s="73">
        <v>109.13870599000001</v>
      </c>
      <c r="I60" s="73"/>
      <c r="J60" s="73"/>
      <c r="K60" s="73"/>
      <c r="L60" s="73"/>
      <c r="M60" s="73"/>
      <c r="N60" s="73"/>
      <c r="O60" s="73"/>
      <c r="P60" s="73"/>
      <c r="Q60" s="73" t="s">
        <v>347</v>
      </c>
      <c r="R60" s="73">
        <v>0</v>
      </c>
      <c r="S60" s="73">
        <v>2.88327117814999</v>
      </c>
      <c r="T60" s="73">
        <v>1.06717832736579</v>
      </c>
      <c r="U60" s="73">
        <v>1.06717832736579</v>
      </c>
      <c r="V60" s="73">
        <v>8.4787027660840906</v>
      </c>
      <c r="W60" s="73">
        <v>0</v>
      </c>
      <c r="X60" s="73">
        <v>0.51691892841341103</v>
      </c>
      <c r="Y60" s="73">
        <v>2.6535267803523999</v>
      </c>
      <c r="Z60" s="73">
        <v>811.54390295253904</v>
      </c>
      <c r="AA60" s="73">
        <v>25.397995381173601</v>
      </c>
      <c r="AB60" s="73">
        <v>0.19298355694604699</v>
      </c>
      <c r="AC60" s="73">
        <v>4.4340324905669704</v>
      </c>
      <c r="AD60" s="73">
        <v>0</v>
      </c>
      <c r="AE60" s="73">
        <v>0</v>
      </c>
      <c r="AF60" s="73">
        <v>4.6637738827471704</v>
      </c>
      <c r="AG60" s="73">
        <v>4.6637738827471704</v>
      </c>
      <c r="AH60" s="73">
        <v>23.403008140566701</v>
      </c>
      <c r="AI60" s="73">
        <v>3.51150603798563</v>
      </c>
      <c r="AJ60" s="73">
        <v>0.14014300583133499</v>
      </c>
      <c r="AK60" s="73">
        <v>3.6748470059827101</v>
      </c>
      <c r="AL60" s="73">
        <v>0.37604432322403902</v>
      </c>
      <c r="AM60" s="73">
        <v>0</v>
      </c>
      <c r="AN60" s="73">
        <v>0.29755000882703098</v>
      </c>
      <c r="AO60" s="73">
        <v>1.5059079482134199</v>
      </c>
      <c r="AP60" s="73">
        <v>0</v>
      </c>
      <c r="AQ60" s="73">
        <v>112.219411806853</v>
      </c>
      <c r="AR60" s="73">
        <v>2632.8311762209401</v>
      </c>
      <c r="AS60" s="73">
        <v>269.13388955946101</v>
      </c>
      <c r="AT60" s="73">
        <v>2925.3680739209699</v>
      </c>
      <c r="AU60" s="73">
        <v>0</v>
      </c>
      <c r="AV60" s="73">
        <v>4.4735896868334502</v>
      </c>
      <c r="AW60" s="73">
        <v>0</v>
      </c>
      <c r="AX60" s="73">
        <v>39.021891725723002</v>
      </c>
      <c r="AY60" s="73">
        <v>4.5614583574463803E-2</v>
      </c>
      <c r="AZ60" s="73">
        <v>1.603942955406E-2</v>
      </c>
      <c r="BA60" s="73">
        <v>60.339579137662</v>
      </c>
      <c r="BB60" s="73">
        <v>2.0499175361144598E-2</v>
      </c>
      <c r="BC60" s="73">
        <v>0</v>
      </c>
      <c r="BD60" s="73">
        <v>2.9731612625870101E-3</v>
      </c>
      <c r="BE60" s="73">
        <v>80.714589332153807</v>
      </c>
      <c r="BF60" s="73">
        <v>78.239114164464695</v>
      </c>
      <c r="BG60" s="73">
        <v>2.4754751676890598</v>
      </c>
      <c r="BH60" s="73">
        <v>0</v>
      </c>
      <c r="BI60" s="73">
        <v>0</v>
      </c>
      <c r="BJ60" s="73">
        <v>0.32008424191317097</v>
      </c>
      <c r="BK60" s="73">
        <v>0</v>
      </c>
      <c r="BL60" s="73">
        <v>3.4347859918318702</v>
      </c>
      <c r="BM60" s="73">
        <v>0</v>
      </c>
      <c r="BN60" s="73">
        <v>8.9273105265188404E-2</v>
      </c>
      <c r="BO60" s="73">
        <v>13.7391407485794</v>
      </c>
      <c r="BP60" s="73">
        <v>9.53305177206413E-2</v>
      </c>
      <c r="BQ60" s="73">
        <v>0</v>
      </c>
      <c r="BR60" s="73">
        <v>0.230811624971753</v>
      </c>
      <c r="BS60" s="73">
        <v>3.1296448905129598E-4</v>
      </c>
      <c r="BT60" s="73">
        <v>9.1254857697161995</v>
      </c>
      <c r="BU60" s="73">
        <v>16.298394299600201</v>
      </c>
      <c r="BV60" s="73">
        <v>0</v>
      </c>
      <c r="BW60" s="73">
        <v>0</v>
      </c>
      <c r="BX60" s="73">
        <v>5.4597456433582998</v>
      </c>
      <c r="BY60" s="73">
        <v>0</v>
      </c>
      <c r="BZ60" s="73">
        <v>0.89122016006217097</v>
      </c>
      <c r="CA60" s="73">
        <v>109.13857085379399</v>
      </c>
      <c r="CB60" s="73">
        <v>7.5891611721148404</v>
      </c>
      <c r="CC60" s="90"/>
      <c r="CD60" s="28">
        <f t="shared" si="25"/>
        <v>8.0000217234882376E-3</v>
      </c>
      <c r="CE60" s="28">
        <f t="shared" si="26"/>
        <v>1.9247507647490544E-2</v>
      </c>
      <c r="CF60" s="66">
        <f t="shared" si="14"/>
        <v>-9.1859081623149296E-7</v>
      </c>
      <c r="CG60" s="66"/>
      <c r="CH60" s="66">
        <f t="shared" si="16"/>
        <v>-2.9776723779219692E-7</v>
      </c>
      <c r="CI60" s="66">
        <f t="shared" si="17"/>
        <v>-2.5355700493193036E-5</v>
      </c>
      <c r="CJ60" s="66">
        <f t="shared" si="18"/>
        <v>-2.6266945562562838E-5</v>
      </c>
      <c r="CK60" s="66">
        <f t="shared" si="19"/>
        <v>-2.9826773015873321E-8</v>
      </c>
      <c r="CL60" s="66">
        <f t="shared" si="20"/>
        <v>-1.2382060496887601E-6</v>
      </c>
      <c r="CM60" s="40">
        <f t="shared" si="21"/>
        <v>-4.9106490692334603E-4</v>
      </c>
      <c r="CN60" s="40">
        <f t="shared" si="22"/>
        <v>-5.5830350132546791E-4</v>
      </c>
      <c r="CO60" s="40">
        <f t="shared" si="23"/>
        <v>8.570063849868047E-4</v>
      </c>
      <c r="CP60" s="40">
        <f t="shared" si="24"/>
        <v>-1.3367742186284686E-3</v>
      </c>
    </row>
    <row r="61" spans="1:94" x14ac:dyDescent="0.25">
      <c r="A61" s="32" t="s">
        <v>348</v>
      </c>
      <c r="B61" s="1">
        <f>SUM(B3:B60)+SUM(B67:B80)</f>
        <v>34344.948472110998</v>
      </c>
      <c r="C61" s="1">
        <f t="shared" ref="C61:O61" si="27">SUM(C3:C60)+SUM(C67:C80)</f>
        <v>10.2639346375</v>
      </c>
      <c r="D61" s="1">
        <f t="shared" si="27"/>
        <v>134838.72578201283</v>
      </c>
      <c r="E61" s="1">
        <f t="shared" si="27"/>
        <v>3810.8164301659999</v>
      </c>
      <c r="F61" s="1">
        <f t="shared" si="27"/>
        <v>3683.6182521183009</v>
      </c>
      <c r="G61" s="1">
        <f t="shared" si="27"/>
        <v>917.42211773675899</v>
      </c>
      <c r="H61" s="1">
        <f t="shared" si="27"/>
        <v>5359.8526558215999</v>
      </c>
      <c r="I61" s="1">
        <f t="shared" si="27"/>
        <v>0</v>
      </c>
      <c r="J61" s="1">
        <f t="shared" si="27"/>
        <v>0</v>
      </c>
      <c r="K61" s="1">
        <f t="shared" si="27"/>
        <v>0</v>
      </c>
      <c r="L61" s="1">
        <f t="shared" si="27"/>
        <v>0</v>
      </c>
      <c r="M61" s="1">
        <f t="shared" si="27"/>
        <v>0</v>
      </c>
      <c r="N61" s="1">
        <f t="shared" si="27"/>
        <v>0</v>
      </c>
      <c r="O61" s="1">
        <f t="shared" si="27"/>
        <v>0</v>
      </c>
      <c r="P61" s="73"/>
      <c r="Q61" s="32" t="s">
        <v>348</v>
      </c>
      <c r="R61" s="1">
        <f>SUM(R3:R60)+SUM(R67:R80)</f>
        <v>0</v>
      </c>
      <c r="S61" s="1">
        <f t="shared" ref="S61:CB61" si="28">SUM(S3:S60)+SUM(S67:S80)</f>
        <v>134.11780467306554</v>
      </c>
      <c r="T61" s="1">
        <f t="shared" si="28"/>
        <v>49.965494124652679</v>
      </c>
      <c r="U61" s="1">
        <f t="shared" si="28"/>
        <v>49.965494124652679</v>
      </c>
      <c r="V61" s="1">
        <f t="shared" si="28"/>
        <v>393.93948609295472</v>
      </c>
      <c r="W61" s="1">
        <f t="shared" si="28"/>
        <v>0</v>
      </c>
      <c r="X61" s="1">
        <f t="shared" si="28"/>
        <v>25.925574362652643</v>
      </c>
      <c r="Y61" s="1">
        <f t="shared" si="28"/>
        <v>126.31954017064379</v>
      </c>
      <c r="Z61" s="1">
        <f t="shared" si="28"/>
        <v>33751.114944673878</v>
      </c>
      <c r="AA61" s="1">
        <f t="shared" si="28"/>
        <v>1184.1493133740069</v>
      </c>
      <c r="AB61" s="1">
        <f t="shared" si="28"/>
        <v>9.9509792610068182</v>
      </c>
      <c r="AC61" s="1">
        <f t="shared" si="28"/>
        <v>207.1674293916937</v>
      </c>
      <c r="AD61" s="1">
        <f t="shared" si="28"/>
        <v>5.5994328943578218E-3</v>
      </c>
      <c r="AE61" s="1">
        <f t="shared" si="28"/>
        <v>0</v>
      </c>
      <c r="AF61" s="1">
        <f t="shared" si="28"/>
        <v>218.27032678779744</v>
      </c>
      <c r="AG61" s="1">
        <f t="shared" si="28"/>
        <v>218.27032678779744</v>
      </c>
      <c r="AH61" s="1">
        <f t="shared" si="28"/>
        <v>1039.8809893626153</v>
      </c>
      <c r="AI61" s="1">
        <f t="shared" si="28"/>
        <v>164.7226058648086</v>
      </c>
      <c r="AJ61" s="1">
        <f t="shared" si="28"/>
        <v>6.5847520216635438</v>
      </c>
      <c r="AK61" s="1">
        <f t="shared" si="28"/>
        <v>171.16502269627108</v>
      </c>
      <c r="AL61" s="1">
        <f t="shared" si="28"/>
        <v>17.47185952857367</v>
      </c>
      <c r="AM61" s="1">
        <f t="shared" si="28"/>
        <v>0.39208070553304902</v>
      </c>
      <c r="AN61" s="1">
        <f t="shared" si="28"/>
        <v>13.887003759435945</v>
      </c>
      <c r="AO61" s="1">
        <f t="shared" si="28"/>
        <v>68.925665292374845</v>
      </c>
      <c r="AP61" s="1">
        <f t="shared" si="28"/>
        <v>0</v>
      </c>
      <c r="AQ61" s="1">
        <f t="shared" si="28"/>
        <v>5262.8495041429169</v>
      </c>
      <c r="AR61" s="1">
        <f t="shared" si="28"/>
        <v>116986.55938514764</v>
      </c>
      <c r="AS61" s="1">
        <f t="shared" si="28"/>
        <v>11958.636930294953</v>
      </c>
      <c r="AT61" s="1">
        <f t="shared" si="28"/>
        <v>129985.07730480519</v>
      </c>
      <c r="AU61" s="1">
        <f t="shared" si="28"/>
        <v>0</v>
      </c>
      <c r="AV61" s="1">
        <f t="shared" si="28"/>
        <v>211.24114341194954</v>
      </c>
      <c r="AW61" s="1">
        <f t="shared" si="28"/>
        <v>0</v>
      </c>
      <c r="AX61" s="1">
        <f t="shared" si="28"/>
        <v>1834.7856289216263</v>
      </c>
      <c r="AY61" s="1">
        <f t="shared" si="28"/>
        <v>2.0638208703458467</v>
      </c>
      <c r="AZ61" s="1">
        <f t="shared" si="28"/>
        <v>0.72381431715107547</v>
      </c>
      <c r="BA61" s="1">
        <f t="shared" si="28"/>
        <v>2725.132307706142</v>
      </c>
      <c r="BB61" s="1">
        <f t="shared" si="28"/>
        <v>0.92685719700060998</v>
      </c>
      <c r="BC61" s="1">
        <f t="shared" si="28"/>
        <v>0</v>
      </c>
      <c r="BD61" s="1">
        <f t="shared" si="28"/>
        <v>0.13417051289444792</v>
      </c>
      <c r="BE61" s="1">
        <f t="shared" si="28"/>
        <v>3664.0560282529032</v>
      </c>
      <c r="BF61" s="1">
        <f t="shared" si="28"/>
        <v>3548.5878014566051</v>
      </c>
      <c r="BG61" s="1">
        <f t="shared" si="28"/>
        <v>115.46822679629818</v>
      </c>
      <c r="BH61" s="1">
        <f t="shared" si="28"/>
        <v>0</v>
      </c>
      <c r="BI61" s="1">
        <f t="shared" si="28"/>
        <v>0</v>
      </c>
      <c r="BJ61" s="1">
        <f t="shared" si="28"/>
        <v>19.475326453770705</v>
      </c>
      <c r="BK61" s="1">
        <f t="shared" si="28"/>
        <v>0</v>
      </c>
      <c r="BL61" s="1">
        <f t="shared" si="28"/>
        <v>157.12599574926801</v>
      </c>
      <c r="BM61" s="1">
        <f t="shared" si="28"/>
        <v>0</v>
      </c>
      <c r="BN61" s="1">
        <f t="shared" si="28"/>
        <v>4.0411597594677975</v>
      </c>
      <c r="BO61" s="1">
        <f t="shared" si="28"/>
        <v>628.50396683366591</v>
      </c>
      <c r="BP61" s="1">
        <f t="shared" si="28"/>
        <v>4.4762749535506696</v>
      </c>
      <c r="BQ61" s="1">
        <f t="shared" si="28"/>
        <v>2.1453507278008328E-2</v>
      </c>
      <c r="BR61" s="1">
        <f t="shared" si="28"/>
        <v>10.424805327138317</v>
      </c>
      <c r="BS61" s="1">
        <f t="shared" si="28"/>
        <v>1.4123222482730624E-2</v>
      </c>
      <c r="BT61" s="1">
        <f t="shared" si="28"/>
        <v>547.1722441250372</v>
      </c>
      <c r="BU61" s="1">
        <f t="shared" si="28"/>
        <v>774.26272051237606</v>
      </c>
      <c r="BV61" s="1">
        <f t="shared" si="28"/>
        <v>0</v>
      </c>
      <c r="BW61" s="1">
        <f t="shared" si="28"/>
        <v>0</v>
      </c>
      <c r="BX61" s="1">
        <f t="shared" si="28"/>
        <v>258.51696367529371</v>
      </c>
      <c r="BY61" s="1">
        <f t="shared" si="28"/>
        <v>0</v>
      </c>
      <c r="BZ61" s="1">
        <f t="shared" si="28"/>
        <v>42.208199341246242</v>
      </c>
      <c r="CA61" s="1">
        <f t="shared" si="28"/>
        <v>5118.5645339321009</v>
      </c>
      <c r="CB61" s="1">
        <f t="shared" si="28"/>
        <v>358.30206714790233</v>
      </c>
      <c r="CC61" s="90"/>
      <c r="CD61" s="90"/>
      <c r="CE61" s="90"/>
      <c r="CF61" s="66"/>
      <c r="CG61" s="66"/>
      <c r="CH61" s="66"/>
      <c r="CI61" s="66"/>
      <c r="CJ61" s="66"/>
      <c r="CK61" s="66"/>
      <c r="CL61" s="66"/>
      <c r="CM61" s="40"/>
      <c r="CN61" s="40"/>
      <c r="CO61" s="40"/>
      <c r="CP61" s="40"/>
    </row>
    <row r="62" spans="1:94" x14ac:dyDescent="0.25">
      <c r="A62" s="8" t="s">
        <v>216</v>
      </c>
      <c r="B62" s="1">
        <f>SUM(B3:B51)</f>
        <v>25299.013500150893</v>
      </c>
      <c r="C62" s="1">
        <f>SUM(C3:C51)</f>
        <v>0</v>
      </c>
      <c r="D62" s="1">
        <f t="shared" ref="D62:K62" si="29">SUM(D3:D51)</f>
        <v>97144.62959672384</v>
      </c>
      <c r="E62" s="1">
        <f t="shared" si="29"/>
        <v>2694.5144765205</v>
      </c>
      <c r="F62" s="1">
        <f t="shared" si="29"/>
        <v>2611.4868718548005</v>
      </c>
      <c r="G62" s="1">
        <f t="shared" si="29"/>
        <v>374.37941076365905</v>
      </c>
      <c r="H62" s="1">
        <f t="shared" si="29"/>
        <v>3779.4379259948</v>
      </c>
      <c r="I62" s="1">
        <f t="shared" si="29"/>
        <v>0</v>
      </c>
      <c r="J62" s="1">
        <f t="shared" si="29"/>
        <v>0</v>
      </c>
      <c r="K62" s="1">
        <f t="shared" si="29"/>
        <v>0</v>
      </c>
      <c r="L62" s="1">
        <f>SUM(L3:L51)</f>
        <v>0</v>
      </c>
      <c r="M62" s="1">
        <f>SUM(M3:M51)</f>
        <v>0</v>
      </c>
      <c r="N62" s="1">
        <f>SUM(N3:N51)</f>
        <v>0</v>
      </c>
      <c r="O62" s="1">
        <f>SUM(O3:O51)</f>
        <v>0</v>
      </c>
      <c r="P62" s="90"/>
      <c r="Q62" s="8" t="s">
        <v>216</v>
      </c>
      <c r="R62" s="1">
        <f t="shared" ref="R62:CB62" si="30">SUM(R3:R51)</f>
        <v>0</v>
      </c>
      <c r="S62" s="1">
        <f t="shared" si="30"/>
        <v>99.846657668488319</v>
      </c>
      <c r="T62" s="1">
        <f t="shared" si="30"/>
        <v>36.956048237226469</v>
      </c>
      <c r="U62" s="1">
        <f t="shared" si="30"/>
        <v>36.956048237226469</v>
      </c>
      <c r="V62" s="1">
        <f t="shared" si="30"/>
        <v>293.61494355916625</v>
      </c>
      <c r="W62" s="1">
        <f t="shared" si="30"/>
        <v>0</v>
      </c>
      <c r="X62" s="1">
        <f t="shared" si="30"/>
        <v>17.900746167329089</v>
      </c>
      <c r="Y62" s="1">
        <f t="shared" si="30"/>
        <v>91.89073811507842</v>
      </c>
      <c r="Z62" s="1">
        <f t="shared" si="30"/>
        <v>25299.001496867757</v>
      </c>
      <c r="AA62" s="1">
        <f t="shared" si="30"/>
        <v>879.52564028354163</v>
      </c>
      <c r="AB62" s="1">
        <f t="shared" si="30"/>
        <v>6.6829616364960245</v>
      </c>
      <c r="AC62" s="1">
        <f t="shared" si="30"/>
        <v>153.54903727690683</v>
      </c>
      <c r="AD62" s="1">
        <f t="shared" si="30"/>
        <v>0</v>
      </c>
      <c r="AE62" s="1">
        <f t="shared" si="30"/>
        <v>0</v>
      </c>
      <c r="AF62" s="1">
        <f t="shared" si="30"/>
        <v>161.50495852857014</v>
      </c>
      <c r="AG62" s="1">
        <f t="shared" si="30"/>
        <v>161.50495852857014</v>
      </c>
      <c r="AH62" s="1">
        <f t="shared" si="30"/>
        <v>777.15686565468377</v>
      </c>
      <c r="AI62" s="1">
        <f t="shared" si="30"/>
        <v>121.60238658588284</v>
      </c>
      <c r="AJ62" s="1">
        <f t="shared" si="30"/>
        <v>4.8531042120181382</v>
      </c>
      <c r="AK62" s="1">
        <f t="shared" si="30"/>
        <v>127.2588234474711</v>
      </c>
      <c r="AL62" s="1">
        <f t="shared" si="30"/>
        <v>13.022290664889256</v>
      </c>
      <c r="AM62" s="1">
        <f t="shared" si="30"/>
        <v>0</v>
      </c>
      <c r="AN62" s="1">
        <f t="shared" si="30"/>
        <v>10.304053633764548</v>
      </c>
      <c r="AO62" s="1">
        <f t="shared" si="30"/>
        <v>50.263270618554202</v>
      </c>
      <c r="AP62" s="1">
        <f t="shared" si="30"/>
        <v>0</v>
      </c>
      <c r="AQ62" s="1">
        <f t="shared" si="30"/>
        <v>3886.1262525205939</v>
      </c>
      <c r="AR62" s="1">
        <f t="shared" si="30"/>
        <v>87430.134101080228</v>
      </c>
      <c r="AS62" s="1">
        <f t="shared" si="30"/>
        <v>8937.3027129476686</v>
      </c>
      <c r="AT62" s="1">
        <f t="shared" si="30"/>
        <v>97144.593679682584</v>
      </c>
      <c r="AU62" s="1">
        <f t="shared" si="30"/>
        <v>0</v>
      </c>
      <c r="AV62" s="1">
        <f t="shared" si="30"/>
        <v>154.91898363993681</v>
      </c>
      <c r="AW62" s="1">
        <f t="shared" si="30"/>
        <v>0</v>
      </c>
      <c r="AX62" s="1">
        <f t="shared" si="30"/>
        <v>1351.3167901616587</v>
      </c>
      <c r="AY62" s="1">
        <f t="shared" si="30"/>
        <v>1.5224966893794518</v>
      </c>
      <c r="AZ62" s="1">
        <f t="shared" si="30"/>
        <v>0.53535470144975839</v>
      </c>
      <c r="BA62" s="1">
        <f t="shared" si="30"/>
        <v>2013.978207980068</v>
      </c>
      <c r="BB62" s="1">
        <f t="shared" si="30"/>
        <v>0.68420937108858637</v>
      </c>
      <c r="BC62" s="1">
        <f t="shared" si="30"/>
        <v>0</v>
      </c>
      <c r="BD62" s="1">
        <f t="shared" si="30"/>
        <v>9.9236485066606886E-2</v>
      </c>
      <c r="BE62" s="1">
        <f t="shared" si="30"/>
        <v>2694.4503165864367</v>
      </c>
      <c r="BF62" s="1">
        <f t="shared" si="30"/>
        <v>2611.4184100884231</v>
      </c>
      <c r="BG62" s="1">
        <f t="shared" si="30"/>
        <v>83.031906498012916</v>
      </c>
      <c r="BH62" s="1">
        <f t="shared" si="30"/>
        <v>0</v>
      </c>
      <c r="BI62" s="1">
        <f t="shared" si="30"/>
        <v>0</v>
      </c>
      <c r="BJ62" s="1">
        <f t="shared" si="30"/>
        <v>10.683589727193443</v>
      </c>
      <c r="BK62" s="1">
        <f t="shared" si="30"/>
        <v>0</v>
      </c>
      <c r="BL62" s="1">
        <f t="shared" si="30"/>
        <v>114.6442634059203</v>
      </c>
      <c r="BM62" s="1">
        <f t="shared" si="30"/>
        <v>0</v>
      </c>
      <c r="BN62" s="1">
        <f t="shared" si="30"/>
        <v>2.979705581797313</v>
      </c>
      <c r="BO62" s="1">
        <f t="shared" si="30"/>
        <v>458.57701621852135</v>
      </c>
      <c r="BP62" s="1">
        <f t="shared" si="30"/>
        <v>3.3012639925101768</v>
      </c>
      <c r="BQ62" s="1">
        <f t="shared" si="30"/>
        <v>0</v>
      </c>
      <c r="BR62" s="1">
        <f t="shared" si="30"/>
        <v>7.7038839711855704</v>
      </c>
      <c r="BS62" s="1">
        <f t="shared" si="30"/>
        <v>1.0445956754461317E-2</v>
      </c>
      <c r="BT62" s="1">
        <f t="shared" si="30"/>
        <v>374.37829578982519</v>
      </c>
      <c r="BU62" s="1">
        <f t="shared" si="30"/>
        <v>564.40814587984369</v>
      </c>
      <c r="BV62" s="1">
        <f t="shared" si="30"/>
        <v>0</v>
      </c>
      <c r="BW62" s="1">
        <f t="shared" si="30"/>
        <v>0</v>
      </c>
      <c r="BX62" s="1">
        <f t="shared" si="30"/>
        <v>189.06989505012425</v>
      </c>
      <c r="BY62" s="1">
        <f t="shared" si="30"/>
        <v>0</v>
      </c>
      <c r="BZ62" s="1">
        <f t="shared" si="30"/>
        <v>30.862648125693095</v>
      </c>
      <c r="CA62" s="1">
        <f t="shared" si="30"/>
        <v>3779.4355378629452</v>
      </c>
      <c r="CB62" s="1">
        <f t="shared" si="30"/>
        <v>262.81002809711259</v>
      </c>
      <c r="CC62" s="90"/>
      <c r="CD62" s="90"/>
      <c r="CE62" s="90"/>
      <c r="CF62" s="66"/>
      <c r="CG62" s="66"/>
      <c r="CH62" s="66"/>
      <c r="CI62" s="66"/>
      <c r="CJ62" s="66"/>
      <c r="CK62" s="66"/>
      <c r="CL62" s="66"/>
      <c r="CM62" s="40"/>
      <c r="CN62" s="40"/>
      <c r="CO62" s="40"/>
      <c r="CP62" s="40"/>
    </row>
    <row r="63" spans="1:94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21341.64566091089</v>
      </c>
      <c r="C63" s="73">
        <f t="shared" ref="C63:O63" si="31">+C3+C5+C8+C9+C11+C12+C14+C15+C16+C17+C18+C19+C20+C21+C22+C23+C24+C25+C26+C28+C30+C31+C33+C34+C35+C36+C37+C39+C40+C41+C42+C43+C44+C46+C47+C49+C50+C10</f>
        <v>0</v>
      </c>
      <c r="D63" s="73">
        <f t="shared" si="31"/>
        <v>80794.41421902382</v>
      </c>
      <c r="E63" s="73">
        <f t="shared" si="31"/>
        <v>2298.7634426704994</v>
      </c>
      <c r="F63" s="73">
        <f t="shared" si="31"/>
        <v>2227.7549207108009</v>
      </c>
      <c r="G63" s="73">
        <f t="shared" si="31"/>
        <v>323.86369865355903</v>
      </c>
      <c r="H63" s="73">
        <f t="shared" si="31"/>
        <v>3153.9839530558006</v>
      </c>
      <c r="I63" s="73">
        <f t="shared" si="31"/>
        <v>0</v>
      </c>
      <c r="J63" s="73">
        <f t="shared" si="31"/>
        <v>0</v>
      </c>
      <c r="K63" s="73">
        <f t="shared" si="31"/>
        <v>0</v>
      </c>
      <c r="L63" s="73">
        <f t="shared" si="31"/>
        <v>0</v>
      </c>
      <c r="M63" s="73">
        <f t="shared" si="31"/>
        <v>0</v>
      </c>
      <c r="N63" s="73">
        <f t="shared" si="31"/>
        <v>0</v>
      </c>
      <c r="O63" s="73">
        <f t="shared" si="31"/>
        <v>0</v>
      </c>
      <c r="P63" s="90"/>
      <c r="Q63" s="90" t="s">
        <v>323</v>
      </c>
      <c r="R63" s="73">
        <f t="shared" ref="R63:CB63" si="32">+R3+R5+R8+R9+R11+R12+R14+R15+R16+R17+R18+R19+R20+R21+R22+R23+R24+R25+R26+R28+R30+R31+R33+R34+R35+R36+R37+R39+R40+R41+R42+R43+R44+R46+R47+R49+R50+R10</f>
        <v>0</v>
      </c>
      <c r="S63" s="73">
        <f t="shared" si="32"/>
        <v>83.323173532538618</v>
      </c>
      <c r="T63" s="73">
        <f t="shared" si="32"/>
        <v>30.840243275380718</v>
      </c>
      <c r="U63" s="73">
        <f t="shared" si="32"/>
        <v>30.840243275380718</v>
      </c>
      <c r="V63" s="73">
        <f t="shared" si="32"/>
        <v>245.02501640200188</v>
      </c>
      <c r="W63" s="73">
        <f t="shared" si="32"/>
        <v>0</v>
      </c>
      <c r="X63" s="73">
        <f t="shared" si="32"/>
        <v>14.938375974368171</v>
      </c>
      <c r="Y63" s="73">
        <f t="shared" si="32"/>
        <v>76.68386602750077</v>
      </c>
      <c r="Z63" s="73">
        <f t="shared" si="32"/>
        <v>21341.635208702504</v>
      </c>
      <c r="AA63" s="73">
        <f t="shared" si="32"/>
        <v>733.97417441780772</v>
      </c>
      <c r="AB63" s="73">
        <f t="shared" si="32"/>
        <v>5.5770074013414073</v>
      </c>
      <c r="AC63" s="73">
        <f t="shared" si="32"/>
        <v>128.13841074454874</v>
      </c>
      <c r="AD63" s="73">
        <f t="shared" si="32"/>
        <v>0</v>
      </c>
      <c r="AE63" s="73">
        <f t="shared" si="32"/>
        <v>0</v>
      </c>
      <c r="AF63" s="73">
        <f t="shared" si="32"/>
        <v>134.7777234211157</v>
      </c>
      <c r="AG63" s="73">
        <f t="shared" si="32"/>
        <v>134.7777234211157</v>
      </c>
      <c r="AH63" s="73">
        <f t="shared" si="32"/>
        <v>646.35519257816713</v>
      </c>
      <c r="AI63" s="73">
        <f t="shared" si="32"/>
        <v>101.4785811585335</v>
      </c>
      <c r="AJ63" s="73">
        <f t="shared" si="32"/>
        <v>4.0499705047329604</v>
      </c>
      <c r="AK63" s="73">
        <f t="shared" si="32"/>
        <v>106.19893467429189</v>
      </c>
      <c r="AL63" s="73">
        <f t="shared" si="32"/>
        <v>10.867249894944864</v>
      </c>
      <c r="AM63" s="73">
        <f t="shared" si="32"/>
        <v>0</v>
      </c>
      <c r="AN63" s="73">
        <f t="shared" si="32"/>
        <v>8.5988490357292484</v>
      </c>
      <c r="AO63" s="73">
        <f t="shared" si="32"/>
        <v>42.877580395491883</v>
      </c>
      <c r="AP63" s="73">
        <f t="shared" si="32"/>
        <v>0</v>
      </c>
      <c r="AQ63" s="73">
        <f t="shared" si="32"/>
        <v>3243.01657573791</v>
      </c>
      <c r="AR63" s="73">
        <f t="shared" si="32"/>
        <v>72714.94545878013</v>
      </c>
      <c r="AS63" s="73">
        <f t="shared" si="32"/>
        <v>7433.083264658685</v>
      </c>
      <c r="AT63" s="73">
        <f t="shared" si="32"/>
        <v>80794.383916017032</v>
      </c>
      <c r="AU63" s="73">
        <f t="shared" si="32"/>
        <v>0</v>
      </c>
      <c r="AV63" s="73">
        <f t="shared" si="32"/>
        <v>129.28165698636826</v>
      </c>
      <c r="AW63" s="73">
        <f t="shared" si="32"/>
        <v>0</v>
      </c>
      <c r="AX63" s="73">
        <f t="shared" si="32"/>
        <v>1127.6892267734909</v>
      </c>
      <c r="AY63" s="73">
        <f t="shared" si="32"/>
        <v>1.2987808841988107</v>
      </c>
      <c r="AZ63" s="73">
        <f t="shared" si="32"/>
        <v>0.45668963529291062</v>
      </c>
      <c r="BA63" s="73">
        <f t="shared" si="32"/>
        <v>1718.0440526346872</v>
      </c>
      <c r="BB63" s="73">
        <f t="shared" si="32"/>
        <v>0.58367157163445083</v>
      </c>
      <c r="BC63" s="73">
        <f t="shared" si="32"/>
        <v>0</v>
      </c>
      <c r="BD63" s="73">
        <f t="shared" si="32"/>
        <v>8.4654665200251111E-2</v>
      </c>
      <c r="BE63" s="73">
        <f t="shared" si="32"/>
        <v>2298.7091120195792</v>
      </c>
      <c r="BF63" s="73">
        <f t="shared" si="32"/>
        <v>2227.6963298196083</v>
      </c>
      <c r="BG63" s="73">
        <f t="shared" si="32"/>
        <v>71.01278219997009</v>
      </c>
      <c r="BH63" s="73">
        <f t="shared" si="32"/>
        <v>0</v>
      </c>
      <c r="BI63" s="73">
        <f t="shared" si="32"/>
        <v>0</v>
      </c>
      <c r="BJ63" s="73">
        <f t="shared" si="32"/>
        <v>9.1137422574965257</v>
      </c>
      <c r="BK63" s="73">
        <f t="shared" si="32"/>
        <v>0</v>
      </c>
      <c r="BL63" s="73">
        <f t="shared" si="32"/>
        <v>97.798421356536778</v>
      </c>
      <c r="BM63" s="73">
        <f t="shared" si="32"/>
        <v>0</v>
      </c>
      <c r="BN63" s="73">
        <f t="shared" si="32"/>
        <v>2.5418673642317673</v>
      </c>
      <c r="BO63" s="73">
        <f t="shared" si="32"/>
        <v>391.19366362373654</v>
      </c>
      <c r="BP63" s="73">
        <f t="shared" si="32"/>
        <v>2.7549424608658315</v>
      </c>
      <c r="BQ63" s="73">
        <f t="shared" si="32"/>
        <v>0</v>
      </c>
      <c r="BR63" s="73">
        <f t="shared" si="32"/>
        <v>6.5718747974150631</v>
      </c>
      <c r="BS63" s="73">
        <f t="shared" si="32"/>
        <v>8.9110291803854678E-3</v>
      </c>
      <c r="BT63" s="73">
        <f t="shared" si="32"/>
        <v>323.86276792793853</v>
      </c>
      <c r="BU63" s="73">
        <f t="shared" si="32"/>
        <v>471.00503137598542</v>
      </c>
      <c r="BV63" s="73">
        <f t="shared" si="32"/>
        <v>0</v>
      </c>
      <c r="BW63" s="73">
        <f t="shared" si="32"/>
        <v>0</v>
      </c>
      <c r="BX63" s="73">
        <f t="shared" si="32"/>
        <v>157.78098154874544</v>
      </c>
      <c r="BY63" s="73">
        <f t="shared" si="32"/>
        <v>0</v>
      </c>
      <c r="BZ63" s="73">
        <f t="shared" si="32"/>
        <v>25.755230587033481</v>
      </c>
      <c r="CA63" s="73">
        <f t="shared" si="32"/>
        <v>3153.9819604836912</v>
      </c>
      <c r="CB63" s="73">
        <f t="shared" si="32"/>
        <v>219.31796036499594</v>
      </c>
      <c r="CC63" s="90"/>
      <c r="CD63" s="90"/>
      <c r="CE63" s="90"/>
      <c r="CF63" s="66"/>
      <c r="CG63" s="66"/>
      <c r="CH63" s="66"/>
      <c r="CI63" s="66"/>
      <c r="CJ63" s="66"/>
      <c r="CK63" s="66"/>
      <c r="CL63" s="66"/>
      <c r="CM63" s="40"/>
      <c r="CN63" s="40"/>
      <c r="CO63" s="40"/>
      <c r="CP63" s="40"/>
    </row>
    <row r="64" spans="1:94" x14ac:dyDescent="0.25">
      <c r="A64" s="2" t="s">
        <v>349</v>
      </c>
      <c r="B64" s="1">
        <f>SUM(B67:B79)</f>
        <v>2904.1217013300998</v>
      </c>
      <c r="C64" s="1">
        <f t="shared" ref="C64:H64" si="33">SUM(C67:C79)</f>
        <v>10.2639346375</v>
      </c>
      <c r="D64" s="1">
        <f t="shared" si="33"/>
        <v>15694.378763289</v>
      </c>
      <c r="E64" s="1">
        <f t="shared" si="33"/>
        <v>518.05316742649995</v>
      </c>
      <c r="F64" s="1">
        <f t="shared" si="33"/>
        <v>492.04861191250006</v>
      </c>
      <c r="G64" s="1">
        <f t="shared" si="33"/>
        <v>499.34992977219997</v>
      </c>
      <c r="H64" s="1">
        <f t="shared" si="33"/>
        <v>765.36138169679998</v>
      </c>
      <c r="I64" s="90"/>
      <c r="J64" s="90"/>
      <c r="K64" s="90"/>
      <c r="L64" s="90"/>
      <c r="M64" s="90"/>
      <c r="N64" s="90"/>
      <c r="O64" s="90"/>
      <c r="P64" s="90"/>
      <c r="Q64" s="2" t="s">
        <v>349</v>
      </c>
      <c r="R64" s="1">
        <f t="shared" ref="R64:CB64" si="34">SUM(R67:R79)</f>
        <v>0</v>
      </c>
      <c r="S64" s="1">
        <f t="shared" si="34"/>
        <v>12.738712550022726</v>
      </c>
      <c r="T64" s="1">
        <f t="shared" si="34"/>
        <v>5.0396819835647708</v>
      </c>
      <c r="U64" s="1">
        <f t="shared" si="34"/>
        <v>5.0396819835647708</v>
      </c>
      <c r="V64" s="1">
        <f t="shared" si="34"/>
        <v>37.005129130855288</v>
      </c>
      <c r="W64" s="1">
        <f t="shared" si="34"/>
        <v>0</v>
      </c>
      <c r="X64" s="1">
        <f t="shared" si="34"/>
        <v>4.1644492097608854</v>
      </c>
      <c r="Y64" s="1">
        <f t="shared" si="34"/>
        <v>14.61205422373977</v>
      </c>
      <c r="Z64" s="1">
        <f t="shared" si="34"/>
        <v>2310.294434220139</v>
      </c>
      <c r="AA64" s="1">
        <f t="shared" si="34"/>
        <v>114.95014827948751</v>
      </c>
      <c r="AB64" s="1">
        <f t="shared" si="34"/>
        <v>1.8268041963298485</v>
      </c>
      <c r="AC64" s="1">
        <f t="shared" si="34"/>
        <v>20.504672756613694</v>
      </c>
      <c r="AD64" s="1">
        <f t="shared" si="34"/>
        <v>5.5994328943578218E-3</v>
      </c>
      <c r="AE64" s="1">
        <f t="shared" si="34"/>
        <v>0</v>
      </c>
      <c r="AF64" s="1">
        <f t="shared" si="34"/>
        <v>21.936052870283525</v>
      </c>
      <c r="AG64" s="1">
        <f t="shared" si="34"/>
        <v>21.936052870283525</v>
      </c>
      <c r="AH64" s="1">
        <f t="shared" si="34"/>
        <v>86.726395322651754</v>
      </c>
      <c r="AI64" s="1">
        <f t="shared" si="34"/>
        <v>16.896079774482917</v>
      </c>
      <c r="AJ64" s="1">
        <f t="shared" si="34"/>
        <v>0.68505586203716873</v>
      </c>
      <c r="AK64" s="1">
        <f t="shared" si="34"/>
        <v>16.462253728559251</v>
      </c>
      <c r="AL64" s="1">
        <f t="shared" si="34"/>
        <v>1.6412506900574346</v>
      </c>
      <c r="AM64" s="1">
        <f t="shared" si="34"/>
        <v>0.39208070553304902</v>
      </c>
      <c r="AN64" s="1">
        <f t="shared" si="34"/>
        <v>1.3608284542094971</v>
      </c>
      <c r="AO64" s="1">
        <f t="shared" si="34"/>
        <v>7.4975313770289276</v>
      </c>
      <c r="AP64" s="1">
        <f t="shared" si="34"/>
        <v>0</v>
      </c>
      <c r="AQ64" s="1">
        <f t="shared" si="34"/>
        <v>538.66234500460018</v>
      </c>
      <c r="AR64" s="1">
        <f t="shared" si="34"/>
        <v>9756.7216589193868</v>
      </c>
      <c r="AS64" s="1">
        <f t="shared" si="34"/>
        <v>997.35519799401345</v>
      </c>
      <c r="AT64" s="1">
        <f t="shared" si="34"/>
        <v>10840.803252236045</v>
      </c>
      <c r="AU64" s="1">
        <f t="shared" si="34"/>
        <v>0</v>
      </c>
      <c r="AV64" s="1">
        <f t="shared" si="34"/>
        <v>22.913110215026059</v>
      </c>
      <c r="AW64" s="1">
        <f t="shared" si="34"/>
        <v>0</v>
      </c>
      <c r="AX64" s="1">
        <f t="shared" si="34"/>
        <v>192.05105362181462</v>
      </c>
      <c r="AY64" s="1">
        <f t="shared" si="34"/>
        <v>0.20313514245716102</v>
      </c>
      <c r="AZ64" s="1">
        <f t="shared" si="34"/>
        <v>6.9542616676862984E-2</v>
      </c>
      <c r="BA64" s="1">
        <f t="shared" si="34"/>
        <v>263.79259189691129</v>
      </c>
      <c r="BB64" s="1">
        <f t="shared" si="34"/>
        <v>9.0666526750331905E-2</v>
      </c>
      <c r="BC64" s="1">
        <f t="shared" si="34"/>
        <v>0</v>
      </c>
      <c r="BD64" s="1">
        <f t="shared" si="34"/>
        <v>1.2890785137540835E-2</v>
      </c>
      <c r="BE64" s="1">
        <f t="shared" si="34"/>
        <v>371.37071858444983</v>
      </c>
      <c r="BF64" s="1">
        <f t="shared" si="34"/>
        <v>357.10012601645133</v>
      </c>
      <c r="BG64" s="1">
        <f t="shared" si="34"/>
        <v>14.270592567998808</v>
      </c>
      <c r="BH64" s="1">
        <f t="shared" si="34"/>
        <v>0</v>
      </c>
      <c r="BI64" s="1">
        <f t="shared" si="34"/>
        <v>0</v>
      </c>
      <c r="BJ64" s="1">
        <f t="shared" si="34"/>
        <v>6.4186150005787113</v>
      </c>
      <c r="BK64" s="1">
        <f t="shared" si="34"/>
        <v>0</v>
      </c>
      <c r="BL64" s="1">
        <f t="shared" si="34"/>
        <v>17.016119574177253</v>
      </c>
      <c r="BM64" s="1">
        <f t="shared" si="34"/>
        <v>0</v>
      </c>
      <c r="BN64" s="1">
        <f t="shared" si="34"/>
        <v>0.39957737800999715</v>
      </c>
      <c r="BO64" s="1">
        <f t="shared" si="34"/>
        <v>68.064503862828332</v>
      </c>
      <c r="BP64" s="1">
        <f t="shared" si="34"/>
        <v>0.46307710509633138</v>
      </c>
      <c r="BQ64" s="1">
        <f t="shared" si="34"/>
        <v>2.1453507278008328E-2</v>
      </c>
      <c r="BR64" s="1">
        <f t="shared" si="34"/>
        <v>1.0096727941930241</v>
      </c>
      <c r="BS64" s="1">
        <f t="shared" si="34"/>
        <v>1.3569314524600807E-3</v>
      </c>
      <c r="BT64" s="1">
        <f t="shared" si="34"/>
        <v>129.10131976661802</v>
      </c>
      <c r="BU64" s="1">
        <f t="shared" si="34"/>
        <v>88.137621906579156</v>
      </c>
      <c r="BV64" s="1">
        <f t="shared" si="34"/>
        <v>0</v>
      </c>
      <c r="BW64" s="1">
        <f t="shared" si="34"/>
        <v>0</v>
      </c>
      <c r="BX64" s="1">
        <f t="shared" si="34"/>
        <v>28.673267044759186</v>
      </c>
      <c r="BY64" s="1">
        <f t="shared" si="34"/>
        <v>0</v>
      </c>
      <c r="BZ64" s="1">
        <f t="shared" si="34"/>
        <v>4.6898807329988816</v>
      </c>
      <c r="CA64" s="1">
        <f t="shared" si="34"/>
        <v>524.07576291384805</v>
      </c>
      <c r="CB64" s="1">
        <f t="shared" si="34"/>
        <v>38.815948855846187</v>
      </c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40"/>
      <c r="CN64" s="40"/>
      <c r="CO64" s="40"/>
      <c r="CP64" s="40"/>
    </row>
    <row r="65" spans="1:94" x14ac:dyDescent="0.25">
      <c r="A65" s="90"/>
      <c r="B65" s="73"/>
      <c r="C65" s="73"/>
      <c r="D65" s="73"/>
      <c r="E65" s="73"/>
      <c r="F65" s="73"/>
      <c r="G65" s="73"/>
      <c r="H65" s="73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40"/>
      <c r="CN65" s="40"/>
      <c r="CO65" s="40"/>
      <c r="CP65" s="40"/>
    </row>
    <row r="66" spans="1:94" x14ac:dyDescent="0.25">
      <c r="A66" s="5"/>
      <c r="B66" s="82"/>
      <c r="C66" s="73"/>
      <c r="D66" s="73"/>
      <c r="E66" s="73"/>
      <c r="F66" s="73"/>
      <c r="G66" s="73"/>
      <c r="H66" s="73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40"/>
      <c r="CN66" s="40"/>
      <c r="CO66" s="40"/>
      <c r="CP66" s="40"/>
    </row>
    <row r="67" spans="1:94" x14ac:dyDescent="0.25">
      <c r="A67" s="18" t="s">
        <v>350</v>
      </c>
      <c r="B67" s="73">
        <v>1.6117407110999999</v>
      </c>
      <c r="C67" s="73">
        <v>1.6485338499999998E-2</v>
      </c>
      <c r="D67" s="73">
        <v>8.5583082844000007</v>
      </c>
      <c r="E67" s="73">
        <v>0.27762482430000002</v>
      </c>
      <c r="F67" s="73">
        <v>0.25606425109999997</v>
      </c>
      <c r="G67" s="73">
        <v>0.13705087699999999</v>
      </c>
      <c r="H67" s="73">
        <v>0.73260197000000005</v>
      </c>
      <c r="I67" s="90"/>
      <c r="J67" s="90"/>
      <c r="K67" s="90"/>
      <c r="L67" s="90"/>
      <c r="M67" s="90"/>
      <c r="N67" s="90"/>
      <c r="O67" s="90"/>
      <c r="P67" s="90"/>
      <c r="Q67" s="90" t="s">
        <v>350</v>
      </c>
      <c r="R67" s="90">
        <v>0</v>
      </c>
      <c r="S67" s="90">
        <v>4.0806421854417698E-4</v>
      </c>
      <c r="T67" s="90">
        <v>1.51035127101969E-4</v>
      </c>
      <c r="U67" s="90">
        <v>1.51035127101969E-4</v>
      </c>
      <c r="V67" s="90">
        <v>1.199971428099E-3</v>
      </c>
      <c r="W67" s="90">
        <v>0</v>
      </c>
      <c r="X67" s="49">
        <v>7.3153530184030802E-5</v>
      </c>
      <c r="Y67" s="90">
        <v>3.7554497329651598E-4</v>
      </c>
      <c r="Z67" s="90">
        <v>8.4526088945474198E-2</v>
      </c>
      <c r="AA67" s="90">
        <v>3.5945046710428399E-3</v>
      </c>
      <c r="AB67" s="49">
        <v>2.73114693364638E-5</v>
      </c>
      <c r="AC67" s="90">
        <v>6.2753594239322696E-4</v>
      </c>
      <c r="AD67" s="90">
        <v>0</v>
      </c>
      <c r="AE67" s="90">
        <v>0</v>
      </c>
      <c r="AF67" s="90">
        <v>6.6005004469871004E-4</v>
      </c>
      <c r="AG67" s="90">
        <v>6.6005004469871004E-4</v>
      </c>
      <c r="AH67" s="90">
        <v>3.0412932312593299E-3</v>
      </c>
      <c r="AI67" s="90">
        <v>4.9697013288358999E-4</v>
      </c>
      <c r="AJ67" s="49">
        <v>1.9834748943159301E-5</v>
      </c>
      <c r="AK67" s="90">
        <v>5.20092248295551E-4</v>
      </c>
      <c r="AL67" s="49">
        <v>5.3228294118619602E-5</v>
      </c>
      <c r="AM67" s="90">
        <v>0</v>
      </c>
      <c r="AN67" s="49">
        <v>4.2109622100233103E-5</v>
      </c>
      <c r="AO67" s="90">
        <v>2.4775586016082701E-4</v>
      </c>
      <c r="AP67" s="90">
        <v>0</v>
      </c>
      <c r="AQ67" s="90">
        <v>1.5882096815974599E-2</v>
      </c>
      <c r="AR67" s="90">
        <v>0.34214282643562199</v>
      </c>
      <c r="AS67" s="90">
        <v>3.4974877230112902E-2</v>
      </c>
      <c r="AT67" s="90">
        <v>0.38015899689699401</v>
      </c>
      <c r="AU67" s="90">
        <v>0</v>
      </c>
      <c r="AV67" s="90">
        <v>6.3313512128176702E-4</v>
      </c>
      <c r="AW67" s="90">
        <v>0</v>
      </c>
      <c r="AX67" s="90">
        <v>5.5226520941153096E-3</v>
      </c>
      <c r="AY67" s="49">
        <v>7.5046434850664398E-6</v>
      </c>
      <c r="AZ67" s="49">
        <v>2.63893252203244E-6</v>
      </c>
      <c r="BA67" s="90">
        <v>9.9272144050000805E-3</v>
      </c>
      <c r="BB67" s="49">
        <v>3.3724102581061102E-6</v>
      </c>
      <c r="BC67" s="90">
        <v>0</v>
      </c>
      <c r="BD67" s="49">
        <v>4.8920561958145197E-7</v>
      </c>
      <c r="BE67" s="90">
        <v>1.32843696820383E-2</v>
      </c>
      <c r="BF67" s="90">
        <v>1.28720800167551E-2</v>
      </c>
      <c r="BG67" s="90">
        <v>4.1228966528326601E-4</v>
      </c>
      <c r="BH67" s="90">
        <v>0</v>
      </c>
      <c r="BI67" s="90">
        <v>0</v>
      </c>
      <c r="BJ67" s="49">
        <v>5.2661364550780699E-5</v>
      </c>
      <c r="BK67" s="90">
        <v>0</v>
      </c>
      <c r="BL67" s="90">
        <v>5.6509862927627702E-4</v>
      </c>
      <c r="BM67" s="90">
        <v>0</v>
      </c>
      <c r="BN67" s="49">
        <v>1.46874121595925E-5</v>
      </c>
      <c r="BO67" s="90">
        <v>2.2603879032391402E-3</v>
      </c>
      <c r="BP67" s="49">
        <v>1.34919853392637E-5</v>
      </c>
      <c r="BQ67" s="90">
        <v>0</v>
      </c>
      <c r="BR67" s="49">
        <v>3.7973621697889598E-5</v>
      </c>
      <c r="BS67" s="49">
        <v>5.14889465764976E-8</v>
      </c>
      <c r="BT67" s="90">
        <v>2.82724956872082E-3</v>
      </c>
      <c r="BU67" s="90">
        <v>2.30666477322707E-3</v>
      </c>
      <c r="BV67" s="90">
        <v>0</v>
      </c>
      <c r="BW67" s="90">
        <v>0</v>
      </c>
      <c r="BX67" s="90">
        <v>7.7269431284688304E-4</v>
      </c>
      <c r="BY67" s="90">
        <v>0</v>
      </c>
      <c r="BZ67" s="90">
        <v>1.2612779311827201E-4</v>
      </c>
      <c r="CA67" s="90">
        <v>1.54459123552527E-2</v>
      </c>
      <c r="CB67" s="90">
        <v>1.0740723997861501E-3</v>
      </c>
      <c r="CC67" s="90"/>
      <c r="CD67" s="28">
        <f t="shared" ref="CD67:CD79" si="35">AH67/AT67</f>
        <v>8.0000559136665216E-3</v>
      </c>
      <c r="CE67" s="28">
        <f t="shared" ref="CE67:CE79" si="36">AO67/BF67</f>
        <v>1.9247538846739031E-2</v>
      </c>
      <c r="CF67" s="66">
        <f t="shared" ref="CF67:CF78" si="37">IF(B67=0,"",(Z67-B67)/B67)</f>
        <v>-0.9475560253809151</v>
      </c>
      <c r="CG67" s="66"/>
      <c r="CH67" s="66">
        <f t="shared" ref="CH67:CH78" si="38">IF(D67=0,"",(AT67-D67)/D67)</f>
        <v>-0.95558012351694044</v>
      </c>
      <c r="CI67" s="66">
        <f t="shared" ref="CI67:CI78" si="39">IF(E67=0,"",(BE67-E67)/E67)</f>
        <v>-0.95214992133526488</v>
      </c>
      <c r="CJ67" s="66">
        <f t="shared" ref="CJ67:CJ78" si="40">IF(F67=0,"",(BF67-F67)/F67)</f>
        <v>-0.94973105397782287</v>
      </c>
      <c r="CK67" s="66">
        <f t="shared" ref="CK67:CK78" si="41">IF(G67=0,"",(BT67-G67)/G67)</f>
        <v>-0.9793708027952216</v>
      </c>
      <c r="CL67" s="66">
        <f t="shared" ref="CL67:CL78" si="42">IF(H67=0,"",(CA67-H67)/H67)</f>
        <v>-0.97891636524639336</v>
      </c>
      <c r="CM67" s="40">
        <f>(T67/0.009783-$CA67)/$CA67</f>
        <v>-4.7802747129594428E-4</v>
      </c>
      <c r="CN67" s="40">
        <f>(X67/0.004739-$CA67)/$CA67</f>
        <v>-6.0996691904437975E-4</v>
      </c>
      <c r="CO67" s="40">
        <f>(AF67/0.042696-$CA67)/$CA67</f>
        <v>8.6639765838774545E-4</v>
      </c>
      <c r="CP67" s="40">
        <f>(AN67/0.00273-$CA67)/$CA67</f>
        <v>-1.3687993742967453E-3</v>
      </c>
    </row>
    <row r="68" spans="1:94" x14ac:dyDescent="0.25">
      <c r="A68" s="65" t="s">
        <v>351</v>
      </c>
      <c r="B68" s="73">
        <v>1.2713766071999999</v>
      </c>
      <c r="C68" s="73"/>
      <c r="D68" s="73">
        <v>4.4674081622999999</v>
      </c>
      <c r="E68" s="73">
        <v>0.18969872600000001</v>
      </c>
      <c r="F68" s="73">
        <v>0.18400771909999999</v>
      </c>
      <c r="G68" s="73">
        <v>5.5430269000000002E-3</v>
      </c>
      <c r="H68" s="73">
        <v>0.22372904239999999</v>
      </c>
      <c r="I68" s="90"/>
      <c r="J68" s="90"/>
      <c r="K68" s="90"/>
      <c r="L68" s="90"/>
      <c r="M68" s="90"/>
      <c r="N68" s="90"/>
      <c r="O68" s="90"/>
      <c r="P68" s="90"/>
      <c r="Q68" s="90" t="s">
        <v>351</v>
      </c>
      <c r="R68" s="90">
        <v>0</v>
      </c>
      <c r="S68" s="90">
        <v>5.9105469827763898E-3</v>
      </c>
      <c r="T68" s="90">
        <v>2.1876517712263702E-3</v>
      </c>
      <c r="U68" s="90">
        <v>2.1876517712263702E-3</v>
      </c>
      <c r="V68" s="90">
        <v>1.7380960052249501E-2</v>
      </c>
      <c r="W68" s="90">
        <v>0</v>
      </c>
      <c r="X68" s="90">
        <v>1.0596888988523799E-3</v>
      </c>
      <c r="Y68" s="90">
        <v>5.4395993467705002E-3</v>
      </c>
      <c r="Z68" s="90">
        <v>1.27136595953416</v>
      </c>
      <c r="AA68" s="90">
        <v>5.2065070465450801E-2</v>
      </c>
      <c r="AB68" s="90">
        <v>3.95603446409497E-4</v>
      </c>
      <c r="AC68" s="90">
        <v>9.0894511615602098E-3</v>
      </c>
      <c r="AD68" s="90">
        <v>0</v>
      </c>
      <c r="AE68" s="90">
        <v>0</v>
      </c>
      <c r="AF68" s="90">
        <v>9.5605430515275196E-3</v>
      </c>
      <c r="AG68" s="90">
        <v>9.5605430515275196E-3</v>
      </c>
      <c r="AH68" s="90">
        <v>3.5739102388156703E-2</v>
      </c>
      <c r="AI68" s="90">
        <v>7.1984098138747803E-3</v>
      </c>
      <c r="AJ68" s="90">
        <v>2.8728564470752898E-4</v>
      </c>
      <c r="AK68" s="90">
        <v>7.5332661262135E-3</v>
      </c>
      <c r="AL68" s="90">
        <v>7.7087023176088598E-4</v>
      </c>
      <c r="AM68" s="90">
        <v>0</v>
      </c>
      <c r="AN68" s="90">
        <v>6.0998581498371296E-4</v>
      </c>
      <c r="AO68" s="90">
        <v>3.54153745928338E-3</v>
      </c>
      <c r="AP68" s="90">
        <v>0</v>
      </c>
      <c r="AQ68" s="90">
        <v>0.23004402519882899</v>
      </c>
      <c r="AR68" s="90">
        <v>4.0206794424510903</v>
      </c>
      <c r="AS68" s="90">
        <v>0.410999581121821</v>
      </c>
      <c r="AT68" s="90">
        <v>4.4674181259610704</v>
      </c>
      <c r="AU68" s="90">
        <v>0</v>
      </c>
      <c r="AV68" s="90">
        <v>9.1705307572325298E-3</v>
      </c>
      <c r="AW68" s="90">
        <v>0</v>
      </c>
      <c r="AX68" s="90">
        <v>7.9992704244448404E-2</v>
      </c>
      <c r="AY68" s="90">
        <v>1.07275285636336E-4</v>
      </c>
      <c r="AZ68" s="49">
        <v>3.7721071225824901E-5</v>
      </c>
      <c r="BA68" s="90">
        <v>0.141904694191372</v>
      </c>
      <c r="BB68" s="49">
        <v>4.8209560343259598E-5</v>
      </c>
      <c r="BC68" s="90">
        <v>0</v>
      </c>
      <c r="BD68" s="49">
        <v>6.9923014600109104E-6</v>
      </c>
      <c r="BE68" s="90">
        <v>0.18969263449638099</v>
      </c>
      <c r="BF68" s="90">
        <v>0.18400031539939399</v>
      </c>
      <c r="BG68" s="90">
        <v>5.6923190969868304E-3</v>
      </c>
      <c r="BH68" s="90">
        <v>0</v>
      </c>
      <c r="BI68" s="90">
        <v>0</v>
      </c>
      <c r="BJ68" s="90">
        <v>7.5276696594410095E-4</v>
      </c>
      <c r="BK68" s="90">
        <v>0</v>
      </c>
      <c r="BL68" s="90">
        <v>8.0778858777426892E-3</v>
      </c>
      <c r="BM68" s="90">
        <v>0</v>
      </c>
      <c r="BN68" s="90">
        <v>2.0995200537927701E-4</v>
      </c>
      <c r="BO68" s="90">
        <v>3.2311268374146399E-2</v>
      </c>
      <c r="BP68" s="90">
        <v>1.9542127540468499E-4</v>
      </c>
      <c r="BQ68" s="90">
        <v>0</v>
      </c>
      <c r="BR68" s="90">
        <v>5.4281375904583905E-4</v>
      </c>
      <c r="BS68" s="49">
        <v>7.3600709888280701E-7</v>
      </c>
      <c r="BT68" s="90">
        <v>5.5429911208849303E-3</v>
      </c>
      <c r="BU68" s="90">
        <v>3.3410786186345597E-2</v>
      </c>
      <c r="BV68" s="90">
        <v>0</v>
      </c>
      <c r="BW68" s="90">
        <v>0</v>
      </c>
      <c r="BX68" s="90">
        <v>1.11922707928371E-2</v>
      </c>
      <c r="BY68" s="90">
        <v>0</v>
      </c>
      <c r="BZ68" s="90">
        <v>1.8269550548124099E-3</v>
      </c>
      <c r="CA68" s="90">
        <v>0.223728882201535</v>
      </c>
      <c r="CB68" s="90">
        <v>1.55574144306288E-2</v>
      </c>
      <c r="CC68" s="90"/>
      <c r="CD68" s="28">
        <f t="shared" si="35"/>
        <v>7.9999456913310962E-3</v>
      </c>
      <c r="CE68" s="28">
        <f t="shared" si="36"/>
        <v>1.9247453199175573E-2</v>
      </c>
      <c r="CF68" s="66">
        <f t="shared" si="37"/>
        <v>-8.374910926954408E-6</v>
      </c>
      <c r="CG68" s="66"/>
      <c r="CH68" s="66">
        <f t="shared" si="38"/>
        <v>2.2303001446128569E-6</v>
      </c>
      <c r="CI68" s="66">
        <f t="shared" si="39"/>
        <v>-3.2111462989062038E-5</v>
      </c>
      <c r="CJ68" s="66">
        <f t="shared" si="40"/>
        <v>-4.0235815335460094E-5</v>
      </c>
      <c r="CK68" s="66">
        <f t="shared" si="41"/>
        <v>-6.454797300369383E-6</v>
      </c>
      <c r="CL68" s="66">
        <f t="shared" si="42"/>
        <v>-7.1603786113326001E-7</v>
      </c>
      <c r="CM68" s="40">
        <f t="shared" ref="CM68:CM78" si="43">(T68/0.009783-$CA68)/$CA68</f>
        <v>-4.9703643326040104E-4</v>
      </c>
      <c r="CN68" s="40">
        <f t="shared" ref="CN68:CN78" si="44">(X68/0.004739-$CA68)/$CA68</f>
        <v>-5.3032141358962321E-4</v>
      </c>
      <c r="CO68" s="40">
        <f t="shared" ref="CO68:CO78" si="45">(AF68/0.042696-$CA68)/$CA68</f>
        <v>8.599680356393295E-4</v>
      </c>
      <c r="CP68" s="40">
        <f t="shared" ref="CP68:CP78" si="46">(AN68/0.00273-$CA68)/$CA68</f>
        <v>-1.3000321286701299E-3</v>
      </c>
    </row>
    <row r="69" spans="1:94" x14ac:dyDescent="0.25">
      <c r="A69" s="65" t="s">
        <v>352</v>
      </c>
      <c r="B69" s="73">
        <v>262.94768269999997</v>
      </c>
      <c r="C69" s="73"/>
      <c r="D69" s="73">
        <v>1289.4427725999999</v>
      </c>
      <c r="E69" s="73">
        <v>42.704597837999998</v>
      </c>
      <c r="F69" s="73">
        <v>41.418850710000001</v>
      </c>
      <c r="G69" s="73">
        <v>1.7580049315999999</v>
      </c>
      <c r="H69" s="73">
        <v>60.306952305000003</v>
      </c>
      <c r="I69" s="90"/>
      <c r="J69" s="90"/>
      <c r="K69" s="90"/>
      <c r="L69" s="90"/>
      <c r="M69" s="90"/>
      <c r="N69" s="90"/>
      <c r="O69" s="90"/>
      <c r="P69" s="90"/>
      <c r="Q69" s="90" t="s">
        <v>352</v>
      </c>
      <c r="R69" s="90">
        <v>0</v>
      </c>
      <c r="S69" s="90">
        <v>1.59321069573865</v>
      </c>
      <c r="T69" s="90">
        <v>0.58969310233195005</v>
      </c>
      <c r="U69" s="90">
        <v>0.58969310233195005</v>
      </c>
      <c r="V69" s="90">
        <v>4.6850938748491204</v>
      </c>
      <c r="W69" s="90">
        <v>0</v>
      </c>
      <c r="X69" s="90">
        <v>0.28563439311780298</v>
      </c>
      <c r="Y69" s="90">
        <v>1.4662620234424</v>
      </c>
      <c r="Z69" s="90">
        <v>262.94729372288998</v>
      </c>
      <c r="AA69" s="90">
        <v>14.034228726197499</v>
      </c>
      <c r="AB69" s="90">
        <v>0.106637207928967</v>
      </c>
      <c r="AC69" s="90">
        <v>2.45011719723772</v>
      </c>
      <c r="AD69" s="90">
        <v>0</v>
      </c>
      <c r="AE69" s="90">
        <v>0</v>
      </c>
      <c r="AF69" s="90">
        <v>2.57706725571146</v>
      </c>
      <c r="AG69" s="90">
        <v>2.57706725571146</v>
      </c>
      <c r="AH69" s="90">
        <v>10.315544862404</v>
      </c>
      <c r="AI69" s="90">
        <v>1.9403599505448099</v>
      </c>
      <c r="AJ69" s="90">
        <v>7.7438857834449301E-2</v>
      </c>
      <c r="AK69" s="90">
        <v>2.0306151942076398</v>
      </c>
      <c r="AL69" s="90">
        <v>0.20779165612151801</v>
      </c>
      <c r="AM69" s="90">
        <v>0</v>
      </c>
      <c r="AN69" s="90">
        <v>0.164417622489411</v>
      </c>
      <c r="AO69" s="90">
        <v>0.79718906529539102</v>
      </c>
      <c r="AP69" s="90">
        <v>0</v>
      </c>
      <c r="AQ69" s="90">
        <v>62.009268958371102</v>
      </c>
      <c r="AR69" s="90">
        <v>1160.4974304094501</v>
      </c>
      <c r="AS69" s="90">
        <v>118.628781362787</v>
      </c>
      <c r="AT69" s="90">
        <v>1289.4417566346399</v>
      </c>
      <c r="AU69" s="90">
        <v>0</v>
      </c>
      <c r="AV69" s="90">
        <v>2.4719811255587301</v>
      </c>
      <c r="AW69" s="90">
        <v>0</v>
      </c>
      <c r="AX69" s="90">
        <v>21.562416285335399</v>
      </c>
      <c r="AY69" s="90">
        <v>2.4147231303427601E-2</v>
      </c>
      <c r="AZ69" s="90">
        <v>8.4908737578332904E-3</v>
      </c>
      <c r="BA69" s="90">
        <v>31.942259913909499</v>
      </c>
      <c r="BB69" s="90">
        <v>1.08517609859069E-2</v>
      </c>
      <c r="BC69" s="90">
        <v>0</v>
      </c>
      <c r="BD69" s="90">
        <v>1.5739164437242601E-3</v>
      </c>
      <c r="BE69" s="90">
        <v>42.703495157481399</v>
      </c>
      <c r="BF69" s="90">
        <v>41.4178293455467</v>
      </c>
      <c r="BG69" s="90">
        <v>1.28566581193472</v>
      </c>
      <c r="BH69" s="90">
        <v>0</v>
      </c>
      <c r="BI69" s="90">
        <v>0</v>
      </c>
      <c r="BJ69" s="90">
        <v>0.16944470719864099</v>
      </c>
      <c r="BK69" s="90">
        <v>0</v>
      </c>
      <c r="BL69" s="90">
        <v>1.8182896496304499</v>
      </c>
      <c r="BM69" s="90">
        <v>0</v>
      </c>
      <c r="BN69" s="90">
        <v>4.7258977716783203E-2</v>
      </c>
      <c r="BO69" s="90">
        <v>7.2731607345800402</v>
      </c>
      <c r="BP69" s="90">
        <v>5.2676921243838798E-2</v>
      </c>
      <c r="BQ69" s="90">
        <v>0</v>
      </c>
      <c r="BR69" s="90">
        <v>0.122185903646995</v>
      </c>
      <c r="BS69" s="90">
        <v>1.6567637339682601E-4</v>
      </c>
      <c r="BT69" s="90">
        <v>1.75821263781918</v>
      </c>
      <c r="BU69" s="90">
        <v>9.00603268099273</v>
      </c>
      <c r="BV69" s="90">
        <v>0</v>
      </c>
      <c r="BW69" s="90">
        <v>0</v>
      </c>
      <c r="BX69" s="90">
        <v>3.01691663715118</v>
      </c>
      <c r="BY69" s="90">
        <v>0</v>
      </c>
      <c r="BZ69" s="90">
        <v>0.49246254836554798</v>
      </c>
      <c r="CA69" s="90">
        <v>60.3068802945375</v>
      </c>
      <c r="CB69" s="90">
        <v>4.1935525027298697</v>
      </c>
      <c r="CC69" s="90"/>
      <c r="CD69" s="28">
        <f t="shared" si="35"/>
        <v>8.0000083829508579E-3</v>
      </c>
      <c r="CE69" s="28">
        <f t="shared" si="36"/>
        <v>1.9247485391966971E-2</v>
      </c>
      <c r="CF69" s="66">
        <f t="shared" si="37"/>
        <v>-1.4792946870570905E-6</v>
      </c>
      <c r="CG69" s="66"/>
      <c r="CH69" s="66">
        <f t="shared" si="38"/>
        <v>-7.8791039168235726E-7</v>
      </c>
      <c r="CI69" s="66">
        <f t="shared" si="39"/>
        <v>-2.5821119374129399E-5</v>
      </c>
      <c r="CJ69" s="66">
        <f t="shared" si="40"/>
        <v>-2.4659410770527207E-5</v>
      </c>
      <c r="CK69" s="66">
        <f t="shared" si="41"/>
        <v>1.1814882623284484E-4</v>
      </c>
      <c r="CL69" s="66">
        <f t="shared" si="42"/>
        <v>-1.1940656881310813E-6</v>
      </c>
      <c r="CM69" s="40">
        <f t="shared" si="43"/>
        <v>-4.9002763922114225E-4</v>
      </c>
      <c r="CN69" s="40">
        <f t="shared" si="44"/>
        <v>-5.5953738339792249E-4</v>
      </c>
      <c r="CO69" s="40">
        <f t="shared" si="45"/>
        <v>8.5623780050737375E-4</v>
      </c>
      <c r="CP69" s="40">
        <f t="shared" si="46"/>
        <v>-1.3372429486823605E-3</v>
      </c>
    </row>
    <row r="70" spans="1:94" x14ac:dyDescent="0.25">
      <c r="A70" s="65" t="s">
        <v>353</v>
      </c>
      <c r="B70" s="73">
        <v>50.465562771000002</v>
      </c>
      <c r="C70" s="73"/>
      <c r="D70" s="73">
        <v>195.08347209999999</v>
      </c>
      <c r="E70" s="73">
        <v>8.9466896277999997</v>
      </c>
      <c r="F70" s="73">
        <v>8.6718874188000008</v>
      </c>
      <c r="G70" s="73">
        <v>1.3333325801</v>
      </c>
      <c r="H70" s="73">
        <v>13.176228786999999</v>
      </c>
      <c r="I70" s="90"/>
      <c r="J70" s="90"/>
      <c r="K70" s="90"/>
      <c r="L70" s="90"/>
      <c r="M70" s="90"/>
      <c r="N70" s="90"/>
      <c r="O70" s="90"/>
      <c r="P70" s="90"/>
      <c r="Q70" s="90" t="s">
        <v>353</v>
      </c>
      <c r="R70" s="90">
        <v>0</v>
      </c>
      <c r="S70" s="90">
        <v>0.34809487268761002</v>
      </c>
      <c r="T70" s="90">
        <v>0.12883955345016199</v>
      </c>
      <c r="U70" s="90">
        <v>0.12883955345016199</v>
      </c>
      <c r="V70" s="90">
        <v>1.0236288972535901</v>
      </c>
      <c r="W70" s="90">
        <v>0</v>
      </c>
      <c r="X70" s="90">
        <v>6.24072502523269E-2</v>
      </c>
      <c r="Y70" s="90">
        <v>0.32035850569663199</v>
      </c>
      <c r="Z70" s="90">
        <v>50.465537812022802</v>
      </c>
      <c r="AA70" s="90">
        <v>3.0662820390155199</v>
      </c>
      <c r="AB70" s="90">
        <v>2.3298761526767901E-2</v>
      </c>
      <c r="AC70" s="90">
        <v>0.53531652680269104</v>
      </c>
      <c r="AD70" s="90">
        <v>0</v>
      </c>
      <c r="AE70" s="90">
        <v>0</v>
      </c>
      <c r="AF70" s="90">
        <v>0.56305423713200697</v>
      </c>
      <c r="AG70" s="90">
        <v>0.56305423713200697</v>
      </c>
      <c r="AH70" s="90">
        <v>1.5606688086773901</v>
      </c>
      <c r="AI70" s="90">
        <v>0.42394124209527301</v>
      </c>
      <c r="AJ70" s="90">
        <v>1.6919368599420101E-2</v>
      </c>
      <c r="AK70" s="90">
        <v>0.44366169024775598</v>
      </c>
      <c r="AL70" s="90">
        <v>4.5399527481186301E-2</v>
      </c>
      <c r="AM70" s="90">
        <v>0</v>
      </c>
      <c r="AN70" s="90">
        <v>3.5922981818945397E-2</v>
      </c>
      <c r="AO70" s="90">
        <v>0.16690787955047701</v>
      </c>
      <c r="AP70" s="90">
        <v>0</v>
      </c>
      <c r="AQ70" s="90">
        <v>13.548175637824601</v>
      </c>
      <c r="AR70" s="90">
        <v>175.575019110765</v>
      </c>
      <c r="AS70" s="90">
        <v>17.947705188247099</v>
      </c>
      <c r="AT70" s="90">
        <v>195.08339310769</v>
      </c>
      <c r="AU70" s="90">
        <v>0</v>
      </c>
      <c r="AV70" s="90">
        <v>0.54009389918263595</v>
      </c>
      <c r="AW70" s="90">
        <v>0</v>
      </c>
      <c r="AX70" s="90">
        <v>4.7110826359165898</v>
      </c>
      <c r="AY70" s="90">
        <v>5.0557176099693003E-3</v>
      </c>
      <c r="AZ70" s="90">
        <v>1.77773542331497E-3</v>
      </c>
      <c r="BA70" s="90">
        <v>6.6877614510821903</v>
      </c>
      <c r="BB70" s="90">
        <v>2.2720341165252899E-3</v>
      </c>
      <c r="BC70" s="90">
        <v>0</v>
      </c>
      <c r="BD70" s="90">
        <v>3.2953136129896301E-4</v>
      </c>
      <c r="BE70" s="90">
        <v>8.9464589717735592</v>
      </c>
      <c r="BF70" s="90">
        <v>8.6716637864475299</v>
      </c>
      <c r="BG70" s="90">
        <v>0.27479518532603597</v>
      </c>
      <c r="BH70" s="90">
        <v>0</v>
      </c>
      <c r="BI70" s="90">
        <v>0</v>
      </c>
      <c r="BJ70" s="90">
        <v>3.5476761630758802E-2</v>
      </c>
      <c r="BK70" s="90">
        <v>0</v>
      </c>
      <c r="BL70" s="90">
        <v>0.38069567100425999</v>
      </c>
      <c r="BM70" s="90">
        <v>0</v>
      </c>
      <c r="BN70" s="90">
        <v>9.8946304337042598E-3</v>
      </c>
      <c r="BO70" s="90">
        <v>1.5227834476980899</v>
      </c>
      <c r="BP70" s="90">
        <v>1.15091580757618E-2</v>
      </c>
      <c r="BQ70" s="90">
        <v>0</v>
      </c>
      <c r="BR70" s="90">
        <v>2.5582118200807899E-2</v>
      </c>
      <c r="BS70" s="49">
        <v>3.4687886594244799E-5</v>
      </c>
      <c r="BT70" s="90">
        <v>1.3333404579661201</v>
      </c>
      <c r="BU70" s="90">
        <v>1.96768785426286</v>
      </c>
      <c r="BV70" s="90">
        <v>0</v>
      </c>
      <c r="BW70" s="90">
        <v>0</v>
      </c>
      <c r="BX70" s="90">
        <v>0.65915309781206699</v>
      </c>
      <c r="BY70" s="90">
        <v>0</v>
      </c>
      <c r="BZ70" s="90">
        <v>0.10759621221514901</v>
      </c>
      <c r="CA70" s="90">
        <v>13.176219028092399</v>
      </c>
      <c r="CB70" s="90">
        <v>0.91623152737644398</v>
      </c>
      <c r="CC70" s="90"/>
      <c r="CD70" s="28">
        <f t="shared" si="35"/>
        <v>8.0000085287417009E-3</v>
      </c>
      <c r="CE70" s="28">
        <f t="shared" si="36"/>
        <v>1.9247503554200084E-2</v>
      </c>
      <c r="CF70" s="66">
        <f t="shared" si="37"/>
        <v>-4.945744351040219E-7</v>
      </c>
      <c r="CG70" s="66"/>
      <c r="CH70" s="66">
        <f t="shared" si="38"/>
        <v>-4.0491544026819163E-7</v>
      </c>
      <c r="CI70" s="66">
        <f t="shared" si="39"/>
        <v>-2.5781158846031773E-5</v>
      </c>
      <c r="CJ70" s="66">
        <f t="shared" si="40"/>
        <v>-2.5788198309182014E-5</v>
      </c>
      <c r="CK70" s="66">
        <f t="shared" si="41"/>
        <v>5.9084029278866827E-6</v>
      </c>
      <c r="CL70" s="66">
        <f t="shared" si="42"/>
        <v>-7.4064497194158811E-7</v>
      </c>
      <c r="CM70" s="40">
        <f t="shared" si="43"/>
        <v>-4.918219582732068E-4</v>
      </c>
      <c r="CN70" s="40">
        <f t="shared" si="44"/>
        <v>-5.5814459637217441E-4</v>
      </c>
      <c r="CO70" s="40">
        <f t="shared" si="45"/>
        <v>8.5747182446436077E-4</v>
      </c>
      <c r="CP70" s="40">
        <f t="shared" si="46"/>
        <v>-1.3370777439064864E-3</v>
      </c>
    </row>
    <row r="71" spans="1:94" x14ac:dyDescent="0.25">
      <c r="A71" s="65" t="s">
        <v>354</v>
      </c>
      <c r="B71" s="73">
        <v>328.62268365</v>
      </c>
      <c r="C71" s="73">
        <v>1.5775645062999999</v>
      </c>
      <c r="D71" s="73">
        <v>1460.4127853</v>
      </c>
      <c r="E71" s="73">
        <v>59.640705705000002</v>
      </c>
      <c r="F71" s="73">
        <v>54.869471011999998</v>
      </c>
      <c r="G71" s="73">
        <v>111.35665437999999</v>
      </c>
      <c r="H71" s="73">
        <v>101.68346479</v>
      </c>
      <c r="I71" s="90"/>
      <c r="J71" s="90"/>
      <c r="K71" s="90"/>
      <c r="L71" s="90"/>
      <c r="M71" s="90"/>
      <c r="N71" s="90"/>
      <c r="O71" s="90"/>
      <c r="P71" s="90"/>
      <c r="Q71" s="90" t="s">
        <v>354</v>
      </c>
      <c r="R71" s="90">
        <v>0</v>
      </c>
      <c r="S71" s="90">
        <v>1.6073817239768999</v>
      </c>
      <c r="T71" s="90">
        <v>0.89225102425899705</v>
      </c>
      <c r="U71" s="90">
        <v>0.89225102425899705</v>
      </c>
      <c r="V71" s="90">
        <v>4.31008679541657</v>
      </c>
      <c r="W71" s="90">
        <v>0</v>
      </c>
      <c r="X71" s="90">
        <v>2.0100540831367302</v>
      </c>
      <c r="Y71" s="90">
        <v>4.1238761278901199</v>
      </c>
      <c r="Z71" s="90">
        <v>321.24606778110501</v>
      </c>
      <c r="AA71" s="90">
        <v>16.6658541133285</v>
      </c>
      <c r="AB71" s="90">
        <v>0.999529874088529</v>
      </c>
      <c r="AC71" s="90">
        <v>3.3091886570875899</v>
      </c>
      <c r="AD71" s="90">
        <v>5.1268040219800796E-3</v>
      </c>
      <c r="AE71" s="90">
        <v>0</v>
      </c>
      <c r="AF71" s="90">
        <v>3.81846379702043</v>
      </c>
      <c r="AG71" s="90">
        <v>3.81846379702043</v>
      </c>
      <c r="AH71" s="90">
        <v>11.3990711266168</v>
      </c>
      <c r="AI71" s="90">
        <v>3.2226988498487099</v>
      </c>
      <c r="AJ71" s="90">
        <v>0.138449723766045</v>
      </c>
      <c r="AK71" s="90">
        <v>2.2558034678174601</v>
      </c>
      <c r="AL71" s="90">
        <v>0.19117188833589599</v>
      </c>
      <c r="AM71" s="90">
        <v>0.35898550869117002</v>
      </c>
      <c r="AN71" s="90">
        <v>0.208188615339538</v>
      </c>
      <c r="AO71" s="90">
        <v>1.53297167611898</v>
      </c>
      <c r="AP71" s="90">
        <v>0</v>
      </c>
      <c r="AQ71" s="90">
        <v>101.802358614835</v>
      </c>
      <c r="AR71" s="90">
        <v>1282.3997623417399</v>
      </c>
      <c r="AS71" s="90">
        <v>131.09040383163301</v>
      </c>
      <c r="AT71" s="90">
        <v>1424.8892372999901</v>
      </c>
      <c r="AU71" s="90">
        <v>0</v>
      </c>
      <c r="AV71" s="90">
        <v>5.3763567844485998</v>
      </c>
      <c r="AW71" s="90">
        <v>0</v>
      </c>
      <c r="AX71" s="90">
        <v>39.742092336182601</v>
      </c>
      <c r="AY71" s="90">
        <v>2.67095443597502E-2</v>
      </c>
      <c r="AZ71" s="90">
        <v>7.6912371787452296E-3</v>
      </c>
      <c r="BA71" s="90">
        <v>30.897199799379401</v>
      </c>
      <c r="BB71" s="90">
        <v>1.1441914273273899E-2</v>
      </c>
      <c r="BC71" s="90">
        <v>0</v>
      </c>
      <c r="BD71" s="90">
        <v>1.42567116960708E-3</v>
      </c>
      <c r="BE71" s="90">
        <v>58.303931379156502</v>
      </c>
      <c r="BF71" s="90">
        <v>53.6395698652425</v>
      </c>
      <c r="BG71" s="90">
        <v>4.6643615139139296</v>
      </c>
      <c r="BH71" s="90">
        <v>0</v>
      </c>
      <c r="BI71" s="90">
        <v>0</v>
      </c>
      <c r="BJ71" s="90">
        <v>4.6905444865159804</v>
      </c>
      <c r="BK71" s="90">
        <v>0</v>
      </c>
      <c r="BL71" s="90">
        <v>3.56243930400084</v>
      </c>
      <c r="BM71" s="90">
        <v>0</v>
      </c>
      <c r="BN71" s="90">
        <v>5.4093718480795201E-2</v>
      </c>
      <c r="BO71" s="90">
        <v>14.249787419324599</v>
      </c>
      <c r="BP71" s="90">
        <v>9.1501641311970403E-2</v>
      </c>
      <c r="BQ71" s="90">
        <v>1.9347915805486199E-2</v>
      </c>
      <c r="BR71" s="90">
        <v>0.11873877985196001</v>
      </c>
      <c r="BS71" s="90">
        <v>1.5007490203210999E-4</v>
      </c>
      <c r="BT71" s="90">
        <v>109.171321836229</v>
      </c>
      <c r="BU71" s="90">
        <v>23.853632554605699</v>
      </c>
      <c r="BV71" s="90">
        <v>0</v>
      </c>
      <c r="BW71" s="90">
        <v>0</v>
      </c>
      <c r="BX71" s="90">
        <v>7.2107688240436296</v>
      </c>
      <c r="BY71" s="90">
        <v>0</v>
      </c>
      <c r="BZ71" s="90">
        <v>1.1856721976223099</v>
      </c>
      <c r="CA71" s="90">
        <v>99.192657726924494</v>
      </c>
      <c r="CB71" s="90">
        <v>9.0705917377381695</v>
      </c>
      <c r="CC71" s="90"/>
      <c r="CD71" s="28">
        <f t="shared" si="35"/>
        <v>7.9999699823803828E-3</v>
      </c>
      <c r="CE71" s="28">
        <f t="shared" si="36"/>
        <v>2.8579119481573597E-2</v>
      </c>
      <c r="CF71" s="66">
        <f t="shared" si="37"/>
        <v>-2.2447068434117777E-2</v>
      </c>
      <c r="CG71" s="66"/>
      <c r="CH71" s="66">
        <f t="shared" si="38"/>
        <v>-2.4324320053602241E-2</v>
      </c>
      <c r="CI71" s="66">
        <f t="shared" si="39"/>
        <v>-2.2413791219298582E-2</v>
      </c>
      <c r="CJ71" s="66">
        <f t="shared" si="40"/>
        <v>-2.2415035612217186E-2</v>
      </c>
      <c r="CK71" s="66">
        <f t="shared" si="41"/>
        <v>-1.9624624643567682E-2</v>
      </c>
      <c r="CL71" s="66">
        <f t="shared" si="42"/>
        <v>-2.4495694243106325E-2</v>
      </c>
      <c r="CM71" s="40">
        <f t="shared" si="43"/>
        <v>-8.0534422602934072E-2</v>
      </c>
      <c r="CN71" s="40">
        <f t="shared" si="44"/>
        <v>3.2760375215260233</v>
      </c>
      <c r="CO71" s="40">
        <f t="shared" si="45"/>
        <v>-9.8383271681288617E-2</v>
      </c>
      <c r="CP71" s="40">
        <f t="shared" si="46"/>
        <v>-0.23119747160742507</v>
      </c>
    </row>
    <row r="72" spans="1:94" x14ac:dyDescent="0.25">
      <c r="A72" s="65" t="s">
        <v>355</v>
      </c>
      <c r="B72" s="73">
        <v>262.61543166000001</v>
      </c>
      <c r="C72" s="73">
        <v>0.17970579049999999</v>
      </c>
      <c r="D72" s="73">
        <v>1076.8605695000001</v>
      </c>
      <c r="E72" s="73">
        <v>42.225738565</v>
      </c>
      <c r="F72" s="73">
        <v>40.777395046000002</v>
      </c>
      <c r="G72" s="73">
        <v>7.6846803659000003</v>
      </c>
      <c r="H72" s="73">
        <v>57.001599591999998</v>
      </c>
      <c r="I72" s="90"/>
      <c r="J72" s="90"/>
      <c r="K72" s="90"/>
      <c r="L72" s="90"/>
      <c r="M72" s="90"/>
      <c r="N72" s="90"/>
      <c r="O72" s="90"/>
      <c r="P72" s="90"/>
      <c r="Q72" s="90" t="s">
        <v>355</v>
      </c>
      <c r="R72" s="90">
        <v>0</v>
      </c>
      <c r="S72" s="90">
        <v>1.4124873428000899</v>
      </c>
      <c r="T72" s="90">
        <v>0.550210673383422</v>
      </c>
      <c r="U72" s="90">
        <v>0.550210673383422</v>
      </c>
      <c r="V72" s="90">
        <v>4.11522765439243</v>
      </c>
      <c r="W72" s="90">
        <v>0</v>
      </c>
      <c r="X72" s="90">
        <v>0.41197672800388002</v>
      </c>
      <c r="Y72" s="90">
        <v>1.5437442671803401</v>
      </c>
      <c r="Z72" s="90">
        <v>262.61511069958101</v>
      </c>
      <c r="AA72" s="90">
        <v>12.673345593349699</v>
      </c>
      <c r="AB72" s="90">
        <v>0.17677048313662599</v>
      </c>
      <c r="AC72" s="90">
        <v>2.2493799649167499</v>
      </c>
      <c r="AD72" s="90">
        <v>4.7262887237774199E-4</v>
      </c>
      <c r="AE72" s="90">
        <v>0</v>
      </c>
      <c r="AF72" s="90">
        <v>2.3970756832156601</v>
      </c>
      <c r="AG72" s="90">
        <v>2.3970756832156601</v>
      </c>
      <c r="AH72" s="90">
        <v>8.6148854357159799</v>
      </c>
      <c r="AI72" s="90">
        <v>1.8368816520897</v>
      </c>
      <c r="AJ72" s="90">
        <v>7.4215824886654902E-2</v>
      </c>
      <c r="AK72" s="90">
        <v>1.8193690357052399</v>
      </c>
      <c r="AL72" s="90">
        <v>0.182517860409949</v>
      </c>
      <c r="AM72" s="90">
        <v>3.3095196841878997E-2</v>
      </c>
      <c r="AN72" s="90">
        <v>0.149667402036574</v>
      </c>
      <c r="AO72" s="90">
        <v>0.90854634831924996</v>
      </c>
      <c r="AP72" s="90">
        <v>0</v>
      </c>
      <c r="AQ72" s="90">
        <v>58.593046732474598</v>
      </c>
      <c r="AR72" s="90">
        <v>969.17355555922904</v>
      </c>
      <c r="AS72" s="90">
        <v>99.071025270479495</v>
      </c>
      <c r="AT72" s="90">
        <v>1076.85946626542</v>
      </c>
      <c r="AU72" s="90">
        <v>0</v>
      </c>
      <c r="AV72" s="90">
        <v>2.4573011893935499</v>
      </c>
      <c r="AW72" s="90">
        <v>0</v>
      </c>
      <c r="AX72" s="90">
        <v>20.774832594123499</v>
      </c>
      <c r="AY72" s="90">
        <v>2.32766428016336E-2</v>
      </c>
      <c r="AZ72" s="90">
        <v>7.9996637951465204E-3</v>
      </c>
      <c r="BA72" s="90">
        <v>30.3080533738983</v>
      </c>
      <c r="BB72" s="90">
        <v>1.0399415995634801E-2</v>
      </c>
      <c r="BC72" s="90">
        <v>0</v>
      </c>
      <c r="BD72" s="90">
        <v>1.4828624811918101E-3</v>
      </c>
      <c r="BE72" s="90">
        <v>42.224693053280198</v>
      </c>
      <c r="BF72" s="90">
        <v>40.776372953190297</v>
      </c>
      <c r="BG72" s="90">
        <v>1.44832010008983</v>
      </c>
      <c r="BH72" s="90">
        <v>0</v>
      </c>
      <c r="BI72" s="90">
        <v>0</v>
      </c>
      <c r="BJ72" s="90">
        <v>0.65340018849518</v>
      </c>
      <c r="BK72" s="90">
        <v>0</v>
      </c>
      <c r="BL72" s="90">
        <v>1.9215507531539799</v>
      </c>
      <c r="BM72" s="90">
        <v>0</v>
      </c>
      <c r="BN72" s="90">
        <v>4.5753058527202198E-2</v>
      </c>
      <c r="BO72" s="90">
        <v>7.6862009402712701</v>
      </c>
      <c r="BP72" s="90">
        <v>5.0237655552064803E-2</v>
      </c>
      <c r="BQ72" s="90">
        <v>2.1055914725221299E-3</v>
      </c>
      <c r="BR72" s="90">
        <v>0.11599437270236999</v>
      </c>
      <c r="BS72" s="90">
        <v>1.56089595837673E-4</v>
      </c>
      <c r="BT72" s="90">
        <v>7.6847365862530701</v>
      </c>
      <c r="BU72" s="90">
        <v>9.3458761132161499</v>
      </c>
      <c r="BV72" s="90">
        <v>0</v>
      </c>
      <c r="BW72" s="90">
        <v>0</v>
      </c>
      <c r="BX72" s="90">
        <v>3.0588545323657201</v>
      </c>
      <c r="BY72" s="90">
        <v>0</v>
      </c>
      <c r="BZ72" s="90">
        <v>0.50010669208154801</v>
      </c>
      <c r="CA72" s="90">
        <v>57.001506197743502</v>
      </c>
      <c r="CB72" s="90">
        <v>4.1640374191614704</v>
      </c>
      <c r="CC72" s="90"/>
      <c r="CD72" s="28">
        <f t="shared" si="35"/>
        <v>8.0000090128683685E-3</v>
      </c>
      <c r="CE72" s="28">
        <f t="shared" si="36"/>
        <v>2.2281195764081965E-2</v>
      </c>
      <c r="CF72" s="66">
        <f t="shared" si="37"/>
        <v>-1.2221689219651444E-6</v>
      </c>
      <c r="CG72" s="66"/>
      <c r="CH72" s="66">
        <f t="shared" si="38"/>
        <v>-1.0244915742678943E-6</v>
      </c>
      <c r="CI72" s="66">
        <f t="shared" si="39"/>
        <v>-2.4760057617290615E-5</v>
      </c>
      <c r="CJ72" s="66">
        <f t="shared" si="40"/>
        <v>-2.5065181543660562E-5</v>
      </c>
      <c r="CK72" s="66">
        <f t="shared" si="41"/>
        <v>7.3158999975222183E-6</v>
      </c>
      <c r="CL72" s="66">
        <f t="shared" si="42"/>
        <v>-1.6384497481484543E-6</v>
      </c>
      <c r="CM72" s="40">
        <f t="shared" si="43"/>
        <v>-1.3332948287205566E-2</v>
      </c>
      <c r="CN72" s="40">
        <f t="shared" si="44"/>
        <v>0.52510464493397679</v>
      </c>
      <c r="CO72" s="40">
        <f t="shared" si="45"/>
        <v>-1.5063515826823953E-2</v>
      </c>
      <c r="CP72" s="40">
        <f t="shared" si="46"/>
        <v>-3.8214464034785157E-2</v>
      </c>
    </row>
    <row r="73" spans="1:94" x14ac:dyDescent="0.25">
      <c r="A73" s="65" t="s">
        <v>356</v>
      </c>
      <c r="B73" s="73">
        <v>19.207030210999999</v>
      </c>
      <c r="C73" s="73">
        <v>0.17599109499999999</v>
      </c>
      <c r="D73" s="73">
        <v>166.34819676999999</v>
      </c>
      <c r="E73" s="73">
        <v>4.6469511582000003</v>
      </c>
      <c r="F73" s="73">
        <v>4.2751938077</v>
      </c>
      <c r="G73" s="73">
        <v>22.168301838000001</v>
      </c>
      <c r="H73" s="73">
        <v>6.0942784766000004</v>
      </c>
      <c r="I73" s="90"/>
      <c r="J73" s="90"/>
      <c r="K73" s="90"/>
      <c r="L73" s="90"/>
      <c r="M73" s="90"/>
      <c r="N73" s="90"/>
      <c r="O73" s="90"/>
      <c r="P73" s="90"/>
      <c r="Q73" s="90" t="s">
        <v>356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0</v>
      </c>
      <c r="AR73" s="90">
        <v>0</v>
      </c>
      <c r="AS73" s="90">
        <v>0</v>
      </c>
      <c r="AT73" s="90">
        <v>0</v>
      </c>
      <c r="AU73" s="90">
        <v>0</v>
      </c>
      <c r="AV73" s="90">
        <v>0</v>
      </c>
      <c r="AW73" s="90">
        <v>0</v>
      </c>
      <c r="AX73" s="90">
        <v>0</v>
      </c>
      <c r="AY73" s="90">
        <v>0</v>
      </c>
      <c r="AZ73" s="90">
        <v>0</v>
      </c>
      <c r="BA73" s="90">
        <v>0</v>
      </c>
      <c r="BB73" s="90">
        <v>0</v>
      </c>
      <c r="BC73" s="90">
        <v>0</v>
      </c>
      <c r="BD73" s="90">
        <v>0</v>
      </c>
      <c r="BE73" s="90">
        <v>0</v>
      </c>
      <c r="BF73" s="90">
        <v>0</v>
      </c>
      <c r="BG73" s="90">
        <v>0</v>
      </c>
      <c r="BH73" s="90">
        <v>0</v>
      </c>
      <c r="BI73" s="90">
        <v>0</v>
      </c>
      <c r="BJ73" s="90">
        <v>0</v>
      </c>
      <c r="BK73" s="90">
        <v>0</v>
      </c>
      <c r="BL73" s="90">
        <v>0</v>
      </c>
      <c r="BM73" s="90">
        <v>0</v>
      </c>
      <c r="BN73" s="90">
        <v>0</v>
      </c>
      <c r="BO73" s="90">
        <v>0</v>
      </c>
      <c r="BP73" s="90">
        <v>0</v>
      </c>
      <c r="BQ73" s="90">
        <v>0</v>
      </c>
      <c r="BR73" s="90">
        <v>0</v>
      </c>
      <c r="BS73" s="90">
        <v>0</v>
      </c>
      <c r="BT73" s="90">
        <v>0</v>
      </c>
      <c r="BU73" s="90">
        <v>0</v>
      </c>
      <c r="BV73" s="90">
        <v>0</v>
      </c>
      <c r="BW73" s="90">
        <v>0</v>
      </c>
      <c r="BX73" s="90">
        <v>0</v>
      </c>
      <c r="BY73" s="90">
        <v>0</v>
      </c>
      <c r="BZ73" s="90">
        <v>0</v>
      </c>
      <c r="CA73" s="90">
        <v>0</v>
      </c>
      <c r="CB73" s="90">
        <v>0</v>
      </c>
      <c r="CC73" s="90"/>
      <c r="CD73" s="28" t="e">
        <f t="shared" si="35"/>
        <v>#DIV/0!</v>
      </c>
      <c r="CE73" s="28" t="e">
        <f t="shared" si="36"/>
        <v>#DIV/0!</v>
      </c>
      <c r="CF73" s="66">
        <f t="shared" si="37"/>
        <v>-1</v>
      </c>
      <c r="CG73" s="66"/>
      <c r="CH73" s="66">
        <f t="shared" si="38"/>
        <v>-1</v>
      </c>
      <c r="CI73" s="66">
        <f t="shared" si="39"/>
        <v>-1</v>
      </c>
      <c r="CJ73" s="66">
        <f t="shared" si="40"/>
        <v>-1</v>
      </c>
      <c r="CK73" s="66">
        <f t="shared" si="41"/>
        <v>-1</v>
      </c>
      <c r="CL73" s="66">
        <f t="shared" si="42"/>
        <v>-1</v>
      </c>
      <c r="CM73" s="40" t="e">
        <f t="shared" si="43"/>
        <v>#DIV/0!</v>
      </c>
      <c r="CN73" s="40" t="e">
        <f t="shared" si="44"/>
        <v>#DIV/0!</v>
      </c>
      <c r="CO73" s="40" t="e">
        <f t="shared" si="45"/>
        <v>#DIV/0!</v>
      </c>
      <c r="CP73" s="40" t="e">
        <f t="shared" si="46"/>
        <v>#DIV/0!</v>
      </c>
    </row>
    <row r="74" spans="1:94" x14ac:dyDescent="0.25">
      <c r="A74" s="65" t="s">
        <v>357</v>
      </c>
      <c r="B74" s="73"/>
      <c r="C74" s="73"/>
      <c r="D74" s="73"/>
      <c r="E74" s="73"/>
      <c r="F74" s="73"/>
      <c r="G74" s="73"/>
      <c r="H74" s="73"/>
      <c r="I74" s="90"/>
      <c r="J74" s="90"/>
      <c r="K74" s="90"/>
      <c r="L74" s="90"/>
      <c r="M74" s="90"/>
      <c r="N74" s="90"/>
      <c r="O74" s="90"/>
      <c r="P74" s="90"/>
      <c r="Q74" s="65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28" t="e">
        <f t="shared" si="35"/>
        <v>#DIV/0!</v>
      </c>
      <c r="CE74" s="28" t="e">
        <f t="shared" si="36"/>
        <v>#DIV/0!</v>
      </c>
      <c r="CF74" s="66" t="str">
        <f t="shared" si="37"/>
        <v/>
      </c>
      <c r="CG74" s="66"/>
      <c r="CH74" s="66" t="str">
        <f t="shared" si="38"/>
        <v/>
      </c>
      <c r="CI74" s="66" t="str">
        <f t="shared" si="39"/>
        <v/>
      </c>
      <c r="CJ74" s="66" t="str">
        <f t="shared" si="40"/>
        <v/>
      </c>
      <c r="CK74" s="66" t="str">
        <f t="shared" si="41"/>
        <v/>
      </c>
      <c r="CL74" s="66" t="str">
        <f t="shared" si="42"/>
        <v/>
      </c>
      <c r="CM74" s="40" t="e">
        <f t="shared" si="43"/>
        <v>#DIV/0!</v>
      </c>
      <c r="CN74" s="40" t="e">
        <f t="shared" si="44"/>
        <v>#DIV/0!</v>
      </c>
      <c r="CO74" s="40" t="e">
        <f t="shared" si="45"/>
        <v>#DIV/0!</v>
      </c>
      <c r="CP74" s="40" t="e">
        <f t="shared" si="46"/>
        <v>#DIV/0!</v>
      </c>
    </row>
    <row r="75" spans="1:94" x14ac:dyDescent="0.25">
      <c r="A75" s="65" t="s">
        <v>358</v>
      </c>
      <c r="B75" s="73">
        <v>5.1972664999999996E-3</v>
      </c>
      <c r="C75" s="73"/>
      <c r="D75" s="73">
        <v>1.4610783000000001E-3</v>
      </c>
      <c r="E75" s="73">
        <v>7.5673489999999999E-4</v>
      </c>
      <c r="F75" s="73">
        <v>7.3403849999999996E-4</v>
      </c>
      <c r="G75" s="73">
        <v>2.2467200000000001E-5</v>
      </c>
      <c r="H75" s="73">
        <v>8.649536E-4</v>
      </c>
      <c r="I75" s="90"/>
      <c r="J75" s="90"/>
      <c r="K75" s="90"/>
      <c r="L75" s="90"/>
      <c r="M75" s="90"/>
      <c r="N75" s="90"/>
      <c r="O75" s="90"/>
      <c r="P75" s="90"/>
      <c r="Q75" s="90" t="s">
        <v>358</v>
      </c>
      <c r="R75" s="90">
        <v>0</v>
      </c>
      <c r="S75" s="49">
        <v>2.2852979094671899E-5</v>
      </c>
      <c r="T75" s="49">
        <v>8.4590937019461298E-6</v>
      </c>
      <c r="U75" s="49">
        <v>8.4590937019461298E-6</v>
      </c>
      <c r="V75" s="49">
        <v>6.7198630929744203E-5</v>
      </c>
      <c r="W75" s="90">
        <v>0</v>
      </c>
      <c r="X75" s="49">
        <v>4.0968043386960702E-6</v>
      </c>
      <c r="Y75" s="49">
        <v>2.10323080518306E-5</v>
      </c>
      <c r="Z75" s="90">
        <v>5.1974007506737797E-3</v>
      </c>
      <c r="AA75" s="90">
        <v>2.01300301592288E-4</v>
      </c>
      <c r="AB75" s="49">
        <v>1.52965971659584E-6</v>
      </c>
      <c r="AC75" s="49">
        <v>3.5143929992228699E-5</v>
      </c>
      <c r="AD75" s="90">
        <v>0</v>
      </c>
      <c r="AE75" s="90">
        <v>0</v>
      </c>
      <c r="AF75" s="49">
        <v>3.6964166140313103E-5</v>
      </c>
      <c r="AG75" s="49">
        <v>3.6964166140313103E-5</v>
      </c>
      <c r="AH75" s="49">
        <v>1.1689324669168901E-5</v>
      </c>
      <c r="AI75" s="49">
        <v>2.78334199749775E-5</v>
      </c>
      <c r="AJ75" s="49">
        <v>1.1111243748518701E-6</v>
      </c>
      <c r="AK75" s="49">
        <v>2.9131718597639898E-5</v>
      </c>
      <c r="AL75" s="49">
        <v>2.98043501601106E-6</v>
      </c>
      <c r="AM75" s="90">
        <v>0</v>
      </c>
      <c r="AN75" s="49">
        <v>2.3585909456174801E-6</v>
      </c>
      <c r="AO75" s="49">
        <v>1.41275484052315E-5</v>
      </c>
      <c r="AP75" s="90">
        <v>0</v>
      </c>
      <c r="AQ75" s="90">
        <v>8.8944151413438202E-4</v>
      </c>
      <c r="AR75" s="90">
        <v>1.31495648627347E-3</v>
      </c>
      <c r="AS75" s="90">
        <v>1.3441734596581701E-4</v>
      </c>
      <c r="AT75" s="90">
        <v>1.4610631569084501E-3</v>
      </c>
      <c r="AU75" s="90">
        <v>0</v>
      </c>
      <c r="AV75" s="49">
        <v>3.5455798431411398E-5</v>
      </c>
      <c r="AW75" s="90">
        <v>0</v>
      </c>
      <c r="AX75" s="90">
        <v>3.0927825195522401E-4</v>
      </c>
      <c r="AY75" s="49">
        <v>4.2788405892954501E-7</v>
      </c>
      <c r="AZ75" s="49">
        <v>1.5046545081763901E-7</v>
      </c>
      <c r="BA75" s="90">
        <v>5.6605653753093296E-4</v>
      </c>
      <c r="BB75" s="49">
        <v>1.9226508374807699E-7</v>
      </c>
      <c r="BC75" s="90">
        <v>0</v>
      </c>
      <c r="BD75" s="49">
        <v>2.7896184350490801E-8</v>
      </c>
      <c r="BE75" s="90">
        <v>7.5671490478788699E-4</v>
      </c>
      <c r="BF75" s="90">
        <v>7.3397478011651401E-4</v>
      </c>
      <c r="BG75" s="49">
        <v>2.2740124671373501E-5</v>
      </c>
      <c r="BH75" s="90">
        <v>0</v>
      </c>
      <c r="BI75" s="90">
        <v>0</v>
      </c>
      <c r="BJ75" s="49">
        <v>3.0028053814822699E-6</v>
      </c>
      <c r="BK75" s="90">
        <v>0</v>
      </c>
      <c r="BL75" s="49">
        <v>3.2222644774770302E-5</v>
      </c>
      <c r="BM75" s="90">
        <v>0</v>
      </c>
      <c r="BN75" s="49">
        <v>8.3748077845202397E-7</v>
      </c>
      <c r="BO75" s="90">
        <v>1.2888859493928999E-4</v>
      </c>
      <c r="BP75" s="49">
        <v>7.5565228261049205E-7</v>
      </c>
      <c r="BQ75" s="90">
        <v>0</v>
      </c>
      <c r="BR75" s="49">
        <v>2.1652694874805E-6</v>
      </c>
      <c r="BS75" s="49">
        <v>2.9364462595832102E-9</v>
      </c>
      <c r="BT75" s="49">
        <v>2.24920826512784E-5</v>
      </c>
      <c r="BU75" s="90">
        <v>1.2917647605284401E-4</v>
      </c>
      <c r="BV75" s="90">
        <v>0</v>
      </c>
      <c r="BW75" s="90">
        <v>0</v>
      </c>
      <c r="BX75" s="49">
        <v>4.32736847059861E-5</v>
      </c>
      <c r="BY75" s="90">
        <v>0</v>
      </c>
      <c r="BZ75" s="49">
        <v>7.0649633757171903E-6</v>
      </c>
      <c r="CA75" s="90">
        <v>8.6502091635113005E-4</v>
      </c>
      <c r="CB75" s="49">
        <v>6.0156480320992898E-5</v>
      </c>
      <c r="CC75" s="90"/>
      <c r="CD75" s="28">
        <f t="shared" si="35"/>
        <v>8.0005608340046261E-3</v>
      </c>
      <c r="CE75" s="28">
        <f t="shared" si="36"/>
        <v>1.9248002503558553E-2</v>
      </c>
      <c r="CF75" s="66">
        <f t="shared" si="37"/>
        <v>2.5831015935024476E-5</v>
      </c>
      <c r="CG75" s="66"/>
      <c r="CH75" s="66">
        <f t="shared" si="38"/>
        <v>-1.036432582019833E-5</v>
      </c>
      <c r="CI75" s="66">
        <f t="shared" si="39"/>
        <v>-2.6423007730973408E-5</v>
      </c>
      <c r="CJ75" s="66">
        <f t="shared" si="40"/>
        <v>-8.6807277119599062E-5</v>
      </c>
      <c r="CK75" s="66">
        <f t="shared" si="41"/>
        <v>1.1075101160090996E-3</v>
      </c>
      <c r="CL75" s="66">
        <f t="shared" si="42"/>
        <v>7.7826545990501613E-5</v>
      </c>
      <c r="CM75" s="40">
        <f t="shared" si="43"/>
        <v>-4.0247242162933021E-4</v>
      </c>
      <c r="CN75" s="40">
        <f t="shared" si="44"/>
        <v>-6.1712068747834376E-4</v>
      </c>
      <c r="CO75" s="40">
        <f t="shared" si="45"/>
        <v>8.4567060372915616E-4</v>
      </c>
      <c r="CP75" s="40">
        <f t="shared" si="46"/>
        <v>-1.2348707395719674E-3</v>
      </c>
    </row>
    <row r="76" spans="1:94" x14ac:dyDescent="0.25">
      <c r="A76" s="65" t="s">
        <v>359</v>
      </c>
      <c r="B76" s="73">
        <v>1411.6590389</v>
      </c>
      <c r="C76" s="73"/>
      <c r="D76" s="73">
        <v>6849.6813160000002</v>
      </c>
      <c r="E76" s="73">
        <v>218.99412702999999</v>
      </c>
      <c r="F76" s="73">
        <v>212.40284097</v>
      </c>
      <c r="G76" s="73">
        <v>9.1452210637999993</v>
      </c>
      <c r="H76" s="73">
        <v>294.15862262000002</v>
      </c>
      <c r="I76" s="90"/>
      <c r="J76" s="90"/>
      <c r="K76" s="90"/>
      <c r="L76" s="90"/>
      <c r="M76" s="90"/>
      <c r="N76" s="90"/>
      <c r="O76" s="90"/>
      <c r="P76" s="90"/>
      <c r="Q76" s="90" t="s">
        <v>359</v>
      </c>
      <c r="R76" s="90">
        <v>0</v>
      </c>
      <c r="S76" s="90">
        <v>7.7711964506390601</v>
      </c>
      <c r="T76" s="90">
        <v>2.8763404841482099</v>
      </c>
      <c r="U76" s="90">
        <v>2.8763404841482099</v>
      </c>
      <c r="V76" s="90">
        <v>22.852443778832299</v>
      </c>
      <c r="W76" s="90">
        <v>0</v>
      </c>
      <c r="X76" s="90">
        <v>1.39323981601677</v>
      </c>
      <c r="Y76" s="90">
        <v>7.15197712290216</v>
      </c>
      <c r="Z76" s="90">
        <v>1411.6593347553101</v>
      </c>
      <c r="AA76" s="90">
        <v>68.454576932158204</v>
      </c>
      <c r="AB76" s="90">
        <v>0.52014342507349598</v>
      </c>
      <c r="AC76" s="90">
        <v>11.950918279534999</v>
      </c>
      <c r="AD76" s="90">
        <v>0</v>
      </c>
      <c r="AE76" s="90">
        <v>0</v>
      </c>
      <c r="AF76" s="90">
        <v>12.5701343399416</v>
      </c>
      <c r="AG76" s="90">
        <v>12.5701343399416</v>
      </c>
      <c r="AH76" s="90">
        <v>54.797433004293502</v>
      </c>
      <c r="AI76" s="90">
        <v>9.4644748665376905</v>
      </c>
      <c r="AJ76" s="90">
        <v>0.37772385543257397</v>
      </c>
      <c r="AK76" s="90">
        <v>9.9047218504880501</v>
      </c>
      <c r="AL76" s="90">
        <v>1.01354267874799</v>
      </c>
      <c r="AM76" s="90">
        <v>0</v>
      </c>
      <c r="AN76" s="90">
        <v>0.80197737849699902</v>
      </c>
      <c r="AO76" s="90">
        <v>4.0881129868769799</v>
      </c>
      <c r="AP76" s="90">
        <v>0</v>
      </c>
      <c r="AQ76" s="90">
        <v>302.462679497566</v>
      </c>
      <c r="AR76" s="90">
        <v>6164.7117542728301</v>
      </c>
      <c r="AS76" s="90">
        <v>630.17117346516898</v>
      </c>
      <c r="AT76" s="90">
        <v>6849.6803607422898</v>
      </c>
      <c r="AU76" s="90">
        <v>0</v>
      </c>
      <c r="AV76" s="90">
        <v>12.057538094765601</v>
      </c>
      <c r="AW76" s="90">
        <v>0</v>
      </c>
      <c r="AX76" s="90">
        <v>105.17480513566601</v>
      </c>
      <c r="AY76" s="90">
        <v>0.1238307985692</v>
      </c>
      <c r="AZ76" s="90">
        <v>4.3542596052624297E-2</v>
      </c>
      <c r="BA76" s="90">
        <v>163.80491939350799</v>
      </c>
      <c r="BB76" s="90">
        <v>5.5649627143305902E-2</v>
      </c>
      <c r="BC76" s="90">
        <v>0</v>
      </c>
      <c r="BD76" s="90">
        <v>8.0712942784547798E-3</v>
      </c>
      <c r="BE76" s="90">
        <v>218.98840630367499</v>
      </c>
      <c r="BF76" s="90">
        <v>212.397083695828</v>
      </c>
      <c r="BG76" s="90">
        <v>6.5913226078473501</v>
      </c>
      <c r="BH76" s="90">
        <v>0</v>
      </c>
      <c r="BI76" s="90">
        <v>0</v>
      </c>
      <c r="BJ76" s="90">
        <v>0.86894042560227502</v>
      </c>
      <c r="BK76" s="90">
        <v>0</v>
      </c>
      <c r="BL76" s="90">
        <v>9.32446898923593</v>
      </c>
      <c r="BM76" s="90">
        <v>0</v>
      </c>
      <c r="BN76" s="90">
        <v>0.24235151595319501</v>
      </c>
      <c r="BO76" s="90">
        <v>37.297870776082</v>
      </c>
      <c r="BP76" s="90">
        <v>0.25694205999966901</v>
      </c>
      <c r="BQ76" s="90">
        <v>0</v>
      </c>
      <c r="BR76" s="90">
        <v>0.62658866714065997</v>
      </c>
      <c r="BS76" s="90">
        <v>8.4961226210750803E-4</v>
      </c>
      <c r="BT76" s="90">
        <v>9.1453155155783996</v>
      </c>
      <c r="BU76" s="90">
        <v>43.928546076066098</v>
      </c>
      <c r="BV76" s="90">
        <v>0</v>
      </c>
      <c r="BW76" s="90">
        <v>0</v>
      </c>
      <c r="BX76" s="90">
        <v>14.715565714596201</v>
      </c>
      <c r="BY76" s="90">
        <v>0</v>
      </c>
      <c r="BZ76" s="90">
        <v>2.4020829349030199</v>
      </c>
      <c r="CA76" s="90">
        <v>294.158459851077</v>
      </c>
      <c r="CB76" s="90">
        <v>20.4548440255295</v>
      </c>
      <c r="CC76" s="90"/>
      <c r="CD76" s="28">
        <f t="shared" si="35"/>
        <v>7.9999985573567974E-3</v>
      </c>
      <c r="CE76" s="28">
        <f t="shared" si="36"/>
        <v>1.9247500557641982E-2</v>
      </c>
      <c r="CF76" s="66">
        <f t="shared" si="37"/>
        <v>2.0957986444435008E-7</v>
      </c>
      <c r="CG76" s="66"/>
      <c r="CH76" s="66">
        <f t="shared" si="38"/>
        <v>-1.3946016847103323E-7</v>
      </c>
      <c r="CI76" s="66">
        <f t="shared" si="39"/>
        <v>-2.6122738552761748E-5</v>
      </c>
      <c r="CJ76" s="66">
        <f t="shared" si="40"/>
        <v>-2.7105448051945638E-5</v>
      </c>
      <c r="CK76" s="66">
        <f t="shared" si="41"/>
        <v>1.0327992920166514E-5</v>
      </c>
      <c r="CL76" s="66">
        <f t="shared" si="42"/>
        <v>-5.5333724903008553E-7</v>
      </c>
      <c r="CM76" s="40">
        <f t="shared" si="43"/>
        <v>-4.9056641104648939E-4</v>
      </c>
      <c r="CN76" s="40">
        <f t="shared" si="44"/>
        <v>-5.5747186027445175E-4</v>
      </c>
      <c r="CO76" s="40">
        <f t="shared" si="45"/>
        <v>8.5551435863379891E-4</v>
      </c>
      <c r="CP76" s="40">
        <f t="shared" si="46"/>
        <v>-1.3389121741327616E-3</v>
      </c>
    </row>
    <row r="77" spans="1:94" x14ac:dyDescent="0.25">
      <c r="A77" s="65" t="s">
        <v>360</v>
      </c>
      <c r="B77" s="73">
        <v>1.7383536532999999</v>
      </c>
      <c r="C77" s="73">
        <v>2.6428350199999999E-2</v>
      </c>
      <c r="D77" s="73">
        <v>18.905615734000001</v>
      </c>
      <c r="E77" s="73">
        <v>0.38076775629999998</v>
      </c>
      <c r="F77" s="73">
        <v>0.35030628130000002</v>
      </c>
      <c r="G77" s="73">
        <v>0.3264819377</v>
      </c>
      <c r="H77" s="73">
        <v>0.72808499019999995</v>
      </c>
      <c r="I77" s="90"/>
      <c r="J77" s="90"/>
      <c r="K77" s="90"/>
      <c r="L77" s="90"/>
      <c r="M77" s="90"/>
      <c r="N77" s="90"/>
      <c r="O77" s="90"/>
      <c r="P77" s="90"/>
      <c r="Q77" s="90" t="s">
        <v>360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  <c r="AE77" s="90">
        <v>0</v>
      </c>
      <c r="AF77" s="90">
        <v>0</v>
      </c>
      <c r="AG77" s="90">
        <v>0</v>
      </c>
      <c r="AH77" s="90">
        <v>0</v>
      </c>
      <c r="AI77" s="90">
        <v>0</v>
      </c>
      <c r="AJ77" s="90">
        <v>0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</v>
      </c>
      <c r="AU77" s="90">
        <v>0</v>
      </c>
      <c r="AV77" s="90">
        <v>0</v>
      </c>
      <c r="AW77" s="90">
        <v>0</v>
      </c>
      <c r="AX77" s="90">
        <v>0</v>
      </c>
      <c r="AY77" s="90">
        <v>0</v>
      </c>
      <c r="AZ77" s="90">
        <v>0</v>
      </c>
      <c r="BA77" s="90">
        <v>0</v>
      </c>
      <c r="BB77" s="90">
        <v>0</v>
      </c>
      <c r="BC77" s="90">
        <v>0</v>
      </c>
      <c r="BD77" s="90">
        <v>0</v>
      </c>
      <c r="BE77" s="90">
        <v>0</v>
      </c>
      <c r="BF77" s="90">
        <v>0</v>
      </c>
      <c r="BG77" s="90">
        <v>0</v>
      </c>
      <c r="BH77" s="90">
        <v>0</v>
      </c>
      <c r="BI77" s="90">
        <v>0</v>
      </c>
      <c r="BJ77" s="90">
        <v>0</v>
      </c>
      <c r="BK77" s="90">
        <v>0</v>
      </c>
      <c r="BL77" s="90">
        <v>0</v>
      </c>
      <c r="BM77" s="90">
        <v>0</v>
      </c>
      <c r="BN77" s="90">
        <v>0</v>
      </c>
      <c r="BO77" s="90">
        <v>0</v>
      </c>
      <c r="BP77" s="90">
        <v>0</v>
      </c>
      <c r="BQ77" s="90">
        <v>0</v>
      </c>
      <c r="BR77" s="90">
        <v>0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0</v>
      </c>
      <c r="BZ77" s="90">
        <v>0</v>
      </c>
      <c r="CA77" s="90">
        <v>0</v>
      </c>
      <c r="CB77" s="90">
        <v>0</v>
      </c>
      <c r="CC77" s="90"/>
      <c r="CD77" s="28" t="e">
        <f t="shared" si="35"/>
        <v>#DIV/0!</v>
      </c>
      <c r="CE77" s="28" t="e">
        <f t="shared" si="36"/>
        <v>#DIV/0!</v>
      </c>
      <c r="CF77" s="66">
        <f t="shared" si="37"/>
        <v>-1</v>
      </c>
      <c r="CG77" s="66"/>
      <c r="CH77" s="66">
        <f t="shared" si="38"/>
        <v>-1</v>
      </c>
      <c r="CI77" s="66">
        <f t="shared" si="39"/>
        <v>-1</v>
      </c>
      <c r="CJ77" s="66">
        <f t="shared" si="40"/>
        <v>-1</v>
      </c>
      <c r="CK77" s="66">
        <f t="shared" si="41"/>
        <v>-1</v>
      </c>
      <c r="CL77" s="66">
        <f t="shared" si="42"/>
        <v>-1</v>
      </c>
      <c r="CM77" s="40" t="e">
        <f t="shared" si="43"/>
        <v>#DIV/0!</v>
      </c>
      <c r="CN77" s="40" t="e">
        <f t="shared" si="44"/>
        <v>#DIV/0!</v>
      </c>
      <c r="CO77" s="40" t="e">
        <f t="shared" si="45"/>
        <v>#DIV/0!</v>
      </c>
      <c r="CP77" s="40" t="e">
        <f t="shared" si="46"/>
        <v>#DIV/0!</v>
      </c>
    </row>
    <row r="78" spans="1:94" x14ac:dyDescent="0.25">
      <c r="A78" s="65" t="s">
        <v>361</v>
      </c>
      <c r="B78" s="73">
        <v>175.94480809999999</v>
      </c>
      <c r="C78" s="73">
        <v>2.9043128023000002</v>
      </c>
      <c r="D78" s="73">
        <v>542.57591595999997</v>
      </c>
      <c r="E78" s="73">
        <v>40.629288629000001</v>
      </c>
      <c r="F78" s="73">
        <v>37.378948631</v>
      </c>
      <c r="G78" s="73">
        <v>42.914599043999999</v>
      </c>
      <c r="H78" s="73">
        <v>78.007595019999997</v>
      </c>
      <c r="I78" s="90"/>
      <c r="J78" s="90"/>
      <c r="K78" s="90"/>
      <c r="L78" s="90"/>
      <c r="M78" s="90"/>
      <c r="N78" s="90"/>
      <c r="O78" s="90"/>
      <c r="P78" s="90"/>
      <c r="Q78" s="90" t="s">
        <v>361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  <c r="AE78" s="90">
        <v>0</v>
      </c>
      <c r="AF78" s="90">
        <v>0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0</v>
      </c>
      <c r="AQ78" s="90">
        <v>0</v>
      </c>
      <c r="AR78" s="90">
        <v>0</v>
      </c>
      <c r="AS78" s="90">
        <v>0</v>
      </c>
      <c r="AT78" s="90">
        <v>0</v>
      </c>
      <c r="AU78" s="90">
        <v>0</v>
      </c>
      <c r="AV78" s="90">
        <v>0</v>
      </c>
      <c r="AW78" s="90">
        <v>0</v>
      </c>
      <c r="AX78" s="90">
        <v>0</v>
      </c>
      <c r="AY78" s="90">
        <v>0</v>
      </c>
      <c r="AZ78" s="90">
        <v>0</v>
      </c>
      <c r="BA78" s="90">
        <v>0</v>
      </c>
      <c r="BB78" s="90">
        <v>0</v>
      </c>
      <c r="BC78" s="90">
        <v>0</v>
      </c>
      <c r="BD78" s="90">
        <v>0</v>
      </c>
      <c r="BE78" s="90">
        <v>0</v>
      </c>
      <c r="BF78" s="90">
        <v>0</v>
      </c>
      <c r="BG78" s="90">
        <v>0</v>
      </c>
      <c r="BH78" s="90">
        <v>0</v>
      </c>
      <c r="BI78" s="90">
        <v>0</v>
      </c>
      <c r="BJ78" s="90">
        <v>0</v>
      </c>
      <c r="BK78" s="90">
        <v>0</v>
      </c>
      <c r="BL78" s="90">
        <v>0</v>
      </c>
      <c r="BM78" s="90">
        <v>0</v>
      </c>
      <c r="BN78" s="90">
        <v>0</v>
      </c>
      <c r="BO78" s="90">
        <v>0</v>
      </c>
      <c r="BP78" s="90">
        <v>0</v>
      </c>
      <c r="BQ78" s="90">
        <v>0</v>
      </c>
      <c r="BR78" s="90">
        <v>0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0</v>
      </c>
      <c r="BZ78" s="90">
        <v>0</v>
      </c>
      <c r="CA78" s="90">
        <v>0</v>
      </c>
      <c r="CB78" s="90">
        <v>0</v>
      </c>
      <c r="CC78" s="90"/>
      <c r="CD78" s="28" t="e">
        <f t="shared" si="35"/>
        <v>#DIV/0!</v>
      </c>
      <c r="CE78" s="28" t="e">
        <f t="shared" si="36"/>
        <v>#DIV/0!</v>
      </c>
      <c r="CF78" s="66">
        <f t="shared" si="37"/>
        <v>-1</v>
      </c>
      <c r="CG78" s="66"/>
      <c r="CH78" s="66">
        <f t="shared" si="38"/>
        <v>-1</v>
      </c>
      <c r="CI78" s="66">
        <f t="shared" si="39"/>
        <v>-1</v>
      </c>
      <c r="CJ78" s="66">
        <f t="shared" si="40"/>
        <v>-1</v>
      </c>
      <c r="CK78" s="66">
        <f t="shared" si="41"/>
        <v>-1</v>
      </c>
      <c r="CL78" s="66">
        <f t="shared" si="42"/>
        <v>-1</v>
      </c>
      <c r="CM78" s="40" t="e">
        <f t="shared" si="43"/>
        <v>#DIV/0!</v>
      </c>
      <c r="CN78" s="40" t="e">
        <f t="shared" si="44"/>
        <v>#DIV/0!</v>
      </c>
      <c r="CO78" s="40" t="e">
        <f t="shared" si="45"/>
        <v>#DIV/0!</v>
      </c>
      <c r="CP78" s="40" t="e">
        <f t="shared" si="46"/>
        <v>#DIV/0!</v>
      </c>
    </row>
    <row r="79" spans="1:94" x14ac:dyDescent="0.25">
      <c r="A79" s="11" t="s">
        <v>362</v>
      </c>
      <c r="B79" s="73">
        <v>388.03279509999999</v>
      </c>
      <c r="C79" s="73">
        <v>5.3834467546999996</v>
      </c>
      <c r="D79" s="73">
        <v>4082.0409417999999</v>
      </c>
      <c r="E79" s="73">
        <v>99.416220831999993</v>
      </c>
      <c r="F79" s="73">
        <v>91.462912027000002</v>
      </c>
      <c r="G79" s="73">
        <v>302.52003725999998</v>
      </c>
      <c r="H79" s="73">
        <v>153.24735914999999</v>
      </c>
      <c r="I79" s="90"/>
      <c r="J79" s="90"/>
      <c r="K79" s="90"/>
      <c r="L79" s="90"/>
      <c r="M79" s="90"/>
      <c r="N79" s="90"/>
      <c r="O79" s="90"/>
      <c r="P79" s="90"/>
      <c r="Q79" s="90" t="s">
        <v>362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  <c r="AE79" s="90">
        <v>0</v>
      </c>
      <c r="AF79" s="90">
        <v>0</v>
      </c>
      <c r="AG79" s="90">
        <v>0</v>
      </c>
      <c r="AH79" s="90">
        <v>0</v>
      </c>
      <c r="AI79" s="90">
        <v>0</v>
      </c>
      <c r="AJ79" s="90">
        <v>0</v>
      </c>
      <c r="AK79" s="90">
        <v>0</v>
      </c>
      <c r="AL79" s="90">
        <v>0</v>
      </c>
      <c r="AM79" s="90">
        <v>0</v>
      </c>
      <c r="AN79" s="90">
        <v>0</v>
      </c>
      <c r="AO79" s="90">
        <v>0</v>
      </c>
      <c r="AP79" s="90">
        <v>0</v>
      </c>
      <c r="AQ79" s="90">
        <v>0</v>
      </c>
      <c r="AR79" s="90">
        <v>0</v>
      </c>
      <c r="AS79" s="90">
        <v>0</v>
      </c>
      <c r="AT79" s="90">
        <v>0</v>
      </c>
      <c r="AU79" s="90">
        <v>0</v>
      </c>
      <c r="AV79" s="90">
        <v>0</v>
      </c>
      <c r="AW79" s="90">
        <v>0</v>
      </c>
      <c r="AX79" s="90">
        <v>0</v>
      </c>
      <c r="AY79" s="90">
        <v>0</v>
      </c>
      <c r="AZ79" s="90">
        <v>0</v>
      </c>
      <c r="BA79" s="90">
        <v>0</v>
      </c>
      <c r="BB79" s="90">
        <v>0</v>
      </c>
      <c r="BC79" s="90">
        <v>0</v>
      </c>
      <c r="BD79" s="90">
        <v>0</v>
      </c>
      <c r="BE79" s="90">
        <v>0</v>
      </c>
      <c r="BF79" s="90">
        <v>0</v>
      </c>
      <c r="BG79" s="90">
        <v>0</v>
      </c>
      <c r="BH79" s="90">
        <v>0</v>
      </c>
      <c r="BI79" s="90">
        <v>0</v>
      </c>
      <c r="BJ79" s="90">
        <v>0</v>
      </c>
      <c r="BK79" s="90">
        <v>0</v>
      </c>
      <c r="BL79" s="90">
        <v>0</v>
      </c>
      <c r="BM79" s="90">
        <v>0</v>
      </c>
      <c r="BN79" s="90">
        <v>0</v>
      </c>
      <c r="BO79" s="90">
        <v>0</v>
      </c>
      <c r="BP79" s="90">
        <v>0</v>
      </c>
      <c r="BQ79" s="90">
        <v>0</v>
      </c>
      <c r="BR79" s="90">
        <v>0</v>
      </c>
      <c r="BS79" s="90">
        <v>0</v>
      </c>
      <c r="BT79" s="90">
        <v>0</v>
      </c>
      <c r="BU79" s="90">
        <v>0</v>
      </c>
      <c r="BV79" s="90">
        <v>0</v>
      </c>
      <c r="BW79" s="90">
        <v>0</v>
      </c>
      <c r="BX79" s="90">
        <v>0</v>
      </c>
      <c r="BY79" s="90">
        <v>0</v>
      </c>
      <c r="BZ79" s="90">
        <v>0</v>
      </c>
      <c r="CA79" s="90">
        <v>0</v>
      </c>
      <c r="CB79" s="90">
        <v>0</v>
      </c>
      <c r="CC79" s="90"/>
      <c r="CD79" s="28" t="e">
        <f t="shared" si="35"/>
        <v>#DIV/0!</v>
      </c>
      <c r="CE79" s="28" t="e">
        <f t="shared" si="36"/>
        <v>#DIV/0!</v>
      </c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</row>
    <row r="80" spans="1:94" x14ac:dyDescent="0.25">
      <c r="A80" s="12"/>
      <c r="B80" s="91"/>
      <c r="C80" s="91"/>
      <c r="D80" s="91"/>
      <c r="E80" s="91"/>
      <c r="F80" s="91"/>
      <c r="G80" s="91"/>
      <c r="H80" s="91"/>
      <c r="I80" s="91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</row>
    <row r="82" spans="1:16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</row>
    <row r="83" spans="1:16" x14ac:dyDescent="0.25">
      <c r="A83" s="5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</row>
    <row r="84" spans="1:16" x14ac:dyDescent="0.25">
      <c r="A84" s="7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</row>
    <row r="85" spans="1:16" x14ac:dyDescent="0.25">
      <c r="A85" s="13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</row>
    <row r="86" spans="1:16" x14ac:dyDescent="0.25">
      <c r="A86" s="13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</row>
    <row r="87" spans="1:16" x14ac:dyDescent="0.25">
      <c r="A87" s="13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</row>
    <row r="88" spans="1:16" x14ac:dyDescent="0.25">
      <c r="A88" s="13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x14ac:dyDescent="0.25">
      <c r="A89" s="13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  <row r="90" spans="1:16" x14ac:dyDescent="0.25">
      <c r="A90" s="13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</row>
    <row r="91" spans="1:16" x14ac:dyDescent="0.25">
      <c r="A91" s="13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</row>
    <row r="92" spans="1:16" x14ac:dyDescent="0.25">
      <c r="A92" s="13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</row>
    <row r="93" spans="1:16" x14ac:dyDescent="0.25">
      <c r="A93" s="13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1:16" x14ac:dyDescent="0.25">
      <c r="A94" s="13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</row>
    <row r="95" spans="1:16" x14ac:dyDescent="0.25">
      <c r="A95" s="16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</row>
    <row r="96" spans="1:16" x14ac:dyDescent="0.25">
      <c r="A96" s="16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</row>
    <row r="97" spans="1:16" x14ac:dyDescent="0.25">
      <c r="A97" s="12"/>
      <c r="B97" s="91"/>
      <c r="C97" s="43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327B-77A0-47CC-A104-98D759B73B6B}">
  <dimension ref="A1:CR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ColWidth="9.140625" defaultRowHeight="15" x14ac:dyDescent="0.25"/>
  <cols>
    <col min="1" max="1" width="19.28515625" style="72" customWidth="1"/>
    <col min="2" max="16" width="9.140625" style="72"/>
    <col min="17" max="17" width="22.28515625" style="72" bestFit="1" customWidth="1"/>
    <col min="18" max="18" width="6" style="72" bestFit="1" customWidth="1"/>
    <col min="19" max="19" width="5.42578125" style="72" bestFit="1" customWidth="1"/>
    <col min="20" max="20" width="5.5703125" style="72" bestFit="1" customWidth="1"/>
    <col min="21" max="21" width="14.5703125" style="72" bestFit="1" customWidth="1"/>
    <col min="22" max="22" width="5.5703125" style="72" bestFit="1" customWidth="1"/>
    <col min="23" max="23" width="5.5703125" style="72" customWidth="1"/>
    <col min="24" max="24" width="5.7109375" style="72" bestFit="1" customWidth="1"/>
    <col min="25" max="25" width="4.5703125" style="72" bestFit="1" customWidth="1"/>
    <col min="26" max="26" width="6.7109375" style="72" bestFit="1" customWidth="1"/>
    <col min="27" max="28" width="5.7109375" style="72" bestFit="1" customWidth="1"/>
    <col min="29" max="29" width="5.5703125" style="72" bestFit="1" customWidth="1"/>
    <col min="30" max="30" width="5.85546875" style="72" bestFit="1" customWidth="1"/>
    <col min="31" max="31" width="5.85546875" style="72" customWidth="1"/>
    <col min="32" max="32" width="6.42578125" style="72" bestFit="1" customWidth="1"/>
    <col min="33" max="33" width="15.42578125" style="72" bestFit="1" customWidth="1"/>
    <col min="34" max="34" width="6.5703125" style="72" bestFit="1" customWidth="1"/>
    <col min="35" max="35" width="5" style="72" bestFit="1" customWidth="1"/>
    <col min="36" max="36" width="5.140625" style="72" bestFit="1" customWidth="1"/>
    <col min="37" max="37" width="5.140625" style="72" customWidth="1"/>
    <col min="38" max="38" width="4.140625" style="72" bestFit="1" customWidth="1"/>
    <col min="39" max="39" width="6.5703125" style="72" bestFit="1" customWidth="1"/>
    <col min="40" max="40" width="6.140625" style="72" bestFit="1" customWidth="1"/>
    <col min="41" max="41" width="4.85546875" style="72" bestFit="1" customWidth="1"/>
    <col min="42" max="42" width="10" style="72" bestFit="1" customWidth="1"/>
    <col min="43" max="43" width="10" style="72" customWidth="1"/>
    <col min="44" max="45" width="7.7109375" style="72" bestFit="1" customWidth="1"/>
    <col min="46" max="46" width="9.28515625" style="72" bestFit="1" customWidth="1"/>
    <col min="47" max="47" width="6" style="72" customWidth="1"/>
    <col min="48" max="48" width="5.7109375" style="72" bestFit="1" customWidth="1"/>
    <col min="49" max="49" width="4.28515625" style="72" bestFit="1" customWidth="1"/>
    <col min="50" max="50" width="6.7109375" style="72" bestFit="1" customWidth="1"/>
    <col min="51" max="51" width="4.5703125" style="72" bestFit="1" customWidth="1"/>
    <col min="52" max="52" width="4.140625" style="72" customWidth="1"/>
    <col min="53" max="53" width="4.28515625" style="72" bestFit="1" customWidth="1"/>
    <col min="54" max="54" width="4.140625" style="72" bestFit="1" customWidth="1"/>
    <col min="55" max="55" width="6.7109375" style="72" bestFit="1" customWidth="1"/>
    <col min="56" max="56" width="3.28515625" style="72" customWidth="1"/>
    <col min="57" max="57" width="6.7109375" style="72" bestFit="1" customWidth="1"/>
    <col min="58" max="58" width="6.85546875" style="72" bestFit="1" customWidth="1"/>
    <col min="59" max="59" width="5.7109375" style="72" bestFit="1" customWidth="1"/>
    <col min="60" max="60" width="5.140625" style="72" bestFit="1" customWidth="1"/>
    <col min="61" max="61" width="5.28515625" style="72" customWidth="1"/>
    <col min="62" max="62" width="8.7109375" style="72" bestFit="1" customWidth="1"/>
    <col min="63" max="63" width="4.85546875" style="72" customWidth="1"/>
    <col min="64" max="64" width="7.85546875" style="72" bestFit="1" customWidth="1"/>
    <col min="65" max="65" width="5.85546875" style="72" customWidth="1"/>
    <col min="66" max="66" width="6" style="72" customWidth="1"/>
    <col min="67" max="67" width="5.7109375" style="72" bestFit="1" customWidth="1"/>
    <col min="68" max="68" width="5.7109375" style="72" customWidth="1"/>
    <col min="69" max="69" width="3.85546875" style="72" bestFit="1" customWidth="1"/>
    <col min="70" max="70" width="6.7109375" style="72" bestFit="1" customWidth="1"/>
    <col min="71" max="71" width="3.85546875" style="72" bestFit="1" customWidth="1"/>
    <col min="72" max="72" width="7.7109375" style="72" bestFit="1" customWidth="1"/>
    <col min="73" max="73" width="8" style="72" bestFit="1" customWidth="1"/>
    <col min="74" max="75" width="5.28515625" style="72" bestFit="1" customWidth="1"/>
    <col min="76" max="76" width="5.7109375" style="72" bestFit="1" customWidth="1"/>
    <col min="77" max="77" width="5.7109375" style="72" customWidth="1"/>
    <col min="78" max="78" width="5.7109375" style="72" bestFit="1" customWidth="1"/>
    <col min="79" max="79" width="9.140625" style="72" bestFit="1" customWidth="1"/>
    <col min="80" max="80" width="7.140625" style="72" bestFit="1" customWidth="1"/>
    <col min="81" max="16384" width="9.140625" style="72"/>
  </cols>
  <sheetData>
    <row r="1" spans="1:96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 t="s">
        <v>297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</row>
    <row r="2" spans="1:96" x14ac:dyDescent="0.25">
      <c r="A2" s="90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302</v>
      </c>
      <c r="L2" s="90" t="s">
        <v>303</v>
      </c>
      <c r="M2" s="90" t="s">
        <v>304</v>
      </c>
      <c r="N2" s="90" t="s">
        <v>305</v>
      </c>
      <c r="O2" s="90" t="s">
        <v>306</v>
      </c>
      <c r="P2" s="90"/>
      <c r="Q2" s="90" t="s">
        <v>307</v>
      </c>
      <c r="R2" s="90" t="s">
        <v>308</v>
      </c>
      <c r="S2" s="73" t="s">
        <v>35</v>
      </c>
      <c r="T2" s="73" t="s">
        <v>39</v>
      </c>
      <c r="U2" s="73" t="s">
        <v>41</v>
      </c>
      <c r="V2" s="73" t="s">
        <v>43</v>
      </c>
      <c r="W2" s="73" t="s">
        <v>309</v>
      </c>
      <c r="X2" s="73" t="s">
        <v>45</v>
      </c>
      <c r="Y2" s="73" t="s">
        <v>49</v>
      </c>
      <c r="Z2" s="73" t="s">
        <v>53</v>
      </c>
      <c r="AA2" s="73" t="s">
        <v>55</v>
      </c>
      <c r="AB2" s="73" t="s">
        <v>57</v>
      </c>
      <c r="AC2" s="73" t="s">
        <v>59</v>
      </c>
      <c r="AD2" s="73" t="s">
        <v>61</v>
      </c>
      <c r="AE2" s="73" t="s">
        <v>310</v>
      </c>
      <c r="AF2" s="73" t="s">
        <v>63</v>
      </c>
      <c r="AG2" s="73" t="s">
        <v>65</v>
      </c>
      <c r="AH2" s="73" t="s">
        <v>69</v>
      </c>
      <c r="AI2" s="73" t="s">
        <v>71</v>
      </c>
      <c r="AJ2" s="73" t="s">
        <v>73</v>
      </c>
      <c r="AK2" s="73" t="s">
        <v>311</v>
      </c>
      <c r="AL2" s="73" t="s">
        <v>75</v>
      </c>
      <c r="AM2" s="73" t="s">
        <v>77</v>
      </c>
      <c r="AN2" s="73" t="s">
        <v>79</v>
      </c>
      <c r="AO2" s="73" t="s">
        <v>81</v>
      </c>
      <c r="AP2" s="73" t="s">
        <v>83</v>
      </c>
      <c r="AQ2" s="73" t="s">
        <v>312</v>
      </c>
      <c r="AR2" s="73" t="s">
        <v>85</v>
      </c>
      <c r="AS2" s="73" t="s">
        <v>87</v>
      </c>
      <c r="AT2" s="73" t="s">
        <v>160</v>
      </c>
      <c r="AU2" s="73" t="s">
        <v>91</v>
      </c>
      <c r="AV2" s="73" t="s">
        <v>93</v>
      </c>
      <c r="AW2" s="73" t="s">
        <v>95</v>
      </c>
      <c r="AX2" s="73" t="s">
        <v>97</v>
      </c>
      <c r="AY2" s="73" t="s">
        <v>99</v>
      </c>
      <c r="AZ2" s="73" t="s">
        <v>101</v>
      </c>
      <c r="BA2" s="73" t="s">
        <v>103</v>
      </c>
      <c r="BB2" s="73" t="s">
        <v>105</v>
      </c>
      <c r="BC2" s="73" t="s">
        <v>107</v>
      </c>
      <c r="BD2" s="73" t="s">
        <v>109</v>
      </c>
      <c r="BE2" s="73" t="s">
        <v>161</v>
      </c>
      <c r="BF2" s="73" t="s">
        <v>162</v>
      </c>
      <c r="BG2" s="73" t="s">
        <v>111</v>
      </c>
      <c r="BH2" s="73" t="s">
        <v>113</v>
      </c>
      <c r="BI2" s="73" t="s">
        <v>115</v>
      </c>
      <c r="BJ2" s="73" t="s">
        <v>117</v>
      </c>
      <c r="BK2" s="73" t="s">
        <v>119</v>
      </c>
      <c r="BL2" s="73" t="s">
        <v>121</v>
      </c>
      <c r="BM2" s="73" t="s">
        <v>123</v>
      </c>
      <c r="BN2" s="73" t="s">
        <v>125</v>
      </c>
      <c r="BO2" s="73" t="s">
        <v>127</v>
      </c>
      <c r="BP2" s="73" t="s">
        <v>129</v>
      </c>
      <c r="BQ2" s="73" t="s">
        <v>131</v>
      </c>
      <c r="BR2" s="73" t="s">
        <v>133</v>
      </c>
      <c r="BS2" s="73" t="s">
        <v>135</v>
      </c>
      <c r="BT2" s="73" t="s">
        <v>139</v>
      </c>
      <c r="BU2" s="73" t="s">
        <v>141</v>
      </c>
      <c r="BV2" s="73" t="s">
        <v>143</v>
      </c>
      <c r="BW2" s="73" t="s">
        <v>145</v>
      </c>
      <c r="BX2" s="73" t="s">
        <v>147</v>
      </c>
      <c r="BY2" s="73" t="s">
        <v>149</v>
      </c>
      <c r="BZ2" s="73" t="s">
        <v>151</v>
      </c>
      <c r="CA2" s="73" t="s">
        <v>153</v>
      </c>
      <c r="CB2" s="73" t="s">
        <v>155</v>
      </c>
      <c r="CC2" s="90"/>
      <c r="CD2" s="90" t="s">
        <v>69</v>
      </c>
      <c r="CE2" s="73" t="s">
        <v>343</v>
      </c>
      <c r="CF2" s="90" t="s">
        <v>53</v>
      </c>
      <c r="CG2" s="90" t="s">
        <v>81</v>
      </c>
      <c r="CH2" s="90" t="s">
        <v>160</v>
      </c>
      <c r="CI2" s="90" t="s">
        <v>161</v>
      </c>
      <c r="CJ2" s="90" t="s">
        <v>162</v>
      </c>
      <c r="CK2" s="90" t="s">
        <v>139</v>
      </c>
      <c r="CL2" s="90" t="s">
        <v>163</v>
      </c>
      <c r="CM2" s="90" t="s">
        <v>300</v>
      </c>
      <c r="CN2" s="90" t="s">
        <v>301</v>
      </c>
      <c r="CO2" s="90" t="s">
        <v>302</v>
      </c>
      <c r="CP2" s="90" t="s">
        <v>306</v>
      </c>
      <c r="CQ2" s="90"/>
      <c r="CR2" s="90"/>
    </row>
    <row r="3" spans="1:96" x14ac:dyDescent="0.25">
      <c r="A3" s="73" t="s">
        <v>165</v>
      </c>
      <c r="B3" s="73">
        <v>245.79064136</v>
      </c>
      <c r="C3" s="73"/>
      <c r="D3" s="73">
        <v>1236.0386994</v>
      </c>
      <c r="E3" s="73">
        <v>39.325768429</v>
      </c>
      <c r="F3" s="73">
        <v>36.179717611000001</v>
      </c>
      <c r="G3" s="73">
        <v>82.610537407999999</v>
      </c>
      <c r="H3" s="73">
        <v>135.52300278999999</v>
      </c>
      <c r="I3" s="73"/>
      <c r="J3" s="73"/>
      <c r="K3" s="73"/>
      <c r="L3" s="73"/>
      <c r="M3" s="73"/>
      <c r="N3" s="22"/>
      <c r="O3" s="22"/>
      <c r="P3" s="73"/>
      <c r="Q3" s="90" t="s">
        <v>165</v>
      </c>
      <c r="R3" s="73">
        <v>0</v>
      </c>
      <c r="S3" s="73">
        <v>3.5803034555527198</v>
      </c>
      <c r="T3" s="73">
        <v>1.32517169688109</v>
      </c>
      <c r="U3" s="73">
        <v>1.32517169688109</v>
      </c>
      <c r="V3" s="73">
        <v>10.5284337358091</v>
      </c>
      <c r="W3" s="73">
        <v>0</v>
      </c>
      <c r="X3" s="73">
        <v>0.64188543921569496</v>
      </c>
      <c r="Y3" s="73">
        <v>3.2950169910884699</v>
      </c>
      <c r="Z3" s="73">
        <v>245.79056013007201</v>
      </c>
      <c r="AA3" s="73">
        <v>31.5380513853469</v>
      </c>
      <c r="AB3" s="73">
        <v>0.23963754817522401</v>
      </c>
      <c r="AC3" s="73">
        <v>5.5059611675183104</v>
      </c>
      <c r="AD3" s="73">
        <v>0</v>
      </c>
      <c r="AE3" s="73">
        <v>0</v>
      </c>
      <c r="AF3" s="73">
        <v>5.7912429591108801</v>
      </c>
      <c r="AG3" s="73">
        <v>5.7912429591108801</v>
      </c>
      <c r="AH3" s="73">
        <v>9.8883048019973696</v>
      </c>
      <c r="AI3" s="73">
        <v>4.3604169342943297</v>
      </c>
      <c r="AJ3" s="73">
        <v>0.17402242100971299</v>
      </c>
      <c r="AK3" s="73">
        <v>4.5632499440529299</v>
      </c>
      <c r="AL3" s="73">
        <v>0.46695336623608102</v>
      </c>
      <c r="AM3" s="73">
        <v>0</v>
      </c>
      <c r="AN3" s="73">
        <v>0.369483288366385</v>
      </c>
      <c r="AO3" s="73">
        <v>0.69634942836356395</v>
      </c>
      <c r="AP3" s="73">
        <v>0</v>
      </c>
      <c r="AQ3" s="73">
        <v>139.348683711701</v>
      </c>
      <c r="AR3" s="73">
        <v>1112.43438777096</v>
      </c>
      <c r="AS3" s="73">
        <v>113.715516218632</v>
      </c>
      <c r="AT3" s="73">
        <v>1236.03820879159</v>
      </c>
      <c r="AU3" s="73">
        <v>0</v>
      </c>
      <c r="AV3" s="73">
        <v>5.5550836919426496</v>
      </c>
      <c r="AW3" s="73">
        <v>0</v>
      </c>
      <c r="AX3" s="73">
        <v>48.455517648294403</v>
      </c>
      <c r="AY3" s="73">
        <v>2.10927470030919E-2</v>
      </c>
      <c r="AZ3" s="73">
        <v>7.4168388090632004E-3</v>
      </c>
      <c r="BA3" s="73">
        <v>27.901779637009</v>
      </c>
      <c r="BB3" s="73">
        <v>9.4790846618936601E-3</v>
      </c>
      <c r="BC3" s="73">
        <v>0</v>
      </c>
      <c r="BD3" s="73">
        <v>1.3748281845489001E-3</v>
      </c>
      <c r="BE3" s="73">
        <v>39.324815903302998</v>
      </c>
      <c r="BF3" s="73">
        <v>36.178753870751798</v>
      </c>
      <c r="BG3" s="73">
        <v>3.1460620325512401</v>
      </c>
      <c r="BH3" s="73">
        <v>0</v>
      </c>
      <c r="BI3" s="73">
        <v>0</v>
      </c>
      <c r="BJ3" s="73">
        <v>0.14801116208932</v>
      </c>
      <c r="BK3" s="73">
        <v>0</v>
      </c>
      <c r="BL3" s="73">
        <v>1.58828880063052</v>
      </c>
      <c r="BM3" s="73">
        <v>0</v>
      </c>
      <c r="BN3" s="73">
        <v>4.1281015603212103E-2</v>
      </c>
      <c r="BO3" s="73">
        <v>6.3531548863792899</v>
      </c>
      <c r="BP3" s="73">
        <v>0.118376735552549</v>
      </c>
      <c r="BQ3" s="73">
        <v>0</v>
      </c>
      <c r="BR3" s="73">
        <v>0.106730152383471</v>
      </c>
      <c r="BS3" s="73">
        <v>1.4471799839062499E-4</v>
      </c>
      <c r="BT3" s="73">
        <v>82.610541449428695</v>
      </c>
      <c r="BU3" s="73">
        <v>20.238545084919</v>
      </c>
      <c r="BV3" s="73">
        <v>0</v>
      </c>
      <c r="BW3" s="73">
        <v>0</v>
      </c>
      <c r="BX3" s="73">
        <v>6.7796627409218599</v>
      </c>
      <c r="BY3" s="73">
        <v>0</v>
      </c>
      <c r="BZ3" s="73">
        <v>1.1066718919988701</v>
      </c>
      <c r="CA3" s="73">
        <v>135.52297296251601</v>
      </c>
      <c r="CB3" s="73">
        <v>9.4238425936267092</v>
      </c>
      <c r="CC3" s="90"/>
      <c r="CD3" s="28">
        <f t="shared" ref="CD3:CD60" si="0">AH3/AT3</f>
        <v>7.9999992974850252E-3</v>
      </c>
      <c r="CE3" s="28">
        <f>AO3/BF3</f>
        <v>1.9247468579245839E-2</v>
      </c>
      <c r="CF3" s="66">
        <f t="shared" ref="CF3:CF60" si="1">IF(B3=0,"",(Z3-B3)/B3)</f>
        <v>-3.3048421834249362E-7</v>
      </c>
      <c r="CG3" s="66" t="str">
        <f t="shared" ref="CG3:CG60" si="2">IF(C3=0,"",(AO3-C3)/C3)</f>
        <v/>
      </c>
      <c r="CH3" s="66">
        <f t="shared" ref="CH3:CH60" si="3">IF(D3=0,"",(AT3-D3)/D3)</f>
        <v>-3.9691994292461803E-7</v>
      </c>
      <c r="CI3" s="66">
        <f t="shared" ref="CI3:CI34" si="4">IF(E3=0,"",(BE3-E3)/E3)</f>
        <v>-2.4221413466387464E-5</v>
      </c>
      <c r="CJ3" s="66">
        <f t="shared" ref="CJ3:CJ34" si="5">IF(F3=0,"",(BF3-F3)/F3)</f>
        <v>-2.6637583481573912E-5</v>
      </c>
      <c r="CK3" s="66">
        <f t="shared" ref="CK3:CK60" si="6">IF(G3=0,"",(BT3-G3)/G3)</f>
        <v>4.8921467194194306E-8</v>
      </c>
      <c r="CL3" s="66">
        <f t="shared" ref="CL3:CL60" si="7">IF(H3=0,"",(CA3-H3)/H3)</f>
        <v>-2.2009166983382707E-7</v>
      </c>
      <c r="CM3" s="40">
        <f>(T3/0.009783-$CA3)/$CA3</f>
        <v>-4.8992095571136522E-4</v>
      </c>
      <c r="CN3" s="40">
        <f>(X3/0.004739-$CA3)/$CA3</f>
        <v>-5.5731155978845962E-4</v>
      </c>
      <c r="CO3" s="40">
        <f>(AF3/0.042696-$CA3)/$CA3</f>
        <v>8.5618012315580891E-4</v>
      </c>
      <c r="CP3" s="40">
        <f>(AN3/0.00273-$CA3)/$CA3</f>
        <v>-1.3363718939030532E-3</v>
      </c>
      <c r="CQ3" s="90"/>
      <c r="CR3" s="90"/>
    </row>
    <row r="4" spans="1:96" x14ac:dyDescent="0.25">
      <c r="A4" s="73" t="s">
        <v>167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22"/>
      <c r="O4" s="22"/>
      <c r="P4" s="73"/>
      <c r="Q4" s="90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90"/>
      <c r="CD4" s="28" t="e">
        <f t="shared" si="0"/>
        <v>#DIV/0!</v>
      </c>
      <c r="CE4" s="28" t="e">
        <f t="shared" ref="CE4:CE60" si="8">AO4/BF4</f>
        <v>#DIV/0!</v>
      </c>
      <c r="CF4" s="66" t="str">
        <f t="shared" si="1"/>
        <v/>
      </c>
      <c r="CG4" s="66" t="str">
        <f t="shared" si="2"/>
        <v/>
      </c>
      <c r="CH4" s="66" t="str">
        <f t="shared" si="3"/>
        <v/>
      </c>
      <c r="CI4" s="66" t="str">
        <f t="shared" si="4"/>
        <v/>
      </c>
      <c r="CJ4" s="66" t="str">
        <f t="shared" si="5"/>
        <v/>
      </c>
      <c r="CK4" s="66" t="str">
        <f t="shared" si="6"/>
        <v/>
      </c>
      <c r="CL4" s="66" t="str">
        <f t="shared" si="7"/>
        <v/>
      </c>
      <c r="CM4" s="40" t="e">
        <f t="shared" ref="CM4:CM67" si="9">(T4/0.009783-$CA4)/$CA4</f>
        <v>#DIV/0!</v>
      </c>
      <c r="CN4" s="40" t="e">
        <f t="shared" ref="CN4:CN67" si="10">(X4/0.004739-$CA4)/$CA4</f>
        <v>#DIV/0!</v>
      </c>
      <c r="CO4" s="40" t="e">
        <f t="shared" ref="CO4:CO67" si="11">(AF4/0.042696-$CA4)/$CA4</f>
        <v>#DIV/0!</v>
      </c>
      <c r="CP4" s="40" t="e">
        <f t="shared" ref="CP4:CP67" si="12">(AN4/0.00273-$CA4)/$CA4</f>
        <v>#DIV/0!</v>
      </c>
      <c r="CQ4" s="66" t="str">
        <f>IF(N4=0,"",(#REF!-N4)/N4)</f>
        <v/>
      </c>
      <c r="CR4" s="66" t="str">
        <f t="shared" ref="CR4:CR60" si="13">IF(O4=0,"",(AN4-O4)/O4)</f>
        <v/>
      </c>
    </row>
    <row r="5" spans="1:96" x14ac:dyDescent="0.25">
      <c r="A5" s="73" t="s">
        <v>168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22"/>
      <c r="O5" s="22"/>
      <c r="P5" s="73"/>
      <c r="Q5" s="90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90"/>
      <c r="CD5" s="28" t="e">
        <f t="shared" si="0"/>
        <v>#DIV/0!</v>
      </c>
      <c r="CE5" s="28" t="e">
        <f t="shared" si="8"/>
        <v>#DIV/0!</v>
      </c>
      <c r="CF5" s="66" t="str">
        <f t="shared" si="1"/>
        <v/>
      </c>
      <c r="CG5" s="66" t="str">
        <f t="shared" si="2"/>
        <v/>
      </c>
      <c r="CH5" s="66" t="str">
        <f t="shared" si="3"/>
        <v/>
      </c>
      <c r="CI5" s="66" t="str">
        <f t="shared" si="4"/>
        <v/>
      </c>
      <c r="CJ5" s="66" t="str">
        <f t="shared" si="5"/>
        <v/>
      </c>
      <c r="CK5" s="66" t="str">
        <f t="shared" si="6"/>
        <v/>
      </c>
      <c r="CL5" s="66" t="str">
        <f t="shared" si="7"/>
        <v/>
      </c>
      <c r="CM5" s="40" t="e">
        <f t="shared" si="9"/>
        <v>#DIV/0!</v>
      </c>
      <c r="CN5" s="40" t="e">
        <f t="shared" si="10"/>
        <v>#DIV/0!</v>
      </c>
      <c r="CO5" s="40" t="e">
        <f t="shared" si="11"/>
        <v>#DIV/0!</v>
      </c>
      <c r="CP5" s="40" t="e">
        <f t="shared" si="12"/>
        <v>#DIV/0!</v>
      </c>
      <c r="CQ5" s="66" t="str">
        <f>IF(N5=0,"",(#REF!-N5)/N5)</f>
        <v/>
      </c>
      <c r="CR5" s="66" t="str">
        <f t="shared" si="13"/>
        <v/>
      </c>
    </row>
    <row r="6" spans="1:96" x14ac:dyDescent="0.25">
      <c r="A6" s="73" t="s">
        <v>169</v>
      </c>
      <c r="B6" s="73">
        <v>2852.2256016000001</v>
      </c>
      <c r="C6" s="73"/>
      <c r="D6" s="73">
        <v>17940.075322000001</v>
      </c>
      <c r="E6" s="73">
        <v>442.54435017999998</v>
      </c>
      <c r="F6" s="73">
        <v>407.14065534000002</v>
      </c>
      <c r="G6" s="73">
        <v>804.77078419999998</v>
      </c>
      <c r="H6" s="73">
        <v>2190.9931314999999</v>
      </c>
      <c r="I6" s="73"/>
      <c r="J6" s="73"/>
      <c r="K6" s="73"/>
      <c r="L6" s="22"/>
      <c r="M6" s="73"/>
      <c r="N6" s="22"/>
      <c r="O6" s="22"/>
      <c r="P6" s="73"/>
      <c r="Q6" s="90" t="s">
        <v>169</v>
      </c>
      <c r="R6" s="73">
        <v>0</v>
      </c>
      <c r="S6" s="73">
        <v>57.882574651748001</v>
      </c>
      <c r="T6" s="73">
        <v>21.4239385266381</v>
      </c>
      <c r="U6" s="73">
        <v>21.4239385266381</v>
      </c>
      <c r="V6" s="73">
        <v>170.21275000873899</v>
      </c>
      <c r="W6" s="73">
        <v>0</v>
      </c>
      <c r="X6" s="73">
        <v>10.3773104328586</v>
      </c>
      <c r="Y6" s="73">
        <v>53.270350995906199</v>
      </c>
      <c r="Z6" s="73">
        <v>2852.2248211229198</v>
      </c>
      <c r="AA6" s="73">
        <v>509.87350657324401</v>
      </c>
      <c r="AB6" s="73">
        <v>3.8742091575484601</v>
      </c>
      <c r="AC6" s="73">
        <v>89.014512786660703</v>
      </c>
      <c r="AD6" s="73">
        <v>0</v>
      </c>
      <c r="AE6" s="73">
        <v>0</v>
      </c>
      <c r="AF6" s="73">
        <v>93.626719841821497</v>
      </c>
      <c r="AG6" s="73">
        <v>93.626719841821497</v>
      </c>
      <c r="AH6" s="73">
        <v>143.520527098538</v>
      </c>
      <c r="AI6" s="73">
        <v>70.494692587554496</v>
      </c>
      <c r="AJ6" s="73">
        <v>2.8134142500997599</v>
      </c>
      <c r="AK6" s="73">
        <v>73.773723621276602</v>
      </c>
      <c r="AL6" s="73">
        <v>7.5492065913218296</v>
      </c>
      <c r="AM6" s="73">
        <v>0</v>
      </c>
      <c r="AN6" s="73">
        <v>5.9734064227228103</v>
      </c>
      <c r="AO6" s="73">
        <v>7.8362365785038302</v>
      </c>
      <c r="AP6" s="73">
        <v>0</v>
      </c>
      <c r="AQ6" s="73">
        <v>2252.8425629784401</v>
      </c>
      <c r="AR6" s="73">
        <v>16146.0650667017</v>
      </c>
      <c r="AS6" s="73">
        <v>1650.48655482138</v>
      </c>
      <c r="AT6" s="73">
        <v>17940.072148621599</v>
      </c>
      <c r="AU6" s="73">
        <v>0</v>
      </c>
      <c r="AV6" s="73">
        <v>89.808762369759506</v>
      </c>
      <c r="AW6" s="73">
        <v>0</v>
      </c>
      <c r="AX6" s="73">
        <v>783.37750783495198</v>
      </c>
      <c r="AY6" s="73">
        <v>0.23838175849490401</v>
      </c>
      <c r="AZ6" s="73">
        <v>8.3452528207366705E-2</v>
      </c>
      <c r="BA6" s="73">
        <v>313.94835587427002</v>
      </c>
      <c r="BB6" s="73">
        <v>0.106699334635824</v>
      </c>
      <c r="BC6" s="73">
        <v>0</v>
      </c>
      <c r="BD6" s="73">
        <v>1.5469253378241401E-2</v>
      </c>
      <c r="BE6" s="73">
        <v>442.533601399931</v>
      </c>
      <c r="BF6" s="73">
        <v>407.13008239251798</v>
      </c>
      <c r="BG6" s="73">
        <v>35.403519007413003</v>
      </c>
      <c r="BH6" s="73">
        <v>1.8338596868334401E-4</v>
      </c>
      <c r="BI6" s="73">
        <v>0</v>
      </c>
      <c r="BJ6" s="73">
        <v>1.6791201293231199</v>
      </c>
      <c r="BK6" s="73">
        <v>0</v>
      </c>
      <c r="BL6" s="73">
        <v>17.876914395101299</v>
      </c>
      <c r="BM6" s="73">
        <v>0</v>
      </c>
      <c r="BN6" s="73">
        <v>0.46448489628796702</v>
      </c>
      <c r="BO6" s="73">
        <v>71.507648849352606</v>
      </c>
      <c r="BP6" s="73">
        <v>1.9137894151250601</v>
      </c>
      <c r="BQ6" s="73">
        <v>1.8729200769413001E-4</v>
      </c>
      <c r="BR6" s="73">
        <v>1.2075485488318201</v>
      </c>
      <c r="BS6" s="73">
        <v>1.63614665851617E-3</v>
      </c>
      <c r="BT6" s="73">
        <v>804.77048953534302</v>
      </c>
      <c r="BU6" s="73">
        <v>327.19546824060001</v>
      </c>
      <c r="BV6" s="73">
        <v>0</v>
      </c>
      <c r="BW6" s="73">
        <v>0</v>
      </c>
      <c r="BX6" s="73">
        <v>109.606430368728</v>
      </c>
      <c r="BY6" s="73">
        <v>0</v>
      </c>
      <c r="BZ6" s="73">
        <v>17.891521435955902</v>
      </c>
      <c r="CA6" s="73">
        <v>2190.9920768096899</v>
      </c>
      <c r="CB6" s="73">
        <v>152.354672207313</v>
      </c>
      <c r="CC6" s="90"/>
      <c r="CD6" s="28">
        <f t="shared" si="0"/>
        <v>7.9999972079022666E-3</v>
      </c>
      <c r="CE6" s="28">
        <f t="shared" si="8"/>
        <v>1.9247500780226894E-2</v>
      </c>
      <c r="CF6" s="66">
        <f t="shared" si="1"/>
        <v>-2.7363791975638039E-7</v>
      </c>
      <c r="CG6" s="66" t="str">
        <f t="shared" si="2"/>
        <v/>
      </c>
      <c r="CH6" s="66">
        <f t="shared" si="3"/>
        <v>-1.7688768551636554E-7</v>
      </c>
      <c r="CI6" s="66">
        <f t="shared" si="4"/>
        <v>-2.4288594046241165E-5</v>
      </c>
      <c r="CJ6" s="66">
        <f t="shared" si="5"/>
        <v>-2.5968783375899945E-5</v>
      </c>
      <c r="CK6" s="66">
        <f t="shared" si="6"/>
        <v>-3.6614730895768458E-7</v>
      </c>
      <c r="CL6" s="66">
        <f t="shared" si="7"/>
        <v>-4.8137545243447544E-7</v>
      </c>
      <c r="CM6" s="40">
        <f t="shared" si="9"/>
        <v>-4.9158939285817932E-4</v>
      </c>
      <c r="CN6" s="40">
        <f t="shared" si="10"/>
        <v>-5.5869757050548544E-4</v>
      </c>
      <c r="CO6" s="40">
        <f t="shared" si="11"/>
        <v>8.5649432812206681E-4</v>
      </c>
      <c r="CP6" s="40">
        <f t="shared" si="12"/>
        <v>-1.3378031515439369E-3</v>
      </c>
      <c r="CQ6" s="66" t="str">
        <f>IF(N6=0,"",(#REF!-N6)/N6)</f>
        <v/>
      </c>
      <c r="CR6" s="66" t="str">
        <f t="shared" si="13"/>
        <v/>
      </c>
    </row>
    <row r="7" spans="1:96" x14ac:dyDescent="0.25">
      <c r="A7" s="73" t="s">
        <v>170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22"/>
      <c r="O7" s="22"/>
      <c r="P7" s="73"/>
      <c r="Q7" s="90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90"/>
      <c r="CD7" s="28" t="e">
        <f t="shared" si="0"/>
        <v>#DIV/0!</v>
      </c>
      <c r="CE7" s="28" t="e">
        <f t="shared" si="8"/>
        <v>#DIV/0!</v>
      </c>
      <c r="CF7" s="66" t="str">
        <f t="shared" si="1"/>
        <v/>
      </c>
      <c r="CG7" s="66" t="str">
        <f t="shared" si="2"/>
        <v/>
      </c>
      <c r="CH7" s="66" t="str">
        <f t="shared" si="3"/>
        <v/>
      </c>
      <c r="CI7" s="66" t="str">
        <f t="shared" si="4"/>
        <v/>
      </c>
      <c r="CJ7" s="66" t="str">
        <f t="shared" si="5"/>
        <v/>
      </c>
      <c r="CK7" s="66" t="str">
        <f t="shared" si="6"/>
        <v/>
      </c>
      <c r="CL7" s="66" t="str">
        <f t="shared" si="7"/>
        <v/>
      </c>
      <c r="CM7" s="40" t="e">
        <f t="shared" si="9"/>
        <v>#DIV/0!</v>
      </c>
      <c r="CN7" s="40" t="e">
        <f t="shared" si="10"/>
        <v>#DIV/0!</v>
      </c>
      <c r="CO7" s="40" t="e">
        <f t="shared" si="11"/>
        <v>#DIV/0!</v>
      </c>
      <c r="CP7" s="40" t="e">
        <f t="shared" si="12"/>
        <v>#DIV/0!</v>
      </c>
      <c r="CQ7" s="66" t="str">
        <f>IF(N7=0,"",(#REF!-N7)/N7)</f>
        <v/>
      </c>
      <c r="CR7" s="66" t="str">
        <f t="shared" si="13"/>
        <v/>
      </c>
    </row>
    <row r="8" spans="1:96" x14ac:dyDescent="0.25">
      <c r="A8" s="73" t="s">
        <v>171</v>
      </c>
      <c r="B8" s="73">
        <v>23.376129494000001</v>
      </c>
      <c r="C8" s="73"/>
      <c r="D8" s="73">
        <v>106.26153556</v>
      </c>
      <c r="E8" s="73">
        <v>3.7391606969</v>
      </c>
      <c r="F8" s="73">
        <v>3.4400074278999999</v>
      </c>
      <c r="G8" s="73">
        <v>7.5578663406000004</v>
      </c>
      <c r="H8" s="73">
        <v>14.248938308</v>
      </c>
      <c r="I8" s="73"/>
      <c r="J8" s="73"/>
      <c r="K8" s="73"/>
      <c r="L8" s="73"/>
      <c r="M8" s="73"/>
      <c r="N8" s="22"/>
      <c r="O8" s="22"/>
      <c r="P8" s="73"/>
      <c r="Q8" s="90" t="s">
        <v>171</v>
      </c>
      <c r="R8" s="73">
        <v>0</v>
      </c>
      <c r="S8" s="73">
        <v>0.37643402657458802</v>
      </c>
      <c r="T8" s="73">
        <v>0.139328859116292</v>
      </c>
      <c r="U8" s="73">
        <v>0.139328859116292</v>
      </c>
      <c r="V8" s="73">
        <v>1.1069640741465601</v>
      </c>
      <c r="W8" s="73">
        <v>0</v>
      </c>
      <c r="X8" s="73">
        <v>6.7487969503115405E-2</v>
      </c>
      <c r="Y8" s="73">
        <v>0.34643941996161098</v>
      </c>
      <c r="Z8" s="73">
        <v>23.376157069175498</v>
      </c>
      <c r="AA8" s="73">
        <v>3.3159184090298699</v>
      </c>
      <c r="AB8" s="73">
        <v>2.5195603303986801E-2</v>
      </c>
      <c r="AC8" s="73">
        <v>0.57889870808823496</v>
      </c>
      <c r="AD8" s="73">
        <v>0</v>
      </c>
      <c r="AE8" s="73">
        <v>0</v>
      </c>
      <c r="AF8" s="73">
        <v>0.60889290307063404</v>
      </c>
      <c r="AG8" s="73">
        <v>0.60889290307063404</v>
      </c>
      <c r="AH8" s="73">
        <v>0.85009197733648501</v>
      </c>
      <c r="AI8" s="73">
        <v>0.45845583749255098</v>
      </c>
      <c r="AJ8" s="73">
        <v>1.82968418235732E-2</v>
      </c>
      <c r="AK8" s="73">
        <v>0.47978063905649798</v>
      </c>
      <c r="AL8" s="73">
        <v>4.9095645875057402E-2</v>
      </c>
      <c r="AM8" s="73">
        <v>0</v>
      </c>
      <c r="AN8" s="73">
        <v>3.8847516195727398E-2</v>
      </c>
      <c r="AO8" s="73">
        <v>6.6209934039914597E-2</v>
      </c>
      <c r="AP8" s="73">
        <v>0</v>
      </c>
      <c r="AQ8" s="73">
        <v>14.6511659141189</v>
      </c>
      <c r="AR8" s="73">
        <v>95.635353670750604</v>
      </c>
      <c r="AS8" s="73">
        <v>9.7760753083439305</v>
      </c>
      <c r="AT8" s="73">
        <v>106.261520956431</v>
      </c>
      <c r="AU8" s="73">
        <v>0</v>
      </c>
      <c r="AV8" s="73">
        <v>0.58406300541036205</v>
      </c>
      <c r="AW8" s="73">
        <v>0</v>
      </c>
      <c r="AX8" s="73">
        <v>5.0946264750574501</v>
      </c>
      <c r="AY8" s="73">
        <v>2.0055236958282999E-3</v>
      </c>
      <c r="AZ8" s="73">
        <v>7.0520108754002799E-4</v>
      </c>
      <c r="BA8" s="73">
        <v>2.6529341904903601</v>
      </c>
      <c r="BB8" s="73">
        <v>9.01281477206965E-4</v>
      </c>
      <c r="BC8" s="73">
        <v>0</v>
      </c>
      <c r="BD8" s="73">
        <v>1.3072040400800199E-4</v>
      </c>
      <c r="BE8" s="73">
        <v>3.7390779251897102</v>
      </c>
      <c r="BF8" s="73">
        <v>3.43991791185175</v>
      </c>
      <c r="BG8" s="73">
        <v>0.29916001333796299</v>
      </c>
      <c r="BH8" s="73">
        <v>0</v>
      </c>
      <c r="BI8" s="73">
        <v>0</v>
      </c>
      <c r="BJ8" s="73">
        <v>1.40730486130171E-2</v>
      </c>
      <c r="BK8" s="73">
        <v>0</v>
      </c>
      <c r="BL8" s="73">
        <v>0.151016378103694</v>
      </c>
      <c r="BM8" s="73">
        <v>0</v>
      </c>
      <c r="BN8" s="73">
        <v>3.9250496150178803E-3</v>
      </c>
      <c r="BO8" s="73">
        <v>0.60406473497687796</v>
      </c>
      <c r="BP8" s="73">
        <v>1.24462128645954E-2</v>
      </c>
      <c r="BQ8" s="73">
        <v>0</v>
      </c>
      <c r="BR8" s="73">
        <v>1.01480235343397E-2</v>
      </c>
      <c r="BS8" s="73">
        <v>1.37598538600175E-5</v>
      </c>
      <c r="BT8" s="73">
        <v>7.5578742537409704</v>
      </c>
      <c r="BU8" s="73">
        <v>2.1278869777970399</v>
      </c>
      <c r="BV8" s="73">
        <v>0</v>
      </c>
      <c r="BW8" s="73">
        <v>0</v>
      </c>
      <c r="BX8" s="73">
        <v>0.71281593853310599</v>
      </c>
      <c r="BY8" s="73">
        <v>0</v>
      </c>
      <c r="BZ8" s="73">
        <v>0.116355863606805</v>
      </c>
      <c r="CA8" s="73">
        <v>14.248929784663501</v>
      </c>
      <c r="CB8" s="73">
        <v>0.99082581259274005</v>
      </c>
      <c r="CC8" s="90"/>
      <c r="CD8" s="28">
        <f t="shared" si="0"/>
        <v>7.9999982089945521E-3</v>
      </c>
      <c r="CE8" s="28">
        <f t="shared" si="8"/>
        <v>1.9247533149496867E-2</v>
      </c>
      <c r="CF8" s="66">
        <f t="shared" si="1"/>
        <v>1.1796296518956071E-6</v>
      </c>
      <c r="CG8" s="66" t="str">
        <f t="shared" si="2"/>
        <v/>
      </c>
      <c r="CH8" s="66">
        <f t="shared" si="3"/>
        <v>-1.3743043446948161E-7</v>
      </c>
      <c r="CI8" s="66">
        <f t="shared" si="4"/>
        <v>-2.2136441035666486E-5</v>
      </c>
      <c r="CJ8" s="66">
        <f t="shared" si="5"/>
        <v>-2.6022050860675635E-5</v>
      </c>
      <c r="CK8" s="66">
        <f t="shared" si="6"/>
        <v>1.0470072654673692E-6</v>
      </c>
      <c r="CL8" s="66">
        <f t="shared" si="7"/>
        <v>-5.9817344384359713E-7</v>
      </c>
      <c r="CM8" s="40">
        <f t="shared" si="9"/>
        <v>-4.9083430487387939E-4</v>
      </c>
      <c r="CN8" s="40">
        <f t="shared" si="10"/>
        <v>-5.5843565562693894E-4</v>
      </c>
      <c r="CO8" s="40">
        <f t="shared" si="11"/>
        <v>8.5572104356710602E-4</v>
      </c>
      <c r="CP8" s="40">
        <f t="shared" si="12"/>
        <v>-1.338372256537255E-3</v>
      </c>
      <c r="CQ8" s="66" t="str">
        <f>IF(N8=0,"",(#REF!-N8)/N8)</f>
        <v/>
      </c>
      <c r="CR8" s="66" t="str">
        <f t="shared" si="13"/>
        <v/>
      </c>
    </row>
    <row r="9" spans="1:96" x14ac:dyDescent="0.25">
      <c r="A9" s="73" t="s">
        <v>172</v>
      </c>
      <c r="B9" s="73">
        <v>488.39915821</v>
      </c>
      <c r="C9" s="73"/>
      <c r="D9" s="73">
        <v>2384.7380367000001</v>
      </c>
      <c r="E9" s="73">
        <v>75.492110079</v>
      </c>
      <c r="F9" s="73">
        <v>69.452629612999999</v>
      </c>
      <c r="G9" s="73">
        <v>151.59837768</v>
      </c>
      <c r="H9" s="73">
        <v>305.06029459000001</v>
      </c>
      <c r="I9" s="73"/>
      <c r="J9" s="73"/>
      <c r="K9" s="73"/>
      <c r="L9" s="73"/>
      <c r="M9" s="73"/>
      <c r="N9" s="22"/>
      <c r="O9" s="22"/>
      <c r="P9" s="73"/>
      <c r="Q9" s="90" t="s">
        <v>172</v>
      </c>
      <c r="R9" s="73">
        <v>0</v>
      </c>
      <c r="S9" s="73">
        <v>8.0592046792539502</v>
      </c>
      <c r="T9" s="73">
        <v>2.9829391713755098</v>
      </c>
      <c r="U9" s="73">
        <v>2.9829391713755098</v>
      </c>
      <c r="V9" s="73">
        <v>23.6993771479356</v>
      </c>
      <c r="W9" s="73">
        <v>0</v>
      </c>
      <c r="X9" s="73">
        <v>1.44487300866076</v>
      </c>
      <c r="Y9" s="73">
        <v>7.4170352736476</v>
      </c>
      <c r="Z9" s="73">
        <v>488.399019825062</v>
      </c>
      <c r="AA9" s="73">
        <v>70.991624033366904</v>
      </c>
      <c r="AB9" s="73">
        <v>0.53942079012450606</v>
      </c>
      <c r="AC9" s="73">
        <v>12.393823238413299</v>
      </c>
      <c r="AD9" s="73">
        <v>0</v>
      </c>
      <c r="AE9" s="73">
        <v>0</v>
      </c>
      <c r="AF9" s="73">
        <v>13.0360040050507</v>
      </c>
      <c r="AG9" s="73">
        <v>13.0360040050507</v>
      </c>
      <c r="AH9" s="73">
        <v>19.077907408081</v>
      </c>
      <c r="AI9" s="73">
        <v>9.81523607707358</v>
      </c>
      <c r="AJ9" s="73">
        <v>0.39172228055776898</v>
      </c>
      <c r="AK9" s="73">
        <v>10.2718021902265</v>
      </c>
      <c r="AL9" s="73">
        <v>1.05110461357495</v>
      </c>
      <c r="AM9" s="73">
        <v>0</v>
      </c>
      <c r="AN9" s="73">
        <v>0.83169997595132195</v>
      </c>
      <c r="AO9" s="73">
        <v>1.3367536784669001</v>
      </c>
      <c r="AP9" s="73">
        <v>0</v>
      </c>
      <c r="AQ9" s="73">
        <v>313.67184190655598</v>
      </c>
      <c r="AR9" s="73">
        <v>2146.2633943462401</v>
      </c>
      <c r="AS9" s="73">
        <v>219.39589675755201</v>
      </c>
      <c r="AT9" s="73">
        <v>2384.7371985118798</v>
      </c>
      <c r="AU9" s="73">
        <v>0</v>
      </c>
      <c r="AV9" s="73">
        <v>12.5044125800139</v>
      </c>
      <c r="AW9" s="73">
        <v>0</v>
      </c>
      <c r="AX9" s="73">
        <v>109.072652766084</v>
      </c>
      <c r="AY9" s="73">
        <v>4.04908935884081E-2</v>
      </c>
      <c r="AZ9" s="73">
        <v>1.4237778733113901E-2</v>
      </c>
      <c r="BA9" s="73">
        <v>53.561843394676899</v>
      </c>
      <c r="BB9" s="73">
        <v>1.8196590993016799E-2</v>
      </c>
      <c r="BC9" s="73">
        <v>0</v>
      </c>
      <c r="BD9" s="73">
        <v>2.6391993915243299E-3</v>
      </c>
      <c r="BE9" s="73">
        <v>75.490264632009996</v>
      </c>
      <c r="BF9" s="73">
        <v>69.450794182211993</v>
      </c>
      <c r="BG9" s="73">
        <v>6.0394704497980003</v>
      </c>
      <c r="BH9" s="73">
        <v>0</v>
      </c>
      <c r="BI9" s="73">
        <v>0</v>
      </c>
      <c r="BJ9" s="73">
        <v>0.28413060401130902</v>
      </c>
      <c r="BK9" s="73">
        <v>0</v>
      </c>
      <c r="BL9" s="73">
        <v>3.0489695817280902</v>
      </c>
      <c r="BM9" s="73">
        <v>0</v>
      </c>
      <c r="BN9" s="73">
        <v>7.9245487634826403E-2</v>
      </c>
      <c r="BO9" s="73">
        <v>12.195877797803</v>
      </c>
      <c r="BP9" s="73">
        <v>0.266464007873145</v>
      </c>
      <c r="BQ9" s="73">
        <v>0</v>
      </c>
      <c r="BR9" s="73">
        <v>0.20488504329326401</v>
      </c>
      <c r="BS9" s="73">
        <v>2.7781035841642E-4</v>
      </c>
      <c r="BT9" s="73">
        <v>151.59842545897399</v>
      </c>
      <c r="BU9" s="73">
        <v>45.556671301965302</v>
      </c>
      <c r="BV9" s="73">
        <v>0</v>
      </c>
      <c r="BW9" s="73">
        <v>0</v>
      </c>
      <c r="BX9" s="73">
        <v>15.260926370918799</v>
      </c>
      <c r="BY9" s="73">
        <v>0</v>
      </c>
      <c r="BZ9" s="73">
        <v>2.4911027841201001</v>
      </c>
      <c r="CA9" s="73">
        <v>305.06014164696199</v>
      </c>
      <c r="CB9" s="73">
        <v>21.212910937427299</v>
      </c>
      <c r="CC9" s="90"/>
      <c r="CD9" s="28">
        <f t="shared" si="0"/>
        <v>8.0000041178482761E-3</v>
      </c>
      <c r="CE9" s="28">
        <f t="shared" si="8"/>
        <v>1.9247493051840071E-2</v>
      </c>
      <c r="CF9" s="66">
        <f t="shared" si="1"/>
        <v>-2.8334393225585516E-7</v>
      </c>
      <c r="CG9" s="66" t="str">
        <f t="shared" si="2"/>
        <v/>
      </c>
      <c r="CH9" s="66">
        <f t="shared" si="3"/>
        <v>-3.5148016569122329E-7</v>
      </c>
      <c r="CI9" s="66">
        <f t="shared" si="4"/>
        <v>-2.444556110661568E-5</v>
      </c>
      <c r="CJ9" s="66">
        <f t="shared" si="5"/>
        <v>-2.6427088480785368E-5</v>
      </c>
      <c r="CK9" s="66">
        <f t="shared" si="6"/>
        <v>3.1516810881757277E-7</v>
      </c>
      <c r="CL9" s="66">
        <f t="shared" si="7"/>
        <v>-5.0135347250922453E-7</v>
      </c>
      <c r="CM9" s="40">
        <f t="shared" si="9"/>
        <v>-4.906154354105503E-4</v>
      </c>
      <c r="CN9" s="40">
        <f t="shared" si="10"/>
        <v>-5.5821661633595422E-4</v>
      </c>
      <c r="CO9" s="40">
        <f t="shared" si="11"/>
        <v>8.5653187328350313E-4</v>
      </c>
      <c r="CP9" s="40">
        <f t="shared" si="12"/>
        <v>-1.3378863649097543E-3</v>
      </c>
      <c r="CQ9" s="66" t="str">
        <f>IF(N9=0,"",(#REF!-N9)/N9)</f>
        <v/>
      </c>
      <c r="CR9" s="66" t="str">
        <f t="shared" si="13"/>
        <v/>
      </c>
    </row>
    <row r="10" spans="1:96" x14ac:dyDescent="0.25">
      <c r="A10" s="73" t="s">
        <v>173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22"/>
      <c r="O10" s="22"/>
      <c r="P10" s="73"/>
      <c r="Q10" s="90" t="s">
        <v>173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90"/>
      <c r="CD10" s="28" t="e">
        <f t="shared" si="0"/>
        <v>#DIV/0!</v>
      </c>
      <c r="CE10" s="28" t="e">
        <f t="shared" si="8"/>
        <v>#DIV/0!</v>
      </c>
      <c r="CF10" s="66" t="str">
        <f t="shared" si="1"/>
        <v/>
      </c>
      <c r="CG10" s="66" t="str">
        <f t="shared" si="2"/>
        <v/>
      </c>
      <c r="CH10" s="66" t="str">
        <f t="shared" si="3"/>
        <v/>
      </c>
      <c r="CI10" s="66" t="str">
        <f t="shared" si="4"/>
        <v/>
      </c>
      <c r="CJ10" s="66" t="str">
        <f t="shared" si="5"/>
        <v/>
      </c>
      <c r="CK10" s="66" t="str">
        <f t="shared" si="6"/>
        <v/>
      </c>
      <c r="CL10" s="66" t="str">
        <f t="shared" si="7"/>
        <v/>
      </c>
      <c r="CM10" s="40" t="e">
        <f t="shared" si="9"/>
        <v>#DIV/0!</v>
      </c>
      <c r="CN10" s="40" t="e">
        <f t="shared" si="10"/>
        <v>#DIV/0!</v>
      </c>
      <c r="CO10" s="40" t="e">
        <f t="shared" si="11"/>
        <v>#DIV/0!</v>
      </c>
      <c r="CP10" s="40" t="e">
        <f t="shared" si="12"/>
        <v>#DIV/0!</v>
      </c>
      <c r="CQ10" s="66" t="str">
        <f>IF(N10=0,"",(#REF!-N10)/N10)</f>
        <v/>
      </c>
      <c r="CR10" s="66" t="str">
        <f t="shared" si="13"/>
        <v/>
      </c>
    </row>
    <row r="11" spans="1:96" x14ac:dyDescent="0.25">
      <c r="A11" s="73" t="s">
        <v>174</v>
      </c>
      <c r="B11" s="73">
        <v>1397.7073323</v>
      </c>
      <c r="C11" s="73"/>
      <c r="D11" s="73">
        <v>7201.1925627000001</v>
      </c>
      <c r="E11" s="73">
        <v>237.20117877999999</v>
      </c>
      <c r="F11" s="73">
        <v>218.22506498999999</v>
      </c>
      <c r="G11" s="73">
        <v>514.28528960000006</v>
      </c>
      <c r="H11" s="73">
        <v>714.11242942000001</v>
      </c>
      <c r="I11" s="73"/>
      <c r="J11" s="73"/>
      <c r="K11" s="73"/>
      <c r="L11" s="73"/>
      <c r="M11" s="73"/>
      <c r="N11" s="22"/>
      <c r="O11" s="22"/>
      <c r="P11" s="73"/>
      <c r="Q11" s="90" t="s">
        <v>174</v>
      </c>
      <c r="R11" s="73">
        <v>0</v>
      </c>
      <c r="S11" s="73">
        <v>18.865704198997701</v>
      </c>
      <c r="T11" s="73">
        <v>6.9827264946147798</v>
      </c>
      <c r="U11" s="73">
        <v>6.9827264946147798</v>
      </c>
      <c r="V11" s="73">
        <v>55.477585832778303</v>
      </c>
      <c r="W11" s="73">
        <v>0</v>
      </c>
      <c r="X11" s="73">
        <v>3.38228930063124</v>
      </c>
      <c r="Y11" s="73">
        <v>17.362453237641802</v>
      </c>
      <c r="Z11" s="73">
        <v>1397.7069329096</v>
      </c>
      <c r="AA11" s="73">
        <v>166.18356755344601</v>
      </c>
      <c r="AB11" s="73">
        <v>1.2627249485521801</v>
      </c>
      <c r="AC11" s="73">
        <v>29.012604848885399</v>
      </c>
      <c r="AD11" s="73">
        <v>0</v>
      </c>
      <c r="AE11" s="73">
        <v>0</v>
      </c>
      <c r="AF11" s="73">
        <v>30.515840888291901</v>
      </c>
      <c r="AG11" s="73">
        <v>30.515840888291901</v>
      </c>
      <c r="AH11" s="73">
        <v>57.609503696070803</v>
      </c>
      <c r="AI11" s="73">
        <v>22.9763768160796</v>
      </c>
      <c r="AJ11" s="73">
        <v>0.91697823546311596</v>
      </c>
      <c r="AK11" s="73">
        <v>24.045144891939799</v>
      </c>
      <c r="AL11" s="73">
        <v>2.4605208734063702</v>
      </c>
      <c r="AM11" s="73">
        <v>0</v>
      </c>
      <c r="AN11" s="73">
        <v>1.9469189213645599</v>
      </c>
      <c r="AO11" s="73">
        <v>4.2001769731973004</v>
      </c>
      <c r="AP11" s="73">
        <v>0</v>
      </c>
      <c r="AQ11" s="73">
        <v>734.27110743343405</v>
      </c>
      <c r="AR11" s="73">
        <v>6481.0711312224003</v>
      </c>
      <c r="AS11" s="73">
        <v>662.50952141183996</v>
      </c>
      <c r="AT11" s="73">
        <v>7201.1901563303099</v>
      </c>
      <c r="AU11" s="73">
        <v>0</v>
      </c>
      <c r="AV11" s="73">
        <v>29.2714473258563</v>
      </c>
      <c r="AW11" s="73">
        <v>0</v>
      </c>
      <c r="AX11" s="73">
        <v>255.32700497078</v>
      </c>
      <c r="AY11" s="73">
        <v>0.12722523470956801</v>
      </c>
      <c r="AZ11" s="73">
        <v>4.4736124108092599E-2</v>
      </c>
      <c r="BA11" s="73">
        <v>168.29509319929201</v>
      </c>
      <c r="BB11" s="73">
        <v>5.7174924443195101E-2</v>
      </c>
      <c r="BC11" s="73">
        <v>0</v>
      </c>
      <c r="BD11" s="73">
        <v>8.2925469356305397E-3</v>
      </c>
      <c r="BE11" s="73">
        <v>237.19545789375701</v>
      </c>
      <c r="BF11" s="73">
        <v>218.219292216524</v>
      </c>
      <c r="BG11" s="73">
        <v>18.976165677232299</v>
      </c>
      <c r="BH11" s="73">
        <v>0</v>
      </c>
      <c r="BI11" s="73">
        <v>0</v>
      </c>
      <c r="BJ11" s="73">
        <v>0.89275803801870601</v>
      </c>
      <c r="BK11" s="73">
        <v>0</v>
      </c>
      <c r="BL11" s="73">
        <v>9.5800751122428096</v>
      </c>
      <c r="BM11" s="73">
        <v>0</v>
      </c>
      <c r="BN11" s="73">
        <v>0.24899471212597199</v>
      </c>
      <c r="BO11" s="73">
        <v>38.320306274795001</v>
      </c>
      <c r="BP11" s="73">
        <v>0.62376368440836205</v>
      </c>
      <c r="BQ11" s="73">
        <v>0</v>
      </c>
      <c r="BR11" s="73">
        <v>0.64376314998594497</v>
      </c>
      <c r="BS11" s="73">
        <v>8.7289986741403297E-4</v>
      </c>
      <c r="BT11" s="73">
        <v>514.28506474511801</v>
      </c>
      <c r="BU11" s="73">
        <v>106.64316643466</v>
      </c>
      <c r="BV11" s="73">
        <v>0</v>
      </c>
      <c r="BW11" s="73">
        <v>0</v>
      </c>
      <c r="BX11" s="73">
        <v>35.724151117192001</v>
      </c>
      <c r="BY11" s="73">
        <v>0</v>
      </c>
      <c r="BZ11" s="73">
        <v>5.8313971732502097</v>
      </c>
      <c r="CA11" s="73">
        <v>714.11222925202605</v>
      </c>
      <c r="CB11" s="73">
        <v>49.657105597887799</v>
      </c>
      <c r="CC11" s="90"/>
      <c r="CD11" s="28">
        <f t="shared" si="0"/>
        <v>7.9999975622680013E-3</v>
      </c>
      <c r="CE11" s="28">
        <f t="shared" si="8"/>
        <v>1.9247505252788344E-2</v>
      </c>
      <c r="CF11" s="66">
        <f t="shared" si="1"/>
        <v>-2.8574680171220162E-7</v>
      </c>
      <c r="CG11" s="66" t="str">
        <f t="shared" si="2"/>
        <v/>
      </c>
      <c r="CH11" s="66">
        <f t="shared" si="3"/>
        <v>-3.3416266391360301E-7</v>
      </c>
      <c r="CI11" s="66">
        <f t="shared" si="4"/>
        <v>-2.4118287575160803E-5</v>
      </c>
      <c r="CJ11" s="66">
        <f t="shared" si="5"/>
        <v>-2.6453301669361429E-5</v>
      </c>
      <c r="CK11" s="66">
        <f t="shared" si="6"/>
        <v>-4.3721818725131667E-7</v>
      </c>
      <c r="CL11" s="66">
        <f t="shared" si="7"/>
        <v>-2.8030316475573458E-7</v>
      </c>
      <c r="CM11" s="40">
        <f t="shared" si="9"/>
        <v>-4.9146372082545557E-4</v>
      </c>
      <c r="CN11" s="40">
        <f t="shared" si="10"/>
        <v>-5.5805394259700509E-4</v>
      </c>
      <c r="CO11" s="40">
        <f t="shared" si="11"/>
        <v>8.56194634479159E-4</v>
      </c>
      <c r="CP11" s="40">
        <f t="shared" si="12"/>
        <v>-1.3374861260590752E-3</v>
      </c>
      <c r="CQ11" s="66" t="str">
        <f>IF(N11=0,"",(#REF!-N11)/N11)</f>
        <v/>
      </c>
      <c r="CR11" s="66" t="str">
        <f t="shared" si="13"/>
        <v/>
      </c>
    </row>
    <row r="12" spans="1:96" x14ac:dyDescent="0.25">
      <c r="A12" s="73" t="s">
        <v>175</v>
      </c>
      <c r="B12" s="73">
        <v>493.79421337000002</v>
      </c>
      <c r="C12" s="73"/>
      <c r="D12" s="73">
        <v>2025.8211220000001</v>
      </c>
      <c r="E12" s="73">
        <v>68.342475749000002</v>
      </c>
      <c r="F12" s="73">
        <v>62.875059790000002</v>
      </c>
      <c r="G12" s="73">
        <v>121.55771374</v>
      </c>
      <c r="H12" s="73">
        <v>359.80618613000001</v>
      </c>
      <c r="I12" s="73"/>
      <c r="J12" s="73"/>
      <c r="K12" s="73"/>
      <c r="L12" s="73"/>
      <c r="M12" s="73"/>
      <c r="N12" s="22"/>
      <c r="O12" s="22"/>
      <c r="P12" s="73"/>
      <c r="Q12" s="90" t="s">
        <v>175</v>
      </c>
      <c r="R12" s="73">
        <v>0</v>
      </c>
      <c r="S12" s="73">
        <v>9.5055035411216</v>
      </c>
      <c r="T12" s="73">
        <v>3.5182526474988598</v>
      </c>
      <c r="U12" s="73">
        <v>3.5182526474988598</v>
      </c>
      <c r="V12" s="73">
        <v>27.952449432383101</v>
      </c>
      <c r="W12" s="73">
        <v>0</v>
      </c>
      <c r="X12" s="73">
        <v>1.7041693738783701</v>
      </c>
      <c r="Y12" s="73">
        <v>8.7480900944450095</v>
      </c>
      <c r="Z12" s="73">
        <v>493.79419362048498</v>
      </c>
      <c r="AA12" s="73">
        <v>83.731755235919493</v>
      </c>
      <c r="AB12" s="73">
        <v>0.63622465391608296</v>
      </c>
      <c r="AC12" s="73">
        <v>14.618012756195901</v>
      </c>
      <c r="AD12" s="73">
        <v>0</v>
      </c>
      <c r="AE12" s="73">
        <v>0</v>
      </c>
      <c r="AF12" s="73">
        <v>15.375430381572199</v>
      </c>
      <c r="AG12" s="73">
        <v>15.375430381572199</v>
      </c>
      <c r="AH12" s="73">
        <v>16.206552246300301</v>
      </c>
      <c r="AI12" s="73">
        <v>11.576669212953</v>
      </c>
      <c r="AJ12" s="73">
        <v>0.46202061420597401</v>
      </c>
      <c r="AK12" s="73">
        <v>12.115165054233801</v>
      </c>
      <c r="AL12" s="73">
        <v>1.23973520248158</v>
      </c>
      <c r="AM12" s="73">
        <v>0</v>
      </c>
      <c r="AN12" s="73">
        <v>0.98095707683448596</v>
      </c>
      <c r="AO12" s="73">
        <v>1.2101557742467</v>
      </c>
      <c r="AP12" s="73">
        <v>0</v>
      </c>
      <c r="AQ12" s="73">
        <v>369.963117741144</v>
      </c>
      <c r="AR12" s="73">
        <v>1823.23833113929</v>
      </c>
      <c r="AS12" s="73">
        <v>186.37555234489099</v>
      </c>
      <c r="AT12" s="73">
        <v>2025.8204357304801</v>
      </c>
      <c r="AU12" s="73">
        <v>0</v>
      </c>
      <c r="AV12" s="73">
        <v>14.748434158746001</v>
      </c>
      <c r="AW12" s="73">
        <v>0</v>
      </c>
      <c r="AX12" s="73">
        <v>128.64669767217001</v>
      </c>
      <c r="AY12" s="73">
        <v>3.6656197094308098E-2</v>
      </c>
      <c r="AZ12" s="73">
        <v>1.2889388961457599E-2</v>
      </c>
      <c r="BA12" s="73">
        <v>48.489221070674603</v>
      </c>
      <c r="BB12" s="73">
        <v>1.6473250970860401E-2</v>
      </c>
      <c r="BC12" s="73">
        <v>0</v>
      </c>
      <c r="BD12" s="73">
        <v>2.3892514983162201E-3</v>
      </c>
      <c r="BE12" s="73">
        <v>68.340818748679695</v>
      </c>
      <c r="BF12" s="73">
        <v>62.873395559583699</v>
      </c>
      <c r="BG12" s="73">
        <v>5.4674231890959399</v>
      </c>
      <c r="BH12" s="73">
        <v>0</v>
      </c>
      <c r="BI12" s="73">
        <v>0</v>
      </c>
      <c r="BJ12" s="73">
        <v>0.25722181023716201</v>
      </c>
      <c r="BK12" s="73">
        <v>0</v>
      </c>
      <c r="BL12" s="73">
        <v>2.7602144528403798</v>
      </c>
      <c r="BM12" s="73">
        <v>0</v>
      </c>
      <c r="BN12" s="73">
        <v>7.1740477686469697E-2</v>
      </c>
      <c r="BO12" s="73">
        <v>11.0408568320684</v>
      </c>
      <c r="BP12" s="73">
        <v>0.31428377409922698</v>
      </c>
      <c r="BQ12" s="73">
        <v>0</v>
      </c>
      <c r="BR12" s="73">
        <v>0.18548132659821301</v>
      </c>
      <c r="BS12" s="73">
        <v>2.5150095351003302E-4</v>
      </c>
      <c r="BT12" s="73">
        <v>121.55766953642301</v>
      </c>
      <c r="BU12" s="73">
        <v>53.732213180751501</v>
      </c>
      <c r="BV12" s="73">
        <v>0</v>
      </c>
      <c r="BW12" s="73">
        <v>0</v>
      </c>
      <c r="BX12" s="73">
        <v>17.999645481636399</v>
      </c>
      <c r="BY12" s="73">
        <v>0</v>
      </c>
      <c r="BZ12" s="73">
        <v>2.93815691397013</v>
      </c>
      <c r="CA12" s="73">
        <v>359.80607622700899</v>
      </c>
      <c r="CB12" s="73">
        <v>25.0197791481324</v>
      </c>
      <c r="CC12" s="90"/>
      <c r="CD12" s="28">
        <f t="shared" si="0"/>
        <v>7.9999944518559778E-3</v>
      </c>
      <c r="CE12" s="28">
        <f t="shared" si="8"/>
        <v>1.9247501482560499E-2</v>
      </c>
      <c r="CF12" s="66">
        <f t="shared" si="1"/>
        <v>-3.9995436383441659E-8</v>
      </c>
      <c r="CG12" s="66" t="str">
        <f t="shared" si="2"/>
        <v/>
      </c>
      <c r="CH12" s="66">
        <f t="shared" si="3"/>
        <v>-3.3876116332363078E-7</v>
      </c>
      <c r="CI12" s="66">
        <f t="shared" si="4"/>
        <v>-2.4245541329125455E-5</v>
      </c>
      <c r="CJ12" s="66">
        <f t="shared" si="5"/>
        <v>-2.6468848250184928E-5</v>
      </c>
      <c r="CK12" s="66">
        <f t="shared" si="6"/>
        <v>-3.6364271448293688E-7</v>
      </c>
      <c r="CL12" s="66">
        <f t="shared" si="7"/>
        <v>-3.0545053215999282E-7</v>
      </c>
      <c r="CM12" s="40">
        <f t="shared" si="9"/>
        <v>-4.9153541559200111E-4</v>
      </c>
      <c r="CN12" s="40">
        <f t="shared" si="10"/>
        <v>-5.5809609058962619E-4</v>
      </c>
      <c r="CO12" s="40">
        <f t="shared" si="11"/>
        <v>8.5600254561436697E-4</v>
      </c>
      <c r="CP12" s="40">
        <f t="shared" si="12"/>
        <v>-1.3372193784093305E-3</v>
      </c>
      <c r="CQ12" s="66" t="str">
        <f>IF(N12=0,"",(#REF!-N12)/N12)</f>
        <v/>
      </c>
      <c r="CR12" s="66" t="str">
        <f t="shared" si="13"/>
        <v/>
      </c>
    </row>
    <row r="13" spans="1:96" x14ac:dyDescent="0.25">
      <c r="A13" s="73" t="s">
        <v>176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22"/>
      <c r="O13" s="22"/>
      <c r="P13" s="73"/>
      <c r="Q13" s="90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90"/>
      <c r="CD13" s="28" t="e">
        <f t="shared" si="0"/>
        <v>#DIV/0!</v>
      </c>
      <c r="CE13" s="28" t="e">
        <f t="shared" si="8"/>
        <v>#DIV/0!</v>
      </c>
      <c r="CF13" s="66" t="str">
        <f t="shared" si="1"/>
        <v/>
      </c>
      <c r="CG13" s="66" t="str">
        <f t="shared" si="2"/>
        <v/>
      </c>
      <c r="CH13" s="66" t="str">
        <f t="shared" si="3"/>
        <v/>
      </c>
      <c r="CI13" s="66" t="str">
        <f t="shared" si="4"/>
        <v/>
      </c>
      <c r="CJ13" s="66" t="str">
        <f t="shared" si="5"/>
        <v/>
      </c>
      <c r="CK13" s="66" t="str">
        <f t="shared" si="6"/>
        <v/>
      </c>
      <c r="CL13" s="66" t="str">
        <f t="shared" si="7"/>
        <v/>
      </c>
      <c r="CM13" s="40" t="e">
        <f t="shared" si="9"/>
        <v>#DIV/0!</v>
      </c>
      <c r="CN13" s="40" t="e">
        <f t="shared" si="10"/>
        <v>#DIV/0!</v>
      </c>
      <c r="CO13" s="40" t="e">
        <f t="shared" si="11"/>
        <v>#DIV/0!</v>
      </c>
      <c r="CP13" s="40" t="e">
        <f t="shared" si="12"/>
        <v>#DIV/0!</v>
      </c>
      <c r="CQ13" s="66" t="str">
        <f>IF(N13=0,"",(#REF!-N13)/N13)</f>
        <v/>
      </c>
      <c r="CR13" s="66" t="str">
        <f t="shared" si="13"/>
        <v/>
      </c>
    </row>
    <row r="14" spans="1:96" x14ac:dyDescent="0.25">
      <c r="A14" s="73" t="s">
        <v>177</v>
      </c>
      <c r="B14" s="73">
        <v>23.628455585000001</v>
      </c>
      <c r="C14" s="73"/>
      <c r="D14" s="73">
        <v>227.12295139</v>
      </c>
      <c r="E14" s="73">
        <v>4.1225309772000003</v>
      </c>
      <c r="F14" s="73">
        <v>3.7926502015999999</v>
      </c>
      <c r="G14" s="73">
        <v>9.2680520955999999</v>
      </c>
      <c r="H14" s="73">
        <v>12.266787329</v>
      </c>
      <c r="I14" s="73"/>
      <c r="J14" s="73"/>
      <c r="K14" s="73"/>
      <c r="L14" s="73"/>
      <c r="M14" s="73"/>
      <c r="N14" s="22"/>
      <c r="O14" s="22"/>
      <c r="P14" s="73"/>
      <c r="Q14" s="90" t="s">
        <v>177</v>
      </c>
      <c r="R14" s="73">
        <v>0</v>
      </c>
      <c r="S14" s="73">
        <v>0.32406947545748599</v>
      </c>
      <c r="T14" s="73">
        <v>0.11994686612604</v>
      </c>
      <c r="U14" s="73">
        <v>0.11994686612604</v>
      </c>
      <c r="V14" s="73">
        <v>0.95297478146133396</v>
      </c>
      <c r="W14" s="73">
        <v>0</v>
      </c>
      <c r="X14" s="73">
        <v>5.8099841584261201E-2</v>
      </c>
      <c r="Y14" s="73">
        <v>0.29824612278267298</v>
      </c>
      <c r="Z14" s="73">
        <v>23.6284129345172</v>
      </c>
      <c r="AA14" s="73">
        <v>2.8546478240791</v>
      </c>
      <c r="AB14" s="73">
        <v>2.1690625493774599E-2</v>
      </c>
      <c r="AC14" s="73">
        <v>0.49836819311761099</v>
      </c>
      <c r="AD14" s="73">
        <v>0</v>
      </c>
      <c r="AE14" s="73">
        <v>0</v>
      </c>
      <c r="AF14" s="73">
        <v>0.52419177880630696</v>
      </c>
      <c r="AG14" s="73">
        <v>0.52419177880630696</v>
      </c>
      <c r="AH14" s="73">
        <v>1.8169808634402</v>
      </c>
      <c r="AI14" s="73">
        <v>0.39468068471039502</v>
      </c>
      <c r="AJ14" s="73">
        <v>1.57515415158892E-2</v>
      </c>
      <c r="AK14" s="73">
        <v>0.41303952134681898</v>
      </c>
      <c r="AL14" s="73">
        <v>4.2266027810203999E-2</v>
      </c>
      <c r="AM14" s="73">
        <v>0</v>
      </c>
      <c r="AN14" s="73">
        <v>3.3443606687850298E-2</v>
      </c>
      <c r="AO14" s="73">
        <v>7.2997006255614796E-2</v>
      </c>
      <c r="AP14" s="73">
        <v>0</v>
      </c>
      <c r="AQ14" s="73">
        <v>12.613060742847299</v>
      </c>
      <c r="AR14" s="73">
        <v>204.41051922154699</v>
      </c>
      <c r="AS14" s="73">
        <v>20.895295032435499</v>
      </c>
      <c r="AT14" s="73">
        <v>227.12279511742301</v>
      </c>
      <c r="AU14" s="73">
        <v>0</v>
      </c>
      <c r="AV14" s="73">
        <v>0.50281441411619499</v>
      </c>
      <c r="AW14" s="73">
        <v>0</v>
      </c>
      <c r="AX14" s="73">
        <v>4.3859251073165897</v>
      </c>
      <c r="AY14" s="73">
        <v>2.2111098618253101E-3</v>
      </c>
      <c r="AZ14" s="73">
        <v>7.7749140473001605E-4</v>
      </c>
      <c r="BA14" s="73">
        <v>2.9248837260316201</v>
      </c>
      <c r="BB14" s="73">
        <v>9.9367097119110203E-4</v>
      </c>
      <c r="BC14" s="73">
        <v>0</v>
      </c>
      <c r="BD14" s="73">
        <v>1.44119769396539E-4</v>
      </c>
      <c r="BE14" s="73">
        <v>4.1224670698926804</v>
      </c>
      <c r="BF14" s="73">
        <v>3.7925418871570802</v>
      </c>
      <c r="BG14" s="73">
        <v>0.329925182735605</v>
      </c>
      <c r="BH14" s="73">
        <v>0</v>
      </c>
      <c r="BI14" s="73">
        <v>0</v>
      </c>
      <c r="BJ14" s="73">
        <v>1.55156799329794E-2</v>
      </c>
      <c r="BK14" s="73">
        <v>0</v>
      </c>
      <c r="BL14" s="73">
        <v>0.166496934142429</v>
      </c>
      <c r="BM14" s="73">
        <v>0</v>
      </c>
      <c r="BN14" s="73">
        <v>4.3273996263165698E-3</v>
      </c>
      <c r="BO14" s="73">
        <v>0.665988294559543</v>
      </c>
      <c r="BP14" s="73">
        <v>1.07147992961611E-2</v>
      </c>
      <c r="BQ14" s="73">
        <v>0</v>
      </c>
      <c r="BR14" s="73">
        <v>1.1188290370762299E-2</v>
      </c>
      <c r="BS14" s="73">
        <v>1.51704862844954E-5</v>
      </c>
      <c r="BT14" s="73">
        <v>9.2680633017521199</v>
      </c>
      <c r="BU14" s="73">
        <v>1.8318784212932699</v>
      </c>
      <c r="BV14" s="73">
        <v>0</v>
      </c>
      <c r="BW14" s="73">
        <v>0</v>
      </c>
      <c r="BX14" s="73">
        <v>0.61365797103986497</v>
      </c>
      <c r="BY14" s="73">
        <v>0</v>
      </c>
      <c r="BZ14" s="73">
        <v>0.100169853439375</v>
      </c>
      <c r="CA14" s="73">
        <v>12.266783489585899</v>
      </c>
      <c r="CB14" s="73">
        <v>0.852993074829279</v>
      </c>
      <c r="CC14" s="90"/>
      <c r="CD14" s="28">
        <f t="shared" si="0"/>
        <v>7.9999934066539505E-3</v>
      </c>
      <c r="CE14" s="28">
        <f t="shared" si="8"/>
        <v>1.9247514840326243E-2</v>
      </c>
      <c r="CF14" s="66">
        <f t="shared" si="1"/>
        <v>-1.8050474203521768E-6</v>
      </c>
      <c r="CG14" s="66" t="str">
        <f t="shared" si="2"/>
        <v/>
      </c>
      <c r="CH14" s="66">
        <f t="shared" si="3"/>
        <v>-6.8805277507559349E-7</v>
      </c>
      <c r="CI14" s="66">
        <f t="shared" si="4"/>
        <v>-1.5501959275336099E-5</v>
      </c>
      <c r="CJ14" s="66">
        <f t="shared" si="5"/>
        <v>-2.8559038445993438E-5</v>
      </c>
      <c r="CK14" s="66">
        <f t="shared" si="6"/>
        <v>1.2091162203700536E-6</v>
      </c>
      <c r="CL14" s="66">
        <f t="shared" si="7"/>
        <v>-3.1299263592426607E-7</v>
      </c>
      <c r="CM14" s="40">
        <f t="shared" si="9"/>
        <v>-4.9228189172766253E-4</v>
      </c>
      <c r="CN14" s="40">
        <f t="shared" si="10"/>
        <v>-5.5812999255118868E-4</v>
      </c>
      <c r="CO14" s="40">
        <f t="shared" si="11"/>
        <v>8.576559274529388E-4</v>
      </c>
      <c r="CP14" s="40">
        <f t="shared" si="12"/>
        <v>-1.3351592481320076E-3</v>
      </c>
      <c r="CQ14" s="66" t="str">
        <f>IF(N14=0,"",(#REF!-N14)/N14)</f>
        <v/>
      </c>
      <c r="CR14" s="66" t="str">
        <f t="shared" si="13"/>
        <v/>
      </c>
    </row>
    <row r="15" spans="1:96" x14ac:dyDescent="0.25">
      <c r="A15" s="73" t="s">
        <v>178</v>
      </c>
      <c r="B15" s="73">
        <v>40.253191190000003</v>
      </c>
      <c r="C15" s="73"/>
      <c r="D15" s="73">
        <v>264.32965475999998</v>
      </c>
      <c r="E15" s="73">
        <v>5.5878525653000004</v>
      </c>
      <c r="F15" s="73">
        <v>5.1408213479000002</v>
      </c>
      <c r="G15" s="73">
        <v>8.6211446196000008</v>
      </c>
      <c r="H15" s="73">
        <v>33.071932029000003</v>
      </c>
      <c r="I15" s="73"/>
      <c r="J15" s="73"/>
      <c r="K15" s="73"/>
      <c r="L15" s="73"/>
      <c r="M15" s="73"/>
      <c r="N15" s="22"/>
      <c r="O15" s="22"/>
      <c r="P15" s="73"/>
      <c r="Q15" s="90" t="s">
        <v>178</v>
      </c>
      <c r="R15" s="73">
        <v>0</v>
      </c>
      <c r="S15" s="73">
        <v>0.87370736363638002</v>
      </c>
      <c r="T15" s="73">
        <v>0.32338360168303698</v>
      </c>
      <c r="U15" s="73">
        <v>0.32338360168303698</v>
      </c>
      <c r="V15" s="73">
        <v>2.5692700154929802</v>
      </c>
      <c r="W15" s="73">
        <v>0</v>
      </c>
      <c r="X15" s="73">
        <v>0.15664019884977101</v>
      </c>
      <c r="Y15" s="73">
        <v>0.80408800483010701</v>
      </c>
      <c r="Z15" s="73">
        <v>40.253190870660298</v>
      </c>
      <c r="AA15" s="73">
        <v>7.6962744997397401</v>
      </c>
      <c r="AB15" s="73">
        <v>5.8479244626762898E-2</v>
      </c>
      <c r="AC15" s="73">
        <v>1.3436321688834101</v>
      </c>
      <c r="AD15" s="73">
        <v>0</v>
      </c>
      <c r="AE15" s="73">
        <v>0</v>
      </c>
      <c r="AF15" s="73">
        <v>1.4132494934988999</v>
      </c>
      <c r="AG15" s="73">
        <v>1.4132494934988999</v>
      </c>
      <c r="AH15" s="73">
        <v>2.1146315585024</v>
      </c>
      <c r="AI15" s="73">
        <v>1.0640822153043701</v>
      </c>
      <c r="AJ15" s="73">
        <v>4.2467020506243999E-2</v>
      </c>
      <c r="AK15" s="73">
        <v>1.1135771456024199</v>
      </c>
      <c r="AL15" s="73">
        <v>0.113951528521304</v>
      </c>
      <c r="AM15" s="73">
        <v>0</v>
      </c>
      <c r="AN15" s="73">
        <v>9.0165421656153294E-2</v>
      </c>
      <c r="AO15" s="73">
        <v>9.8945536709711804E-2</v>
      </c>
      <c r="AP15" s="73">
        <v>0</v>
      </c>
      <c r="AQ15" s="73">
        <v>34.0055226552467</v>
      </c>
      <c r="AR15" s="73">
        <v>237.89658467456999</v>
      </c>
      <c r="AS15" s="73">
        <v>24.3183175334689</v>
      </c>
      <c r="AT15" s="73">
        <v>264.32953376654098</v>
      </c>
      <c r="AU15" s="73">
        <v>0</v>
      </c>
      <c r="AV15" s="73">
        <v>1.3556172239895901</v>
      </c>
      <c r="AW15" s="73">
        <v>0</v>
      </c>
      <c r="AX15" s="73">
        <v>11.8246993123464</v>
      </c>
      <c r="AY15" s="73">
        <v>2.9970999520494701E-3</v>
      </c>
      <c r="AZ15" s="73">
        <v>1.05386656525405E-3</v>
      </c>
      <c r="BA15" s="73">
        <v>3.9646005434393099</v>
      </c>
      <c r="BB15" s="73">
        <v>1.3468943710488999E-3</v>
      </c>
      <c r="BC15" s="73">
        <v>0</v>
      </c>
      <c r="BD15" s="73">
        <v>1.9535159752420901E-4</v>
      </c>
      <c r="BE15" s="73">
        <v>5.5877215762155403</v>
      </c>
      <c r="BF15" s="73">
        <v>5.1406862686432202</v>
      </c>
      <c r="BG15" s="73">
        <v>0.44703530757232501</v>
      </c>
      <c r="BH15" s="73">
        <v>0</v>
      </c>
      <c r="BI15" s="73">
        <v>0</v>
      </c>
      <c r="BJ15" s="73">
        <v>2.10311220974773E-2</v>
      </c>
      <c r="BK15" s="73">
        <v>0</v>
      </c>
      <c r="BL15" s="73">
        <v>0.225681943594746</v>
      </c>
      <c r="BM15" s="73">
        <v>0</v>
      </c>
      <c r="BN15" s="73">
        <v>5.8656710593759801E-3</v>
      </c>
      <c r="BO15" s="73">
        <v>0.90272780303907096</v>
      </c>
      <c r="BP15" s="73">
        <v>2.8887734334372799E-2</v>
      </c>
      <c r="BQ15" s="73">
        <v>0</v>
      </c>
      <c r="BR15" s="73">
        <v>1.51654098116701E-2</v>
      </c>
      <c r="BS15" s="73">
        <v>2.0563115682027301E-5</v>
      </c>
      <c r="BT15" s="73">
        <v>8.6211511663001392</v>
      </c>
      <c r="BU15" s="73">
        <v>4.9388443371086099</v>
      </c>
      <c r="BV15" s="73">
        <v>0</v>
      </c>
      <c r="BW15" s="73">
        <v>0</v>
      </c>
      <c r="BX15" s="73">
        <v>1.6544563683462801</v>
      </c>
      <c r="BY15" s="73">
        <v>0</v>
      </c>
      <c r="BZ15" s="73">
        <v>0.27006376330891702</v>
      </c>
      <c r="CA15" s="73">
        <v>33.071923168923597</v>
      </c>
      <c r="CB15" s="73">
        <v>2.2997153267205701</v>
      </c>
      <c r="CC15" s="90"/>
      <c r="CD15" s="28">
        <f t="shared" si="0"/>
        <v>7.9999821751665021E-3</v>
      </c>
      <c r="CE15" s="28">
        <f t="shared" si="8"/>
        <v>1.9247534577873874E-2</v>
      </c>
      <c r="CF15" s="66">
        <f t="shared" si="1"/>
        <v>-7.9332767281580117E-9</v>
      </c>
      <c r="CG15" s="66" t="str">
        <f t="shared" si="2"/>
        <v/>
      </c>
      <c r="CH15" s="66">
        <f t="shared" si="3"/>
        <v>-4.5773698420773116E-7</v>
      </c>
      <c r="CI15" s="66">
        <f t="shared" si="4"/>
        <v>-2.3441757442475275E-5</v>
      </c>
      <c r="CJ15" s="66">
        <f t="shared" si="5"/>
        <v>-2.6275812295092357E-5</v>
      </c>
      <c r="CK15" s="66">
        <f t="shared" si="6"/>
        <v>7.5937713926751583E-7</v>
      </c>
      <c r="CL15" s="66">
        <f t="shared" si="7"/>
        <v>-2.6790319955035745E-7</v>
      </c>
      <c r="CM15" s="40">
        <f t="shared" si="9"/>
        <v>-4.9150457024430862E-4</v>
      </c>
      <c r="CN15" s="40">
        <f t="shared" si="10"/>
        <v>-5.5921810431596873E-4</v>
      </c>
      <c r="CO15" s="40">
        <f t="shared" si="11"/>
        <v>8.5738568333062917E-4</v>
      </c>
      <c r="CP15" s="40">
        <f t="shared" si="12"/>
        <v>-1.3393895607887488E-3</v>
      </c>
      <c r="CQ15" s="66" t="str">
        <f>IF(N15=0,"",(#REF!-N15)/N15)</f>
        <v/>
      </c>
      <c r="CR15" s="66" t="str">
        <f t="shared" si="13"/>
        <v/>
      </c>
    </row>
    <row r="16" spans="1:96" x14ac:dyDescent="0.25">
      <c r="A16" s="73" t="s">
        <v>179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22"/>
      <c r="O16" s="22"/>
      <c r="P16" s="73"/>
      <c r="Q16" s="90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90"/>
      <c r="CD16" s="28" t="e">
        <f t="shared" si="0"/>
        <v>#DIV/0!</v>
      </c>
      <c r="CE16" s="28" t="e">
        <f t="shared" si="8"/>
        <v>#DIV/0!</v>
      </c>
      <c r="CF16" s="66" t="str">
        <f t="shared" si="1"/>
        <v/>
      </c>
      <c r="CG16" s="66" t="str">
        <f t="shared" si="2"/>
        <v/>
      </c>
      <c r="CH16" s="66" t="str">
        <f t="shared" si="3"/>
        <v/>
      </c>
      <c r="CI16" s="66" t="str">
        <f t="shared" si="4"/>
        <v/>
      </c>
      <c r="CJ16" s="66" t="str">
        <f t="shared" si="5"/>
        <v/>
      </c>
      <c r="CK16" s="66" t="str">
        <f t="shared" si="6"/>
        <v/>
      </c>
      <c r="CL16" s="66" t="str">
        <f t="shared" si="7"/>
        <v/>
      </c>
      <c r="CM16" s="40" t="e">
        <f t="shared" si="9"/>
        <v>#DIV/0!</v>
      </c>
      <c r="CN16" s="40" t="e">
        <f t="shared" si="10"/>
        <v>#DIV/0!</v>
      </c>
      <c r="CO16" s="40" t="e">
        <f t="shared" si="11"/>
        <v>#DIV/0!</v>
      </c>
      <c r="CP16" s="40" t="e">
        <f t="shared" si="12"/>
        <v>#DIV/0!</v>
      </c>
      <c r="CQ16" s="66" t="str">
        <f>IF(N16=0,"",(#REF!-N16)/N16)</f>
        <v/>
      </c>
      <c r="CR16" s="66" t="str">
        <f t="shared" si="13"/>
        <v/>
      </c>
    </row>
    <row r="17" spans="1:96" x14ac:dyDescent="0.25">
      <c r="A17" s="73" t="s">
        <v>180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22"/>
      <c r="O17" s="22"/>
      <c r="P17" s="73"/>
      <c r="Q17" s="90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90"/>
      <c r="CD17" s="28" t="e">
        <f t="shared" si="0"/>
        <v>#DIV/0!</v>
      </c>
      <c r="CE17" s="28" t="e">
        <f t="shared" si="8"/>
        <v>#DIV/0!</v>
      </c>
      <c r="CF17" s="66" t="str">
        <f t="shared" si="1"/>
        <v/>
      </c>
      <c r="CG17" s="66" t="str">
        <f t="shared" si="2"/>
        <v/>
      </c>
      <c r="CH17" s="66" t="str">
        <f t="shared" si="3"/>
        <v/>
      </c>
      <c r="CI17" s="66" t="str">
        <f t="shared" si="4"/>
        <v/>
      </c>
      <c r="CJ17" s="66" t="str">
        <f t="shared" si="5"/>
        <v/>
      </c>
      <c r="CK17" s="66" t="str">
        <f t="shared" si="6"/>
        <v/>
      </c>
      <c r="CL17" s="66" t="str">
        <f t="shared" si="7"/>
        <v/>
      </c>
      <c r="CM17" s="40" t="e">
        <f t="shared" si="9"/>
        <v>#DIV/0!</v>
      </c>
      <c r="CN17" s="40" t="e">
        <f t="shared" si="10"/>
        <v>#DIV/0!</v>
      </c>
      <c r="CO17" s="40" t="e">
        <f t="shared" si="11"/>
        <v>#DIV/0!</v>
      </c>
      <c r="CP17" s="40" t="e">
        <f t="shared" si="12"/>
        <v>#DIV/0!</v>
      </c>
      <c r="CQ17" s="66" t="str">
        <f>IF(N17=0,"",(#REF!-N17)/N17)</f>
        <v/>
      </c>
      <c r="CR17" s="66" t="str">
        <f t="shared" si="13"/>
        <v/>
      </c>
    </row>
    <row r="18" spans="1:96" x14ac:dyDescent="0.25">
      <c r="A18" s="73" t="s">
        <v>181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22"/>
      <c r="O18" s="22"/>
      <c r="P18" s="73"/>
      <c r="Q18" s="90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90"/>
      <c r="CD18" s="28" t="e">
        <f t="shared" si="0"/>
        <v>#DIV/0!</v>
      </c>
      <c r="CE18" s="28" t="e">
        <f t="shared" si="8"/>
        <v>#DIV/0!</v>
      </c>
      <c r="CF18" s="66" t="str">
        <f t="shared" si="1"/>
        <v/>
      </c>
      <c r="CG18" s="66" t="str">
        <f t="shared" si="2"/>
        <v/>
      </c>
      <c r="CH18" s="66" t="str">
        <f t="shared" si="3"/>
        <v/>
      </c>
      <c r="CI18" s="66" t="str">
        <f t="shared" si="4"/>
        <v/>
      </c>
      <c r="CJ18" s="66" t="str">
        <f t="shared" si="5"/>
        <v/>
      </c>
      <c r="CK18" s="66" t="str">
        <f t="shared" si="6"/>
        <v/>
      </c>
      <c r="CL18" s="66" t="str">
        <f t="shared" si="7"/>
        <v/>
      </c>
      <c r="CM18" s="40" t="e">
        <f t="shared" si="9"/>
        <v>#DIV/0!</v>
      </c>
      <c r="CN18" s="40" t="e">
        <f t="shared" si="10"/>
        <v>#DIV/0!</v>
      </c>
      <c r="CO18" s="40" t="e">
        <f t="shared" si="11"/>
        <v>#DIV/0!</v>
      </c>
      <c r="CP18" s="40" t="e">
        <f t="shared" si="12"/>
        <v>#DIV/0!</v>
      </c>
      <c r="CQ18" s="66" t="str">
        <f>IF(N18=0,"",(#REF!-N18)/N18)</f>
        <v/>
      </c>
      <c r="CR18" s="66" t="str">
        <f t="shared" si="13"/>
        <v/>
      </c>
    </row>
    <row r="19" spans="1:96" x14ac:dyDescent="0.25">
      <c r="A19" s="73" t="s">
        <v>182</v>
      </c>
      <c r="B19" s="73">
        <v>3156.0609293000002</v>
      </c>
      <c r="C19" s="73"/>
      <c r="D19" s="73">
        <v>15677.098190000001</v>
      </c>
      <c r="E19" s="73">
        <v>498.83016155000001</v>
      </c>
      <c r="F19" s="73">
        <v>458.92357163000003</v>
      </c>
      <c r="G19" s="73">
        <v>1011.3066577</v>
      </c>
      <c r="H19" s="73">
        <v>1849.7087904</v>
      </c>
      <c r="I19" s="73"/>
      <c r="J19" s="73"/>
      <c r="K19" s="73"/>
      <c r="L19" s="73"/>
      <c r="M19" s="73"/>
      <c r="N19" s="22"/>
      <c r="O19" s="22"/>
      <c r="P19" s="73"/>
      <c r="Q19" s="90" t="s">
        <v>182</v>
      </c>
      <c r="R19" s="73">
        <v>0</v>
      </c>
      <c r="S19" s="73">
        <v>48.866356192174798</v>
      </c>
      <c r="T19" s="73">
        <v>18.086808379927501</v>
      </c>
      <c r="U19" s="73">
        <v>18.086808379927501</v>
      </c>
      <c r="V19" s="73">
        <v>143.699235495122</v>
      </c>
      <c r="W19" s="73">
        <v>0</v>
      </c>
      <c r="X19" s="73">
        <v>8.7608769401235502</v>
      </c>
      <c r="Y19" s="73">
        <v>44.972606754264802</v>
      </c>
      <c r="Z19" s="73">
        <v>3156.0603239259899</v>
      </c>
      <c r="AA19" s="73">
        <v>430.45200592105101</v>
      </c>
      <c r="AB19" s="73">
        <v>3.2707359046495901</v>
      </c>
      <c r="AC19" s="73">
        <v>75.149003464353598</v>
      </c>
      <c r="AD19" s="73">
        <v>0</v>
      </c>
      <c r="AE19" s="73">
        <v>0</v>
      </c>
      <c r="AF19" s="73">
        <v>79.042796441246395</v>
      </c>
      <c r="AG19" s="73">
        <v>79.042796441246395</v>
      </c>
      <c r="AH19" s="73">
        <v>125.416785750447</v>
      </c>
      <c r="AI19" s="73">
        <v>59.513909305795302</v>
      </c>
      <c r="AJ19" s="73">
        <v>2.3751758223564901</v>
      </c>
      <c r="AK19" s="73">
        <v>62.282235921964798</v>
      </c>
      <c r="AL19" s="73">
        <v>6.3732918748490697</v>
      </c>
      <c r="AM19" s="73">
        <v>0</v>
      </c>
      <c r="AN19" s="73">
        <v>5.0429467356601698</v>
      </c>
      <c r="AO19" s="73">
        <v>8.8329024417114503</v>
      </c>
      <c r="AP19" s="73">
        <v>0</v>
      </c>
      <c r="AQ19" s="73">
        <v>1901.9241803463401</v>
      </c>
      <c r="AR19" s="73">
        <v>14109.383957865901</v>
      </c>
      <c r="AS19" s="73">
        <v>1442.2926558097799</v>
      </c>
      <c r="AT19" s="73">
        <v>15677.093399426099</v>
      </c>
      <c r="AU19" s="73">
        <v>0</v>
      </c>
      <c r="AV19" s="73">
        <v>75.819528680976802</v>
      </c>
      <c r="AW19" s="73">
        <v>0</v>
      </c>
      <c r="AX19" s="73">
        <v>661.35320015488605</v>
      </c>
      <c r="AY19" s="73">
        <v>0.26755250763956601</v>
      </c>
      <c r="AZ19" s="73">
        <v>9.40792976773204E-2</v>
      </c>
      <c r="BA19" s="73">
        <v>353.921822879236</v>
      </c>
      <c r="BB19" s="73">
        <v>0.120237900528558</v>
      </c>
      <c r="BC19" s="73">
        <v>0</v>
      </c>
      <c r="BD19" s="73">
        <v>1.7439098246333402E-2</v>
      </c>
      <c r="BE19" s="73">
        <v>498.81805334876299</v>
      </c>
      <c r="BF19" s="73">
        <v>458.91160619796199</v>
      </c>
      <c r="BG19" s="73">
        <v>39.906447150801597</v>
      </c>
      <c r="BH19" s="73">
        <v>0</v>
      </c>
      <c r="BI19" s="73">
        <v>0</v>
      </c>
      <c r="BJ19" s="73">
        <v>1.87745672834096</v>
      </c>
      <c r="BK19" s="73">
        <v>0</v>
      </c>
      <c r="BL19" s="73">
        <v>20.1467478404074</v>
      </c>
      <c r="BM19" s="73">
        <v>0</v>
      </c>
      <c r="BN19" s="73">
        <v>0.52363194093486998</v>
      </c>
      <c r="BO19" s="73">
        <v>80.586977171469997</v>
      </c>
      <c r="BP19" s="73">
        <v>1.6156842312899999</v>
      </c>
      <c r="BQ19" s="73">
        <v>0</v>
      </c>
      <c r="BR19" s="73">
        <v>1.3538251402856001</v>
      </c>
      <c r="BS19" s="73">
        <v>1.8356931950925101E-3</v>
      </c>
      <c r="BT19" s="73">
        <v>1011.30655841796</v>
      </c>
      <c r="BU19" s="73">
        <v>276.22911998235497</v>
      </c>
      <c r="BV19" s="73">
        <v>0</v>
      </c>
      <c r="BW19" s="73">
        <v>0</v>
      </c>
      <c r="BX19" s="73">
        <v>92.5334065360869</v>
      </c>
      <c r="BY19" s="73">
        <v>0</v>
      </c>
      <c r="BZ19" s="73">
        <v>15.1046207075507</v>
      </c>
      <c r="CA19" s="73">
        <v>1849.7082847351901</v>
      </c>
      <c r="CB19" s="73">
        <v>128.62289669202099</v>
      </c>
      <c r="CC19" s="90"/>
      <c r="CD19" s="28">
        <f t="shared" si="0"/>
        <v>8.0000024593231168E-3</v>
      </c>
      <c r="CE19" s="28">
        <f t="shared" si="8"/>
        <v>1.9247502835875493E-2</v>
      </c>
      <c r="CF19" s="66">
        <f t="shared" si="1"/>
        <v>-1.9181315693232248E-7</v>
      </c>
      <c r="CG19" s="66" t="str">
        <f t="shared" si="2"/>
        <v/>
      </c>
      <c r="CH19" s="66">
        <f t="shared" si="3"/>
        <v>-3.0557784629902082E-7</v>
      </c>
      <c r="CI19" s="66">
        <f t="shared" si="4"/>
        <v>-2.4273193905122247E-5</v>
      </c>
      <c r="CJ19" s="66">
        <f t="shared" si="5"/>
        <v>-2.6072820787000385E-5</v>
      </c>
      <c r="CK19" s="66">
        <f t="shared" si="6"/>
        <v>-9.8172042290891344E-8</v>
      </c>
      <c r="CL19" s="66">
        <f t="shared" si="7"/>
        <v>-2.7337536185777246E-7</v>
      </c>
      <c r="CM19" s="40">
        <f t="shared" si="9"/>
        <v>-4.9115378393878729E-4</v>
      </c>
      <c r="CN19" s="40">
        <f t="shared" si="10"/>
        <v>-5.5792276058907683E-4</v>
      </c>
      <c r="CO19" s="40">
        <f t="shared" si="11"/>
        <v>8.5661781636392313E-4</v>
      </c>
      <c r="CP19" s="40">
        <f t="shared" si="12"/>
        <v>-1.3380749008147876E-3</v>
      </c>
      <c r="CQ19" s="66" t="str">
        <f>IF(N19=0,"",(#REF!-N19)/N19)</f>
        <v/>
      </c>
      <c r="CR19" s="66" t="str">
        <f t="shared" si="13"/>
        <v/>
      </c>
    </row>
    <row r="20" spans="1:96" x14ac:dyDescent="0.25">
      <c r="A20" s="73" t="s">
        <v>183</v>
      </c>
      <c r="B20" s="73">
        <v>97.155534395000004</v>
      </c>
      <c r="C20" s="73"/>
      <c r="D20" s="73">
        <v>480.70434442999999</v>
      </c>
      <c r="E20" s="73">
        <v>14.880062042</v>
      </c>
      <c r="F20" s="73">
        <v>13.689653024</v>
      </c>
      <c r="G20" s="73">
        <v>30.997868735000001</v>
      </c>
      <c r="H20" s="73">
        <v>51.598116355999998</v>
      </c>
      <c r="I20" s="73"/>
      <c r="J20" s="73"/>
      <c r="K20" s="73"/>
      <c r="L20" s="73"/>
      <c r="M20" s="73"/>
      <c r="N20" s="22"/>
      <c r="O20" s="22"/>
      <c r="P20" s="73"/>
      <c r="Q20" s="90" t="s">
        <v>183</v>
      </c>
      <c r="R20" s="73">
        <v>0</v>
      </c>
      <c r="S20" s="73">
        <v>1.3631406866008999</v>
      </c>
      <c r="T20" s="73">
        <v>0.50453613734301805</v>
      </c>
      <c r="U20" s="73">
        <v>0.50453613734301805</v>
      </c>
      <c r="V20" s="73">
        <v>4.0085270978521397</v>
      </c>
      <c r="W20" s="73">
        <v>0</v>
      </c>
      <c r="X20" s="73">
        <v>0.244387013802428</v>
      </c>
      <c r="Y20" s="73">
        <v>1.25452323246746</v>
      </c>
      <c r="Z20" s="73">
        <v>97.155514206694207</v>
      </c>
      <c r="AA20" s="73">
        <v>12.007577359958599</v>
      </c>
      <c r="AB20" s="73">
        <v>9.1238052365700498E-2</v>
      </c>
      <c r="AC20" s="73">
        <v>2.0962988619963898</v>
      </c>
      <c r="AD20" s="73">
        <v>0</v>
      </c>
      <c r="AE20" s="73">
        <v>0</v>
      </c>
      <c r="AF20" s="73">
        <v>2.2049188915621301</v>
      </c>
      <c r="AG20" s="73">
        <v>2.2049188915621301</v>
      </c>
      <c r="AH20" s="73">
        <v>3.8456320463852398</v>
      </c>
      <c r="AI20" s="73">
        <v>1.6601562233759299</v>
      </c>
      <c r="AJ20" s="73">
        <v>6.6256160258844607E-2</v>
      </c>
      <c r="AK20" s="73">
        <v>1.7373791950532</v>
      </c>
      <c r="AL20" s="73">
        <v>0.17778467691705599</v>
      </c>
      <c r="AM20" s="73">
        <v>0</v>
      </c>
      <c r="AN20" s="73">
        <v>0.14067443384193801</v>
      </c>
      <c r="AO20" s="73">
        <v>0.26348481030881199</v>
      </c>
      <c r="AP20" s="73">
        <v>0</v>
      </c>
      <c r="AQ20" s="73">
        <v>53.054680886478501</v>
      </c>
      <c r="AR20" s="73">
        <v>432.63370830425902</v>
      </c>
      <c r="AS20" s="73">
        <v>44.224794023490198</v>
      </c>
      <c r="AT20" s="73">
        <v>480.70413437413498</v>
      </c>
      <c r="AU20" s="73">
        <v>0</v>
      </c>
      <c r="AV20" s="73">
        <v>2.11500436020216</v>
      </c>
      <c r="AW20" s="73">
        <v>0</v>
      </c>
      <c r="AX20" s="73">
        <v>18.448611543831699</v>
      </c>
      <c r="AY20" s="73">
        <v>7.9810557163092401E-3</v>
      </c>
      <c r="AZ20" s="73">
        <v>2.8063746854279999E-3</v>
      </c>
      <c r="BA20" s="73">
        <v>10.557453495152499</v>
      </c>
      <c r="BB20" s="73">
        <v>3.58668615883199E-3</v>
      </c>
      <c r="BC20" s="73">
        <v>0</v>
      </c>
      <c r="BD20" s="73">
        <v>5.2020596350248205E-4</v>
      </c>
      <c r="BE20" s="73">
        <v>14.8797060371718</v>
      </c>
      <c r="BF20" s="73">
        <v>13.689287640152401</v>
      </c>
      <c r="BG20" s="73">
        <v>1.19041839701935</v>
      </c>
      <c r="BH20" s="73">
        <v>0</v>
      </c>
      <c r="BI20" s="73">
        <v>0</v>
      </c>
      <c r="BJ20" s="73">
        <v>5.6004333845907903E-2</v>
      </c>
      <c r="BK20" s="73">
        <v>0</v>
      </c>
      <c r="BL20" s="73">
        <v>0.60097641429256399</v>
      </c>
      <c r="BM20" s="73">
        <v>0</v>
      </c>
      <c r="BN20" s="73">
        <v>1.56198901767555E-2</v>
      </c>
      <c r="BO20" s="73">
        <v>2.4039000504858401</v>
      </c>
      <c r="BP20" s="73">
        <v>4.5069990781734598E-2</v>
      </c>
      <c r="BQ20" s="73">
        <v>0</v>
      </c>
      <c r="BR20" s="73">
        <v>4.0384375017223501E-2</v>
      </c>
      <c r="BS20" s="73">
        <v>5.4758657495439102E-5</v>
      </c>
      <c r="BT20" s="73">
        <v>30.997855239669899</v>
      </c>
      <c r="BU20" s="73">
        <v>7.70549096988481</v>
      </c>
      <c r="BV20" s="73">
        <v>0</v>
      </c>
      <c r="BW20" s="73">
        <v>0</v>
      </c>
      <c r="BX20" s="73">
        <v>2.5812430316910899</v>
      </c>
      <c r="BY20" s="73">
        <v>0</v>
      </c>
      <c r="BZ20" s="73">
        <v>0.42134697537459298</v>
      </c>
      <c r="CA20" s="73">
        <v>51.598102900731298</v>
      </c>
      <c r="CB20" s="73">
        <v>3.58796876120714</v>
      </c>
      <c r="CC20" s="90"/>
      <c r="CD20" s="28">
        <f t="shared" si="0"/>
        <v>7.9999978602059638E-3</v>
      </c>
      <c r="CE20" s="28">
        <f t="shared" si="8"/>
        <v>1.9247518003491865E-2</v>
      </c>
      <c r="CF20" s="66">
        <f t="shared" si="1"/>
        <v>-2.0779367765901906E-7</v>
      </c>
      <c r="CG20" s="66" t="str">
        <f t="shared" si="2"/>
        <v/>
      </c>
      <c r="CH20" s="66">
        <f t="shared" si="3"/>
        <v>-4.369751749599912E-7</v>
      </c>
      <c r="CI20" s="66">
        <f t="shared" si="4"/>
        <v>-2.3924955903761474E-5</v>
      </c>
      <c r="CJ20" s="66">
        <f t="shared" si="5"/>
        <v>-2.6690511947882077E-5</v>
      </c>
      <c r="CK20" s="66">
        <f t="shared" si="6"/>
        <v>-4.3536316050603075E-7</v>
      </c>
      <c r="CL20" s="66">
        <f t="shared" si="7"/>
        <v>-2.6077054067786027E-7</v>
      </c>
      <c r="CM20" s="40">
        <f t="shared" si="9"/>
        <v>-4.915037254394004E-4</v>
      </c>
      <c r="CN20" s="40">
        <f t="shared" si="10"/>
        <v>-5.5780280642562532E-4</v>
      </c>
      <c r="CO20" s="40">
        <f t="shared" si="11"/>
        <v>8.5622432971052618E-4</v>
      </c>
      <c r="CP20" s="40">
        <f t="shared" si="12"/>
        <v>-1.337379699124195E-3</v>
      </c>
      <c r="CQ20" s="66" t="str">
        <f>IF(N20=0,"",(#REF!-N20)/N20)</f>
        <v/>
      </c>
      <c r="CR20" s="66" t="str">
        <f t="shared" si="13"/>
        <v/>
      </c>
    </row>
    <row r="21" spans="1:96" x14ac:dyDescent="0.25">
      <c r="A21" s="73" t="s">
        <v>184</v>
      </c>
      <c r="B21" s="73">
        <v>945.90037308000001</v>
      </c>
      <c r="C21" s="73"/>
      <c r="D21" s="73">
        <v>4508.5248136</v>
      </c>
      <c r="E21" s="73">
        <v>129.83488980999999</v>
      </c>
      <c r="F21" s="73">
        <v>119.44815506</v>
      </c>
      <c r="G21" s="73">
        <v>236.84264235000001</v>
      </c>
      <c r="H21" s="73">
        <v>615.51125460000003</v>
      </c>
      <c r="I21" s="73"/>
      <c r="J21" s="73"/>
      <c r="K21" s="73"/>
      <c r="L21" s="73"/>
      <c r="M21" s="73"/>
      <c r="N21" s="22"/>
      <c r="O21" s="22"/>
      <c r="P21" s="73"/>
      <c r="Q21" s="90" t="s">
        <v>184</v>
      </c>
      <c r="R21" s="73">
        <v>0</v>
      </c>
      <c r="S21" s="73">
        <v>16.2608260941062</v>
      </c>
      <c r="T21" s="73">
        <v>6.0185860999865604</v>
      </c>
      <c r="U21" s="73">
        <v>6.0185860999865604</v>
      </c>
      <c r="V21" s="73">
        <v>47.817535422840997</v>
      </c>
      <c r="W21" s="73">
        <v>0</v>
      </c>
      <c r="X21" s="73">
        <v>2.9152789318994698</v>
      </c>
      <c r="Y21" s="73">
        <v>14.965144276923199</v>
      </c>
      <c r="Z21" s="73">
        <v>945.90000738107403</v>
      </c>
      <c r="AA21" s="73">
        <v>143.237683271077</v>
      </c>
      <c r="AB21" s="73">
        <v>1.08837371426895</v>
      </c>
      <c r="AC21" s="73">
        <v>25.006666858775699</v>
      </c>
      <c r="AD21" s="73">
        <v>0</v>
      </c>
      <c r="AE21" s="73">
        <v>0</v>
      </c>
      <c r="AF21" s="73">
        <v>26.3023829150323</v>
      </c>
      <c r="AG21" s="73">
        <v>26.3023829150323</v>
      </c>
      <c r="AH21" s="73">
        <v>36.068183351356097</v>
      </c>
      <c r="AI21" s="73">
        <v>19.8039079888005</v>
      </c>
      <c r="AJ21" s="73">
        <v>0.79036644413705404</v>
      </c>
      <c r="AK21" s="73">
        <v>20.725102074498199</v>
      </c>
      <c r="AL21" s="73">
        <v>2.1207840122008101</v>
      </c>
      <c r="AM21" s="73">
        <v>0</v>
      </c>
      <c r="AN21" s="73">
        <v>1.6780972833482799</v>
      </c>
      <c r="AO21" s="73">
        <v>2.2990169342416298</v>
      </c>
      <c r="AP21" s="73">
        <v>0</v>
      </c>
      <c r="AQ21" s="73">
        <v>632.88646395167405</v>
      </c>
      <c r="AR21" s="73">
        <v>4057.67103627815</v>
      </c>
      <c r="AS21" s="73">
        <v>414.78416545842299</v>
      </c>
      <c r="AT21" s="73">
        <v>4508.5233850879304</v>
      </c>
      <c r="AU21" s="73">
        <v>0</v>
      </c>
      <c r="AV21" s="73">
        <v>25.229779064253702</v>
      </c>
      <c r="AW21" s="73">
        <v>0</v>
      </c>
      <c r="AX21" s="73">
        <v>220.072651605777</v>
      </c>
      <c r="AY21" s="73">
        <v>6.9638245275219404E-2</v>
      </c>
      <c r="AZ21" s="73">
        <v>2.4486843655924601E-2</v>
      </c>
      <c r="BA21" s="73">
        <v>92.118369736051605</v>
      </c>
      <c r="BB21" s="73">
        <v>3.1295385979706401E-2</v>
      </c>
      <c r="BC21" s="73">
        <v>0</v>
      </c>
      <c r="BD21" s="73">
        <v>4.5390267486785998E-3</v>
      </c>
      <c r="BE21" s="73">
        <v>129.83169948933599</v>
      </c>
      <c r="BF21" s="73">
        <v>119.444992658866</v>
      </c>
      <c r="BG21" s="73">
        <v>10.386706830470001</v>
      </c>
      <c r="BH21" s="73">
        <v>0</v>
      </c>
      <c r="BI21" s="73">
        <v>0</v>
      </c>
      <c r="BJ21" s="73">
        <v>0.48866225135997599</v>
      </c>
      <c r="BK21" s="73">
        <v>0</v>
      </c>
      <c r="BL21" s="73">
        <v>5.2437717667289396</v>
      </c>
      <c r="BM21" s="73">
        <v>0</v>
      </c>
      <c r="BN21" s="73">
        <v>0.13629023283012801</v>
      </c>
      <c r="BO21" s="73">
        <v>20.975089567949201</v>
      </c>
      <c r="BP21" s="73">
        <v>0.53763680179713702</v>
      </c>
      <c r="BQ21" s="73">
        <v>0</v>
      </c>
      <c r="BR21" s="73">
        <v>0.352371812474853</v>
      </c>
      <c r="BS21" s="73">
        <v>4.7778981233155299E-4</v>
      </c>
      <c r="BT21" s="73">
        <v>236.842577832746</v>
      </c>
      <c r="BU21" s="73">
        <v>91.918325848086894</v>
      </c>
      <c r="BV21" s="73">
        <v>0</v>
      </c>
      <c r="BW21" s="73">
        <v>0</v>
      </c>
      <c r="BX21" s="73">
        <v>30.791523788287201</v>
      </c>
      <c r="BY21" s="73">
        <v>0</v>
      </c>
      <c r="BZ21" s="73">
        <v>5.0262252146761597</v>
      </c>
      <c r="CA21" s="73">
        <v>615.51103299767897</v>
      </c>
      <c r="CB21" s="73">
        <v>42.800694768941199</v>
      </c>
      <c r="CC21" s="90"/>
      <c r="CD21" s="28">
        <f t="shared" si="0"/>
        <v>7.9999991728228904E-3</v>
      </c>
      <c r="CE21" s="28">
        <f t="shared" si="8"/>
        <v>1.9247495295241088E-2</v>
      </c>
      <c r="CF21" s="66">
        <f t="shared" si="1"/>
        <v>-3.8661463340424877E-7</v>
      </c>
      <c r="CG21" s="66" t="str">
        <f t="shared" si="2"/>
        <v/>
      </c>
      <c r="CH21" s="66">
        <f t="shared" si="3"/>
        <v>-3.1684689088151749E-7</v>
      </c>
      <c r="CI21" s="66">
        <f t="shared" si="4"/>
        <v>-2.45721367243622E-5</v>
      </c>
      <c r="CJ21" s="66">
        <f t="shared" si="5"/>
        <v>-2.6475094005572301E-5</v>
      </c>
      <c r="CK21" s="66">
        <f t="shared" si="6"/>
        <v>-2.7240556583517205E-7</v>
      </c>
      <c r="CL21" s="66">
        <f t="shared" si="7"/>
        <v>-3.6002968167686248E-7</v>
      </c>
      <c r="CM21" s="40">
        <f t="shared" si="9"/>
        <v>-4.912918705933056E-4</v>
      </c>
      <c r="CN21" s="40">
        <f t="shared" si="10"/>
        <v>-5.5807524761919294E-4</v>
      </c>
      <c r="CO21" s="40">
        <f t="shared" si="11"/>
        <v>8.5707652038019913E-4</v>
      </c>
      <c r="CP21" s="40">
        <f t="shared" si="12"/>
        <v>-1.3377232501329995E-3</v>
      </c>
      <c r="CQ21" s="66" t="str">
        <f>IF(N21=0,"",(#REF!-N21)/N21)</f>
        <v/>
      </c>
      <c r="CR21" s="66" t="str">
        <f t="shared" si="13"/>
        <v/>
      </c>
    </row>
    <row r="22" spans="1:96" x14ac:dyDescent="0.25">
      <c r="A22" s="73" t="s">
        <v>185</v>
      </c>
      <c r="B22" s="73">
        <v>216.34044510000001</v>
      </c>
      <c r="C22" s="73"/>
      <c r="D22" s="73">
        <v>1021.6385497</v>
      </c>
      <c r="E22" s="73">
        <v>35.869522535999998</v>
      </c>
      <c r="F22" s="73">
        <v>32.999944857000003</v>
      </c>
      <c r="G22" s="73">
        <v>73.326583353999993</v>
      </c>
      <c r="H22" s="73">
        <v>132.55227593999999</v>
      </c>
      <c r="I22" s="73"/>
      <c r="J22" s="73"/>
      <c r="K22" s="73"/>
      <c r="L22" s="73"/>
      <c r="M22" s="73"/>
      <c r="N22" s="22"/>
      <c r="O22" s="22"/>
      <c r="P22" s="73"/>
      <c r="Q22" s="90" t="s">
        <v>313</v>
      </c>
      <c r="R22" s="73">
        <v>0</v>
      </c>
      <c r="S22" s="73">
        <v>3.5018184485030801</v>
      </c>
      <c r="T22" s="73">
        <v>1.29612087714097</v>
      </c>
      <c r="U22" s="73">
        <v>1.29612087714097</v>
      </c>
      <c r="V22" s="73">
        <v>10.297653780255899</v>
      </c>
      <c r="W22" s="73">
        <v>0</v>
      </c>
      <c r="X22" s="73">
        <v>0.62781426671645302</v>
      </c>
      <c r="Y22" s="73">
        <v>3.2227842835194802</v>
      </c>
      <c r="Z22" s="73">
        <v>216.34041401698599</v>
      </c>
      <c r="AA22" s="73">
        <v>30.846678914138401</v>
      </c>
      <c r="AB22" s="73">
        <v>0.234384669986621</v>
      </c>
      <c r="AC22" s="73">
        <v>5.3852676711054404</v>
      </c>
      <c r="AD22" s="73">
        <v>0</v>
      </c>
      <c r="AE22" s="73">
        <v>0</v>
      </c>
      <c r="AF22" s="73">
        <v>5.6642922327873597</v>
      </c>
      <c r="AG22" s="73">
        <v>5.6642922327873597</v>
      </c>
      <c r="AH22" s="73">
        <v>8.1731020467269602</v>
      </c>
      <c r="AI22" s="73">
        <v>4.2648301831025401</v>
      </c>
      <c r="AJ22" s="73">
        <v>0.170207754420788</v>
      </c>
      <c r="AK22" s="73">
        <v>4.4632141693315903</v>
      </c>
      <c r="AL22" s="73">
        <v>0.45671758579958799</v>
      </c>
      <c r="AM22" s="73">
        <v>0</v>
      </c>
      <c r="AN22" s="73">
        <v>0.36138338122091901</v>
      </c>
      <c r="AO22" s="73">
        <v>0.635149685016837</v>
      </c>
      <c r="AP22" s="73">
        <v>0</v>
      </c>
      <c r="AQ22" s="73">
        <v>136.294081741871</v>
      </c>
      <c r="AR22" s="73">
        <v>919.47443584913697</v>
      </c>
      <c r="AS22" s="73">
        <v>93.990755003885596</v>
      </c>
      <c r="AT22" s="73">
        <v>1021.63829289975</v>
      </c>
      <c r="AU22" s="73">
        <v>0</v>
      </c>
      <c r="AV22" s="73">
        <v>5.4333106597265104</v>
      </c>
      <c r="AW22" s="73">
        <v>0</v>
      </c>
      <c r="AX22" s="73">
        <v>47.393338220506301</v>
      </c>
      <c r="AY22" s="73">
        <v>1.9238977693634699E-2</v>
      </c>
      <c r="AZ22" s="73">
        <v>6.7649864832421101E-3</v>
      </c>
      <c r="BA22" s="73">
        <v>25.449550591334699</v>
      </c>
      <c r="BB22" s="73">
        <v>8.6459808649834297E-3</v>
      </c>
      <c r="BC22" s="73">
        <v>0</v>
      </c>
      <c r="BD22" s="73">
        <v>1.2539973911605601E-3</v>
      </c>
      <c r="BE22" s="73">
        <v>35.868670044705098</v>
      </c>
      <c r="BF22" s="73">
        <v>32.999080046413702</v>
      </c>
      <c r="BG22" s="73">
        <v>2.8695899982914099</v>
      </c>
      <c r="BH22" s="73">
        <v>0</v>
      </c>
      <c r="BI22" s="73">
        <v>0</v>
      </c>
      <c r="BJ22" s="73">
        <v>0.13500275749709201</v>
      </c>
      <c r="BK22" s="73">
        <v>0</v>
      </c>
      <c r="BL22" s="73">
        <v>1.4486976386293799</v>
      </c>
      <c r="BM22" s="73">
        <v>0</v>
      </c>
      <c r="BN22" s="73">
        <v>3.7652915946582002E-2</v>
      </c>
      <c r="BO22" s="73">
        <v>5.7947903892811201</v>
      </c>
      <c r="BP22" s="73">
        <v>0.115781978178443</v>
      </c>
      <c r="BQ22" s="73">
        <v>0</v>
      </c>
      <c r="BR22" s="73">
        <v>9.7349810942641196E-2</v>
      </c>
      <c r="BS22" s="73">
        <v>1.3200034917905301E-4</v>
      </c>
      <c r="BT22" s="73">
        <v>73.3265611437579</v>
      </c>
      <c r="BU22" s="73">
        <v>19.794912071977802</v>
      </c>
      <c r="BV22" s="73">
        <v>0</v>
      </c>
      <c r="BW22" s="73">
        <v>0</v>
      </c>
      <c r="BX22" s="73">
        <v>6.6310528399487003</v>
      </c>
      <c r="BY22" s="73">
        <v>0</v>
      </c>
      <c r="BZ22" s="73">
        <v>1.0824137995915899</v>
      </c>
      <c r="CA22" s="73">
        <v>132.55223124831201</v>
      </c>
      <c r="CB22" s="73">
        <v>9.2172594254914806</v>
      </c>
      <c r="CC22" s="90"/>
      <c r="CD22" s="28">
        <f t="shared" si="0"/>
        <v>7.9999957945281908E-3</v>
      </c>
      <c r="CE22" s="28">
        <f t="shared" si="8"/>
        <v>1.9247496721832531E-2</v>
      </c>
      <c r="CF22" s="66">
        <f t="shared" si="1"/>
        <v>-1.436763893494233E-7</v>
      </c>
      <c r="CG22" s="66" t="str">
        <f t="shared" si="2"/>
        <v/>
      </c>
      <c r="CH22" s="66">
        <f t="shared" si="3"/>
        <v>-2.5136115905283047E-7</v>
      </c>
      <c r="CI22" s="66">
        <f t="shared" si="4"/>
        <v>-2.3766452258860047E-5</v>
      </c>
      <c r="CJ22" s="66">
        <f t="shared" si="5"/>
        <v>-2.6206425193975277E-5</v>
      </c>
      <c r="CK22" s="66">
        <f t="shared" si="6"/>
        <v>-3.0289481764415668E-7</v>
      </c>
      <c r="CL22" s="66">
        <f t="shared" si="7"/>
        <v>-3.3716273567044008E-7</v>
      </c>
      <c r="CM22" s="40">
        <f t="shared" si="9"/>
        <v>-4.9168844617939421E-4</v>
      </c>
      <c r="CN22" s="40">
        <f t="shared" si="10"/>
        <v>-5.5838379400356783E-4</v>
      </c>
      <c r="CO22" s="40">
        <f t="shared" si="11"/>
        <v>8.5558973990297528E-4</v>
      </c>
      <c r="CP22" s="40">
        <f t="shared" si="12"/>
        <v>-1.338086357008981E-3</v>
      </c>
      <c r="CQ22" s="66" t="str">
        <f>IF(N22=0,"",(#REF!-N22)/N22)</f>
        <v/>
      </c>
      <c r="CR22" s="66" t="str">
        <f t="shared" si="13"/>
        <v/>
      </c>
    </row>
    <row r="23" spans="1:96" x14ac:dyDescent="0.25">
      <c r="A23" s="73" t="s">
        <v>186</v>
      </c>
      <c r="B23" s="73">
        <v>723.56559686000003</v>
      </c>
      <c r="C23" s="73"/>
      <c r="D23" s="73">
        <v>7239.4026055000004</v>
      </c>
      <c r="E23" s="73">
        <v>121.52733499</v>
      </c>
      <c r="F23" s="73">
        <v>111.80522325</v>
      </c>
      <c r="G23" s="73">
        <v>272.43579676000002</v>
      </c>
      <c r="H23" s="73">
        <v>357.29626554999999</v>
      </c>
      <c r="I23" s="73"/>
      <c r="J23" s="73"/>
      <c r="K23" s="73"/>
      <c r="L23" s="73"/>
      <c r="M23" s="73"/>
      <c r="N23" s="22"/>
      <c r="O23" s="22"/>
      <c r="P23" s="73"/>
      <c r="Q23" s="90" t="s">
        <v>186</v>
      </c>
      <c r="R23" s="73">
        <v>0</v>
      </c>
      <c r="S23" s="73">
        <v>9.4391946483891296</v>
      </c>
      <c r="T23" s="73">
        <v>3.4937114912334502</v>
      </c>
      <c r="U23" s="73">
        <v>3.4937114912334502</v>
      </c>
      <c r="V23" s="73">
        <v>27.757446330104599</v>
      </c>
      <c r="W23" s="73">
        <v>0</v>
      </c>
      <c r="X23" s="73">
        <v>1.6922820232953499</v>
      </c>
      <c r="Y23" s="73">
        <v>8.6870682372994903</v>
      </c>
      <c r="Z23" s="73">
        <v>723.56528676730704</v>
      </c>
      <c r="AA23" s="73">
        <v>83.147675021767498</v>
      </c>
      <c r="AB23" s="73">
        <v>0.63178652579695405</v>
      </c>
      <c r="AC23" s="73">
        <v>14.5160497170837</v>
      </c>
      <c r="AD23" s="73">
        <v>0</v>
      </c>
      <c r="AE23" s="73">
        <v>0</v>
      </c>
      <c r="AF23" s="73">
        <v>15.2681758642711</v>
      </c>
      <c r="AG23" s="73">
        <v>15.2681758642711</v>
      </c>
      <c r="AH23" s="73">
        <v>57.915220295926403</v>
      </c>
      <c r="AI23" s="73">
        <v>11.4959160449664</v>
      </c>
      <c r="AJ23" s="73">
        <v>0.45879764723635202</v>
      </c>
      <c r="AK23" s="73">
        <v>12.030660779204901</v>
      </c>
      <c r="AL23" s="73">
        <v>1.23108735615392</v>
      </c>
      <c r="AM23" s="73">
        <v>0</v>
      </c>
      <c r="AN23" s="73">
        <v>0.97411408990216397</v>
      </c>
      <c r="AO23" s="73">
        <v>2.1519148570137201</v>
      </c>
      <c r="AP23" s="73">
        <v>0</v>
      </c>
      <c r="AQ23" s="73">
        <v>367.38245192987</v>
      </c>
      <c r="AR23" s="73">
        <v>6515.4609523221798</v>
      </c>
      <c r="AS23" s="73">
        <v>666.02501317944996</v>
      </c>
      <c r="AT23" s="73">
        <v>7239.4011857975602</v>
      </c>
      <c r="AU23" s="73">
        <v>0</v>
      </c>
      <c r="AV23" s="73">
        <v>14.6455616788306</v>
      </c>
      <c r="AW23" s="73">
        <v>0</v>
      </c>
      <c r="AX23" s="73">
        <v>127.74934641358399</v>
      </c>
      <c r="AY23" s="73">
        <v>6.5182414193356297E-2</v>
      </c>
      <c r="AZ23" s="73">
        <v>2.2920071271019599E-2</v>
      </c>
      <c r="BA23" s="73">
        <v>86.224177175548505</v>
      </c>
      <c r="BB23" s="73">
        <v>2.9292965765527399E-2</v>
      </c>
      <c r="BC23" s="73">
        <v>0</v>
      </c>
      <c r="BD23" s="73">
        <v>4.2485946892860801E-3</v>
      </c>
      <c r="BE23" s="73">
        <v>121.524353259368</v>
      </c>
      <c r="BF23" s="73">
        <v>111.80230450371199</v>
      </c>
      <c r="BG23" s="73">
        <v>9.7220487556562301</v>
      </c>
      <c r="BH23" s="73">
        <v>0</v>
      </c>
      <c r="BI23" s="73">
        <v>0</v>
      </c>
      <c r="BJ23" s="73">
        <v>0.45739525790219099</v>
      </c>
      <c r="BK23" s="73">
        <v>0</v>
      </c>
      <c r="BL23" s="73">
        <v>4.9082481217171701</v>
      </c>
      <c r="BM23" s="73">
        <v>0</v>
      </c>
      <c r="BN23" s="73">
        <v>0.127569694240976</v>
      </c>
      <c r="BO23" s="73">
        <v>19.632997532917699</v>
      </c>
      <c r="BP23" s="73">
        <v>0.312091454766526</v>
      </c>
      <c r="BQ23" s="73">
        <v>0</v>
      </c>
      <c r="BR23" s="73">
        <v>0.32982545336397701</v>
      </c>
      <c r="BS23" s="73">
        <v>4.4722210271333799E-4</v>
      </c>
      <c r="BT23" s="73">
        <v>272.43542830712499</v>
      </c>
      <c r="BU23" s="73">
        <v>53.357391439439603</v>
      </c>
      <c r="BV23" s="73">
        <v>0</v>
      </c>
      <c r="BW23" s="73">
        <v>0</v>
      </c>
      <c r="BX23" s="73">
        <v>17.874084605841599</v>
      </c>
      <c r="BY23" s="73">
        <v>0</v>
      </c>
      <c r="BZ23" s="73">
        <v>2.91765977757469</v>
      </c>
      <c r="CA23" s="73">
        <v>357.29625982352002</v>
      </c>
      <c r="CB23" s="73">
        <v>24.845236960143101</v>
      </c>
      <c r="CC23" s="90"/>
      <c r="CD23" s="28">
        <f t="shared" si="0"/>
        <v>8.0000014931547025E-3</v>
      </c>
      <c r="CE23" s="28">
        <f t="shared" si="8"/>
        <v>1.9247500009646701E-2</v>
      </c>
      <c r="CF23" s="66">
        <f t="shared" si="1"/>
        <v>-4.2856196360127988E-7</v>
      </c>
      <c r="CG23" s="66" t="str">
        <f t="shared" si="2"/>
        <v/>
      </c>
      <c r="CH23" s="66">
        <f t="shared" si="3"/>
        <v>-1.9610767871065836E-7</v>
      </c>
      <c r="CI23" s="66">
        <f t="shared" si="4"/>
        <v>-2.4535472881443501E-5</v>
      </c>
      <c r="CJ23" s="66">
        <f t="shared" si="5"/>
        <v>-2.6105634452128775E-5</v>
      </c>
      <c r="CK23" s="66">
        <f t="shared" si="6"/>
        <v>-1.3524392880988597E-6</v>
      </c>
      <c r="CL23" s="66">
        <f t="shared" si="7"/>
        <v>-1.6027259508326361E-8</v>
      </c>
      <c r="CM23" s="40">
        <f t="shared" si="9"/>
        <v>-4.9144710642655832E-4</v>
      </c>
      <c r="CN23" s="40">
        <f t="shared" si="10"/>
        <v>-5.5807757736786286E-4</v>
      </c>
      <c r="CO23" s="40">
        <f t="shared" si="11"/>
        <v>8.5576212423669606E-4</v>
      </c>
      <c r="CP23" s="40">
        <f t="shared" si="12"/>
        <v>-1.3375787203745338E-3</v>
      </c>
      <c r="CQ23" s="66" t="str">
        <f>IF(N23=0,"",(#REF!-N23)/N23)</f>
        <v/>
      </c>
      <c r="CR23" s="66" t="str">
        <f t="shared" si="13"/>
        <v/>
      </c>
    </row>
    <row r="24" spans="1:96" x14ac:dyDescent="0.25">
      <c r="A24" s="73" t="s">
        <v>187</v>
      </c>
      <c r="B24" s="73">
        <v>78.711570593000005</v>
      </c>
      <c r="C24" s="73"/>
      <c r="D24" s="73">
        <v>639.15144398999996</v>
      </c>
      <c r="E24" s="73">
        <v>12.656373341</v>
      </c>
      <c r="F24" s="73">
        <v>11.643880901999999</v>
      </c>
      <c r="G24" s="73">
        <v>23.864828765999999</v>
      </c>
      <c r="H24" s="73">
        <v>54.095056821</v>
      </c>
      <c r="I24" s="73"/>
      <c r="J24" s="73"/>
      <c r="K24" s="73"/>
      <c r="L24" s="73"/>
      <c r="M24" s="73"/>
      <c r="N24" s="22"/>
      <c r="O24" s="22"/>
      <c r="P24" s="73"/>
      <c r="Q24" s="90" t="s">
        <v>187</v>
      </c>
      <c r="R24" s="73">
        <v>0</v>
      </c>
      <c r="S24" s="73">
        <v>1.4291032883255299</v>
      </c>
      <c r="T24" s="73">
        <v>0.52895163600523099</v>
      </c>
      <c r="U24" s="73">
        <v>0.52895163600523099</v>
      </c>
      <c r="V24" s="73">
        <v>4.2025099188809296</v>
      </c>
      <c r="W24" s="73">
        <v>0</v>
      </c>
      <c r="X24" s="73">
        <v>0.25621348809444799</v>
      </c>
      <c r="Y24" s="73">
        <v>1.31523114997977</v>
      </c>
      <c r="Z24" s="73">
        <v>78.711534441155905</v>
      </c>
      <c r="AA24" s="73">
        <v>12.5886319406223</v>
      </c>
      <c r="AB24" s="73">
        <v>9.5653170955571298E-2</v>
      </c>
      <c r="AC24" s="73">
        <v>2.1977445458023399</v>
      </c>
      <c r="AD24" s="73">
        <v>0</v>
      </c>
      <c r="AE24" s="73">
        <v>0</v>
      </c>
      <c r="AF24" s="73">
        <v>2.3116194070951299</v>
      </c>
      <c r="AG24" s="73">
        <v>2.3116194070951299</v>
      </c>
      <c r="AH24" s="73">
        <v>5.1132120947767001</v>
      </c>
      <c r="AI24" s="73">
        <v>1.74049414823084</v>
      </c>
      <c r="AJ24" s="73">
        <v>6.9462475207370006E-2</v>
      </c>
      <c r="AK24" s="73">
        <v>1.8214549425570501</v>
      </c>
      <c r="AL24" s="73">
        <v>0.18638811588441101</v>
      </c>
      <c r="AM24" s="73">
        <v>0</v>
      </c>
      <c r="AN24" s="73">
        <v>0.14748198979050001</v>
      </c>
      <c r="AO24" s="73">
        <v>0.224109415686987</v>
      </c>
      <c r="AP24" s="73">
        <v>0</v>
      </c>
      <c r="AQ24" s="73">
        <v>55.6221028456158</v>
      </c>
      <c r="AR24" s="73">
        <v>575.23611949051201</v>
      </c>
      <c r="AS24" s="73">
        <v>58.801928631756397</v>
      </c>
      <c r="AT24" s="73">
        <v>639.15126021704498</v>
      </c>
      <c r="AU24" s="73">
        <v>0</v>
      </c>
      <c r="AV24" s="73">
        <v>2.2173531858110498</v>
      </c>
      <c r="AW24" s="73">
        <v>0</v>
      </c>
      <c r="AX24" s="73">
        <v>19.341394621848899</v>
      </c>
      <c r="AY24" s="73">
        <v>6.7883775084464498E-3</v>
      </c>
      <c r="AZ24" s="73">
        <v>2.3869911429311502E-3</v>
      </c>
      <c r="BA24" s="73">
        <v>8.9797466525570808</v>
      </c>
      <c r="BB24" s="73">
        <v>3.0506895396198099E-3</v>
      </c>
      <c r="BC24" s="73">
        <v>0</v>
      </c>
      <c r="BD24" s="73">
        <v>4.4246730931397601E-4</v>
      </c>
      <c r="BE24" s="73">
        <v>12.6560565191187</v>
      </c>
      <c r="BF24" s="73">
        <v>11.6435588187599</v>
      </c>
      <c r="BG24" s="73">
        <v>1.0124977003588</v>
      </c>
      <c r="BH24" s="73">
        <v>0</v>
      </c>
      <c r="BI24" s="73">
        <v>0</v>
      </c>
      <c r="BJ24" s="73">
        <v>4.7635052938485502E-2</v>
      </c>
      <c r="BK24" s="73">
        <v>0</v>
      </c>
      <c r="BL24" s="73">
        <v>0.51116554848239304</v>
      </c>
      <c r="BM24" s="73">
        <v>0</v>
      </c>
      <c r="BN24" s="73">
        <v>1.3285641804042099E-2</v>
      </c>
      <c r="BO24" s="73">
        <v>2.04466145604259</v>
      </c>
      <c r="BP24" s="73">
        <v>4.7250918566351899E-2</v>
      </c>
      <c r="BQ24" s="73">
        <v>0</v>
      </c>
      <c r="BR24" s="73">
        <v>3.4349366116062298E-2</v>
      </c>
      <c r="BS24" s="73">
        <v>4.6575318926128603E-5</v>
      </c>
      <c r="BT24" s="73">
        <v>23.864802928619799</v>
      </c>
      <c r="BU24" s="73">
        <v>8.0783685970087404</v>
      </c>
      <c r="BV24" s="73">
        <v>0</v>
      </c>
      <c r="BW24" s="73">
        <v>0</v>
      </c>
      <c r="BX24" s="73">
        <v>2.7061587419111799</v>
      </c>
      <c r="BY24" s="73">
        <v>0</v>
      </c>
      <c r="BZ24" s="73">
        <v>0.44173687896823599</v>
      </c>
      <c r="CA24" s="73">
        <v>54.095035819595701</v>
      </c>
      <c r="CB24" s="73">
        <v>3.76160093439265</v>
      </c>
      <c r="CC24" s="90"/>
      <c r="CD24" s="28">
        <f t="shared" si="0"/>
        <v>8.0000031495523292E-3</v>
      </c>
      <c r="CE24" s="28">
        <f t="shared" si="8"/>
        <v>1.9247501487767282E-2</v>
      </c>
      <c r="CF24" s="66">
        <f t="shared" si="1"/>
        <v>-4.5929516876999513E-7</v>
      </c>
      <c r="CG24" s="66" t="str">
        <f t="shared" si="2"/>
        <v/>
      </c>
      <c r="CH24" s="66">
        <f t="shared" si="3"/>
        <v>-2.8752646452015512E-7</v>
      </c>
      <c r="CI24" s="66">
        <f t="shared" si="4"/>
        <v>-2.503259604978772E-5</v>
      </c>
      <c r="CJ24" s="66">
        <f t="shared" si="5"/>
        <v>-2.7661158922068256E-5</v>
      </c>
      <c r="CK24" s="66">
        <f t="shared" si="6"/>
        <v>-1.0826551681191767E-6</v>
      </c>
      <c r="CL24" s="66">
        <f t="shared" si="7"/>
        <v>-3.8823148607946982E-7</v>
      </c>
      <c r="CM24" s="40">
        <f t="shared" si="9"/>
        <v>-4.9148459957297811E-4</v>
      </c>
      <c r="CN24" s="40">
        <f t="shared" si="10"/>
        <v>-5.5737507895371567E-4</v>
      </c>
      <c r="CO24" s="40">
        <f t="shared" si="11"/>
        <v>8.5630502126843918E-4</v>
      </c>
      <c r="CP24" s="40">
        <f t="shared" si="12"/>
        <v>-1.3370716098584606E-3</v>
      </c>
      <c r="CQ24" s="66" t="str">
        <f>IF(N24=0,"",(#REF!-N24)/N24)</f>
        <v/>
      </c>
      <c r="CR24" s="66" t="str">
        <f t="shared" si="13"/>
        <v/>
      </c>
    </row>
    <row r="25" spans="1:96" x14ac:dyDescent="0.25">
      <c r="A25" s="73" t="s">
        <v>188</v>
      </c>
      <c r="B25" s="73">
        <v>81.099505879999995</v>
      </c>
      <c r="C25" s="73"/>
      <c r="D25" s="73">
        <v>405.80043589000002</v>
      </c>
      <c r="E25" s="73">
        <v>15.31286703</v>
      </c>
      <c r="F25" s="73">
        <v>14.087822665999999</v>
      </c>
      <c r="G25" s="73">
        <v>34.270266593000002</v>
      </c>
      <c r="H25" s="73">
        <v>43.057730247000002</v>
      </c>
      <c r="I25" s="73"/>
      <c r="J25" s="73"/>
      <c r="K25" s="73"/>
      <c r="L25" s="73"/>
      <c r="M25" s="73"/>
      <c r="N25" s="22"/>
      <c r="O25" s="22"/>
      <c r="P25" s="73"/>
      <c r="Q25" s="90" t="s">
        <v>188</v>
      </c>
      <c r="R25" s="73">
        <v>0</v>
      </c>
      <c r="S25" s="73">
        <v>1.137517018531</v>
      </c>
      <c r="T25" s="73">
        <v>0.421026082630374</v>
      </c>
      <c r="U25" s="73">
        <v>0.421026082630374</v>
      </c>
      <c r="V25" s="73">
        <v>3.34504739135898</v>
      </c>
      <c r="W25" s="73">
        <v>0</v>
      </c>
      <c r="X25" s="73">
        <v>0.20393665029213601</v>
      </c>
      <c r="Y25" s="73">
        <v>1.04687642689859</v>
      </c>
      <c r="Z25" s="73">
        <v>81.099446997911102</v>
      </c>
      <c r="AA25" s="73">
        <v>10.0201126255993</v>
      </c>
      <c r="AB25" s="73">
        <v>7.6136552209461097E-2</v>
      </c>
      <c r="AC25" s="73">
        <v>1.7493274869931701</v>
      </c>
      <c r="AD25" s="73">
        <v>0</v>
      </c>
      <c r="AE25" s="73">
        <v>0</v>
      </c>
      <c r="AF25" s="73">
        <v>1.83996654013393</v>
      </c>
      <c r="AG25" s="73">
        <v>1.83996654013393</v>
      </c>
      <c r="AH25" s="73">
        <v>3.2463979056091099</v>
      </c>
      <c r="AI25" s="73">
        <v>1.3853703940859901</v>
      </c>
      <c r="AJ25" s="73">
        <v>5.5289588387927503E-2</v>
      </c>
      <c r="AK25" s="73">
        <v>1.44981276227129</v>
      </c>
      <c r="AL25" s="73">
        <v>0.14835808181308099</v>
      </c>
      <c r="AM25" s="73">
        <v>0</v>
      </c>
      <c r="AN25" s="73">
        <v>0.11739016632524001</v>
      </c>
      <c r="AO25" s="73">
        <v>0.27114802131869398</v>
      </c>
      <c r="AP25" s="73">
        <v>0</v>
      </c>
      <c r="AQ25" s="73">
        <v>44.273206049482702</v>
      </c>
      <c r="AR25" s="73">
        <v>365.22030967663602</v>
      </c>
      <c r="AS25" s="73">
        <v>37.333576837359502</v>
      </c>
      <c r="AT25" s="73">
        <v>405.80028441960502</v>
      </c>
      <c r="AU25" s="73">
        <v>0</v>
      </c>
      <c r="AV25" s="73">
        <v>1.7649363505128499</v>
      </c>
      <c r="AW25" s="73">
        <v>0</v>
      </c>
      <c r="AX25" s="73">
        <v>15.395048647176701</v>
      </c>
      <c r="AY25" s="73">
        <v>8.2132008024824003E-3</v>
      </c>
      <c r="AZ25" s="73">
        <v>2.88799957009871E-3</v>
      </c>
      <c r="BA25" s="73">
        <v>10.8645167204043</v>
      </c>
      <c r="BB25" s="73">
        <v>3.6910075431141301E-3</v>
      </c>
      <c r="BC25" s="73">
        <v>0</v>
      </c>
      <c r="BD25" s="73">
        <v>5.3533809355313399E-4</v>
      </c>
      <c r="BE25" s="73">
        <v>15.312491880079</v>
      </c>
      <c r="BF25" s="73">
        <v>14.087439741540599</v>
      </c>
      <c r="BG25" s="73">
        <v>1.2250521385384401</v>
      </c>
      <c r="BH25" s="73">
        <v>0</v>
      </c>
      <c r="BI25" s="73">
        <v>0</v>
      </c>
      <c r="BJ25" s="73">
        <v>5.7633198630929701E-2</v>
      </c>
      <c r="BK25" s="73">
        <v>0</v>
      </c>
      <c r="BL25" s="73">
        <v>0.61845380743729195</v>
      </c>
      <c r="BM25" s="73">
        <v>0</v>
      </c>
      <c r="BN25" s="73">
        <v>1.6074187712539299E-2</v>
      </c>
      <c r="BO25" s="73">
        <v>2.4738189864250302</v>
      </c>
      <c r="BP25" s="73">
        <v>3.7610081011551097E-2</v>
      </c>
      <c r="BQ25" s="73">
        <v>0</v>
      </c>
      <c r="BR25" s="73">
        <v>4.1558943346726399E-2</v>
      </c>
      <c r="BS25" s="73">
        <v>5.6351574530002101E-5</v>
      </c>
      <c r="BT25" s="73">
        <v>34.270262962460798</v>
      </c>
      <c r="BU25" s="73">
        <v>6.4301029048767298</v>
      </c>
      <c r="BV25" s="73">
        <v>0</v>
      </c>
      <c r="BW25" s="73">
        <v>0</v>
      </c>
      <c r="BX25" s="73">
        <v>2.1540032385548402</v>
      </c>
      <c r="BY25" s="73">
        <v>0</v>
      </c>
      <c r="BZ25" s="73">
        <v>0.35160675714082501</v>
      </c>
      <c r="CA25" s="73">
        <v>43.057716441519602</v>
      </c>
      <c r="CB25" s="73">
        <v>2.9940932912245</v>
      </c>
      <c r="CC25" s="90"/>
      <c r="CD25" s="28">
        <f t="shared" si="0"/>
        <v>7.9999892317775562E-3</v>
      </c>
      <c r="CE25" s="28">
        <f t="shared" si="8"/>
        <v>1.9247501767062841E-2</v>
      </c>
      <c r="CF25" s="66">
        <f t="shared" si="1"/>
        <v>-7.2604744325720956E-7</v>
      </c>
      <c r="CG25" s="66" t="str">
        <f t="shared" si="2"/>
        <v/>
      </c>
      <c r="CH25" s="66">
        <f t="shared" si="3"/>
        <v>-3.7326326341744327E-7</v>
      </c>
      <c r="CI25" s="66">
        <f t="shared" si="4"/>
        <v>-2.4498999453538195E-5</v>
      </c>
      <c r="CJ25" s="66">
        <f t="shared" si="5"/>
        <v>-2.7181237901578987E-5</v>
      </c>
      <c r="CK25" s="66">
        <f t="shared" si="6"/>
        <v>-1.0593845818292017E-7</v>
      </c>
      <c r="CL25" s="66">
        <f t="shared" si="7"/>
        <v>-3.2062722118789018E-7</v>
      </c>
      <c r="CM25" s="40">
        <f t="shared" si="9"/>
        <v>-4.9273680287783195E-4</v>
      </c>
      <c r="CN25" s="40">
        <f t="shared" si="10"/>
        <v>-5.5803790757673213E-4</v>
      </c>
      <c r="CO25" s="40">
        <f t="shared" si="11"/>
        <v>8.5633462457705462E-4</v>
      </c>
      <c r="CP25" s="40">
        <f t="shared" si="12"/>
        <v>-1.3390286640390899E-3</v>
      </c>
      <c r="CQ25" s="66" t="str">
        <f>IF(N25=0,"",(#REF!-N25)/N25)</f>
        <v/>
      </c>
      <c r="CR25" s="66" t="str">
        <f t="shared" si="13"/>
        <v/>
      </c>
    </row>
    <row r="26" spans="1:96" x14ac:dyDescent="0.25">
      <c r="A26" s="73" t="s">
        <v>189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22"/>
      <c r="O26" s="22"/>
      <c r="P26" s="73"/>
      <c r="Q26" s="90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90"/>
      <c r="CD26" s="28" t="e">
        <f t="shared" si="0"/>
        <v>#DIV/0!</v>
      </c>
      <c r="CE26" s="28" t="e">
        <f t="shared" si="8"/>
        <v>#DIV/0!</v>
      </c>
      <c r="CF26" s="66" t="str">
        <f t="shared" si="1"/>
        <v/>
      </c>
      <c r="CG26" s="66" t="str">
        <f t="shared" si="2"/>
        <v/>
      </c>
      <c r="CH26" s="66" t="str">
        <f t="shared" si="3"/>
        <v/>
      </c>
      <c r="CI26" s="66" t="str">
        <f t="shared" si="4"/>
        <v/>
      </c>
      <c r="CJ26" s="66" t="str">
        <f t="shared" si="5"/>
        <v/>
      </c>
      <c r="CK26" s="66" t="str">
        <f t="shared" si="6"/>
        <v/>
      </c>
      <c r="CL26" s="66" t="str">
        <f t="shared" si="7"/>
        <v/>
      </c>
      <c r="CM26" s="40" t="e">
        <f t="shared" si="9"/>
        <v>#DIV/0!</v>
      </c>
      <c r="CN26" s="40" t="e">
        <f t="shared" si="10"/>
        <v>#DIV/0!</v>
      </c>
      <c r="CO26" s="40" t="e">
        <f t="shared" si="11"/>
        <v>#DIV/0!</v>
      </c>
      <c r="CP26" s="40" t="e">
        <f t="shared" si="12"/>
        <v>#DIV/0!</v>
      </c>
      <c r="CQ26" s="66" t="str">
        <f>IF(N26=0,"",(#REF!-N26)/N26)</f>
        <v/>
      </c>
      <c r="CR26" s="66" t="str">
        <f t="shared" si="13"/>
        <v/>
      </c>
    </row>
    <row r="27" spans="1:96" x14ac:dyDescent="0.25">
      <c r="A27" s="73" t="s">
        <v>190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22"/>
      <c r="O27" s="22"/>
      <c r="P27" s="73"/>
      <c r="Q27" s="90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90"/>
      <c r="CD27" s="28" t="e">
        <f t="shared" si="0"/>
        <v>#DIV/0!</v>
      </c>
      <c r="CE27" s="28" t="e">
        <f t="shared" si="8"/>
        <v>#DIV/0!</v>
      </c>
      <c r="CF27" s="66" t="str">
        <f t="shared" si="1"/>
        <v/>
      </c>
      <c r="CG27" s="66" t="str">
        <f t="shared" si="2"/>
        <v/>
      </c>
      <c r="CH27" s="66" t="str">
        <f t="shared" si="3"/>
        <v/>
      </c>
      <c r="CI27" s="66" t="str">
        <f t="shared" si="4"/>
        <v/>
      </c>
      <c r="CJ27" s="66" t="str">
        <f t="shared" si="5"/>
        <v/>
      </c>
      <c r="CK27" s="66" t="str">
        <f t="shared" si="6"/>
        <v/>
      </c>
      <c r="CL27" s="66" t="str">
        <f t="shared" si="7"/>
        <v/>
      </c>
      <c r="CM27" s="40" t="e">
        <f t="shared" si="9"/>
        <v>#DIV/0!</v>
      </c>
      <c r="CN27" s="40" t="e">
        <f t="shared" si="10"/>
        <v>#DIV/0!</v>
      </c>
      <c r="CO27" s="40" t="e">
        <f t="shared" si="11"/>
        <v>#DIV/0!</v>
      </c>
      <c r="CP27" s="40" t="e">
        <f t="shared" si="12"/>
        <v>#DIV/0!</v>
      </c>
      <c r="CQ27" s="66" t="str">
        <f>IF(N27=0,"",(#REF!-N27)/N27)</f>
        <v/>
      </c>
      <c r="CR27" s="66" t="str">
        <f t="shared" si="13"/>
        <v/>
      </c>
    </row>
    <row r="28" spans="1:96" x14ac:dyDescent="0.25">
      <c r="A28" s="73" t="s">
        <v>191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22"/>
      <c r="O28" s="22"/>
      <c r="P28" s="73"/>
      <c r="Q28" s="90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90"/>
      <c r="CD28" s="28" t="e">
        <f t="shared" si="0"/>
        <v>#DIV/0!</v>
      </c>
      <c r="CE28" s="28" t="e">
        <f t="shared" si="8"/>
        <v>#DIV/0!</v>
      </c>
      <c r="CF28" s="66" t="str">
        <f t="shared" si="1"/>
        <v/>
      </c>
      <c r="CG28" s="66" t="str">
        <f t="shared" si="2"/>
        <v/>
      </c>
      <c r="CH28" s="66" t="str">
        <f t="shared" si="3"/>
        <v/>
      </c>
      <c r="CI28" s="66" t="str">
        <f t="shared" si="4"/>
        <v/>
      </c>
      <c r="CJ28" s="66" t="str">
        <f t="shared" si="5"/>
        <v/>
      </c>
      <c r="CK28" s="66" t="str">
        <f t="shared" si="6"/>
        <v/>
      </c>
      <c r="CL28" s="66" t="str">
        <f t="shared" si="7"/>
        <v/>
      </c>
      <c r="CM28" s="40" t="e">
        <f t="shared" si="9"/>
        <v>#DIV/0!</v>
      </c>
      <c r="CN28" s="40" t="e">
        <f t="shared" si="10"/>
        <v>#DIV/0!</v>
      </c>
      <c r="CO28" s="40" t="e">
        <f t="shared" si="11"/>
        <v>#DIV/0!</v>
      </c>
      <c r="CP28" s="40" t="e">
        <f t="shared" si="12"/>
        <v>#DIV/0!</v>
      </c>
      <c r="CQ28" s="66" t="str">
        <f>IF(N28=0,"",(#REF!-N28)/N28)</f>
        <v/>
      </c>
      <c r="CR28" s="66" t="str">
        <f t="shared" si="13"/>
        <v/>
      </c>
    </row>
    <row r="29" spans="1:96" x14ac:dyDescent="0.25">
      <c r="A29" s="73" t="s">
        <v>192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22"/>
      <c r="O29" s="22"/>
      <c r="P29" s="73"/>
      <c r="Q29" s="90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90"/>
      <c r="CD29" s="28" t="e">
        <f t="shared" si="0"/>
        <v>#DIV/0!</v>
      </c>
      <c r="CE29" s="28" t="e">
        <f t="shared" si="8"/>
        <v>#DIV/0!</v>
      </c>
      <c r="CF29" s="66" t="str">
        <f t="shared" si="1"/>
        <v/>
      </c>
      <c r="CG29" s="66" t="str">
        <f t="shared" si="2"/>
        <v/>
      </c>
      <c r="CH29" s="66" t="str">
        <f t="shared" si="3"/>
        <v/>
      </c>
      <c r="CI29" s="66" t="str">
        <f t="shared" si="4"/>
        <v/>
      </c>
      <c r="CJ29" s="66" t="str">
        <f t="shared" si="5"/>
        <v/>
      </c>
      <c r="CK29" s="66" t="str">
        <f t="shared" si="6"/>
        <v/>
      </c>
      <c r="CL29" s="66" t="str">
        <f t="shared" si="7"/>
        <v/>
      </c>
      <c r="CM29" s="40" t="e">
        <f t="shared" si="9"/>
        <v>#DIV/0!</v>
      </c>
      <c r="CN29" s="40" t="e">
        <f t="shared" si="10"/>
        <v>#DIV/0!</v>
      </c>
      <c r="CO29" s="40" t="e">
        <f t="shared" si="11"/>
        <v>#DIV/0!</v>
      </c>
      <c r="CP29" s="40" t="e">
        <f t="shared" si="12"/>
        <v>#DIV/0!</v>
      </c>
      <c r="CQ29" s="66" t="str">
        <f>IF(N29=0,"",(#REF!-N29)/N29)</f>
        <v/>
      </c>
      <c r="CR29" s="66" t="str">
        <f t="shared" si="13"/>
        <v/>
      </c>
    </row>
    <row r="30" spans="1:96" x14ac:dyDescent="0.25">
      <c r="A30" s="73" t="s">
        <v>193</v>
      </c>
      <c r="B30" s="73">
        <v>14.466976435999999</v>
      </c>
      <c r="C30" s="73"/>
      <c r="D30" s="73">
        <v>63.218800997999999</v>
      </c>
      <c r="E30" s="73">
        <v>2.5520511754999999</v>
      </c>
      <c r="F30" s="73">
        <v>2.3478555389000002</v>
      </c>
      <c r="G30" s="73">
        <v>5.3504223298999998</v>
      </c>
      <c r="H30" s="73">
        <v>8.7290987527000006</v>
      </c>
      <c r="I30" s="73"/>
      <c r="J30" s="73"/>
      <c r="K30" s="73"/>
      <c r="L30" s="73"/>
      <c r="M30" s="73"/>
      <c r="N30" s="22"/>
      <c r="O30" s="22"/>
      <c r="P30" s="73"/>
      <c r="Q30" s="90" t="s">
        <v>193</v>
      </c>
      <c r="R30" s="73">
        <v>0</v>
      </c>
      <c r="S30" s="73">
        <v>0.23060855352111201</v>
      </c>
      <c r="T30" s="73">
        <v>8.5354604769245501E-2</v>
      </c>
      <c r="U30" s="73">
        <v>8.5354604769245501E-2</v>
      </c>
      <c r="V30" s="73">
        <v>0.67814231207526598</v>
      </c>
      <c r="W30" s="73">
        <v>0</v>
      </c>
      <c r="X30" s="73">
        <v>4.1344065964251997E-2</v>
      </c>
      <c r="Y30" s="73">
        <v>0.21223287223201401</v>
      </c>
      <c r="Z30" s="73">
        <v>14.4669671839812</v>
      </c>
      <c r="AA30" s="73">
        <v>2.03137934588336</v>
      </c>
      <c r="AB30" s="73">
        <v>1.54351796959275E-2</v>
      </c>
      <c r="AC30" s="73">
        <v>0.35464016173250201</v>
      </c>
      <c r="AD30" s="73">
        <v>0</v>
      </c>
      <c r="AE30" s="73">
        <v>0</v>
      </c>
      <c r="AF30" s="73">
        <v>0.37301647146855299</v>
      </c>
      <c r="AG30" s="73">
        <v>0.37301647146855299</v>
      </c>
      <c r="AH30" s="73">
        <v>0.505749353659948</v>
      </c>
      <c r="AI30" s="73">
        <v>0.28085634018309302</v>
      </c>
      <c r="AJ30" s="73">
        <v>1.1208905859505999E-2</v>
      </c>
      <c r="AK30" s="73">
        <v>0.29392047792575998</v>
      </c>
      <c r="AL30" s="73">
        <v>3.0076627418663199E-2</v>
      </c>
      <c r="AM30" s="73">
        <v>0</v>
      </c>
      <c r="AN30" s="73">
        <v>2.37984770766183E-2</v>
      </c>
      <c r="AO30" s="73">
        <v>4.51894112997899E-2</v>
      </c>
      <c r="AP30" s="73">
        <v>0</v>
      </c>
      <c r="AQ30" s="73">
        <v>8.9755048749703708</v>
      </c>
      <c r="AR30" s="73">
        <v>56.8969206986446</v>
      </c>
      <c r="AS30" s="73">
        <v>5.8161172805987702</v>
      </c>
      <c r="AT30" s="73">
        <v>63.218787332903403</v>
      </c>
      <c r="AU30" s="73">
        <v>0</v>
      </c>
      <c r="AV30" s="73">
        <v>0.35780491056950797</v>
      </c>
      <c r="AW30" s="73">
        <v>0</v>
      </c>
      <c r="AX30" s="73">
        <v>3.1210374357247899</v>
      </c>
      <c r="AY30" s="73">
        <v>1.36880896399301E-3</v>
      </c>
      <c r="AZ30" s="73">
        <v>4.81312953807657E-4</v>
      </c>
      <c r="BA30" s="73">
        <v>1.81067380302804</v>
      </c>
      <c r="BB30" s="73">
        <v>6.1514164145130205E-4</v>
      </c>
      <c r="BC30" s="73">
        <v>0</v>
      </c>
      <c r="BD30" s="73">
        <v>8.9218522131649005E-5</v>
      </c>
      <c r="BE30" s="73">
        <v>2.5519874279974801</v>
      </c>
      <c r="BF30" s="73">
        <v>2.3478043017332699</v>
      </c>
      <c r="BG30" s="73">
        <v>0.20418312626421301</v>
      </c>
      <c r="BH30" s="73">
        <v>0</v>
      </c>
      <c r="BI30" s="73">
        <v>0</v>
      </c>
      <c r="BJ30" s="73">
        <v>9.6051156048655908E-3</v>
      </c>
      <c r="BK30" s="73">
        <v>0</v>
      </c>
      <c r="BL30" s="73">
        <v>0.103071054636044</v>
      </c>
      <c r="BM30" s="73">
        <v>0</v>
      </c>
      <c r="BN30" s="73">
        <v>2.6789210579980902E-3</v>
      </c>
      <c r="BO30" s="73">
        <v>0.41228530751720999</v>
      </c>
      <c r="BP30" s="73">
        <v>7.6247166289213301E-3</v>
      </c>
      <c r="BQ30" s="73">
        <v>0</v>
      </c>
      <c r="BR30" s="73">
        <v>6.9262261831930603E-3</v>
      </c>
      <c r="BS30" s="73">
        <v>9.3916245308288792E-6</v>
      </c>
      <c r="BT30" s="73">
        <v>5.3504282191614596</v>
      </c>
      <c r="BU30" s="73">
        <v>1.30357239075011</v>
      </c>
      <c r="BV30" s="73">
        <v>0</v>
      </c>
      <c r="BW30" s="73">
        <v>0</v>
      </c>
      <c r="BX30" s="73">
        <v>0.43668071726472502</v>
      </c>
      <c r="BY30" s="73">
        <v>0</v>
      </c>
      <c r="BZ30" s="73">
        <v>7.1281212787909803E-2</v>
      </c>
      <c r="CA30" s="73">
        <v>8.7290882234604705</v>
      </c>
      <c r="CB30" s="73">
        <v>0.60699250836378404</v>
      </c>
      <c r="CC30" s="90"/>
      <c r="CD30" s="28">
        <f t="shared" si="0"/>
        <v>7.9999850518600712E-3</v>
      </c>
      <c r="CE30" s="28">
        <f t="shared" si="8"/>
        <v>1.9247520445562157E-2</v>
      </c>
      <c r="CF30" s="66">
        <f t="shared" si="1"/>
        <v>-6.3952677603494139E-7</v>
      </c>
      <c r="CG30" s="66" t="str">
        <f t="shared" si="2"/>
        <v/>
      </c>
      <c r="CH30" s="66">
        <f t="shared" si="3"/>
        <v>-2.1615557998401051E-7</v>
      </c>
      <c r="CI30" s="66">
        <f t="shared" si="4"/>
        <v>-2.4978927982240391E-5</v>
      </c>
      <c r="CJ30" s="66">
        <f t="shared" si="5"/>
        <v>-2.1822963926597998E-5</v>
      </c>
      <c r="CK30" s="66">
        <f t="shared" si="6"/>
        <v>1.1007096443440939E-6</v>
      </c>
      <c r="CL30" s="66">
        <f t="shared" si="7"/>
        <v>-1.2062229822737436E-6</v>
      </c>
      <c r="CM30" s="40">
        <f t="shared" si="9"/>
        <v>-4.9258736697685879E-4</v>
      </c>
      <c r="CN30" s="40">
        <f t="shared" si="10"/>
        <v>-5.5800622557784481E-4</v>
      </c>
      <c r="CO30" s="40">
        <f t="shared" si="11"/>
        <v>8.5678325956839018E-4</v>
      </c>
      <c r="CP30" s="40">
        <f t="shared" si="12"/>
        <v>-1.3400429237130811E-3</v>
      </c>
      <c r="CQ30" s="66" t="str">
        <f>IF(N30=0,"",(#REF!-N30)/N30)</f>
        <v/>
      </c>
      <c r="CR30" s="66" t="str">
        <f t="shared" si="13"/>
        <v/>
      </c>
    </row>
    <row r="31" spans="1:96" x14ac:dyDescent="0.25">
      <c r="A31" s="73" t="s">
        <v>194</v>
      </c>
      <c r="B31" s="73">
        <v>750.35321402</v>
      </c>
      <c r="C31" s="73"/>
      <c r="D31" s="73">
        <v>3650.2952031999998</v>
      </c>
      <c r="E31" s="73">
        <v>116.23415022</v>
      </c>
      <c r="F31" s="73">
        <v>106.93536225</v>
      </c>
      <c r="G31" s="73">
        <v>247.40062660000001</v>
      </c>
      <c r="H31" s="73">
        <v>471.52833340000001</v>
      </c>
      <c r="I31" s="73"/>
      <c r="J31" s="73"/>
      <c r="K31" s="73"/>
      <c r="L31" s="73"/>
      <c r="M31" s="73"/>
      <c r="N31" s="22"/>
      <c r="O31" s="22"/>
      <c r="P31" s="73"/>
      <c r="Q31" s="90" t="s">
        <v>194</v>
      </c>
      <c r="R31" s="73">
        <v>0</v>
      </c>
      <c r="S31" s="73">
        <v>12.457025572519999</v>
      </c>
      <c r="T31" s="73">
        <v>4.6106958224267203</v>
      </c>
      <c r="U31" s="73">
        <v>4.6106958224267203</v>
      </c>
      <c r="V31" s="73">
        <v>36.631816072324199</v>
      </c>
      <c r="W31" s="73">
        <v>0</v>
      </c>
      <c r="X31" s="73">
        <v>2.23332504153126</v>
      </c>
      <c r="Y31" s="73">
        <v>11.4644345630965</v>
      </c>
      <c r="Z31" s="73">
        <v>750.35294851524202</v>
      </c>
      <c r="AA31" s="73">
        <v>109.730985477693</v>
      </c>
      <c r="AB31" s="73">
        <v>0.83377646711014797</v>
      </c>
      <c r="AC31" s="73">
        <v>19.1570156004891</v>
      </c>
      <c r="AD31" s="73">
        <v>0</v>
      </c>
      <c r="AE31" s="73">
        <v>0</v>
      </c>
      <c r="AF31" s="73">
        <v>20.149601070694001</v>
      </c>
      <c r="AG31" s="73">
        <v>20.149601070694001</v>
      </c>
      <c r="AH31" s="73">
        <v>29.202345429322499</v>
      </c>
      <c r="AI31" s="73">
        <v>15.171307169589699</v>
      </c>
      <c r="AJ31" s="73">
        <v>0.60548105612580105</v>
      </c>
      <c r="AK31" s="73">
        <v>15.877015718419401</v>
      </c>
      <c r="AL31" s="73">
        <v>1.6246813409506899</v>
      </c>
      <c r="AM31" s="73">
        <v>0</v>
      </c>
      <c r="AN31" s="73">
        <v>1.28554930540172</v>
      </c>
      <c r="AO31" s="73">
        <v>2.0581850964158299</v>
      </c>
      <c r="AP31" s="73">
        <v>0</v>
      </c>
      <c r="AQ31" s="73">
        <v>484.83908347360199</v>
      </c>
      <c r="AR31" s="73">
        <v>3285.26454264014</v>
      </c>
      <c r="AS31" s="73">
        <v>335.82704331575098</v>
      </c>
      <c r="AT31" s="73">
        <v>3650.2939313852098</v>
      </c>
      <c r="AU31" s="73">
        <v>0</v>
      </c>
      <c r="AV31" s="73">
        <v>19.327920396136399</v>
      </c>
      <c r="AW31" s="73">
        <v>0</v>
      </c>
      <c r="AX31" s="73">
        <v>168.59232762343899</v>
      </c>
      <c r="AY31" s="73">
        <v>6.2343305131808802E-2</v>
      </c>
      <c r="AZ31" s="73">
        <v>2.1921744111509701E-2</v>
      </c>
      <c r="BA31" s="73">
        <v>82.468530886423395</v>
      </c>
      <c r="BB31" s="73">
        <v>2.8017042395983099E-2</v>
      </c>
      <c r="BC31" s="73">
        <v>0</v>
      </c>
      <c r="BD31" s="73">
        <v>4.06354190986403E-3</v>
      </c>
      <c r="BE31" s="73">
        <v>116.231353678462</v>
      </c>
      <c r="BF31" s="73">
        <v>106.932558174238</v>
      </c>
      <c r="BG31" s="73">
        <v>9.2987955042246</v>
      </c>
      <c r="BH31" s="73">
        <v>0</v>
      </c>
      <c r="BI31" s="73">
        <v>0</v>
      </c>
      <c r="BJ31" s="73">
        <v>0.43747253399251501</v>
      </c>
      <c r="BK31" s="73">
        <v>0</v>
      </c>
      <c r="BL31" s="73">
        <v>4.6944630542833004</v>
      </c>
      <c r="BM31" s="73">
        <v>0</v>
      </c>
      <c r="BN31" s="73">
        <v>0.122013202338001</v>
      </c>
      <c r="BO31" s="73">
        <v>18.777845828579601</v>
      </c>
      <c r="BP31" s="73">
        <v>0.411870778742227</v>
      </c>
      <c r="BQ31" s="73">
        <v>0</v>
      </c>
      <c r="BR31" s="73">
        <v>0.31545929392571498</v>
      </c>
      <c r="BS31" s="73">
        <v>4.2774114644752699E-4</v>
      </c>
      <c r="BT31" s="73">
        <v>247.40071162904999</v>
      </c>
      <c r="BU31" s="73">
        <v>70.416405168294702</v>
      </c>
      <c r="BV31" s="73">
        <v>0</v>
      </c>
      <c r="BW31" s="73">
        <v>0</v>
      </c>
      <c r="BX31" s="73">
        <v>23.588654226765801</v>
      </c>
      <c r="BY31" s="73">
        <v>0</v>
      </c>
      <c r="BZ31" s="73">
        <v>3.85046701391855</v>
      </c>
      <c r="CA31" s="73">
        <v>471.52816367664701</v>
      </c>
      <c r="CB31" s="73">
        <v>32.788586448437499</v>
      </c>
      <c r="CC31" s="90"/>
      <c r="CD31" s="28">
        <f t="shared" si="0"/>
        <v>7.9999983503358102E-3</v>
      </c>
      <c r="CE31" s="28">
        <f t="shared" si="8"/>
        <v>1.9247506386803007E-2</v>
      </c>
      <c r="CF31" s="66">
        <f t="shared" si="1"/>
        <v>-3.5383970244366821E-7</v>
      </c>
      <c r="CG31" s="66" t="str">
        <f t="shared" si="2"/>
        <v/>
      </c>
      <c r="CH31" s="66">
        <f t="shared" si="3"/>
        <v>-3.4841422932068569E-7</v>
      </c>
      <c r="CI31" s="66">
        <f t="shared" si="4"/>
        <v>-2.4059551626700865E-5</v>
      </c>
      <c r="CJ31" s="66">
        <f t="shared" si="5"/>
        <v>-2.6222156104403899E-5</v>
      </c>
      <c r="CK31" s="66">
        <f t="shared" si="6"/>
        <v>3.4368971151218043E-7</v>
      </c>
      <c r="CL31" s="66">
        <f t="shared" si="7"/>
        <v>-3.5994306380889463E-7</v>
      </c>
      <c r="CM31" s="40">
        <f t="shared" si="9"/>
        <v>-4.908351274505614E-4</v>
      </c>
      <c r="CN31" s="40">
        <f t="shared" si="10"/>
        <v>-5.5801565150479535E-4</v>
      </c>
      <c r="CO31" s="40">
        <f t="shared" si="11"/>
        <v>8.5606400897466641E-4</v>
      </c>
      <c r="CP31" s="40">
        <f t="shared" si="12"/>
        <v>-1.3381644182089375E-3</v>
      </c>
      <c r="CQ31" s="66" t="str">
        <f>IF(N31=0,"",(#REF!-N31)/N31)</f>
        <v/>
      </c>
      <c r="CR31" s="66" t="str">
        <f t="shared" si="13"/>
        <v/>
      </c>
    </row>
    <row r="32" spans="1:96" x14ac:dyDescent="0.25">
      <c r="A32" s="73" t="s">
        <v>195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22"/>
      <c r="O32" s="22"/>
      <c r="P32" s="73"/>
      <c r="Q32" s="90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90"/>
      <c r="CD32" s="28" t="e">
        <f t="shared" si="0"/>
        <v>#DIV/0!</v>
      </c>
      <c r="CE32" s="28" t="e">
        <f t="shared" si="8"/>
        <v>#DIV/0!</v>
      </c>
      <c r="CF32" s="66" t="str">
        <f t="shared" si="1"/>
        <v/>
      </c>
      <c r="CG32" s="66" t="str">
        <f t="shared" si="2"/>
        <v/>
      </c>
      <c r="CH32" s="66" t="str">
        <f t="shared" si="3"/>
        <v/>
      </c>
      <c r="CI32" s="66" t="str">
        <f t="shared" si="4"/>
        <v/>
      </c>
      <c r="CJ32" s="66" t="str">
        <f t="shared" si="5"/>
        <v/>
      </c>
      <c r="CK32" s="66" t="str">
        <f t="shared" si="6"/>
        <v/>
      </c>
      <c r="CL32" s="66" t="str">
        <f t="shared" si="7"/>
        <v/>
      </c>
      <c r="CM32" s="40" t="e">
        <f t="shared" si="9"/>
        <v>#DIV/0!</v>
      </c>
      <c r="CN32" s="40" t="e">
        <f t="shared" si="10"/>
        <v>#DIV/0!</v>
      </c>
      <c r="CO32" s="40" t="e">
        <f t="shared" si="11"/>
        <v>#DIV/0!</v>
      </c>
      <c r="CP32" s="40" t="e">
        <f t="shared" si="12"/>
        <v>#DIV/0!</v>
      </c>
      <c r="CQ32" s="66" t="str">
        <f>IF(N32=0,"",(#REF!-N32)/N32)</f>
        <v/>
      </c>
      <c r="CR32" s="66" t="str">
        <f t="shared" si="13"/>
        <v/>
      </c>
    </row>
    <row r="33" spans="1:96" x14ac:dyDescent="0.25">
      <c r="A33" s="73" t="s">
        <v>196</v>
      </c>
      <c r="B33" s="73">
        <v>634.69522361999998</v>
      </c>
      <c r="C33" s="73"/>
      <c r="D33" s="73">
        <v>3611.2511857</v>
      </c>
      <c r="E33" s="73">
        <v>87.557542135999995</v>
      </c>
      <c r="F33" s="73">
        <v>80.552964169000006</v>
      </c>
      <c r="G33" s="73">
        <v>166.41529498</v>
      </c>
      <c r="H33" s="73">
        <v>383.73810459999999</v>
      </c>
      <c r="I33" s="73"/>
      <c r="J33" s="73"/>
      <c r="K33" s="73"/>
      <c r="L33" s="73"/>
      <c r="M33" s="73"/>
      <c r="N33" s="22"/>
      <c r="O33" s="22"/>
      <c r="P33" s="73"/>
      <c r="Q33" s="90" t="s">
        <v>196</v>
      </c>
      <c r="R33" s="73">
        <v>0</v>
      </c>
      <c r="S33" s="73">
        <v>10.137748211145</v>
      </c>
      <c r="T33" s="73">
        <v>3.7522633002993202</v>
      </c>
      <c r="U33" s="73">
        <v>3.7522633002993202</v>
      </c>
      <c r="V33" s="73">
        <v>29.811651996325999</v>
      </c>
      <c r="W33" s="73">
        <v>0</v>
      </c>
      <c r="X33" s="73">
        <v>1.8175198003202999</v>
      </c>
      <c r="Y33" s="73">
        <v>9.3299547316484901</v>
      </c>
      <c r="Z33" s="73">
        <v>634.69505206192696</v>
      </c>
      <c r="AA33" s="73">
        <v>89.300984939360106</v>
      </c>
      <c r="AB33" s="73">
        <v>0.67854246597916601</v>
      </c>
      <c r="AC33" s="73">
        <v>15.5903156253869</v>
      </c>
      <c r="AD33" s="73">
        <v>0</v>
      </c>
      <c r="AE33" s="73">
        <v>0</v>
      </c>
      <c r="AF33" s="73">
        <v>16.3981069528201</v>
      </c>
      <c r="AG33" s="73">
        <v>16.3981069528201</v>
      </c>
      <c r="AH33" s="73">
        <v>28.890000389115698</v>
      </c>
      <c r="AI33" s="73">
        <v>12.3466712212507</v>
      </c>
      <c r="AJ33" s="73">
        <v>0.49275100263602001</v>
      </c>
      <c r="AK33" s="73">
        <v>12.9209893540002</v>
      </c>
      <c r="AL33" s="73">
        <v>1.3221939965401499</v>
      </c>
      <c r="AM33" s="73">
        <v>0</v>
      </c>
      <c r="AN33" s="73">
        <v>1.0462029140356801</v>
      </c>
      <c r="AO33" s="73">
        <v>1.55040368901602</v>
      </c>
      <c r="AP33" s="73">
        <v>0</v>
      </c>
      <c r="AQ33" s="73">
        <v>394.57065529632803</v>
      </c>
      <c r="AR33" s="73">
        <v>3250.1248897170899</v>
      </c>
      <c r="AS33" s="73">
        <v>332.235111675567</v>
      </c>
      <c r="AT33" s="73">
        <v>3611.2500017817702</v>
      </c>
      <c r="AU33" s="73">
        <v>0</v>
      </c>
      <c r="AV33" s="73">
        <v>15.729409139862801</v>
      </c>
      <c r="AW33" s="73">
        <v>0</v>
      </c>
      <c r="AX33" s="73">
        <v>137.20342517766801</v>
      </c>
      <c r="AY33" s="73">
        <v>4.6962409354211102E-2</v>
      </c>
      <c r="AZ33" s="73">
        <v>1.6513365971659501E-2</v>
      </c>
      <c r="BA33" s="73">
        <v>62.122444724504902</v>
      </c>
      <c r="BB33" s="73">
        <v>2.1104862519772699E-2</v>
      </c>
      <c r="BC33" s="73">
        <v>0</v>
      </c>
      <c r="BD33" s="73">
        <v>3.06101285680429E-3</v>
      </c>
      <c r="BE33" s="73">
        <v>87.555452620104603</v>
      </c>
      <c r="BF33" s="73">
        <v>80.550869803920406</v>
      </c>
      <c r="BG33" s="73">
        <v>7.0045828161841301</v>
      </c>
      <c r="BH33" s="73">
        <v>0</v>
      </c>
      <c r="BI33" s="73">
        <v>0</v>
      </c>
      <c r="BJ33" s="73">
        <v>0.32954215423535399</v>
      </c>
      <c r="BK33" s="73">
        <v>0</v>
      </c>
      <c r="BL33" s="73">
        <v>3.5362769420790601</v>
      </c>
      <c r="BM33" s="73">
        <v>0</v>
      </c>
      <c r="BN33" s="73">
        <v>9.1910914366970298E-2</v>
      </c>
      <c r="BO33" s="73">
        <v>14.1451000308647</v>
      </c>
      <c r="BP33" s="73">
        <v>0.335187819362812</v>
      </c>
      <c r="BQ33" s="73">
        <v>0</v>
      </c>
      <c r="BR33" s="73">
        <v>0.23763117410451001</v>
      </c>
      <c r="BS33" s="73">
        <v>3.2221306249552098E-4</v>
      </c>
      <c r="BT33" s="73">
        <v>166.41525452382899</v>
      </c>
      <c r="BU33" s="73">
        <v>57.3061184176849</v>
      </c>
      <c r="BV33" s="73">
        <v>0</v>
      </c>
      <c r="BW33" s="73">
        <v>0</v>
      </c>
      <c r="BX33" s="73">
        <v>19.196870289527102</v>
      </c>
      <c r="BY33" s="73">
        <v>0</v>
      </c>
      <c r="BZ33" s="73">
        <v>3.1335836555292902</v>
      </c>
      <c r="CA33" s="73">
        <v>383.73801392218797</v>
      </c>
      <c r="CB33" s="73">
        <v>26.683918389705099</v>
      </c>
      <c r="CC33" s="90"/>
      <c r="CD33" s="28">
        <f t="shared" si="0"/>
        <v>8.0000001038038181E-3</v>
      </c>
      <c r="CE33" s="28">
        <f t="shared" si="8"/>
        <v>1.9247510210505039E-2</v>
      </c>
      <c r="CF33" s="66">
        <f t="shared" si="1"/>
        <v>-2.7029992764420051E-7</v>
      </c>
      <c r="CG33" s="66" t="str">
        <f t="shared" si="2"/>
        <v/>
      </c>
      <c r="CH33" s="66">
        <f t="shared" si="3"/>
        <v>-3.278415620843971E-7</v>
      </c>
      <c r="CI33" s="66">
        <f t="shared" si="4"/>
        <v>-2.3864487791884322E-5</v>
      </c>
      <c r="CJ33" s="66">
        <f t="shared" si="5"/>
        <v>-2.5999851168803045E-5</v>
      </c>
      <c r="CK33" s="66">
        <f t="shared" si="6"/>
        <v>-2.4310368233803541E-7</v>
      </c>
      <c r="CL33" s="66">
        <f t="shared" si="7"/>
        <v>-2.3630129748420213E-7</v>
      </c>
      <c r="CM33" s="40">
        <f t="shared" si="9"/>
        <v>-4.9164526290065521E-4</v>
      </c>
      <c r="CN33" s="40">
        <f t="shared" si="10"/>
        <v>-5.5794799932307963E-4</v>
      </c>
      <c r="CO33" s="40">
        <f t="shared" si="11"/>
        <v>8.5624044214093929E-4</v>
      </c>
      <c r="CP33" s="40">
        <f t="shared" si="12"/>
        <v>-1.3381611093442737E-3</v>
      </c>
      <c r="CQ33" s="66" t="str">
        <f>IF(N33=0,"",(#REF!-N33)/N33)</f>
        <v/>
      </c>
      <c r="CR33" s="66" t="str">
        <f t="shared" si="13"/>
        <v/>
      </c>
    </row>
    <row r="34" spans="1:96" x14ac:dyDescent="0.25">
      <c r="A34" s="73" t="s">
        <v>197</v>
      </c>
      <c r="B34" s="73">
        <v>95.309956881999994</v>
      </c>
      <c r="C34" s="73"/>
      <c r="D34" s="73">
        <v>443.24536542999999</v>
      </c>
      <c r="E34" s="73">
        <v>14.968103429999999</v>
      </c>
      <c r="F34" s="73">
        <v>13.770638361</v>
      </c>
      <c r="G34" s="73">
        <v>30.971461609999999</v>
      </c>
      <c r="H34" s="73">
        <v>57.363596815000001</v>
      </c>
      <c r="I34" s="73"/>
      <c r="J34" s="73"/>
      <c r="K34" s="73"/>
      <c r="L34" s="73"/>
      <c r="M34" s="73"/>
      <c r="N34" s="22"/>
      <c r="O34" s="22"/>
      <c r="P34" s="73"/>
      <c r="Q34" s="90" t="s">
        <v>197</v>
      </c>
      <c r="R34" s="73">
        <v>0</v>
      </c>
      <c r="S34" s="73">
        <v>1.51545314755441</v>
      </c>
      <c r="T34" s="73">
        <v>0.56091175275173799</v>
      </c>
      <c r="U34" s="73">
        <v>0.56091175275173799</v>
      </c>
      <c r="V34" s="73">
        <v>4.4564259025942796</v>
      </c>
      <c r="W34" s="73">
        <v>0</v>
      </c>
      <c r="X34" s="73">
        <v>0.27169418562886</v>
      </c>
      <c r="Y34" s="73">
        <v>1.39470091933111</v>
      </c>
      <c r="Z34" s="73">
        <v>95.309989164282896</v>
      </c>
      <c r="AA34" s="73">
        <v>13.349288693148599</v>
      </c>
      <c r="AB34" s="73">
        <v>0.101432828644101</v>
      </c>
      <c r="AC34" s="73">
        <v>2.3305381364308202</v>
      </c>
      <c r="AD34" s="73">
        <v>0</v>
      </c>
      <c r="AE34" s="73">
        <v>0</v>
      </c>
      <c r="AF34" s="73">
        <v>2.45129077325528</v>
      </c>
      <c r="AG34" s="73">
        <v>2.45129077325528</v>
      </c>
      <c r="AH34" s="73">
        <v>3.54596085715702</v>
      </c>
      <c r="AI34" s="73">
        <v>1.8456572038877399</v>
      </c>
      <c r="AJ34" s="73">
        <v>7.3659558016011095E-2</v>
      </c>
      <c r="AK34" s="73">
        <v>1.93150958732015</v>
      </c>
      <c r="AL34" s="73">
        <v>0.197650079250208</v>
      </c>
      <c r="AM34" s="73">
        <v>0</v>
      </c>
      <c r="AN34" s="73">
        <v>0.15639304774128501</v>
      </c>
      <c r="AO34" s="73">
        <v>0.26504316715995002</v>
      </c>
      <c r="AP34" s="73">
        <v>0</v>
      </c>
      <c r="AQ34" s="73">
        <v>58.982896322139297</v>
      </c>
      <c r="AR34" s="73">
        <v>398.920693190473</v>
      </c>
      <c r="AS34" s="73">
        <v>40.778583260084702</v>
      </c>
      <c r="AT34" s="73">
        <v>443.245237307715</v>
      </c>
      <c r="AU34" s="73">
        <v>0</v>
      </c>
      <c r="AV34" s="73">
        <v>2.3513302910486802</v>
      </c>
      <c r="AW34" s="73">
        <v>0</v>
      </c>
      <c r="AX34" s="73">
        <v>20.510025810000101</v>
      </c>
      <c r="AY34" s="73">
        <v>8.0282791712825898E-3</v>
      </c>
      <c r="AZ34" s="73">
        <v>2.8229777344202099E-3</v>
      </c>
      <c r="BA34" s="73">
        <v>10.619911370889</v>
      </c>
      <c r="BB34" s="73">
        <v>3.6079069671566401E-3</v>
      </c>
      <c r="BC34" s="73">
        <v>0</v>
      </c>
      <c r="BD34" s="73">
        <v>5.2328562310884703E-4</v>
      </c>
      <c r="BE34" s="73">
        <v>14.9677438943799</v>
      </c>
      <c r="BF34" s="73">
        <v>13.7702754585041</v>
      </c>
      <c r="BG34" s="73">
        <v>1.1974684358758101</v>
      </c>
      <c r="BH34" s="73">
        <v>0</v>
      </c>
      <c r="BI34" s="73">
        <v>0</v>
      </c>
      <c r="BJ34" s="73">
        <v>5.6335611589697701E-2</v>
      </c>
      <c r="BK34" s="73">
        <v>0</v>
      </c>
      <c r="BL34" s="73">
        <v>0.60453147990762601</v>
      </c>
      <c r="BM34" s="73">
        <v>0</v>
      </c>
      <c r="BN34" s="73">
        <v>1.5712305880277899E-2</v>
      </c>
      <c r="BO34" s="73">
        <v>2.4181237711161399</v>
      </c>
      <c r="BP34" s="73">
        <v>5.0105951522637603E-2</v>
      </c>
      <c r="BQ34" s="73">
        <v>0</v>
      </c>
      <c r="BR34" s="73">
        <v>4.0623386828485902E-2</v>
      </c>
      <c r="BS34" s="73">
        <v>5.50827968936876E-5</v>
      </c>
      <c r="BT34" s="73">
        <v>30.9714975410748</v>
      </c>
      <c r="BU34" s="73">
        <v>8.5664746194714194</v>
      </c>
      <c r="BV34" s="73">
        <v>0</v>
      </c>
      <c r="BW34" s="73">
        <v>0</v>
      </c>
      <c r="BX34" s="73">
        <v>2.8696679162427001</v>
      </c>
      <c r="BY34" s="73">
        <v>0</v>
      </c>
      <c r="BZ34" s="73">
        <v>0.468427256010846</v>
      </c>
      <c r="CA34" s="73">
        <v>57.363562349465603</v>
      </c>
      <c r="CB34" s="73">
        <v>3.9888807676698801</v>
      </c>
      <c r="CC34" s="90"/>
      <c r="CD34" s="28">
        <f t="shared" si="0"/>
        <v>7.9999976507255759E-3</v>
      </c>
      <c r="CE34" s="28">
        <f t="shared" si="8"/>
        <v>1.9247484769541592E-2</v>
      </c>
      <c r="CF34" s="66">
        <f t="shared" si="1"/>
        <v>3.387083989760042E-7</v>
      </c>
      <c r="CG34" s="66" t="str">
        <f t="shared" si="2"/>
        <v/>
      </c>
      <c r="CH34" s="66">
        <f t="shared" si="3"/>
        <v>-2.8905499072022206E-7</v>
      </c>
      <c r="CI34" s="66">
        <f t="shared" si="4"/>
        <v>-2.4020118632954863E-5</v>
      </c>
      <c r="CJ34" s="66">
        <f t="shared" si="5"/>
        <v>-2.6353353155152247E-5</v>
      </c>
      <c r="CK34" s="66">
        <f t="shared" si="6"/>
        <v>1.1601349414555262E-6</v>
      </c>
      <c r="CL34" s="66">
        <f t="shared" si="7"/>
        <v>-6.0082589502123019E-7</v>
      </c>
      <c r="CM34" s="40">
        <f t="shared" si="9"/>
        <v>-4.9177431740248705E-4</v>
      </c>
      <c r="CN34" s="40">
        <f t="shared" si="10"/>
        <v>-5.5817039356565032E-4</v>
      </c>
      <c r="CO34" s="40">
        <f t="shared" si="11"/>
        <v>8.5583854088020633E-4</v>
      </c>
      <c r="CP34" s="40">
        <f t="shared" si="12"/>
        <v>-1.3376378986849412E-3</v>
      </c>
      <c r="CQ34" s="66" t="str">
        <f>IF(N34=0,"",(#REF!-N34)/N34)</f>
        <v/>
      </c>
      <c r="CR34" s="66" t="str">
        <f t="shared" si="13"/>
        <v/>
      </c>
    </row>
    <row r="35" spans="1:96" x14ac:dyDescent="0.25">
      <c r="A35" s="73" t="s">
        <v>198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22"/>
      <c r="O35" s="22"/>
      <c r="P35" s="73"/>
      <c r="Q35" s="90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90"/>
      <c r="CD35" s="28" t="e">
        <f t="shared" si="0"/>
        <v>#DIV/0!</v>
      </c>
      <c r="CE35" s="28" t="e">
        <f t="shared" si="8"/>
        <v>#DIV/0!</v>
      </c>
      <c r="CF35" s="66" t="str">
        <f t="shared" si="1"/>
        <v/>
      </c>
      <c r="CG35" s="66" t="str">
        <f t="shared" si="2"/>
        <v/>
      </c>
      <c r="CH35" s="66" t="str">
        <f t="shared" si="3"/>
        <v/>
      </c>
      <c r="CI35" s="66" t="str">
        <f t="shared" ref="CI35:CI60" si="14">IF(E35=0,"",(BE35-E35)/E35)</f>
        <v/>
      </c>
      <c r="CJ35" s="66" t="str">
        <f t="shared" ref="CJ35:CJ60" si="15">IF(F35=0,"",(BF35-F35)/F35)</f>
        <v/>
      </c>
      <c r="CK35" s="66" t="str">
        <f t="shared" si="6"/>
        <v/>
      </c>
      <c r="CL35" s="66" t="str">
        <f t="shared" si="7"/>
        <v/>
      </c>
      <c r="CM35" s="40" t="e">
        <f t="shared" si="9"/>
        <v>#DIV/0!</v>
      </c>
      <c r="CN35" s="40" t="e">
        <f t="shared" si="10"/>
        <v>#DIV/0!</v>
      </c>
      <c r="CO35" s="40" t="e">
        <f t="shared" si="11"/>
        <v>#DIV/0!</v>
      </c>
      <c r="CP35" s="40" t="e">
        <f t="shared" si="12"/>
        <v>#DIV/0!</v>
      </c>
      <c r="CQ35" s="66" t="str">
        <f>IF(N35=0,"",(#REF!-N35)/N35)</f>
        <v/>
      </c>
      <c r="CR35" s="66" t="str">
        <f t="shared" si="13"/>
        <v/>
      </c>
    </row>
    <row r="36" spans="1:96" x14ac:dyDescent="0.25">
      <c r="A36" s="73" t="s">
        <v>199</v>
      </c>
      <c r="B36" s="73">
        <v>107.08278554</v>
      </c>
      <c r="C36" s="73"/>
      <c r="D36" s="73">
        <v>906.09517300000005</v>
      </c>
      <c r="E36" s="73">
        <v>15.677503872999999</v>
      </c>
      <c r="F36" s="73">
        <v>14.423308395999999</v>
      </c>
      <c r="G36" s="73">
        <v>30.291618325999998</v>
      </c>
      <c r="H36" s="73">
        <v>64.527045341000004</v>
      </c>
      <c r="I36" s="73"/>
      <c r="J36" s="73"/>
      <c r="K36" s="73"/>
      <c r="L36" s="73"/>
      <c r="M36" s="73"/>
      <c r="N36" s="22"/>
      <c r="O36" s="22"/>
      <c r="P36" s="73"/>
      <c r="Q36" s="90" t="s">
        <v>199</v>
      </c>
      <c r="R36" s="73">
        <v>0</v>
      </c>
      <c r="S36" s="73">
        <v>1.7047008326316699</v>
      </c>
      <c r="T36" s="73">
        <v>0.63095819364607397</v>
      </c>
      <c r="U36" s="73">
        <v>0.63095819364607397</v>
      </c>
      <c r="V36" s="73">
        <v>5.0129419183749704</v>
      </c>
      <c r="W36" s="73">
        <v>0</v>
      </c>
      <c r="X36" s="73">
        <v>0.30562309101851598</v>
      </c>
      <c r="Y36" s="73">
        <v>1.5688692272976199</v>
      </c>
      <c r="Z36" s="73">
        <v>107.08272534400299</v>
      </c>
      <c r="AA36" s="73">
        <v>15.0163146663195</v>
      </c>
      <c r="AB36" s="73">
        <v>0.114099515203578</v>
      </c>
      <c r="AC36" s="73">
        <v>2.6215734461242701</v>
      </c>
      <c r="AD36" s="73">
        <v>0</v>
      </c>
      <c r="AE36" s="73">
        <v>0</v>
      </c>
      <c r="AF36" s="73">
        <v>2.7574063127502701</v>
      </c>
      <c r="AG36" s="73">
        <v>2.7574063127502701</v>
      </c>
      <c r="AH36" s="73">
        <v>7.2487620782971396</v>
      </c>
      <c r="AI36" s="73">
        <v>2.0761429862645402</v>
      </c>
      <c r="AJ36" s="73">
        <v>8.2857969639578602E-2</v>
      </c>
      <c r="AK36" s="73">
        <v>2.1727139043718902</v>
      </c>
      <c r="AL36" s="73">
        <v>0.2223319903729</v>
      </c>
      <c r="AM36" s="73">
        <v>0</v>
      </c>
      <c r="AN36" s="73">
        <v>0.17592300219472801</v>
      </c>
      <c r="AO36" s="73">
        <v>0.27760555803942899</v>
      </c>
      <c r="AP36" s="73">
        <v>0</v>
      </c>
      <c r="AQ36" s="73">
        <v>66.348596192617805</v>
      </c>
      <c r="AR36" s="73">
        <v>815.48545332649803</v>
      </c>
      <c r="AS36" s="73">
        <v>83.360781201408699</v>
      </c>
      <c r="AT36" s="73">
        <v>906.09499660620395</v>
      </c>
      <c r="AU36" s="73">
        <v>0</v>
      </c>
      <c r="AV36" s="73">
        <v>2.6449646097438699</v>
      </c>
      <c r="AW36" s="73">
        <v>0</v>
      </c>
      <c r="AX36" s="73">
        <v>23.071288654356</v>
      </c>
      <c r="AY36" s="73">
        <v>8.4088032319758303E-3</v>
      </c>
      <c r="AZ36" s="73">
        <v>2.9567807095575798E-3</v>
      </c>
      <c r="BA36" s="73">
        <v>11.123261173850899</v>
      </c>
      <c r="BB36" s="73">
        <v>3.77891037660454E-3</v>
      </c>
      <c r="BC36" s="73">
        <v>0</v>
      </c>
      <c r="BD36" s="73">
        <v>5.48084812138648E-4</v>
      </c>
      <c r="BE36" s="73">
        <v>15.6771055870003</v>
      </c>
      <c r="BF36" s="73">
        <v>14.4229418163251</v>
      </c>
      <c r="BG36" s="73">
        <v>1.25416377067522</v>
      </c>
      <c r="BH36" s="73">
        <v>0</v>
      </c>
      <c r="BI36" s="73">
        <v>0</v>
      </c>
      <c r="BJ36" s="73">
        <v>5.9005797340123498E-2</v>
      </c>
      <c r="BK36" s="73">
        <v>0</v>
      </c>
      <c r="BL36" s="73">
        <v>0.63318337384326195</v>
      </c>
      <c r="BM36" s="73">
        <v>0</v>
      </c>
      <c r="BN36" s="73">
        <v>1.64570189762837E-2</v>
      </c>
      <c r="BO36" s="73">
        <v>2.53273539289119</v>
      </c>
      <c r="BP36" s="73">
        <v>5.63630165558381E-2</v>
      </c>
      <c r="BQ36" s="73">
        <v>0</v>
      </c>
      <c r="BR36" s="73">
        <v>4.2548787369720599E-2</v>
      </c>
      <c r="BS36" s="73">
        <v>5.7692923295689397E-5</v>
      </c>
      <c r="BT36" s="73">
        <v>30.2915762531347</v>
      </c>
      <c r="BU36" s="73">
        <v>9.6362504708833097</v>
      </c>
      <c r="BV36" s="73">
        <v>0</v>
      </c>
      <c r="BW36" s="73">
        <v>0</v>
      </c>
      <c r="BX36" s="73">
        <v>3.2280285739936998</v>
      </c>
      <c r="BY36" s="73">
        <v>0</v>
      </c>
      <c r="BZ36" s="73">
        <v>0.52692377349056696</v>
      </c>
      <c r="CA36" s="73">
        <v>64.527046777669398</v>
      </c>
      <c r="CB36" s="73">
        <v>4.4870084619972701</v>
      </c>
      <c r="CC36" s="90"/>
      <c r="CD36" s="28">
        <f t="shared" si="0"/>
        <v>8.000002323649856E-3</v>
      </c>
      <c r="CE36" s="28">
        <f t="shared" si="8"/>
        <v>1.9247498989783878E-2</v>
      </c>
      <c r="CF36" s="66">
        <f t="shared" si="1"/>
        <v>-5.6214448199859444E-7</v>
      </c>
      <c r="CG36" s="66" t="str">
        <f t="shared" si="2"/>
        <v/>
      </c>
      <c r="CH36" s="66">
        <f t="shared" si="3"/>
        <v>-1.9467468909682441E-7</v>
      </c>
      <c r="CI36" s="66">
        <f t="shared" si="14"/>
        <v>-2.5404937094934374E-5</v>
      </c>
      <c r="CJ36" s="66">
        <f t="shared" si="15"/>
        <v>-2.5415782900502104E-5</v>
      </c>
      <c r="CK36" s="66">
        <f t="shared" si="6"/>
        <v>-1.3889276183776875E-6</v>
      </c>
      <c r="CL36" s="66">
        <f t="shared" si="7"/>
        <v>2.2264608361294219E-8</v>
      </c>
      <c r="CM36" s="40">
        <f t="shared" si="9"/>
        <v>-4.9092450662461835E-4</v>
      </c>
      <c r="CN36" s="40">
        <f t="shared" si="10"/>
        <v>-5.5783907576959077E-4</v>
      </c>
      <c r="CO36" s="40">
        <f t="shared" si="11"/>
        <v>8.5643682718216263E-4</v>
      </c>
      <c r="CP36" s="40">
        <f t="shared" si="12"/>
        <v>-1.3387662599534255E-3</v>
      </c>
      <c r="CQ36" s="66" t="str">
        <f>IF(N36=0,"",(#REF!-N36)/N36)</f>
        <v/>
      </c>
      <c r="CR36" s="66" t="str">
        <f t="shared" si="13"/>
        <v/>
      </c>
    </row>
    <row r="37" spans="1:96" x14ac:dyDescent="0.25">
      <c r="A37" s="73" t="s">
        <v>200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22"/>
      <c r="O37" s="22"/>
      <c r="P37" s="73"/>
      <c r="Q37" s="90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90"/>
      <c r="CD37" s="28" t="e">
        <f t="shared" si="0"/>
        <v>#DIV/0!</v>
      </c>
      <c r="CE37" s="28" t="e">
        <f t="shared" si="8"/>
        <v>#DIV/0!</v>
      </c>
      <c r="CF37" s="66" t="str">
        <f t="shared" si="1"/>
        <v/>
      </c>
      <c r="CG37" s="66" t="str">
        <f t="shared" si="2"/>
        <v/>
      </c>
      <c r="CH37" s="66" t="str">
        <f t="shared" si="3"/>
        <v/>
      </c>
      <c r="CI37" s="66" t="str">
        <f t="shared" si="14"/>
        <v/>
      </c>
      <c r="CJ37" s="66" t="str">
        <f t="shared" si="15"/>
        <v/>
      </c>
      <c r="CK37" s="66" t="str">
        <f t="shared" si="6"/>
        <v/>
      </c>
      <c r="CL37" s="66" t="str">
        <f t="shared" si="7"/>
        <v/>
      </c>
      <c r="CM37" s="40" t="e">
        <f t="shared" si="9"/>
        <v>#DIV/0!</v>
      </c>
      <c r="CN37" s="40" t="e">
        <f t="shared" si="10"/>
        <v>#DIV/0!</v>
      </c>
      <c r="CO37" s="40" t="e">
        <f t="shared" si="11"/>
        <v>#DIV/0!</v>
      </c>
      <c r="CP37" s="40" t="e">
        <f t="shared" si="12"/>
        <v>#DIV/0!</v>
      </c>
      <c r="CQ37" s="66" t="str">
        <f>IF(N37=0,"",(#REF!-N37)/N37)</f>
        <v/>
      </c>
      <c r="CR37" s="66" t="str">
        <f t="shared" si="13"/>
        <v/>
      </c>
    </row>
    <row r="38" spans="1:96" x14ac:dyDescent="0.25">
      <c r="A38" s="73" t="s">
        <v>201</v>
      </c>
      <c r="B38" s="73">
        <v>548.49941586</v>
      </c>
      <c r="C38" s="73"/>
      <c r="D38" s="73">
        <v>1698.3398090999999</v>
      </c>
      <c r="E38" s="73">
        <v>82.057704853000004</v>
      </c>
      <c r="F38" s="73">
        <v>75.493010752000004</v>
      </c>
      <c r="G38" s="73">
        <v>156.04198066000001</v>
      </c>
      <c r="H38" s="73">
        <v>369.48236989999998</v>
      </c>
      <c r="I38" s="73"/>
      <c r="J38" s="73"/>
      <c r="K38" s="73"/>
      <c r="L38" s="73"/>
      <c r="M38" s="73"/>
      <c r="N38" s="22"/>
      <c r="O38" s="22"/>
      <c r="P38" s="73"/>
      <c r="Q38" s="90" t="s">
        <v>201</v>
      </c>
      <c r="R38" s="73">
        <v>0</v>
      </c>
      <c r="S38" s="73">
        <v>9.7611324750892994</v>
      </c>
      <c r="T38" s="73">
        <v>3.6128667538655099</v>
      </c>
      <c r="U38" s="73">
        <v>3.6128667538655099</v>
      </c>
      <c r="V38" s="73">
        <v>28.704166383481201</v>
      </c>
      <c r="W38" s="73">
        <v>0</v>
      </c>
      <c r="X38" s="73">
        <v>1.7500009742345299</v>
      </c>
      <c r="Y38" s="73">
        <v>8.9833543809762801</v>
      </c>
      <c r="Z38" s="73">
        <v>548.49920068387405</v>
      </c>
      <c r="AA38" s="73">
        <v>85.983514275462497</v>
      </c>
      <c r="AB38" s="73">
        <v>0.653334621303991</v>
      </c>
      <c r="AC38" s="73">
        <v>15.0111376494969</v>
      </c>
      <c r="AD38" s="73">
        <v>0</v>
      </c>
      <c r="AE38" s="73">
        <v>0</v>
      </c>
      <c r="AF38" s="73">
        <v>15.788922682749</v>
      </c>
      <c r="AG38" s="73">
        <v>15.788922682749</v>
      </c>
      <c r="AH38" s="73">
        <v>13.586711656577201</v>
      </c>
      <c r="AI38" s="73">
        <v>11.888005356077599</v>
      </c>
      <c r="AJ38" s="73">
        <v>0.47444544175985898</v>
      </c>
      <c r="AK38" s="73">
        <v>12.4409754335166</v>
      </c>
      <c r="AL38" s="73">
        <v>1.2730749895340101</v>
      </c>
      <c r="AM38" s="73">
        <v>0</v>
      </c>
      <c r="AN38" s="73">
        <v>1.00733618703052</v>
      </c>
      <c r="AO38" s="73">
        <v>1.4530135430281499</v>
      </c>
      <c r="AP38" s="73">
        <v>0</v>
      </c>
      <c r="AQ38" s="73">
        <v>379.912507470251</v>
      </c>
      <c r="AR38" s="73">
        <v>1528.50520936523</v>
      </c>
      <c r="AS38" s="73">
        <v>156.24706616542301</v>
      </c>
      <c r="AT38" s="73">
        <v>1698.33898718723</v>
      </c>
      <c r="AU38" s="73">
        <v>0</v>
      </c>
      <c r="AV38" s="73">
        <v>15.1450568903714</v>
      </c>
      <c r="AW38" s="73">
        <v>0</v>
      </c>
      <c r="AX38" s="73">
        <v>132.10640611146999</v>
      </c>
      <c r="AY38" s="73">
        <v>4.4012399433853003E-2</v>
      </c>
      <c r="AZ38" s="73">
        <v>1.5476050398540501E-2</v>
      </c>
      <c r="BA38" s="73">
        <v>58.220167885271401</v>
      </c>
      <c r="BB38" s="73">
        <v>1.97791354574866E-2</v>
      </c>
      <c r="BC38" s="73">
        <v>0</v>
      </c>
      <c r="BD38" s="73">
        <v>2.8687334999145699E-3</v>
      </c>
      <c r="BE38" s="73">
        <v>82.055724366897294</v>
      </c>
      <c r="BF38" s="73">
        <v>75.490991170382799</v>
      </c>
      <c r="BG38" s="73">
        <v>6.5647331965144904</v>
      </c>
      <c r="BH38" s="73">
        <v>0</v>
      </c>
      <c r="BI38" s="73">
        <v>0</v>
      </c>
      <c r="BJ38" s="73">
        <v>0.30884166429780002</v>
      </c>
      <c r="BK38" s="73">
        <v>0</v>
      </c>
      <c r="BL38" s="73">
        <v>3.3141391891179799</v>
      </c>
      <c r="BM38" s="73">
        <v>0</v>
      </c>
      <c r="BN38" s="73">
        <v>8.6137498245672003E-2</v>
      </c>
      <c r="BO38" s="73">
        <v>13.2565625799588</v>
      </c>
      <c r="BP38" s="73">
        <v>0.32273567784172602</v>
      </c>
      <c r="BQ38" s="73">
        <v>0</v>
      </c>
      <c r="BR38" s="73">
        <v>0.222704062930934</v>
      </c>
      <c r="BS38" s="73">
        <v>3.0197177027177399E-4</v>
      </c>
      <c r="BT38" s="73">
        <v>156.041938369615</v>
      </c>
      <c r="BU38" s="73">
        <v>55.177219665276198</v>
      </c>
      <c r="BV38" s="73">
        <v>0</v>
      </c>
      <c r="BW38" s="73">
        <v>0</v>
      </c>
      <c r="BX38" s="73">
        <v>18.483697975386299</v>
      </c>
      <c r="BY38" s="73">
        <v>0</v>
      </c>
      <c r="BZ38" s="73">
        <v>3.01716884027489</v>
      </c>
      <c r="CA38" s="73">
        <v>369.482284230228</v>
      </c>
      <c r="CB38" s="73">
        <v>25.6926365877382</v>
      </c>
      <c r="CC38" s="90"/>
      <c r="CD38" s="28">
        <f t="shared" si="0"/>
        <v>7.999999858143373E-3</v>
      </c>
      <c r="CE38" s="28">
        <f t="shared" si="8"/>
        <v>1.9247509146471602E-2</v>
      </c>
      <c r="CF38" s="66">
        <f t="shared" si="1"/>
        <v>-3.9229964467868898E-7</v>
      </c>
      <c r="CG38" s="66" t="str">
        <f t="shared" si="2"/>
        <v/>
      </c>
      <c r="CH38" s="66">
        <f t="shared" si="3"/>
        <v>-4.8395071791608879E-7</v>
      </c>
      <c r="CI38" s="66">
        <f t="shared" si="14"/>
        <v>-2.4135285117438026E-5</v>
      </c>
      <c r="CJ38" s="66">
        <f t="shared" si="15"/>
        <v>-2.6751901892471965E-5</v>
      </c>
      <c r="CK38" s="66">
        <f t="shared" si="6"/>
        <v>-2.7101927847832149E-7</v>
      </c>
      <c r="CL38" s="66">
        <f t="shared" si="7"/>
        <v>-2.3186430248368326E-7</v>
      </c>
      <c r="CM38" s="40">
        <f t="shared" si="9"/>
        <v>-4.9200756007571891E-4</v>
      </c>
      <c r="CN38" s="40">
        <f t="shared" si="10"/>
        <v>-5.5715808148582393E-4</v>
      </c>
      <c r="CO38" s="40">
        <f t="shared" si="11"/>
        <v>8.5621042204233971E-4</v>
      </c>
      <c r="CP38" s="40">
        <f t="shared" si="12"/>
        <v>-1.338819084018546E-3</v>
      </c>
      <c r="CQ38" s="66" t="str">
        <f>IF(N38=0,"",(#REF!-N38)/N38)</f>
        <v/>
      </c>
      <c r="CR38" s="66" t="str">
        <f t="shared" si="13"/>
        <v/>
      </c>
    </row>
    <row r="39" spans="1:96" x14ac:dyDescent="0.25">
      <c r="A39" s="73" t="s">
        <v>314</v>
      </c>
      <c r="B39" s="73">
        <v>176.92234822</v>
      </c>
      <c r="C39" s="73"/>
      <c r="D39" s="73">
        <v>869.13644791000002</v>
      </c>
      <c r="E39" s="73">
        <v>33.523772237000003</v>
      </c>
      <c r="F39" s="73">
        <v>30.841807688999999</v>
      </c>
      <c r="G39" s="73">
        <v>74.100465869000004</v>
      </c>
      <c r="H39" s="73">
        <v>103.02660407</v>
      </c>
      <c r="I39" s="73"/>
      <c r="J39" s="73"/>
      <c r="K39" s="73"/>
      <c r="L39" s="73"/>
      <c r="M39" s="73"/>
      <c r="N39" s="22"/>
      <c r="O39" s="22"/>
      <c r="P39" s="73"/>
      <c r="Q39" s="90" t="s">
        <v>314</v>
      </c>
      <c r="R39" s="73">
        <v>0</v>
      </c>
      <c r="S39" s="73">
        <v>2.7217967686309898</v>
      </c>
      <c r="T39" s="73">
        <v>1.00741402184311</v>
      </c>
      <c r="U39" s="73">
        <v>1.00741402184311</v>
      </c>
      <c r="V39" s="73">
        <v>8.0038757242844607</v>
      </c>
      <c r="W39" s="73">
        <v>0</v>
      </c>
      <c r="X39" s="73">
        <v>0.48797015796149201</v>
      </c>
      <c r="Y39" s="73">
        <v>2.5049240996658799</v>
      </c>
      <c r="Z39" s="73">
        <v>176.92231939857899</v>
      </c>
      <c r="AA39" s="73">
        <v>23.975692980408699</v>
      </c>
      <c r="AB39" s="73">
        <v>0.18217602967780799</v>
      </c>
      <c r="AC39" s="73">
        <v>4.1857091446211001</v>
      </c>
      <c r="AD39" s="73">
        <v>0</v>
      </c>
      <c r="AE39" s="73">
        <v>0</v>
      </c>
      <c r="AF39" s="73">
        <v>4.4025860896547</v>
      </c>
      <c r="AG39" s="73">
        <v>4.4025860896547</v>
      </c>
      <c r="AH39" s="73">
        <v>6.9530899584979897</v>
      </c>
      <c r="AI39" s="73">
        <v>3.3148531200572098</v>
      </c>
      <c r="AJ39" s="73">
        <v>0.13229444297878101</v>
      </c>
      <c r="AK39" s="73">
        <v>3.4690456023368599</v>
      </c>
      <c r="AL39" s="73">
        <v>0.35498501200108001</v>
      </c>
      <c r="AM39" s="73">
        <v>0</v>
      </c>
      <c r="AN39" s="73">
        <v>0.28088608215993399</v>
      </c>
      <c r="AO39" s="73">
        <v>0.59361224355561404</v>
      </c>
      <c r="AP39" s="73">
        <v>0</v>
      </c>
      <c r="AQ39" s="73">
        <v>105.934929645</v>
      </c>
      <c r="AR39" s="73">
        <v>782.22261244619301</v>
      </c>
      <c r="AS39" s="73">
        <v>79.960609593412599</v>
      </c>
      <c r="AT39" s="73">
        <v>869.13631199810402</v>
      </c>
      <c r="AU39" s="73">
        <v>0</v>
      </c>
      <c r="AV39" s="73">
        <v>4.2230569894894598</v>
      </c>
      <c r="AW39" s="73">
        <v>0</v>
      </c>
      <c r="AX39" s="73">
        <v>36.836572880741997</v>
      </c>
      <c r="AY39" s="73">
        <v>1.7980757100260699E-2</v>
      </c>
      <c r="AZ39" s="73">
        <v>6.32256696263716E-3</v>
      </c>
      <c r="BA39" s="73">
        <v>23.7851908971158</v>
      </c>
      <c r="BB39" s="73">
        <v>8.0805470549005897E-3</v>
      </c>
      <c r="BC39" s="73">
        <v>0</v>
      </c>
      <c r="BD39" s="73">
        <v>1.1719873741298601E-3</v>
      </c>
      <c r="BE39" s="73">
        <v>33.522982757283998</v>
      </c>
      <c r="BF39" s="73">
        <v>30.840991995090999</v>
      </c>
      <c r="BG39" s="73">
        <v>2.68199076219293</v>
      </c>
      <c r="BH39" s="73">
        <v>0</v>
      </c>
      <c r="BI39" s="73">
        <v>0</v>
      </c>
      <c r="BJ39" s="73">
        <v>0.12617375849468401</v>
      </c>
      <c r="BK39" s="73">
        <v>0</v>
      </c>
      <c r="BL39" s="73">
        <v>1.35395469127024</v>
      </c>
      <c r="BM39" s="73">
        <v>0</v>
      </c>
      <c r="BN39" s="73">
        <v>3.5190462684017002E-2</v>
      </c>
      <c r="BO39" s="73">
        <v>5.4158196973053903</v>
      </c>
      <c r="BP39" s="73">
        <v>8.9991721817622605E-2</v>
      </c>
      <c r="BQ39" s="73">
        <v>0</v>
      </c>
      <c r="BR39" s="73">
        <v>9.0983261628003007E-2</v>
      </c>
      <c r="BS39" s="73">
        <v>1.2336810099373299E-4</v>
      </c>
      <c r="BT39" s="73">
        <v>74.100342579738395</v>
      </c>
      <c r="BU39" s="73">
        <v>15.385637845728599</v>
      </c>
      <c r="BV39" s="73">
        <v>0</v>
      </c>
      <c r="BW39" s="73">
        <v>0</v>
      </c>
      <c r="BX39" s="73">
        <v>5.1540015042407399</v>
      </c>
      <c r="BY39" s="73">
        <v>0</v>
      </c>
      <c r="BZ39" s="73">
        <v>0.84130929904991802</v>
      </c>
      <c r="CA39" s="73">
        <v>103.026560789695</v>
      </c>
      <c r="CB39" s="73">
        <v>7.1641370770188502</v>
      </c>
      <c r="CC39" s="90"/>
      <c r="CD39" s="28">
        <f t="shared" si="0"/>
        <v>7.9999993815851028E-3</v>
      </c>
      <c r="CE39" s="28">
        <f t="shared" si="8"/>
        <v>1.9247508110313057E-2</v>
      </c>
      <c r="CF39" s="66">
        <f t="shared" si="1"/>
        <v>-1.6290435494181993E-7</v>
      </c>
      <c r="CG39" s="66" t="str">
        <f t="shared" si="2"/>
        <v/>
      </c>
      <c r="CH39" s="66">
        <f t="shared" si="3"/>
        <v>-1.5637578693449451E-7</v>
      </c>
      <c r="CI39" s="66">
        <f t="shared" si="14"/>
        <v>-2.3549847267292429E-5</v>
      </c>
      <c r="CJ39" s="66">
        <f t="shared" si="15"/>
        <v>-2.6447668607039484E-5</v>
      </c>
      <c r="CK39" s="66">
        <f t="shared" si="6"/>
        <v>-1.6638122333362988E-6</v>
      </c>
      <c r="CL39" s="66">
        <f t="shared" si="7"/>
        <v>-4.2008863048651408E-7</v>
      </c>
      <c r="CM39" s="40">
        <f t="shared" si="9"/>
        <v>-4.9093959768367558E-4</v>
      </c>
      <c r="CN39" s="40">
        <f t="shared" si="10"/>
        <v>-5.5856139791400302E-4</v>
      </c>
      <c r="CO39" s="40">
        <f t="shared" si="11"/>
        <v>8.5569503473944002E-4</v>
      </c>
      <c r="CP39" s="40">
        <f t="shared" si="12"/>
        <v>-1.3383539621189624E-3</v>
      </c>
      <c r="CQ39" s="66" t="str">
        <f>IF(N39=0,"",(#REF!-N39)/N39)</f>
        <v/>
      </c>
      <c r="CR39" s="66"/>
    </row>
    <row r="40" spans="1:96" x14ac:dyDescent="0.25">
      <c r="A40" s="73" t="s">
        <v>203</v>
      </c>
      <c r="B40" s="73">
        <v>62.595942131000001</v>
      </c>
      <c r="C40" s="73"/>
      <c r="D40" s="73">
        <v>299.70651035999998</v>
      </c>
      <c r="E40" s="73">
        <v>9.5467478224000004</v>
      </c>
      <c r="F40" s="73">
        <v>8.7829747521999995</v>
      </c>
      <c r="G40" s="73">
        <v>18.919819697000001</v>
      </c>
      <c r="H40" s="73">
        <v>37.712931777000001</v>
      </c>
      <c r="I40" s="73"/>
      <c r="J40" s="73"/>
      <c r="K40" s="73"/>
      <c r="L40" s="73"/>
      <c r="M40" s="73"/>
      <c r="N40" s="22"/>
      <c r="O40" s="22"/>
      <c r="P40" s="73"/>
      <c r="Q40" s="90" t="s">
        <v>203</v>
      </c>
      <c r="R40" s="73">
        <v>0</v>
      </c>
      <c r="S40" s="73">
        <v>0.99631550494889098</v>
      </c>
      <c r="T40" s="73">
        <v>0.36876407617204299</v>
      </c>
      <c r="U40" s="73">
        <v>0.36876407617204299</v>
      </c>
      <c r="V40" s="73">
        <v>2.9298258330313001</v>
      </c>
      <c r="W40" s="73">
        <v>0</v>
      </c>
      <c r="X40" s="73">
        <v>0.178621760701167</v>
      </c>
      <c r="Y40" s="73">
        <v>0.91692790037584304</v>
      </c>
      <c r="Z40" s="73">
        <v>62.595915648957998</v>
      </c>
      <c r="AA40" s="73">
        <v>8.7763017801015195</v>
      </c>
      <c r="AB40" s="73">
        <v>6.6685637220592203E-2</v>
      </c>
      <c r="AC40" s="73">
        <v>1.53218326435946</v>
      </c>
      <c r="AD40" s="73">
        <v>0</v>
      </c>
      <c r="AE40" s="73">
        <v>0</v>
      </c>
      <c r="AF40" s="73">
        <v>1.6115683583714</v>
      </c>
      <c r="AG40" s="73">
        <v>1.6115683583714</v>
      </c>
      <c r="AH40" s="73">
        <v>2.3976511189007699</v>
      </c>
      <c r="AI40" s="73">
        <v>1.21340377323478</v>
      </c>
      <c r="AJ40" s="73">
        <v>4.8426585670125803E-2</v>
      </c>
      <c r="AK40" s="73">
        <v>1.2698452724134499</v>
      </c>
      <c r="AL40" s="73">
        <v>0.12994253748769999</v>
      </c>
      <c r="AM40" s="73">
        <v>0</v>
      </c>
      <c r="AN40" s="73">
        <v>0.102818577559615</v>
      </c>
      <c r="AO40" s="73">
        <v>0.169045913830144</v>
      </c>
      <c r="AP40" s="73">
        <v>0</v>
      </c>
      <c r="AQ40" s="73">
        <v>38.7775157029713</v>
      </c>
      <c r="AR40" s="73">
        <v>269.73571592828301</v>
      </c>
      <c r="AS40" s="73">
        <v>27.572988989235899</v>
      </c>
      <c r="AT40" s="73">
        <v>299.70635603642</v>
      </c>
      <c r="AU40" s="73">
        <v>0</v>
      </c>
      <c r="AV40" s="73">
        <v>1.54585225298257</v>
      </c>
      <c r="AW40" s="73">
        <v>0</v>
      </c>
      <c r="AX40" s="73">
        <v>13.4840442620545</v>
      </c>
      <c r="AY40" s="73">
        <v>5.1204746429890204E-3</v>
      </c>
      <c r="AZ40" s="73">
        <v>1.8005095983729799E-3</v>
      </c>
      <c r="BA40" s="73">
        <v>6.7734275510507702</v>
      </c>
      <c r="BB40" s="73">
        <v>2.30114099108781E-3</v>
      </c>
      <c r="BC40" s="73">
        <v>0</v>
      </c>
      <c r="BD40" s="73">
        <v>3.3375205310934303E-4</v>
      </c>
      <c r="BE40" s="73">
        <v>9.5465277696325099</v>
      </c>
      <c r="BF40" s="73">
        <v>8.7827452562532091</v>
      </c>
      <c r="BG40" s="73">
        <v>0.76378251337929903</v>
      </c>
      <c r="BH40" s="73">
        <v>0</v>
      </c>
      <c r="BI40" s="73">
        <v>0</v>
      </c>
      <c r="BJ40" s="73">
        <v>3.5931133363095703E-2</v>
      </c>
      <c r="BK40" s="73">
        <v>0</v>
      </c>
      <c r="BL40" s="73">
        <v>0.385572797389727</v>
      </c>
      <c r="BM40" s="73">
        <v>0</v>
      </c>
      <c r="BN40" s="73">
        <v>1.0021370294923299E-2</v>
      </c>
      <c r="BO40" s="73">
        <v>1.5422916200113499</v>
      </c>
      <c r="BP40" s="73">
        <v>3.2941458637803699E-2</v>
      </c>
      <c r="BQ40" s="73">
        <v>0</v>
      </c>
      <c r="BR40" s="73">
        <v>2.5909775084464501E-2</v>
      </c>
      <c r="BS40" s="73">
        <v>3.5131773309743802E-5</v>
      </c>
      <c r="BT40" s="73">
        <v>18.919830782034499</v>
      </c>
      <c r="BU40" s="73">
        <v>5.6319185760786903</v>
      </c>
      <c r="BV40" s="73">
        <v>0</v>
      </c>
      <c r="BW40" s="73">
        <v>0</v>
      </c>
      <c r="BX40" s="73">
        <v>1.8866240195452899</v>
      </c>
      <c r="BY40" s="73">
        <v>0</v>
      </c>
      <c r="BZ40" s="73">
        <v>0.30796133549688298</v>
      </c>
      <c r="CA40" s="73">
        <v>37.712908280009003</v>
      </c>
      <c r="CB40" s="73">
        <v>2.6224367372489601</v>
      </c>
      <c r="CC40" s="90"/>
      <c r="CD40" s="28">
        <f t="shared" si="0"/>
        <v>8.0000009029151508E-3</v>
      </c>
      <c r="CE40" s="28">
        <f t="shared" si="8"/>
        <v>1.9247502790745906E-2</v>
      </c>
      <c r="CF40" s="66">
        <f t="shared" si="1"/>
        <v>-4.2306323862685385E-7</v>
      </c>
      <c r="CG40" s="66" t="str">
        <f t="shared" si="2"/>
        <v/>
      </c>
      <c r="CH40" s="66">
        <f t="shared" si="3"/>
        <v>-5.149156746440877E-7</v>
      </c>
      <c r="CI40" s="66">
        <f t="shared" si="14"/>
        <v>-2.3050024111264954E-5</v>
      </c>
      <c r="CJ40" s="66">
        <f t="shared" si="15"/>
        <v>-2.6129637539132357E-5</v>
      </c>
      <c r="CK40" s="66">
        <f t="shared" si="6"/>
        <v>5.8589535603155829E-7</v>
      </c>
      <c r="CL40" s="66">
        <f t="shared" si="7"/>
        <v>-6.2304864382274762E-7</v>
      </c>
      <c r="CM40" s="40">
        <f t="shared" si="9"/>
        <v>-4.9141564111214941E-4</v>
      </c>
      <c r="CN40" s="40">
        <f t="shared" si="10"/>
        <v>-5.5791638514797654E-4</v>
      </c>
      <c r="CO40" s="40">
        <f t="shared" si="11"/>
        <v>8.5581587518886041E-4</v>
      </c>
      <c r="CP40" s="40">
        <f t="shared" si="12"/>
        <v>-1.3370927817342232E-3</v>
      </c>
      <c r="CQ40" s="66" t="str">
        <f>IF(N40=0,"",(#REF!-N40)/N40)</f>
        <v/>
      </c>
      <c r="CR40" s="66" t="str">
        <f t="shared" si="13"/>
        <v/>
      </c>
    </row>
    <row r="41" spans="1:96" x14ac:dyDescent="0.25">
      <c r="A41" s="73" t="s">
        <v>204</v>
      </c>
      <c r="B41" s="73">
        <v>471.40005687000001</v>
      </c>
      <c r="C41" s="73"/>
      <c r="D41" s="73">
        <v>2234.6408016</v>
      </c>
      <c r="E41" s="73">
        <v>72.534368311999998</v>
      </c>
      <c r="F41" s="73">
        <v>66.731657412000004</v>
      </c>
      <c r="G41" s="73">
        <v>149.42669742999999</v>
      </c>
      <c r="H41" s="73">
        <v>283.45260046999999</v>
      </c>
      <c r="I41" s="73"/>
      <c r="J41" s="73"/>
      <c r="K41" s="73"/>
      <c r="L41" s="73"/>
      <c r="M41" s="73"/>
      <c r="N41" s="22"/>
      <c r="O41" s="22"/>
      <c r="P41" s="73"/>
      <c r="Q41" s="90" t="s">
        <v>204</v>
      </c>
      <c r="R41" s="73">
        <v>0</v>
      </c>
      <c r="S41" s="73">
        <v>7.4883644960536104</v>
      </c>
      <c r="T41" s="73">
        <v>2.7716512498838202</v>
      </c>
      <c r="U41" s="73">
        <v>2.7716512498838202</v>
      </c>
      <c r="V41" s="73">
        <v>22.020706591494498</v>
      </c>
      <c r="W41" s="73">
        <v>0</v>
      </c>
      <c r="X41" s="73">
        <v>1.3425309082386501</v>
      </c>
      <c r="Y41" s="73">
        <v>6.8916834011527897</v>
      </c>
      <c r="Z41" s="73">
        <v>471.39989514376902</v>
      </c>
      <c r="AA41" s="73">
        <v>65.963225617873704</v>
      </c>
      <c r="AB41" s="73">
        <v>0.50121287713497198</v>
      </c>
      <c r="AC41" s="73">
        <v>11.515946448151499</v>
      </c>
      <c r="AD41" s="73">
        <v>0</v>
      </c>
      <c r="AE41" s="73">
        <v>0</v>
      </c>
      <c r="AF41" s="73">
        <v>12.1126516425961</v>
      </c>
      <c r="AG41" s="73">
        <v>12.1126516425961</v>
      </c>
      <c r="AH41" s="73">
        <v>17.877117827345</v>
      </c>
      <c r="AI41" s="73">
        <v>9.1200129240717107</v>
      </c>
      <c r="AJ41" s="73">
        <v>0.36397525098262601</v>
      </c>
      <c r="AK41" s="73">
        <v>9.5442240782882699</v>
      </c>
      <c r="AL41" s="73">
        <v>0.97665355432398104</v>
      </c>
      <c r="AM41" s="73">
        <v>0</v>
      </c>
      <c r="AN41" s="73">
        <v>0.77278967482636596</v>
      </c>
      <c r="AO41" s="73">
        <v>1.28438159912256</v>
      </c>
      <c r="AP41" s="73">
        <v>0</v>
      </c>
      <c r="AQ41" s="73">
        <v>291.45418557405497</v>
      </c>
      <c r="AR41" s="73">
        <v>2011.1760362990999</v>
      </c>
      <c r="AS41" s="73">
        <v>205.58692883017201</v>
      </c>
      <c r="AT41" s="73">
        <v>2234.6400829566101</v>
      </c>
      <c r="AU41" s="73">
        <v>0</v>
      </c>
      <c r="AV41" s="73">
        <v>11.6187216909395</v>
      </c>
      <c r="AW41" s="73">
        <v>0</v>
      </c>
      <c r="AX41" s="73">
        <v>101.346906849326</v>
      </c>
      <c r="AY41" s="73">
        <v>3.8904500548399702E-2</v>
      </c>
      <c r="AZ41" s="73">
        <v>1.36799805442109E-2</v>
      </c>
      <c r="BA41" s="73">
        <v>51.463428190501297</v>
      </c>
      <c r="BB41" s="73">
        <v>1.7483671974294099E-2</v>
      </c>
      <c r="BC41" s="73">
        <v>0</v>
      </c>
      <c r="BD41" s="73">
        <v>2.5358025849192799E-3</v>
      </c>
      <c r="BE41" s="73">
        <v>72.532627289996597</v>
      </c>
      <c r="BF41" s="73">
        <v>66.729892600490004</v>
      </c>
      <c r="BG41" s="73">
        <v>5.8027346895065399</v>
      </c>
      <c r="BH41" s="73">
        <v>0</v>
      </c>
      <c r="BI41" s="73">
        <v>0</v>
      </c>
      <c r="BJ41" s="73">
        <v>0.27299914725221403</v>
      </c>
      <c r="BK41" s="73">
        <v>0</v>
      </c>
      <c r="BL41" s="73">
        <v>2.92951910944294</v>
      </c>
      <c r="BM41" s="73">
        <v>0</v>
      </c>
      <c r="BN41" s="73">
        <v>7.6140811642608705E-2</v>
      </c>
      <c r="BO41" s="73">
        <v>11.718076081504799</v>
      </c>
      <c r="BP41" s="73">
        <v>0.24759038514197601</v>
      </c>
      <c r="BQ41" s="73">
        <v>0</v>
      </c>
      <c r="BR41" s="73">
        <v>0.19685837772890799</v>
      </c>
      <c r="BS41" s="73">
        <v>2.6692676532350001E-4</v>
      </c>
      <c r="BT41" s="73">
        <v>149.42666375127399</v>
      </c>
      <c r="BU41" s="73">
        <v>42.329790371447203</v>
      </c>
      <c r="BV41" s="73">
        <v>0</v>
      </c>
      <c r="BW41" s="73">
        <v>0</v>
      </c>
      <c r="BX41" s="73">
        <v>14.1799849394553</v>
      </c>
      <c r="BY41" s="73">
        <v>0</v>
      </c>
      <c r="BZ41" s="73">
        <v>2.31465864505696</v>
      </c>
      <c r="CA41" s="73">
        <v>283.45249261176002</v>
      </c>
      <c r="CB41" s="73">
        <v>19.710405861262601</v>
      </c>
      <c r="CC41" s="90"/>
      <c r="CD41" s="28">
        <f t="shared" si="0"/>
        <v>7.999998730754047E-3</v>
      </c>
      <c r="CE41" s="28">
        <f t="shared" si="8"/>
        <v>1.9247469897967866E-2</v>
      </c>
      <c r="CF41" s="66">
        <f t="shared" si="1"/>
        <v>-3.430763926356353E-7</v>
      </c>
      <c r="CG41" s="66" t="str">
        <f t="shared" si="2"/>
        <v/>
      </c>
      <c r="CH41" s="66">
        <f t="shared" si="3"/>
        <v>-3.2159235142343544E-7</v>
      </c>
      <c r="CI41" s="66">
        <f t="shared" si="14"/>
        <v>-2.4002718213689041E-5</v>
      </c>
      <c r="CJ41" s="66">
        <f t="shared" si="15"/>
        <v>-2.6446391089978071E-5</v>
      </c>
      <c r="CK41" s="66">
        <f t="shared" si="6"/>
        <v>-2.2538627017451145E-7</v>
      </c>
      <c r="CL41" s="66">
        <f t="shared" si="7"/>
        <v>-3.8051596560606541E-7</v>
      </c>
      <c r="CM41" s="40">
        <f t="shared" si="9"/>
        <v>-4.9205827420934921E-4</v>
      </c>
      <c r="CN41" s="40">
        <f t="shared" si="10"/>
        <v>-5.5867241922505015E-4</v>
      </c>
      <c r="CO41" s="40">
        <f t="shared" si="11"/>
        <v>8.563685119637504E-4</v>
      </c>
      <c r="CP41" s="40">
        <f t="shared" si="12"/>
        <v>-1.3383253264975306E-3</v>
      </c>
      <c r="CQ41" s="66" t="str">
        <f>IF(N41=0,"",(#REF!-N41)/N41)</f>
        <v/>
      </c>
      <c r="CR41" s="66" t="str">
        <f t="shared" si="13"/>
        <v/>
      </c>
    </row>
    <row r="42" spans="1:96" x14ac:dyDescent="0.25">
      <c r="A42" s="73" t="s">
        <v>205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22"/>
      <c r="O42" s="22"/>
      <c r="P42" s="73"/>
      <c r="Q42" s="90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90"/>
      <c r="CD42" s="28" t="e">
        <f t="shared" si="0"/>
        <v>#DIV/0!</v>
      </c>
      <c r="CE42" s="28" t="e">
        <f t="shared" si="8"/>
        <v>#DIV/0!</v>
      </c>
      <c r="CF42" s="66" t="str">
        <f t="shared" si="1"/>
        <v/>
      </c>
      <c r="CG42" s="66" t="str">
        <f t="shared" si="2"/>
        <v/>
      </c>
      <c r="CH42" s="66" t="str">
        <f t="shared" si="3"/>
        <v/>
      </c>
      <c r="CI42" s="66" t="str">
        <f t="shared" si="14"/>
        <v/>
      </c>
      <c r="CJ42" s="66" t="str">
        <f t="shared" si="15"/>
        <v/>
      </c>
      <c r="CK42" s="66" t="str">
        <f t="shared" si="6"/>
        <v/>
      </c>
      <c r="CL42" s="66" t="str">
        <f t="shared" si="7"/>
        <v/>
      </c>
      <c r="CM42" s="40" t="e">
        <f t="shared" si="9"/>
        <v>#DIV/0!</v>
      </c>
      <c r="CN42" s="40" t="e">
        <f t="shared" si="10"/>
        <v>#DIV/0!</v>
      </c>
      <c r="CO42" s="40" t="e">
        <f t="shared" si="11"/>
        <v>#DIV/0!</v>
      </c>
      <c r="CP42" s="40" t="e">
        <f t="shared" si="12"/>
        <v>#DIV/0!</v>
      </c>
      <c r="CQ42" s="66" t="str">
        <f>IF(N42=0,"",(#REF!-N42)/N42)</f>
        <v/>
      </c>
      <c r="CR42" s="66" t="str">
        <f t="shared" si="13"/>
        <v/>
      </c>
    </row>
    <row r="43" spans="1:96" x14ac:dyDescent="0.25">
      <c r="A43" s="73" t="s">
        <v>206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22"/>
      <c r="O43" s="22"/>
      <c r="P43" s="73"/>
      <c r="Q43" s="90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90"/>
      <c r="CD43" s="28" t="e">
        <f t="shared" si="0"/>
        <v>#DIV/0!</v>
      </c>
      <c r="CE43" s="28" t="e">
        <f t="shared" si="8"/>
        <v>#DIV/0!</v>
      </c>
      <c r="CF43" s="66" t="str">
        <f t="shared" si="1"/>
        <v/>
      </c>
      <c r="CG43" s="66" t="str">
        <f t="shared" si="2"/>
        <v/>
      </c>
      <c r="CH43" s="66" t="str">
        <f t="shared" si="3"/>
        <v/>
      </c>
      <c r="CI43" s="66" t="str">
        <f t="shared" si="14"/>
        <v/>
      </c>
      <c r="CJ43" s="66" t="str">
        <f t="shared" si="15"/>
        <v/>
      </c>
      <c r="CK43" s="66" t="str">
        <f t="shared" si="6"/>
        <v/>
      </c>
      <c r="CL43" s="66" t="str">
        <f t="shared" si="7"/>
        <v/>
      </c>
      <c r="CM43" s="40" t="e">
        <f t="shared" si="9"/>
        <v>#DIV/0!</v>
      </c>
      <c r="CN43" s="40" t="e">
        <f t="shared" si="10"/>
        <v>#DIV/0!</v>
      </c>
      <c r="CO43" s="40" t="e">
        <f t="shared" si="11"/>
        <v>#DIV/0!</v>
      </c>
      <c r="CP43" s="40" t="e">
        <f t="shared" si="12"/>
        <v>#DIV/0!</v>
      </c>
      <c r="CQ43" s="66" t="str">
        <f>IF(N43=0,"",(#REF!-N43)/N43)</f>
        <v/>
      </c>
      <c r="CR43" s="66" t="str">
        <f t="shared" si="13"/>
        <v/>
      </c>
    </row>
    <row r="44" spans="1:96" x14ac:dyDescent="0.25">
      <c r="A44" s="73" t="s">
        <v>207</v>
      </c>
      <c r="B44" s="73">
        <v>3789.2215356000002</v>
      </c>
      <c r="C44" s="73"/>
      <c r="D44" s="73">
        <v>17120.735607999999</v>
      </c>
      <c r="E44" s="73">
        <v>656.54500118999999</v>
      </c>
      <c r="F44" s="73">
        <v>604.02114189999998</v>
      </c>
      <c r="G44" s="73">
        <v>1474.4934234</v>
      </c>
      <c r="H44" s="73">
        <v>2468.2213006000002</v>
      </c>
      <c r="I44" s="73"/>
      <c r="J44" s="73"/>
      <c r="K44" s="73"/>
      <c r="L44" s="73"/>
      <c r="M44" s="73"/>
      <c r="N44" s="22"/>
      <c r="O44" s="22"/>
      <c r="P44" s="73"/>
      <c r="Q44" s="90" t="s">
        <v>207</v>
      </c>
      <c r="R44" s="73">
        <v>0</v>
      </c>
      <c r="S44" s="73">
        <v>65.206456471565005</v>
      </c>
      <c r="T44" s="73">
        <v>24.1347482018666</v>
      </c>
      <c r="U44" s="73">
        <v>24.1347482018666</v>
      </c>
      <c r="V44" s="73">
        <v>191.74986678695299</v>
      </c>
      <c r="W44" s="73">
        <v>0</v>
      </c>
      <c r="X44" s="73">
        <v>11.6903740310769</v>
      </c>
      <c r="Y44" s="73">
        <v>60.0106785099372</v>
      </c>
      <c r="Z44" s="73">
        <v>3789.2208804307802</v>
      </c>
      <c r="AA44" s="73">
        <v>574.38834363255603</v>
      </c>
      <c r="AB44" s="73">
        <v>4.3644135442516099</v>
      </c>
      <c r="AC44" s="73">
        <v>100.277622246788</v>
      </c>
      <c r="AD44" s="73">
        <v>0</v>
      </c>
      <c r="AE44" s="73">
        <v>0</v>
      </c>
      <c r="AF44" s="73">
        <v>105.473396408817</v>
      </c>
      <c r="AG44" s="73">
        <v>105.473396408817</v>
      </c>
      <c r="AH44" s="73">
        <v>136.96590049404401</v>
      </c>
      <c r="AI44" s="73">
        <v>79.414376498821397</v>
      </c>
      <c r="AJ44" s="73">
        <v>3.1693985155944402</v>
      </c>
      <c r="AK44" s="73">
        <v>83.108404254419</v>
      </c>
      <c r="AL44" s="73">
        <v>8.5044113447754892</v>
      </c>
      <c r="AM44" s="73">
        <v>0</v>
      </c>
      <c r="AN44" s="73">
        <v>6.7292273873839603</v>
      </c>
      <c r="AO44" s="73">
        <v>11.6255935697349</v>
      </c>
      <c r="AP44" s="73">
        <v>0</v>
      </c>
      <c r="AQ44" s="73">
        <v>2537.8966998916399</v>
      </c>
      <c r="AR44" s="73">
        <v>15408.656752893799</v>
      </c>
      <c r="AS44" s="73">
        <v>1575.10709648122</v>
      </c>
      <c r="AT44" s="73">
        <v>17120.7297498691</v>
      </c>
      <c r="AU44" s="73">
        <v>0</v>
      </c>
      <c r="AV44" s="73">
        <v>101.17239059435499</v>
      </c>
      <c r="AW44" s="73">
        <v>0</v>
      </c>
      <c r="AX44" s="73">
        <v>882.49904679183101</v>
      </c>
      <c r="AY44" s="73">
        <v>0.77108091716364402</v>
      </c>
      <c r="AZ44" s="73">
        <v>0.119186319930774</v>
      </c>
      <c r="BA44" s="73">
        <v>449.97709860237899</v>
      </c>
      <c r="BB44" s="73">
        <v>0.16997614434299499</v>
      </c>
      <c r="BC44" s="73">
        <v>0</v>
      </c>
      <c r="BD44" s="73">
        <v>2.2093060223184899E-2</v>
      </c>
      <c r="BE44" s="73">
        <v>656.52875396474303</v>
      </c>
      <c r="BF44" s="73">
        <v>604.00498304566997</v>
      </c>
      <c r="BG44" s="73">
        <v>52.523770919073797</v>
      </c>
      <c r="BH44" s="73">
        <v>7.5414093817688793E-2</v>
      </c>
      <c r="BI44" s="73">
        <v>0</v>
      </c>
      <c r="BJ44" s="73">
        <v>8.0255537727034696</v>
      </c>
      <c r="BK44" s="73">
        <v>0</v>
      </c>
      <c r="BL44" s="73">
        <v>27.930552307533699</v>
      </c>
      <c r="BM44" s="73">
        <v>0</v>
      </c>
      <c r="BN44" s="73">
        <v>0.66337335234709505</v>
      </c>
      <c r="BO44" s="73">
        <v>111.71994680765199</v>
      </c>
      <c r="BP44" s="73">
        <v>2.15594328865753</v>
      </c>
      <c r="BQ44" s="73">
        <v>7.7020391871558694E-2</v>
      </c>
      <c r="BR44" s="73">
        <v>4.4481526342377702</v>
      </c>
      <c r="BS44" s="73">
        <v>5.5346414660824399E-3</v>
      </c>
      <c r="BT44" s="73">
        <v>1474.4932089563199</v>
      </c>
      <c r="BU44" s="73">
        <v>368.59579350221901</v>
      </c>
      <c r="BV44" s="73">
        <v>0</v>
      </c>
      <c r="BW44" s="73">
        <v>0</v>
      </c>
      <c r="BX44" s="73">
        <v>123.475138788593</v>
      </c>
      <c r="BY44" s="73">
        <v>0</v>
      </c>
      <c r="BZ44" s="73">
        <v>20.1553358348425</v>
      </c>
      <c r="CA44" s="73">
        <v>2468.2205703525701</v>
      </c>
      <c r="CB44" s="73">
        <v>171.63226887648099</v>
      </c>
      <c r="CC44" s="90"/>
      <c r="CD44" s="28">
        <f t="shared" si="0"/>
        <v>8.0000036502586112E-3</v>
      </c>
      <c r="CE44" s="28">
        <f t="shared" si="8"/>
        <v>1.9247512679636064E-2</v>
      </c>
      <c r="CF44" s="66">
        <f t="shared" si="1"/>
        <v>-1.7290338234339611E-7</v>
      </c>
      <c r="CG44" s="66" t="str">
        <f t="shared" si="2"/>
        <v/>
      </c>
      <c r="CH44" s="66">
        <f t="shared" si="3"/>
        <v>-3.4216584104144098E-7</v>
      </c>
      <c r="CI44" s="66">
        <f t="shared" si="14"/>
        <v>-2.4746552372667571E-5</v>
      </c>
      <c r="CJ44" s="66">
        <f t="shared" si="15"/>
        <v>-2.6752133673950968E-5</v>
      </c>
      <c r="CK44" s="66">
        <f t="shared" si="6"/>
        <v>-1.4543549443888096E-7</v>
      </c>
      <c r="CL44" s="66">
        <f t="shared" si="7"/>
        <v>-2.9585978772583362E-7</v>
      </c>
      <c r="CM44" s="40">
        <f t="shared" si="9"/>
        <v>-4.9090294242043627E-4</v>
      </c>
      <c r="CN44" s="40">
        <f t="shared" si="10"/>
        <v>-5.576907846721259E-4</v>
      </c>
      <c r="CO44" s="40">
        <f t="shared" si="11"/>
        <v>8.5640769821055329E-4</v>
      </c>
      <c r="CP44" s="40">
        <f t="shared" si="12"/>
        <v>-1.3378518415381314E-3</v>
      </c>
      <c r="CQ44" s="66" t="str">
        <f>IF(N44=0,"",(#REF!-N44)/N44)</f>
        <v/>
      </c>
      <c r="CR44" s="66" t="str">
        <f t="shared" si="13"/>
        <v/>
      </c>
    </row>
    <row r="45" spans="1:96" x14ac:dyDescent="0.25">
      <c r="A45" s="73" t="s">
        <v>208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22"/>
      <c r="O45" s="22"/>
      <c r="P45" s="73"/>
      <c r="Q45" s="90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90"/>
      <c r="CD45" s="28" t="e">
        <f t="shared" si="0"/>
        <v>#DIV/0!</v>
      </c>
      <c r="CE45" s="28" t="e">
        <f t="shared" si="8"/>
        <v>#DIV/0!</v>
      </c>
      <c r="CF45" s="66" t="str">
        <f t="shared" si="1"/>
        <v/>
      </c>
      <c r="CG45" s="66" t="str">
        <f t="shared" si="2"/>
        <v/>
      </c>
      <c r="CH45" s="66" t="str">
        <f t="shared" si="3"/>
        <v/>
      </c>
      <c r="CI45" s="66" t="str">
        <f t="shared" si="14"/>
        <v/>
      </c>
      <c r="CJ45" s="66" t="str">
        <f t="shared" si="15"/>
        <v/>
      </c>
      <c r="CK45" s="66" t="str">
        <f t="shared" si="6"/>
        <v/>
      </c>
      <c r="CL45" s="66" t="str">
        <f t="shared" si="7"/>
        <v/>
      </c>
      <c r="CM45" s="40" t="e">
        <f t="shared" si="9"/>
        <v>#DIV/0!</v>
      </c>
      <c r="CN45" s="40" t="e">
        <f t="shared" si="10"/>
        <v>#DIV/0!</v>
      </c>
      <c r="CO45" s="40" t="e">
        <f t="shared" si="11"/>
        <v>#DIV/0!</v>
      </c>
      <c r="CP45" s="40" t="e">
        <f t="shared" si="12"/>
        <v>#DIV/0!</v>
      </c>
      <c r="CQ45" s="66" t="str">
        <f>IF(N45=0,"",(#REF!-N45)/N45)</f>
        <v/>
      </c>
      <c r="CR45" s="66" t="str">
        <f t="shared" si="13"/>
        <v/>
      </c>
    </row>
    <row r="46" spans="1:96" x14ac:dyDescent="0.25">
      <c r="A46" s="73" t="s">
        <v>209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22"/>
      <c r="O46" s="22"/>
      <c r="P46" s="73"/>
      <c r="Q46" s="90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90"/>
      <c r="CD46" s="28" t="e">
        <f t="shared" si="0"/>
        <v>#DIV/0!</v>
      </c>
      <c r="CE46" s="28" t="e">
        <f t="shared" si="8"/>
        <v>#DIV/0!</v>
      </c>
      <c r="CF46" s="66" t="str">
        <f t="shared" si="1"/>
        <v/>
      </c>
      <c r="CG46" s="66" t="str">
        <f t="shared" si="2"/>
        <v/>
      </c>
      <c r="CH46" s="66" t="str">
        <f t="shared" si="3"/>
        <v/>
      </c>
      <c r="CI46" s="66" t="str">
        <f t="shared" si="14"/>
        <v/>
      </c>
      <c r="CJ46" s="66" t="str">
        <f t="shared" si="15"/>
        <v/>
      </c>
      <c r="CK46" s="66" t="str">
        <f t="shared" si="6"/>
        <v/>
      </c>
      <c r="CL46" s="66" t="str">
        <f t="shared" si="7"/>
        <v/>
      </c>
      <c r="CM46" s="40" t="e">
        <f t="shared" si="9"/>
        <v>#DIV/0!</v>
      </c>
      <c r="CN46" s="40" t="e">
        <f t="shared" si="10"/>
        <v>#DIV/0!</v>
      </c>
      <c r="CO46" s="40" t="e">
        <f t="shared" si="11"/>
        <v>#DIV/0!</v>
      </c>
      <c r="CP46" s="40" t="e">
        <f t="shared" si="12"/>
        <v>#DIV/0!</v>
      </c>
      <c r="CQ46" s="66" t="str">
        <f>IF(N46=0,"",(#REF!-N46)/N46)</f>
        <v/>
      </c>
      <c r="CR46" s="66" t="str">
        <f t="shared" si="13"/>
        <v/>
      </c>
    </row>
    <row r="47" spans="1:96" x14ac:dyDescent="0.25">
      <c r="A47" s="73" t="s">
        <v>210</v>
      </c>
      <c r="B47" s="73">
        <v>1320.3436695</v>
      </c>
      <c r="C47" s="73"/>
      <c r="D47" s="73">
        <v>6381.3307607999996</v>
      </c>
      <c r="E47" s="73">
        <v>199.26749280000001</v>
      </c>
      <c r="F47" s="73">
        <v>183.32608087</v>
      </c>
      <c r="G47" s="73">
        <v>391.98344910999998</v>
      </c>
      <c r="H47" s="73">
        <v>838.42165383999998</v>
      </c>
      <c r="I47" s="73"/>
      <c r="J47" s="73"/>
      <c r="K47" s="73"/>
      <c r="L47" s="73"/>
      <c r="M47" s="73"/>
      <c r="N47" s="22"/>
      <c r="O47" s="22"/>
      <c r="P47" s="73"/>
      <c r="Q47" s="90" t="s">
        <v>210</v>
      </c>
      <c r="R47" s="73">
        <v>0</v>
      </c>
      <c r="S47" s="73">
        <v>22.1497531265106</v>
      </c>
      <c r="T47" s="73">
        <v>8.1982407329398601</v>
      </c>
      <c r="U47" s="73">
        <v>8.1982407329398601</v>
      </c>
      <c r="V47" s="73">
        <v>65.134845910069501</v>
      </c>
      <c r="W47" s="73">
        <v>0</v>
      </c>
      <c r="X47" s="73">
        <v>3.9710609930777498</v>
      </c>
      <c r="Y47" s="73">
        <v>20.384834213909301</v>
      </c>
      <c r="Z47" s="73">
        <v>1320.3431972256999</v>
      </c>
      <c r="AA47" s="73">
        <v>195.11202640572401</v>
      </c>
      <c r="AB47" s="73">
        <v>1.48253315414001</v>
      </c>
      <c r="AC47" s="73">
        <v>34.062961604734902</v>
      </c>
      <c r="AD47" s="73">
        <v>0</v>
      </c>
      <c r="AE47" s="73">
        <v>0</v>
      </c>
      <c r="AF47" s="73">
        <v>35.827901973146403</v>
      </c>
      <c r="AG47" s="73">
        <v>35.827901973146403</v>
      </c>
      <c r="AH47" s="73">
        <v>51.050628408340003</v>
      </c>
      <c r="AI47" s="73">
        <v>26.976009597583399</v>
      </c>
      <c r="AJ47" s="73">
        <v>1.07660234482581</v>
      </c>
      <c r="AK47" s="73">
        <v>28.230815158043701</v>
      </c>
      <c r="AL47" s="73">
        <v>2.88883616737836</v>
      </c>
      <c r="AM47" s="73">
        <v>0</v>
      </c>
      <c r="AN47" s="73">
        <v>2.28582579271876</v>
      </c>
      <c r="AO47" s="73">
        <v>3.5284769004646201</v>
      </c>
      <c r="AP47" s="73">
        <v>0</v>
      </c>
      <c r="AQ47" s="73">
        <v>862.08946760473304</v>
      </c>
      <c r="AR47" s="73">
        <v>5743.1957244136502</v>
      </c>
      <c r="AS47" s="73">
        <v>587.08220845406402</v>
      </c>
      <c r="AT47" s="73">
        <v>6381.3285612760501</v>
      </c>
      <c r="AU47" s="73">
        <v>0</v>
      </c>
      <c r="AV47" s="73">
        <v>34.366898995030702</v>
      </c>
      <c r="AW47" s="73">
        <v>0</v>
      </c>
      <c r="AX47" s="73">
        <v>299.77308416890799</v>
      </c>
      <c r="AY47" s="73">
        <v>0.10687909135732999</v>
      </c>
      <c r="AZ47" s="73">
        <v>3.7581845299470298E-2</v>
      </c>
      <c r="BA47" s="73">
        <v>141.38104264841201</v>
      </c>
      <c r="BB47" s="73">
        <v>4.80314147897066E-2</v>
      </c>
      <c r="BC47" s="73">
        <v>0</v>
      </c>
      <c r="BD47" s="73">
        <v>6.9663936793487504E-3</v>
      </c>
      <c r="BE47" s="73">
        <v>199.262642401699</v>
      </c>
      <c r="BF47" s="73">
        <v>183.321279820858</v>
      </c>
      <c r="BG47" s="73">
        <v>15.9413625808407</v>
      </c>
      <c r="BH47" s="73">
        <v>0</v>
      </c>
      <c r="BI47" s="73">
        <v>0</v>
      </c>
      <c r="BJ47" s="73">
        <v>0.74998676056151703</v>
      </c>
      <c r="BK47" s="73">
        <v>0</v>
      </c>
      <c r="BL47" s="73">
        <v>8.04801275958045</v>
      </c>
      <c r="BM47" s="73">
        <v>0</v>
      </c>
      <c r="BN47" s="73">
        <v>0.209175160785286</v>
      </c>
      <c r="BO47" s="73">
        <v>32.192058534367199</v>
      </c>
      <c r="BP47" s="73">
        <v>0.73234515231170105</v>
      </c>
      <c r="BQ47" s="73">
        <v>0</v>
      </c>
      <c r="BR47" s="73">
        <v>0.54081190737280704</v>
      </c>
      <c r="BS47" s="73">
        <v>7.3330465277754702E-4</v>
      </c>
      <c r="BT47" s="73">
        <v>391.98325709177197</v>
      </c>
      <c r="BU47" s="73">
        <v>125.20694899493201</v>
      </c>
      <c r="BV47" s="73">
        <v>0</v>
      </c>
      <c r="BW47" s="73">
        <v>0</v>
      </c>
      <c r="BX47" s="73">
        <v>41.942832668124602</v>
      </c>
      <c r="BY47" s="73">
        <v>0</v>
      </c>
      <c r="BZ47" s="73">
        <v>6.8465042379457302</v>
      </c>
      <c r="CA47" s="73">
        <v>838.42142221487302</v>
      </c>
      <c r="CB47" s="73">
        <v>58.301197062363201</v>
      </c>
      <c r="CC47" s="90"/>
      <c r="CD47" s="28">
        <f t="shared" si="0"/>
        <v>7.9999999871706341E-3</v>
      </c>
      <c r="CE47" s="28">
        <f t="shared" si="8"/>
        <v>1.924750309354515E-2</v>
      </c>
      <c r="CF47" s="66">
        <f t="shared" si="1"/>
        <v>-3.5769043397275329E-7</v>
      </c>
      <c r="CG47" s="66" t="str">
        <f t="shared" si="2"/>
        <v/>
      </c>
      <c r="CH47" s="66">
        <f t="shared" si="3"/>
        <v>-3.4468107545352677E-7</v>
      </c>
      <c r="CI47" s="66">
        <f t="shared" si="14"/>
        <v>-2.4341141813254207E-5</v>
      </c>
      <c r="CJ47" s="66">
        <f t="shared" si="15"/>
        <v>-2.6188576765612972E-5</v>
      </c>
      <c r="CK47" s="66">
        <f t="shared" si="6"/>
        <v>-4.8986310121496621E-7</v>
      </c>
      <c r="CL47" s="66">
        <f t="shared" si="7"/>
        <v>-2.7626329293473409E-7</v>
      </c>
      <c r="CM47" s="40">
        <f t="shared" si="9"/>
        <v>-4.9206344770861307E-4</v>
      </c>
      <c r="CN47" s="40">
        <f t="shared" si="10"/>
        <v>-5.5826100598806432E-4</v>
      </c>
      <c r="CO47" s="40">
        <f t="shared" si="11"/>
        <v>8.5651657409728554E-4</v>
      </c>
      <c r="CP47" s="40">
        <f t="shared" si="12"/>
        <v>-1.338941269177545E-3</v>
      </c>
      <c r="CQ47" s="66" t="str">
        <f>IF(N47=0,"",(#REF!-N47)/N47)</f>
        <v/>
      </c>
      <c r="CR47" s="66" t="str">
        <f t="shared" si="13"/>
        <v/>
      </c>
    </row>
    <row r="48" spans="1:96" x14ac:dyDescent="0.25">
      <c r="A48" s="73" t="s">
        <v>211</v>
      </c>
      <c r="B48" s="73">
        <v>2104.6994955</v>
      </c>
      <c r="C48" s="73"/>
      <c r="D48" s="73">
        <v>12585.790671000001</v>
      </c>
      <c r="E48" s="73">
        <v>317.40123321999999</v>
      </c>
      <c r="F48" s="73">
        <v>292.00901647000001</v>
      </c>
      <c r="G48" s="73">
        <v>646.06545524000001</v>
      </c>
      <c r="H48" s="73">
        <v>1151.3068177</v>
      </c>
      <c r="I48" s="73"/>
      <c r="J48" s="73"/>
      <c r="K48" s="73"/>
      <c r="L48" s="73"/>
      <c r="M48" s="73"/>
      <c r="N48" s="22"/>
      <c r="O48" s="22"/>
      <c r="P48" s="73"/>
      <c r="Q48" s="90" t="s">
        <v>211</v>
      </c>
      <c r="R48" s="73">
        <v>0</v>
      </c>
      <c r="S48" s="73">
        <v>30.415658277685399</v>
      </c>
      <c r="T48" s="73">
        <v>11.2576874761496</v>
      </c>
      <c r="U48" s="73">
        <v>11.2576874761496</v>
      </c>
      <c r="V48" s="73">
        <v>89.442126206074803</v>
      </c>
      <c r="W48" s="73">
        <v>0</v>
      </c>
      <c r="X48" s="73">
        <v>5.4529960320473503</v>
      </c>
      <c r="Y48" s="73">
        <v>27.9921161083013</v>
      </c>
      <c r="Z48" s="73">
        <v>2104.69866477598</v>
      </c>
      <c r="AA48" s="73">
        <v>267.92457830864998</v>
      </c>
      <c r="AB48" s="73">
        <v>2.0357904105086702</v>
      </c>
      <c r="AC48" s="73">
        <v>46.774701186345098</v>
      </c>
      <c r="AD48" s="73">
        <v>0</v>
      </c>
      <c r="AE48" s="73">
        <v>0</v>
      </c>
      <c r="AF48" s="73">
        <v>49.198271516291001</v>
      </c>
      <c r="AG48" s="73">
        <v>49.198271516291001</v>
      </c>
      <c r="AH48" s="73">
        <v>100.686333223807</v>
      </c>
      <c r="AI48" s="73">
        <v>37.042992731576298</v>
      </c>
      <c r="AJ48" s="73">
        <v>1.4783718240160599</v>
      </c>
      <c r="AK48" s="73">
        <v>38.766087683536398</v>
      </c>
      <c r="AL48" s="73">
        <v>3.9669010482117</v>
      </c>
      <c r="AM48" s="73">
        <v>0</v>
      </c>
      <c r="AN48" s="73">
        <v>3.1388605515861401</v>
      </c>
      <c r="AO48" s="73">
        <v>5.6202945018491199</v>
      </c>
      <c r="AP48" s="73">
        <v>0</v>
      </c>
      <c r="AQ48" s="73">
        <v>1183.8069363889299</v>
      </c>
      <c r="AR48" s="73">
        <v>11327.207636425999</v>
      </c>
      <c r="AS48" s="73">
        <v>1157.89255495318</v>
      </c>
      <c r="AT48" s="73">
        <v>12585.786524603</v>
      </c>
      <c r="AU48" s="73">
        <v>0</v>
      </c>
      <c r="AV48" s="73">
        <v>47.1920296345045</v>
      </c>
      <c r="AW48" s="73">
        <v>0</v>
      </c>
      <c r="AX48" s="73">
        <v>411.64334321688102</v>
      </c>
      <c r="AY48" s="73">
        <v>0.17024104585283001</v>
      </c>
      <c r="AZ48" s="73">
        <v>5.9861801378990998E-2</v>
      </c>
      <c r="BA48" s="73">
        <v>225.19717449583001</v>
      </c>
      <c r="BB48" s="73">
        <v>7.6506279422609499E-2</v>
      </c>
      <c r="BC48" s="73">
        <v>0</v>
      </c>
      <c r="BD48" s="73">
        <v>1.1096334168885001E-2</v>
      </c>
      <c r="BE48" s="73">
        <v>317.39355169266099</v>
      </c>
      <c r="BF48" s="73">
        <v>292.00119206204499</v>
      </c>
      <c r="BG48" s="73">
        <v>25.392359630615498</v>
      </c>
      <c r="BH48" s="73">
        <v>0</v>
      </c>
      <c r="BI48" s="73">
        <v>0</v>
      </c>
      <c r="BJ48" s="73">
        <v>1.19460814424841</v>
      </c>
      <c r="BK48" s="73">
        <v>0</v>
      </c>
      <c r="BL48" s="73">
        <v>12.819183849931299</v>
      </c>
      <c r="BM48" s="73">
        <v>0</v>
      </c>
      <c r="BN48" s="73">
        <v>0.33318192112964801</v>
      </c>
      <c r="BO48" s="73">
        <v>51.276744209284701</v>
      </c>
      <c r="BP48" s="73">
        <v>1.00564392479549</v>
      </c>
      <c r="BQ48" s="73">
        <v>0</v>
      </c>
      <c r="BR48" s="73">
        <v>0.86142594816933704</v>
      </c>
      <c r="BS48" s="73">
        <v>1.1680326280416799E-3</v>
      </c>
      <c r="BT48" s="73">
        <v>646.06529390851904</v>
      </c>
      <c r="BU48" s="73">
        <v>171.93218493299699</v>
      </c>
      <c r="BV48" s="73">
        <v>0</v>
      </c>
      <c r="BW48" s="73">
        <v>0</v>
      </c>
      <c r="BX48" s="73">
        <v>57.595214081781499</v>
      </c>
      <c r="BY48" s="73">
        <v>0</v>
      </c>
      <c r="BZ48" s="73">
        <v>9.4014996911926403</v>
      </c>
      <c r="CA48" s="73">
        <v>1151.3064154676199</v>
      </c>
      <c r="CB48" s="73">
        <v>80.058183308695902</v>
      </c>
      <c r="CC48" s="90"/>
      <c r="CD48" s="28">
        <f t="shared" si="0"/>
        <v>8.000003259786977E-3</v>
      </c>
      <c r="CE48" s="28">
        <f t="shared" si="8"/>
        <v>1.9247505334344349E-2</v>
      </c>
      <c r="CF48" s="66">
        <f t="shared" si="1"/>
        <v>-3.9469958624020244E-7</v>
      </c>
      <c r="CG48" s="66" t="str">
        <f t="shared" si="2"/>
        <v/>
      </c>
      <c r="CH48" s="66">
        <f t="shared" si="3"/>
        <v>-3.2945065665018368E-7</v>
      </c>
      <c r="CI48" s="66">
        <f t="shared" si="14"/>
        <v>-2.4201315354304957E-5</v>
      </c>
      <c r="CJ48" s="66">
        <f t="shared" si="15"/>
        <v>-2.6795090266731576E-5</v>
      </c>
      <c r="CK48" s="66">
        <f t="shared" si="6"/>
        <v>-2.4971383264484868E-7</v>
      </c>
      <c r="CL48" s="66">
        <f t="shared" si="7"/>
        <v>-3.4937027552264194E-7</v>
      </c>
      <c r="CM48" s="40">
        <f t="shared" si="9"/>
        <v>-4.9214888127719237E-4</v>
      </c>
      <c r="CN48" s="40">
        <f t="shared" si="10"/>
        <v>-5.5810995486845394E-4</v>
      </c>
      <c r="CO48" s="40">
        <f t="shared" si="11"/>
        <v>8.5630743857694738E-4</v>
      </c>
      <c r="CP48" s="40">
        <f t="shared" si="12"/>
        <v>-1.3381716936069934E-3</v>
      </c>
      <c r="CQ48" s="66" t="str">
        <f>IF(N48=0,"",(#REF!-N48)/N48)</f>
        <v/>
      </c>
      <c r="CR48" s="66" t="str">
        <f t="shared" si="13"/>
        <v/>
      </c>
    </row>
    <row r="49" spans="1:96" x14ac:dyDescent="0.25">
      <c r="A49" s="73" t="s">
        <v>212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22"/>
      <c r="O49" s="22"/>
      <c r="P49" s="73"/>
      <c r="Q49" s="90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90"/>
      <c r="CD49" s="28" t="e">
        <f t="shared" si="0"/>
        <v>#DIV/0!</v>
      </c>
      <c r="CE49" s="28" t="e">
        <f t="shared" si="8"/>
        <v>#DIV/0!</v>
      </c>
      <c r="CF49" s="66" t="str">
        <f t="shared" si="1"/>
        <v/>
      </c>
      <c r="CG49" s="66" t="str">
        <f t="shared" si="2"/>
        <v/>
      </c>
      <c r="CH49" s="66" t="str">
        <f t="shared" si="3"/>
        <v/>
      </c>
      <c r="CI49" s="66" t="str">
        <f t="shared" si="14"/>
        <v/>
      </c>
      <c r="CJ49" s="66" t="str">
        <f t="shared" si="15"/>
        <v/>
      </c>
      <c r="CK49" s="66" t="str">
        <f t="shared" si="6"/>
        <v/>
      </c>
      <c r="CL49" s="66" t="str">
        <f t="shared" si="7"/>
        <v/>
      </c>
      <c r="CM49" s="40" t="e">
        <f t="shared" si="9"/>
        <v>#DIV/0!</v>
      </c>
      <c r="CN49" s="40" t="e">
        <f t="shared" si="10"/>
        <v>#DIV/0!</v>
      </c>
      <c r="CO49" s="40" t="e">
        <f t="shared" si="11"/>
        <v>#DIV/0!</v>
      </c>
      <c r="CP49" s="40" t="e">
        <f t="shared" si="12"/>
        <v>#DIV/0!</v>
      </c>
      <c r="CQ49" s="66" t="str">
        <f>IF(N49=0,"",(#REF!-N49)/N49)</f>
        <v/>
      </c>
      <c r="CR49" s="66" t="str">
        <f t="shared" si="13"/>
        <v/>
      </c>
    </row>
    <row r="50" spans="1:96" x14ac:dyDescent="0.25">
      <c r="A50" s="73" t="s">
        <v>213</v>
      </c>
      <c r="B50" s="73">
        <v>105.58238821</v>
      </c>
      <c r="C50" s="73"/>
      <c r="D50" s="73">
        <v>968.23307714999999</v>
      </c>
      <c r="E50" s="73">
        <v>17.462184139000001</v>
      </c>
      <c r="F50" s="73">
        <v>16.065214759</v>
      </c>
      <c r="G50" s="73">
        <v>36.903110841</v>
      </c>
      <c r="H50" s="73">
        <v>60.660440295000001</v>
      </c>
      <c r="I50" s="73"/>
      <c r="J50" s="73"/>
      <c r="K50" s="73"/>
      <c r="L50" s="73"/>
      <c r="M50" s="73"/>
      <c r="N50" s="22"/>
      <c r="O50" s="22"/>
      <c r="P50" s="73"/>
      <c r="Q50" s="90" t="s">
        <v>213</v>
      </c>
      <c r="R50" s="73">
        <v>0</v>
      </c>
      <c r="S50" s="73">
        <v>1.60255247707015</v>
      </c>
      <c r="T50" s="73">
        <v>0.59314915033465199</v>
      </c>
      <c r="U50" s="73">
        <v>0.59314915033465199</v>
      </c>
      <c r="V50" s="73">
        <v>4.7125566537756898</v>
      </c>
      <c r="W50" s="73">
        <v>0</v>
      </c>
      <c r="X50" s="73">
        <v>0.28730945078689502</v>
      </c>
      <c r="Y50" s="73">
        <v>1.4748566866780399</v>
      </c>
      <c r="Z50" s="73">
        <v>105.582332980373</v>
      </c>
      <c r="AA50" s="73">
        <v>14.1165007009223</v>
      </c>
      <c r="AB50" s="73">
        <v>0.10726235986847001</v>
      </c>
      <c r="AC50" s="73">
        <v>2.4644814635890402</v>
      </c>
      <c r="AD50" s="73">
        <v>0</v>
      </c>
      <c r="AE50" s="73">
        <v>0</v>
      </c>
      <c r="AF50" s="73">
        <v>2.5921749096740498</v>
      </c>
      <c r="AG50" s="73">
        <v>2.5921749096740498</v>
      </c>
      <c r="AH50" s="73">
        <v>7.7458655758196997</v>
      </c>
      <c r="AI50" s="73">
        <v>1.95173261753975</v>
      </c>
      <c r="AJ50" s="73">
        <v>7.7892791163831895E-2</v>
      </c>
      <c r="AK50" s="73">
        <v>2.0425206091623398</v>
      </c>
      <c r="AL50" s="73">
        <v>0.209009451124919</v>
      </c>
      <c r="AM50" s="73">
        <v>0</v>
      </c>
      <c r="AN50" s="73">
        <v>0.16538148377923101</v>
      </c>
      <c r="AO50" s="73">
        <v>0.30920695517452301</v>
      </c>
      <c r="AP50" s="73">
        <v>0</v>
      </c>
      <c r="AQ50" s="73">
        <v>62.372815208584797</v>
      </c>
      <c r="AR50" s="73">
        <v>871.40954175609102</v>
      </c>
      <c r="AS50" s="73">
        <v>89.077431927776502</v>
      </c>
      <c r="AT50" s="73">
        <v>968.23283925968701</v>
      </c>
      <c r="AU50" s="73">
        <v>0</v>
      </c>
      <c r="AV50" s="73">
        <v>2.48647124005522</v>
      </c>
      <c r="AW50" s="73">
        <v>0</v>
      </c>
      <c r="AX50" s="73">
        <v>21.6888061832503</v>
      </c>
      <c r="AY50" s="73">
        <v>9.3660080920650104E-3</v>
      </c>
      <c r="AZ50" s="73">
        <v>3.2933654480618601E-3</v>
      </c>
      <c r="BA50" s="73">
        <v>12.3894897865374</v>
      </c>
      <c r="BB50" s="73">
        <v>4.2090855724025399E-3</v>
      </c>
      <c r="BC50" s="73">
        <v>0</v>
      </c>
      <c r="BD50" s="73">
        <v>6.1047736338233096E-4</v>
      </c>
      <c r="BE50" s="73">
        <v>17.461753854124499</v>
      </c>
      <c r="BF50" s="73">
        <v>16.064792528926201</v>
      </c>
      <c r="BG50" s="73">
        <v>1.39696132519827</v>
      </c>
      <c r="BH50" s="73">
        <v>0</v>
      </c>
      <c r="BI50" s="73">
        <v>0</v>
      </c>
      <c r="BJ50" s="73">
        <v>6.5722771760996904E-2</v>
      </c>
      <c r="BK50" s="73">
        <v>0</v>
      </c>
      <c r="BL50" s="73">
        <v>0.70526285774125397</v>
      </c>
      <c r="BM50" s="73">
        <v>0</v>
      </c>
      <c r="BN50" s="73">
        <v>1.8330400612884899E-2</v>
      </c>
      <c r="BO50" s="73">
        <v>2.82105112827041</v>
      </c>
      <c r="BP50" s="73">
        <v>5.2985637267656698E-2</v>
      </c>
      <c r="BQ50" s="73">
        <v>0</v>
      </c>
      <c r="BR50" s="73">
        <v>4.7392386800928103E-2</v>
      </c>
      <c r="BS50" s="73">
        <v>6.4260726356807002E-5</v>
      </c>
      <c r="BT50" s="73">
        <v>36.903103990475998</v>
      </c>
      <c r="BU50" s="73">
        <v>9.0588212675296695</v>
      </c>
      <c r="BV50" s="73">
        <v>0</v>
      </c>
      <c r="BW50" s="73">
        <v>0</v>
      </c>
      <c r="BX50" s="73">
        <v>3.0345958787634002</v>
      </c>
      <c r="BY50" s="73">
        <v>0</v>
      </c>
      <c r="BZ50" s="73">
        <v>0.49534912611590698</v>
      </c>
      <c r="CA50" s="73">
        <v>60.660418899122</v>
      </c>
      <c r="CB50" s="73">
        <v>4.2181319287135999</v>
      </c>
      <c r="CC50" s="90"/>
      <c r="CD50" s="28">
        <f t="shared" si="0"/>
        <v>8.0000029556343139E-3</v>
      </c>
      <c r="CE50" s="28">
        <f t="shared" si="8"/>
        <v>1.9247491345920978E-2</v>
      </c>
      <c r="CF50" s="66">
        <f t="shared" si="1"/>
        <v>-5.2309507243582347E-7</v>
      </c>
      <c r="CG50" s="66" t="str">
        <f t="shared" si="2"/>
        <v/>
      </c>
      <c r="CH50" s="66">
        <f t="shared" si="3"/>
        <v>-2.4569529650243254E-7</v>
      </c>
      <c r="CI50" s="66">
        <f t="shared" si="14"/>
        <v>-2.4640953965286283E-5</v>
      </c>
      <c r="CJ50" s="66">
        <f t="shared" si="15"/>
        <v>-2.6282255178821155E-5</v>
      </c>
      <c r="CK50" s="66">
        <f t="shared" si="6"/>
        <v>-1.8563540704751757E-7</v>
      </c>
      <c r="CL50" s="66">
        <f t="shared" si="7"/>
        <v>-3.5271550778106391E-7</v>
      </c>
      <c r="CM50" s="40">
        <f t="shared" si="9"/>
        <v>-4.9158688966184595E-4</v>
      </c>
      <c r="CN50" s="40">
        <f t="shared" si="10"/>
        <v>-5.5753480111104929E-4</v>
      </c>
      <c r="CO50" s="40">
        <f t="shared" si="11"/>
        <v>8.5625519924974235E-4</v>
      </c>
      <c r="CP50" s="40">
        <f t="shared" si="12"/>
        <v>-1.3372939548355355E-3</v>
      </c>
      <c r="CQ50" s="66" t="str">
        <f>IF(N50=0,"",(#REF!-N50)/N50)</f>
        <v/>
      </c>
      <c r="CR50" s="66" t="str">
        <f t="shared" si="13"/>
        <v/>
      </c>
    </row>
    <row r="51" spans="1:96" x14ac:dyDescent="0.25">
      <c r="A51" s="73" t="s">
        <v>214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22"/>
      <c r="O51" s="22"/>
      <c r="P51" s="73"/>
      <c r="Q51" s="90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90"/>
      <c r="CD51" s="28" t="e">
        <f t="shared" si="0"/>
        <v>#DIV/0!</v>
      </c>
      <c r="CE51" s="28" t="e">
        <f t="shared" si="8"/>
        <v>#DIV/0!</v>
      </c>
      <c r="CF51" s="66" t="str">
        <f t="shared" si="1"/>
        <v/>
      </c>
      <c r="CG51" s="66" t="str">
        <f t="shared" si="2"/>
        <v/>
      </c>
      <c r="CH51" s="66" t="str">
        <f t="shared" si="3"/>
        <v/>
      </c>
      <c r="CI51" s="66" t="str">
        <f t="shared" si="14"/>
        <v/>
      </c>
      <c r="CJ51" s="66" t="str">
        <f t="shared" si="15"/>
        <v/>
      </c>
      <c r="CK51" s="66" t="str">
        <f t="shared" si="6"/>
        <v/>
      </c>
      <c r="CL51" s="66" t="str">
        <f t="shared" si="7"/>
        <v/>
      </c>
      <c r="CM51" s="40"/>
      <c r="CN51" s="40"/>
      <c r="CO51" s="40"/>
      <c r="CP51" s="40"/>
      <c r="CQ51" s="66"/>
      <c r="CR51" s="66"/>
    </row>
    <row r="52" spans="1:96" x14ac:dyDescent="0.25">
      <c r="A52" s="31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22"/>
      <c r="O52" s="22"/>
      <c r="P52" s="73"/>
      <c r="Q52" s="90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90"/>
      <c r="CD52" s="28" t="e">
        <f t="shared" si="0"/>
        <v>#DIV/0!</v>
      </c>
      <c r="CE52" s="28" t="e">
        <f t="shared" si="8"/>
        <v>#DIV/0!</v>
      </c>
      <c r="CF52" s="66" t="str">
        <f t="shared" si="1"/>
        <v/>
      </c>
      <c r="CG52" s="66" t="str">
        <f t="shared" si="2"/>
        <v/>
      </c>
      <c r="CH52" s="66" t="str">
        <f t="shared" si="3"/>
        <v/>
      </c>
      <c r="CI52" s="66" t="str">
        <f t="shared" si="14"/>
        <v/>
      </c>
      <c r="CJ52" s="66" t="str">
        <f t="shared" si="15"/>
        <v/>
      </c>
      <c r="CK52" s="66" t="str">
        <f t="shared" si="6"/>
        <v/>
      </c>
      <c r="CL52" s="66" t="str">
        <f t="shared" si="7"/>
        <v/>
      </c>
      <c r="CM52" s="40"/>
      <c r="CN52" s="40"/>
      <c r="CO52" s="40"/>
      <c r="CP52" s="40"/>
      <c r="CQ52" s="66"/>
      <c r="CR52" s="66"/>
    </row>
    <row r="53" spans="1:96" x14ac:dyDescent="0.25">
      <c r="A53" s="31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22"/>
      <c r="O53" s="90"/>
      <c r="P53" s="73"/>
      <c r="Q53" s="90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90"/>
      <c r="CD53" s="28" t="e">
        <f t="shared" si="0"/>
        <v>#DIV/0!</v>
      </c>
      <c r="CE53" s="28" t="e">
        <f t="shared" si="8"/>
        <v>#DIV/0!</v>
      </c>
      <c r="CF53" s="66" t="str">
        <f t="shared" si="1"/>
        <v/>
      </c>
      <c r="CG53" s="66" t="str">
        <f t="shared" si="2"/>
        <v/>
      </c>
      <c r="CH53" s="66" t="str">
        <f t="shared" si="3"/>
        <v/>
      </c>
      <c r="CI53" s="66" t="str">
        <f t="shared" si="14"/>
        <v/>
      </c>
      <c r="CJ53" s="66" t="str">
        <f t="shared" si="15"/>
        <v/>
      </c>
      <c r="CK53" s="66" t="str">
        <f t="shared" si="6"/>
        <v/>
      </c>
      <c r="CL53" s="66" t="str">
        <f t="shared" si="7"/>
        <v/>
      </c>
      <c r="CM53" s="40"/>
      <c r="CN53" s="40"/>
      <c r="CO53" s="40"/>
      <c r="CP53" s="40"/>
      <c r="CQ53" s="66"/>
      <c r="CR53" s="66"/>
    </row>
    <row r="54" spans="1:96" x14ac:dyDescent="0.25">
      <c r="A54" s="31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22"/>
      <c r="O54" s="90"/>
      <c r="P54" s="73"/>
      <c r="Q54" s="90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90"/>
      <c r="CD54" s="28" t="e">
        <f t="shared" si="0"/>
        <v>#DIV/0!</v>
      </c>
      <c r="CE54" s="28" t="e">
        <f t="shared" si="8"/>
        <v>#DIV/0!</v>
      </c>
      <c r="CF54" s="66" t="str">
        <f t="shared" si="1"/>
        <v/>
      </c>
      <c r="CG54" s="66" t="str">
        <f t="shared" si="2"/>
        <v/>
      </c>
      <c r="CH54" s="66" t="str">
        <f t="shared" si="3"/>
        <v/>
      </c>
      <c r="CI54" s="66" t="str">
        <f t="shared" si="14"/>
        <v/>
      </c>
      <c r="CJ54" s="66" t="str">
        <f t="shared" si="15"/>
        <v/>
      </c>
      <c r="CK54" s="66" t="str">
        <f t="shared" si="6"/>
        <v/>
      </c>
      <c r="CL54" s="66" t="str">
        <f t="shared" si="7"/>
        <v/>
      </c>
      <c r="CM54" s="40"/>
      <c r="CN54" s="40"/>
      <c r="CO54" s="40"/>
      <c r="CP54" s="40"/>
      <c r="CQ54" s="66"/>
      <c r="CR54" s="66"/>
    </row>
    <row r="55" spans="1:96" x14ac:dyDescent="0.25">
      <c r="A55" s="73" t="s">
        <v>317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22"/>
      <c r="O55" s="22"/>
      <c r="P55" s="73"/>
      <c r="Q55" s="90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90"/>
      <c r="CD55" s="28" t="e">
        <f t="shared" si="0"/>
        <v>#DIV/0!</v>
      </c>
      <c r="CE55" s="28" t="e">
        <f t="shared" si="8"/>
        <v>#DIV/0!</v>
      </c>
      <c r="CF55" s="66" t="str">
        <f t="shared" si="1"/>
        <v/>
      </c>
      <c r="CG55" s="66" t="str">
        <f t="shared" si="2"/>
        <v/>
      </c>
      <c r="CH55" s="66" t="str">
        <f t="shared" si="3"/>
        <v/>
      </c>
      <c r="CI55" s="66" t="str">
        <f t="shared" si="14"/>
        <v/>
      </c>
      <c r="CJ55" s="66" t="str">
        <f t="shared" si="15"/>
        <v/>
      </c>
      <c r="CK55" s="66" t="str">
        <f t="shared" si="6"/>
        <v/>
      </c>
      <c r="CL55" s="66" t="str">
        <f t="shared" si="7"/>
        <v/>
      </c>
      <c r="CM55" s="40"/>
      <c r="CN55" s="40"/>
      <c r="CO55" s="40"/>
      <c r="CP55" s="40"/>
      <c r="CQ55" s="66"/>
      <c r="CR55" s="66"/>
    </row>
    <row r="56" spans="1:96" x14ac:dyDescent="0.25">
      <c r="A56" s="73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22"/>
      <c r="O56" s="22"/>
      <c r="P56" s="73"/>
      <c r="Q56" s="90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90"/>
      <c r="CD56" s="28" t="e">
        <f t="shared" si="0"/>
        <v>#DIV/0!</v>
      </c>
      <c r="CE56" s="28" t="e">
        <f t="shared" si="8"/>
        <v>#DIV/0!</v>
      </c>
      <c r="CF56" s="66" t="str">
        <f t="shared" si="1"/>
        <v/>
      </c>
      <c r="CG56" s="66" t="str">
        <f t="shared" si="2"/>
        <v/>
      </c>
      <c r="CH56" s="66" t="str">
        <f t="shared" si="3"/>
        <v/>
      </c>
      <c r="CI56" s="66" t="str">
        <f t="shared" si="14"/>
        <v/>
      </c>
      <c r="CJ56" s="66" t="str">
        <f t="shared" si="15"/>
        <v/>
      </c>
      <c r="CK56" s="66" t="str">
        <f t="shared" si="6"/>
        <v/>
      </c>
      <c r="CL56" s="66" t="str">
        <f t="shared" si="7"/>
        <v/>
      </c>
      <c r="CM56" s="40"/>
      <c r="CN56" s="40"/>
      <c r="CO56" s="40"/>
      <c r="CP56" s="40"/>
      <c r="CQ56" s="66"/>
      <c r="CR56" s="66"/>
    </row>
    <row r="57" spans="1:96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90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90"/>
      <c r="CD57" s="28" t="e">
        <f t="shared" si="0"/>
        <v>#DIV/0!</v>
      </c>
      <c r="CE57" s="28" t="e">
        <f t="shared" si="8"/>
        <v>#DIV/0!</v>
      </c>
      <c r="CF57" s="66" t="str">
        <f t="shared" si="1"/>
        <v/>
      </c>
      <c r="CG57" s="66" t="str">
        <f t="shared" si="2"/>
        <v/>
      </c>
      <c r="CH57" s="66" t="str">
        <f t="shared" si="3"/>
        <v/>
      </c>
      <c r="CI57" s="66" t="str">
        <f t="shared" si="14"/>
        <v/>
      </c>
      <c r="CJ57" s="66" t="str">
        <f t="shared" si="15"/>
        <v/>
      </c>
      <c r="CK57" s="66" t="str">
        <f t="shared" si="6"/>
        <v/>
      </c>
      <c r="CL57" s="66" t="str">
        <f t="shared" si="7"/>
        <v/>
      </c>
      <c r="CM57" s="40"/>
      <c r="CN57" s="40"/>
      <c r="CO57" s="40"/>
      <c r="CP57" s="40"/>
      <c r="CQ57" s="66"/>
      <c r="CR57" s="66"/>
    </row>
    <row r="58" spans="1:96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90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90"/>
      <c r="CD58" s="28" t="e">
        <f t="shared" si="0"/>
        <v>#DIV/0!</v>
      </c>
      <c r="CE58" s="28" t="e">
        <f t="shared" si="8"/>
        <v>#DIV/0!</v>
      </c>
      <c r="CF58" s="66" t="str">
        <f t="shared" si="1"/>
        <v/>
      </c>
      <c r="CG58" s="66" t="str">
        <f t="shared" si="2"/>
        <v/>
      </c>
      <c r="CH58" s="66" t="str">
        <f t="shared" si="3"/>
        <v/>
      </c>
      <c r="CI58" s="66" t="str">
        <f t="shared" si="14"/>
        <v/>
      </c>
      <c r="CJ58" s="66" t="str">
        <f t="shared" si="15"/>
        <v/>
      </c>
      <c r="CK58" s="66" t="str">
        <f t="shared" si="6"/>
        <v/>
      </c>
      <c r="CL58" s="66" t="str">
        <f t="shared" si="7"/>
        <v/>
      </c>
      <c r="CM58" s="40"/>
      <c r="CN58" s="40"/>
      <c r="CO58" s="40"/>
      <c r="CP58" s="40"/>
      <c r="CQ58" s="66"/>
      <c r="CR58" s="66"/>
    </row>
    <row r="59" spans="1:96" x14ac:dyDescent="0.25">
      <c r="A59" s="90" t="s">
        <v>363</v>
      </c>
      <c r="B59" s="73">
        <v>42173.345497000002</v>
      </c>
      <c r="C59" s="73"/>
      <c r="D59" s="73">
        <v>224933.17258000001</v>
      </c>
      <c r="E59" s="73">
        <v>9477.6437941999993</v>
      </c>
      <c r="F59" s="73">
        <v>8719.4336595000004</v>
      </c>
      <c r="G59" s="73">
        <v>42390.680370000002</v>
      </c>
      <c r="H59" s="73">
        <v>22296.391163</v>
      </c>
      <c r="I59" s="73"/>
      <c r="J59" s="73"/>
      <c r="K59" s="73"/>
      <c r="L59" s="73"/>
      <c r="M59" s="73"/>
      <c r="N59" s="73"/>
      <c r="O59" s="73"/>
      <c r="P59" s="73"/>
      <c r="Q59" s="90" t="s">
        <v>345</v>
      </c>
      <c r="R59" s="73">
        <v>0</v>
      </c>
      <c r="S59" s="73">
        <v>589.03565524445401</v>
      </c>
      <c r="T59" s="73">
        <v>218.01831237673099</v>
      </c>
      <c r="U59" s="73">
        <v>218.01831237673099</v>
      </c>
      <c r="V59" s="73">
        <v>1732.1436976355401</v>
      </c>
      <c r="W59" s="73">
        <v>0</v>
      </c>
      <c r="X59" s="73">
        <v>105.603251820079</v>
      </c>
      <c r="Y59" s="73">
        <v>542.10227555091797</v>
      </c>
      <c r="Z59" s="73">
        <v>42173.446389435398</v>
      </c>
      <c r="AA59" s="73">
        <v>5188.6660361709</v>
      </c>
      <c r="AB59" s="73">
        <v>39.425538530911503</v>
      </c>
      <c r="AC59" s="73">
        <v>905.84316214070896</v>
      </c>
      <c r="AD59" s="73">
        <v>0</v>
      </c>
      <c r="AE59" s="73">
        <v>0</v>
      </c>
      <c r="AF59" s="73">
        <v>952.78270388738804</v>
      </c>
      <c r="AG59" s="73">
        <v>952.78270388738804</v>
      </c>
      <c r="AH59" s="73">
        <v>1799.4572428336</v>
      </c>
      <c r="AI59" s="73">
        <v>717.37913855376701</v>
      </c>
      <c r="AJ59" s="73">
        <v>28.630480225609901</v>
      </c>
      <c r="AK59" s="73">
        <v>750.74686399847701</v>
      </c>
      <c r="AL59" s="73">
        <v>76.823387803502001</v>
      </c>
      <c r="AM59" s="73">
        <v>0</v>
      </c>
      <c r="AN59" s="73">
        <v>60.787901838569198</v>
      </c>
      <c r="AO59" s="73">
        <v>167.823779625985</v>
      </c>
      <c r="AP59" s="73">
        <v>0</v>
      </c>
      <c r="AQ59" s="73">
        <v>22925.7941677827</v>
      </c>
      <c r="AR59" s="73">
        <v>202439.626050033</v>
      </c>
      <c r="AS59" s="73">
        <v>20693.8879278206</v>
      </c>
      <c r="AT59" s="73">
        <v>224932.97122068799</v>
      </c>
      <c r="AU59" s="73">
        <v>0</v>
      </c>
      <c r="AV59" s="73">
        <v>913.928832217793</v>
      </c>
      <c r="AW59" s="73">
        <v>0</v>
      </c>
      <c r="AX59" s="73">
        <v>7971.94569716761</v>
      </c>
      <c r="AY59" s="73">
        <v>78.324932745801604</v>
      </c>
      <c r="AZ59" s="73">
        <v>0.97663373071644699</v>
      </c>
      <c r="BA59" s="73">
        <v>3954.4875734276902</v>
      </c>
      <c r="BB59" s="73">
        <v>4.33392283161648</v>
      </c>
      <c r="BC59" s="73">
        <v>0</v>
      </c>
      <c r="BD59" s="73">
        <v>0.18103369511180101</v>
      </c>
      <c r="BE59" s="73">
        <v>9477.3684431001293</v>
      </c>
      <c r="BF59" s="73">
        <v>8719.1533016460799</v>
      </c>
      <c r="BG59" s="73">
        <v>758.21514145405797</v>
      </c>
      <c r="BH59" s="73">
        <v>13.184390895241799</v>
      </c>
      <c r="BI59" s="73">
        <v>0</v>
      </c>
      <c r="BJ59" s="73">
        <v>1006.74637509438</v>
      </c>
      <c r="BK59" s="73">
        <v>0</v>
      </c>
      <c r="BL59" s="73">
        <v>629.99429465875198</v>
      </c>
      <c r="BM59" s="73">
        <v>0</v>
      </c>
      <c r="BN59" s="73">
        <v>5.4358156164398599</v>
      </c>
      <c r="BO59" s="73">
        <v>2519.58331200361</v>
      </c>
      <c r="BP59" s="73">
        <v>19.475409641371002</v>
      </c>
      <c r="BQ59" s="73">
        <v>13.465232525449601</v>
      </c>
      <c r="BR59" s="73">
        <v>491.85969932262901</v>
      </c>
      <c r="BS59" s="73">
        <v>0.58008509862927604</v>
      </c>
      <c r="BT59" s="73">
        <v>42390.708918687997</v>
      </c>
      <c r="BU59" s="73">
        <v>3329.6525127258001</v>
      </c>
      <c r="BV59" s="73">
        <v>0</v>
      </c>
      <c r="BW59" s="73">
        <v>0</v>
      </c>
      <c r="BX59" s="73">
        <v>1115.3981600407801</v>
      </c>
      <c r="BY59" s="73">
        <v>0</v>
      </c>
      <c r="BZ59" s="73">
        <v>182.072151591064</v>
      </c>
      <c r="CA59" s="73">
        <v>22296.335293572902</v>
      </c>
      <c r="CB59" s="73">
        <v>1550.42127387853</v>
      </c>
      <c r="CC59" s="90"/>
      <c r="CD59" s="28">
        <f t="shared" si="0"/>
        <v>7.9999709827693628E-3</v>
      </c>
      <c r="CE59" s="28">
        <f t="shared" si="8"/>
        <v>1.9247715210409445E-2</v>
      </c>
      <c r="CF59" s="66">
        <f t="shared" si="1"/>
        <v>2.3923270541267598E-6</v>
      </c>
      <c r="CG59" s="66" t="str">
        <f t="shared" si="2"/>
        <v/>
      </c>
      <c r="CH59" s="66">
        <f t="shared" si="3"/>
        <v>-8.9519615853604253E-7</v>
      </c>
      <c r="CI59" s="66">
        <f t="shared" si="14"/>
        <v>-2.9052695569602207E-5</v>
      </c>
      <c r="CJ59" s="66">
        <f t="shared" si="15"/>
        <v>-3.2153218301640696E-5</v>
      </c>
      <c r="CK59" s="66">
        <f t="shared" si="6"/>
        <v>6.7346614268958878E-7</v>
      </c>
      <c r="CL59" s="66">
        <f t="shared" si="7"/>
        <v>-2.5057609857162642E-6</v>
      </c>
      <c r="CM59" s="40">
        <f t="shared" si="9"/>
        <v>-4.8933307377924974E-4</v>
      </c>
      <c r="CN59" s="40">
        <f t="shared" si="10"/>
        <v>-5.5915040402767765E-4</v>
      </c>
      <c r="CO59" s="40">
        <f t="shared" si="11"/>
        <v>8.596668653991545E-4</v>
      </c>
      <c r="CP59" s="40">
        <f t="shared" si="12"/>
        <v>-1.3322630415795558E-3</v>
      </c>
      <c r="CQ59" s="66" t="str">
        <f>IF(N59=0,"",(#REF!-N59)/N59)</f>
        <v/>
      </c>
      <c r="CR59" s="66" t="str">
        <f t="shared" si="13"/>
        <v/>
      </c>
    </row>
    <row r="60" spans="1:96" x14ac:dyDescent="0.25">
      <c r="A60" s="73" t="s">
        <v>364</v>
      </c>
      <c r="B60" s="73">
        <v>190916.19115999999</v>
      </c>
      <c r="C60" s="73"/>
      <c r="D60" s="73">
        <v>2229845.0759000001</v>
      </c>
      <c r="E60" s="73">
        <v>98229.714454000001</v>
      </c>
      <c r="F60" s="73">
        <v>90371.338747999995</v>
      </c>
      <c r="G60" s="73">
        <v>266341.46561999997</v>
      </c>
      <c r="H60" s="73">
        <v>82983.043135999993</v>
      </c>
      <c r="I60" s="73">
        <v>15.272057508</v>
      </c>
      <c r="J60" s="73">
        <v>0.65451666850000001</v>
      </c>
      <c r="K60" s="73">
        <v>104.72266979</v>
      </c>
      <c r="L60" s="73"/>
      <c r="M60" s="73"/>
      <c r="N60" s="73"/>
      <c r="O60" s="73"/>
      <c r="P60" s="73"/>
      <c r="Q60" s="90" t="s">
        <v>347</v>
      </c>
      <c r="R60" s="73">
        <v>0</v>
      </c>
      <c r="S60" s="73">
        <v>426.980974296532</v>
      </c>
      <c r="T60" s="73">
        <v>158.04622985512299</v>
      </c>
      <c r="U60" s="73">
        <v>158.04622985512299</v>
      </c>
      <c r="V60" s="73">
        <v>1255.6676993005799</v>
      </c>
      <c r="W60" s="73">
        <v>0</v>
      </c>
      <c r="X60" s="73">
        <v>76.551251628521101</v>
      </c>
      <c r="Y60" s="73">
        <v>392.95963028841902</v>
      </c>
      <c r="Z60" s="73">
        <v>33521.509979993003</v>
      </c>
      <c r="AA60" s="73">
        <v>3761.36127173366</v>
      </c>
      <c r="AB60" s="73">
        <v>28.579893667223299</v>
      </c>
      <c r="AC60" s="73">
        <v>656.650252692339</v>
      </c>
      <c r="AD60" s="73">
        <v>0</v>
      </c>
      <c r="AE60" s="73">
        <v>0</v>
      </c>
      <c r="AF60" s="73">
        <v>690.65405475575403</v>
      </c>
      <c r="AG60" s="73">
        <v>690.65405475575403</v>
      </c>
      <c r="AH60" s="73">
        <v>2993.9678749097402</v>
      </c>
      <c r="AI60" s="73">
        <v>520.03542904809899</v>
      </c>
      <c r="AJ60" s="73">
        <v>20.754233271504599</v>
      </c>
      <c r="AK60" s="73">
        <v>544.21941696054296</v>
      </c>
      <c r="AL60" s="73">
        <v>55.6896841702629</v>
      </c>
      <c r="AM60" s="73">
        <v>0</v>
      </c>
      <c r="AN60" s="73">
        <v>44.065338190264299</v>
      </c>
      <c r="AO60" s="73">
        <v>331.76907554688398</v>
      </c>
      <c r="AP60" s="73">
        <v>0</v>
      </c>
      <c r="AQ60" s="73">
        <v>16618.871032920499</v>
      </c>
      <c r="AR60" s="73">
        <v>336817.50918941502</v>
      </c>
      <c r="AS60" s="73">
        <v>34430.224629595898</v>
      </c>
      <c r="AT60" s="73">
        <v>374241.701693921</v>
      </c>
      <c r="AU60" s="73">
        <v>0</v>
      </c>
      <c r="AV60" s="73">
        <v>662.51147050491204</v>
      </c>
      <c r="AW60" s="73">
        <v>0</v>
      </c>
      <c r="AX60" s="73">
        <v>5778.8941180674201</v>
      </c>
      <c r="AY60" s="73">
        <v>328.94471987521803</v>
      </c>
      <c r="AZ60" s="73">
        <v>3.29665911583635E-3</v>
      </c>
      <c r="BA60" s="73">
        <v>1233.41000303135</v>
      </c>
      <c r="BB60" s="73">
        <v>13.4396141911517</v>
      </c>
      <c r="BC60" s="73">
        <v>0</v>
      </c>
      <c r="BD60" s="73">
        <v>6.1108693375662004E-4</v>
      </c>
      <c r="BE60" s="73">
        <v>18736.042885532199</v>
      </c>
      <c r="BF60" s="73">
        <v>17237.124265405098</v>
      </c>
      <c r="BG60" s="73">
        <v>1498.91862012709</v>
      </c>
      <c r="BH60" s="73">
        <v>57.404352915888097</v>
      </c>
      <c r="BI60" s="73">
        <v>0</v>
      </c>
      <c r="BJ60" s="73">
        <v>4298.5748970717104</v>
      </c>
      <c r="BK60" s="73">
        <v>0</v>
      </c>
      <c r="BL60" s="73">
        <v>1833.10080667118</v>
      </c>
      <c r="BM60" s="73">
        <v>0</v>
      </c>
      <c r="BN60" s="73">
        <v>1.8348697343981601E-2</v>
      </c>
      <c r="BO60" s="73">
        <v>7330.6745327579201</v>
      </c>
      <c r="BP60" s="73">
        <v>14.1176217797252</v>
      </c>
      <c r="BQ60" s="73">
        <v>58.627691044274201</v>
      </c>
      <c r="BR60" s="73">
        <v>2080.4826320981902</v>
      </c>
      <c r="BS60" s="73">
        <v>2.4427593048826801</v>
      </c>
      <c r="BT60" s="73">
        <v>49995.347087088099</v>
      </c>
      <c r="BU60" s="73">
        <v>2413.7230036651999</v>
      </c>
      <c r="BV60" s="73">
        <v>0</v>
      </c>
      <c r="BW60" s="73">
        <v>0</v>
      </c>
      <c r="BX60" s="73">
        <v>808.55514335333999</v>
      </c>
      <c r="BY60" s="73">
        <v>0</v>
      </c>
      <c r="BZ60" s="73">
        <v>131.98619003620999</v>
      </c>
      <c r="CA60" s="73">
        <v>16163.283539741</v>
      </c>
      <c r="CB60" s="73">
        <v>1123.8885634655501</v>
      </c>
      <c r="CC60" s="90"/>
      <c r="CD60" s="28">
        <f t="shared" si="0"/>
        <v>8.0000915487456834E-3</v>
      </c>
      <c r="CE60" s="28">
        <f t="shared" si="8"/>
        <v>1.9247356486995014E-2</v>
      </c>
      <c r="CF60" s="66">
        <f t="shared" si="1"/>
        <v>-0.82441766842132413</v>
      </c>
      <c r="CG60" s="66" t="str">
        <f t="shared" si="2"/>
        <v/>
      </c>
      <c r="CH60" s="66">
        <f t="shared" si="3"/>
        <v>-0.83216694929226365</v>
      </c>
      <c r="CI60" s="66">
        <f t="shared" si="14"/>
        <v>-0.80926298127125174</v>
      </c>
      <c r="CJ60" s="66">
        <f t="shared" si="15"/>
        <v>-0.8092633737177366</v>
      </c>
      <c r="CK60" s="66">
        <f t="shared" si="6"/>
        <v>-0.81228853355332042</v>
      </c>
      <c r="CL60" s="66">
        <f t="shared" si="7"/>
        <v>-0.80522185100814914</v>
      </c>
      <c r="CM60" s="40">
        <f t="shared" si="9"/>
        <v>-5.0069762812661922E-4</v>
      </c>
      <c r="CN60" s="40">
        <f t="shared" si="10"/>
        <v>-6.0770760895540517E-4</v>
      </c>
      <c r="CO60" s="40">
        <f t="shared" si="11"/>
        <v>7.9190662353226455E-4</v>
      </c>
      <c r="CP60" s="40">
        <f t="shared" si="12"/>
        <v>-1.3694011766386578E-3</v>
      </c>
      <c r="CQ60" s="66" t="str">
        <f>IF(N60=0,"",(#REF!-N60)/N60)</f>
        <v/>
      </c>
      <c r="CR60" s="66" t="str">
        <f t="shared" si="13"/>
        <v/>
      </c>
    </row>
    <row r="61" spans="1:96" x14ac:dyDescent="0.25">
      <c r="A61" s="32" t="s">
        <v>348</v>
      </c>
      <c r="B61" s="1">
        <f>SUM(B3:B60)+SUM(B67:B90)</f>
        <v>358918.45298523968</v>
      </c>
      <c r="C61" s="1">
        <f t="shared" ref="C61:O61" si="16">SUM(C3:C60)+SUM(C67:C90)</f>
        <v>22.435483505100002</v>
      </c>
      <c r="D61" s="1">
        <f t="shared" si="16"/>
        <v>2937378.8945410876</v>
      </c>
      <c r="E61" s="1">
        <f t="shared" si="16"/>
        <v>136321.28647823981</v>
      </c>
      <c r="F61" s="1">
        <f t="shared" si="16"/>
        <v>125566.00842833279</v>
      </c>
      <c r="G61" s="1">
        <f t="shared" si="16"/>
        <v>344759.44644707156</v>
      </c>
      <c r="H61" s="1">
        <f t="shared" si="16"/>
        <v>137028.34581910141</v>
      </c>
      <c r="I61" s="1">
        <f t="shared" si="16"/>
        <v>15.272057508</v>
      </c>
      <c r="J61" s="1">
        <f t="shared" si="16"/>
        <v>0.65451666850000001</v>
      </c>
      <c r="K61" s="1">
        <f t="shared" si="16"/>
        <v>104.72266979</v>
      </c>
      <c r="L61" s="1">
        <f t="shared" si="16"/>
        <v>0</v>
      </c>
      <c r="M61" s="1">
        <f t="shared" si="16"/>
        <v>0</v>
      </c>
      <c r="N61" s="1">
        <f t="shared" si="16"/>
        <v>0</v>
      </c>
      <c r="O61" s="1">
        <f t="shared" si="16"/>
        <v>0</v>
      </c>
      <c r="P61" s="73"/>
      <c r="Q61" s="73"/>
      <c r="R61" s="1">
        <f t="shared" ref="R61:CB61" si="17">SUM(R3:R60)+SUM(R67:R90)</f>
        <v>0</v>
      </c>
      <c r="S61" s="1">
        <f t="shared" si="17"/>
        <v>1513.5136312204697</v>
      </c>
      <c r="T61" s="1">
        <f t="shared" si="17"/>
        <v>560.20223539451683</v>
      </c>
      <c r="U61" s="1">
        <f t="shared" si="17"/>
        <v>560.20223539451683</v>
      </c>
      <c r="V61" s="1">
        <f t="shared" si="17"/>
        <v>4450.7806114722289</v>
      </c>
      <c r="W61" s="1">
        <f t="shared" si="17"/>
        <v>0</v>
      </c>
      <c r="X61" s="1">
        <f t="shared" si="17"/>
        <v>271.34699680744103</v>
      </c>
      <c r="Y61" s="1">
        <f t="shared" si="17"/>
        <v>1392.9177149613365</v>
      </c>
      <c r="Z61" s="1">
        <f t="shared" si="17"/>
        <v>107313.35814343829</v>
      </c>
      <c r="AA61" s="1">
        <f t="shared" si="17"/>
        <v>13332.363063934779</v>
      </c>
      <c r="AB61" s="1">
        <f t="shared" si="17"/>
        <v>101.30403199906694</v>
      </c>
      <c r="AC61" s="1">
        <f t="shared" si="17"/>
        <v>2327.5686686264103</v>
      </c>
      <c r="AD61" s="1">
        <f t="shared" si="17"/>
        <v>0</v>
      </c>
      <c r="AE61" s="1">
        <f t="shared" si="17"/>
        <v>0</v>
      </c>
      <c r="AF61" s="1">
        <f t="shared" si="17"/>
        <v>2448.1531546287351</v>
      </c>
      <c r="AG61" s="1">
        <f t="shared" si="17"/>
        <v>2448.1531546287351</v>
      </c>
      <c r="AH61" s="1">
        <f t="shared" si="17"/>
        <v>6259.5968020044165</v>
      </c>
      <c r="AI61" s="1">
        <f t="shared" si="17"/>
        <v>1843.3121496737399</v>
      </c>
      <c r="AJ61" s="1">
        <f t="shared" si="17"/>
        <v>73.565859317955685</v>
      </c>
      <c r="AK61" s="1">
        <f t="shared" si="17"/>
        <v>1929.0473638792082</v>
      </c>
      <c r="AL61" s="1">
        <f t="shared" si="17"/>
        <v>197.39807786602921</v>
      </c>
      <c r="AM61" s="1">
        <f t="shared" si="17"/>
        <v>0</v>
      </c>
      <c r="AN61" s="1">
        <f t="shared" si="17"/>
        <v>156.19434674707477</v>
      </c>
      <c r="AO61" s="1">
        <f t="shared" si="17"/>
        <v>594.12298574800843</v>
      </c>
      <c r="AP61" s="1">
        <f t="shared" si="17"/>
        <v>0</v>
      </c>
      <c r="AQ61" s="1">
        <f t="shared" si="17"/>
        <v>58907.718814021828</v>
      </c>
      <c r="AR61" s="1">
        <f t="shared" si="17"/>
        <v>704201.46434770222</v>
      </c>
      <c r="AS61" s="1">
        <f t="shared" si="17"/>
        <v>71985.08869726272</v>
      </c>
      <c r="AT61" s="1">
        <f t="shared" si="17"/>
        <v>782446.14984697045</v>
      </c>
      <c r="AU61" s="1">
        <f t="shared" si="17"/>
        <v>0</v>
      </c>
      <c r="AV61" s="1">
        <f t="shared" si="17"/>
        <v>2348.3416361974446</v>
      </c>
      <c r="AW61" s="1">
        <f t="shared" si="17"/>
        <v>0</v>
      </c>
      <c r="AX61" s="1">
        <f t="shared" si="17"/>
        <v>20483.925586633901</v>
      </c>
      <c r="AY61" s="1">
        <f t="shared" si="17"/>
        <v>414.65670861530492</v>
      </c>
      <c r="AZ61" s="1">
        <f t="shared" si="17"/>
        <v>1.8545242139504046</v>
      </c>
      <c r="BA61" s="1">
        <f t="shared" si="17"/>
        <v>8496.2662873023583</v>
      </c>
      <c r="BB61" s="1">
        <f t="shared" si="17"/>
        <v>19.091442249915122</v>
      </c>
      <c r="BC61" s="1">
        <f t="shared" si="17"/>
        <v>0</v>
      </c>
      <c r="BD61" s="1">
        <f t="shared" si="17"/>
        <v>0.34376458740636018</v>
      </c>
      <c r="BE61" s="1">
        <f t="shared" si="17"/>
        <v>33129.42709666695</v>
      </c>
      <c r="BF61" s="1">
        <f t="shared" si="17"/>
        <v>30479.002468545525</v>
      </c>
      <c r="BG61" s="1">
        <f t="shared" si="17"/>
        <v>2650.4246281214232</v>
      </c>
      <c r="BH61" s="1">
        <f t="shared" si="17"/>
        <v>71.443837132888973</v>
      </c>
      <c r="BI61" s="1">
        <f t="shared" si="17"/>
        <v>0</v>
      </c>
      <c r="BJ61" s="1">
        <f t="shared" si="17"/>
        <v>5386.8054684527369</v>
      </c>
      <c r="BK61" s="1">
        <f t="shared" si="17"/>
        <v>0</v>
      </c>
      <c r="BL61" s="1">
        <f t="shared" si="17"/>
        <v>2677.6813736189133</v>
      </c>
      <c r="BM61" s="1">
        <f t="shared" si="17"/>
        <v>0</v>
      </c>
      <c r="BN61" s="1">
        <f t="shared" si="17"/>
        <v>10.322027937807603</v>
      </c>
      <c r="BO61" s="1">
        <f t="shared" si="17"/>
        <v>10708.577381067023</v>
      </c>
      <c r="BP61" s="1">
        <f t="shared" si="17"/>
        <v>50.041945241668564</v>
      </c>
      <c r="BQ61" s="1">
        <f t="shared" si="17"/>
        <v>72.966242028913499</v>
      </c>
      <c r="BR61" s="1">
        <f t="shared" si="17"/>
        <v>2615.9171149918802</v>
      </c>
      <c r="BS61" s="1">
        <f t="shared" si="17"/>
        <v>3.076296346472843</v>
      </c>
      <c r="BT61" s="1">
        <f t="shared" si="17"/>
        <v>102483.8967958893</v>
      </c>
      <c r="BU61" s="1">
        <f t="shared" si="17"/>
        <v>8555.6022421230664</v>
      </c>
      <c r="BV61" s="1">
        <f t="shared" si="17"/>
        <v>0</v>
      </c>
      <c r="BW61" s="1">
        <f t="shared" si="17"/>
        <v>0</v>
      </c>
      <c r="BX61" s="1">
        <f t="shared" si="17"/>
        <v>2866.0153148638246</v>
      </c>
      <c r="BY61" s="1">
        <f t="shared" si="17"/>
        <v>0</v>
      </c>
      <c r="BZ61" s="1">
        <f t="shared" si="17"/>
        <v>467.83494173487009</v>
      </c>
      <c r="CA61" s="1">
        <f t="shared" si="17"/>
        <v>57291.087254370752</v>
      </c>
      <c r="CB61" s="1">
        <f t="shared" si="17"/>
        <v>3983.7898906423552</v>
      </c>
      <c r="CC61" s="90"/>
      <c r="CD61" s="90"/>
      <c r="CE61" s="90"/>
      <c r="CF61" s="66"/>
      <c r="CG61" s="66"/>
      <c r="CH61" s="66"/>
      <c r="CI61" s="66"/>
      <c r="CJ61" s="66"/>
      <c r="CK61" s="66"/>
      <c r="CL61" s="66"/>
      <c r="CM61" s="40"/>
      <c r="CN61" s="40"/>
      <c r="CO61" s="40"/>
      <c r="CP61" s="40"/>
      <c r="CQ61" s="66"/>
      <c r="CR61" s="66"/>
    </row>
    <row r="62" spans="1:96" x14ac:dyDescent="0.25">
      <c r="A62" s="8" t="s">
        <v>216</v>
      </c>
      <c r="B62" s="1">
        <f>SUM(B3:B51)</f>
        <v>21045.181686706001</v>
      </c>
      <c r="C62" s="1">
        <f t="shared" ref="C62:O62" si="18">SUM(C3:C51)</f>
        <v>0</v>
      </c>
      <c r="D62" s="1">
        <f t="shared" si="18"/>
        <v>112189.91968186801</v>
      </c>
      <c r="E62" s="1">
        <f t="shared" si="18"/>
        <v>3330.5944941633002</v>
      </c>
      <c r="F62" s="1">
        <f t="shared" si="18"/>
        <v>3064.1458910295005</v>
      </c>
      <c r="G62" s="1">
        <f t="shared" si="18"/>
        <v>6811.6782360346997</v>
      </c>
      <c r="H62" s="1">
        <f t="shared" si="18"/>
        <v>13167.073089570702</v>
      </c>
      <c r="I62" s="1">
        <f t="shared" si="18"/>
        <v>0</v>
      </c>
      <c r="J62" s="1">
        <f t="shared" si="18"/>
        <v>0</v>
      </c>
      <c r="K62" s="1">
        <f t="shared" si="18"/>
        <v>0</v>
      </c>
      <c r="L62" s="1">
        <f t="shared" si="18"/>
        <v>0</v>
      </c>
      <c r="M62" s="1">
        <f t="shared" si="18"/>
        <v>0</v>
      </c>
      <c r="N62" s="1">
        <f t="shared" si="18"/>
        <v>0</v>
      </c>
      <c r="O62" s="1">
        <f t="shared" si="18"/>
        <v>0</v>
      </c>
      <c r="P62" s="90"/>
      <c r="Q62" s="90"/>
      <c r="R62" s="1">
        <f t="shared" ref="R62:CB62" si="19">SUM(R3:R51)</f>
        <v>0</v>
      </c>
      <c r="S62" s="1">
        <f t="shared" si="19"/>
        <v>347.85302368389921</v>
      </c>
      <c r="T62" s="1">
        <f t="shared" si="19"/>
        <v>128.75013390514911</v>
      </c>
      <c r="U62" s="1">
        <f t="shared" si="19"/>
        <v>128.75013390514911</v>
      </c>
      <c r="V62" s="1">
        <f t="shared" si="19"/>
        <v>1022.9167087560205</v>
      </c>
      <c r="W62" s="1">
        <f t="shared" si="19"/>
        <v>0</v>
      </c>
      <c r="X62" s="1">
        <f t="shared" si="19"/>
        <v>62.363915371993571</v>
      </c>
      <c r="Y62" s="1">
        <f t="shared" si="19"/>
        <v>320.13552211625864</v>
      </c>
      <c r="Z62" s="1">
        <f t="shared" si="19"/>
        <v>21045.175904777057</v>
      </c>
      <c r="AA62" s="1">
        <f t="shared" si="19"/>
        <v>3064.154847392489</v>
      </c>
      <c r="AB62" s="1">
        <f t="shared" si="19"/>
        <v>23.282586252712875</v>
      </c>
      <c r="AC62" s="1">
        <f t="shared" si="19"/>
        <v>534.94499845212283</v>
      </c>
      <c r="AD62" s="1">
        <f t="shared" si="19"/>
        <v>0</v>
      </c>
      <c r="AE62" s="1">
        <f t="shared" si="19"/>
        <v>0</v>
      </c>
      <c r="AF62" s="1">
        <f t="shared" si="19"/>
        <v>562.66261970563926</v>
      </c>
      <c r="AG62" s="1">
        <f t="shared" si="19"/>
        <v>562.66261970563926</v>
      </c>
      <c r="AH62" s="1">
        <f t="shared" si="19"/>
        <v>897.51914951237814</v>
      </c>
      <c r="AI62" s="1">
        <f t="shared" si="19"/>
        <v>423.64721619395777</v>
      </c>
      <c r="AJ62" s="1">
        <f t="shared" si="19"/>
        <v>16.907594786455316</v>
      </c>
      <c r="AK62" s="1">
        <f t="shared" si="19"/>
        <v>443.35340998637042</v>
      </c>
      <c r="AL62" s="1">
        <f t="shared" si="19"/>
        <v>45.367993692215173</v>
      </c>
      <c r="AM62" s="1">
        <f t="shared" si="19"/>
        <v>0</v>
      </c>
      <c r="AN62" s="1">
        <f t="shared" si="19"/>
        <v>35.898002793363062</v>
      </c>
      <c r="AO62" s="1">
        <f t="shared" si="19"/>
        <v>58.975603223772318</v>
      </c>
      <c r="AP62" s="1">
        <f t="shared" si="19"/>
        <v>0</v>
      </c>
      <c r="AQ62" s="1">
        <f t="shared" si="19"/>
        <v>13538.766024480645</v>
      </c>
      <c r="AR62" s="1">
        <f t="shared" si="19"/>
        <v>100970.89701763543</v>
      </c>
      <c r="AS62" s="1">
        <f t="shared" si="19"/>
        <v>10321.470140500582</v>
      </c>
      <c r="AT62" s="1">
        <f t="shared" si="19"/>
        <v>112189.88630764838</v>
      </c>
      <c r="AU62" s="1">
        <f t="shared" si="19"/>
        <v>0</v>
      </c>
      <c r="AV62" s="1">
        <f t="shared" si="19"/>
        <v>539.71801638523777</v>
      </c>
      <c r="AW62" s="1">
        <f t="shared" si="19"/>
        <v>0</v>
      </c>
      <c r="AX62" s="1">
        <f t="shared" si="19"/>
        <v>4707.8145381602626</v>
      </c>
      <c r="AY62" s="1">
        <f t="shared" si="19"/>
        <v>2.2063521432736404</v>
      </c>
      <c r="AZ62" s="1">
        <f t="shared" si="19"/>
        <v>0.623500403404596</v>
      </c>
      <c r="BA62" s="1">
        <f t="shared" si="19"/>
        <v>2347.1861909019622</v>
      </c>
      <c r="BB62" s="1">
        <f t="shared" si="19"/>
        <v>0.81455693241102911</v>
      </c>
      <c r="BC62" s="1">
        <f t="shared" si="19"/>
        <v>0</v>
      </c>
      <c r="BD62" s="1">
        <f t="shared" si="19"/>
        <v>0.11557568427193989</v>
      </c>
      <c r="BE62" s="1">
        <f t="shared" si="19"/>
        <v>3330.5134630325024</v>
      </c>
      <c r="BF62" s="1">
        <f t="shared" si="19"/>
        <v>3064.0650519310852</v>
      </c>
      <c r="BG62" s="1">
        <f t="shared" si="19"/>
        <v>266.44841110141772</v>
      </c>
      <c r="BH62" s="1">
        <f t="shared" si="19"/>
        <v>7.5597479786372143E-2</v>
      </c>
      <c r="BI62" s="1">
        <f t="shared" si="19"/>
        <v>0</v>
      </c>
      <c r="BJ62" s="1">
        <f t="shared" si="19"/>
        <v>18.103429540283372</v>
      </c>
      <c r="BK62" s="1">
        <f t="shared" si="19"/>
        <v>0</v>
      </c>
      <c r="BL62" s="1">
        <f t="shared" si="19"/>
        <v>135.93344220283598</v>
      </c>
      <c r="BM62" s="1">
        <f t="shared" si="19"/>
        <v>0</v>
      </c>
      <c r="BN62" s="1">
        <f t="shared" si="19"/>
        <v>3.4703125536467163</v>
      </c>
      <c r="BO62" s="1">
        <f t="shared" si="19"/>
        <v>543.73150161686885</v>
      </c>
      <c r="BP62" s="1">
        <f t="shared" si="19"/>
        <v>11.50118134922916</v>
      </c>
      <c r="BQ62" s="1">
        <f t="shared" si="19"/>
        <v>7.7207683879252823E-2</v>
      </c>
      <c r="BR62" s="1">
        <f t="shared" si="19"/>
        <v>11.712002068721347</v>
      </c>
      <c r="BS62" s="1">
        <f t="shared" si="19"/>
        <v>1.5382719739162326E-2</v>
      </c>
      <c r="BT62" s="1">
        <f t="shared" si="19"/>
        <v>6811.6764338754174</v>
      </c>
      <c r="BU62" s="1">
        <f t="shared" si="19"/>
        <v>1966.3255220160174</v>
      </c>
      <c r="BV62" s="1">
        <f t="shared" si="19"/>
        <v>0</v>
      </c>
      <c r="BW62" s="1">
        <f t="shared" si="19"/>
        <v>0</v>
      </c>
      <c r="BX62" s="1">
        <f t="shared" si="19"/>
        <v>658.69521071932206</v>
      </c>
      <c r="BY62" s="1">
        <f t="shared" si="19"/>
        <v>0</v>
      </c>
      <c r="BZ62" s="1">
        <f t="shared" si="19"/>
        <v>107.52151971223972</v>
      </c>
      <c r="CA62" s="1">
        <f t="shared" si="19"/>
        <v>13167.06874510323</v>
      </c>
      <c r="CB62" s="1">
        <f t="shared" si="19"/>
        <v>915.59637954764673</v>
      </c>
      <c r="CC62" s="90"/>
      <c r="CD62" s="90"/>
      <c r="CE62" s="90"/>
      <c r="CF62" s="66"/>
      <c r="CG62" s="66"/>
      <c r="CH62" s="66"/>
      <c r="CI62" s="66"/>
      <c r="CJ62" s="66"/>
      <c r="CK62" s="66"/>
      <c r="CL62" s="66"/>
      <c r="CM62" s="40"/>
      <c r="CN62" s="40"/>
      <c r="CO62" s="40"/>
      <c r="CP62" s="40"/>
      <c r="CQ62" s="66"/>
      <c r="CR62" s="66"/>
    </row>
    <row r="63" spans="1:96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15539.757173745997</v>
      </c>
      <c r="C63" s="73">
        <f t="shared" ref="C63:O63" si="20">+C3+C5+C8+C9+C11+C12+C14+C15+C16+C17+C18+C19+C20+C21+C22+C23+C24+C25+C26+C28+C30+C31+C33+C34+C35+C36+C37+C39+C40+C41+C42+C43+C44+C46+C47+C49+C50+C10</f>
        <v>0</v>
      </c>
      <c r="D63" s="73">
        <f t="shared" si="20"/>
        <v>79965.713879768009</v>
      </c>
      <c r="E63" s="73">
        <f t="shared" si="20"/>
        <v>2488.5912059102998</v>
      </c>
      <c r="F63" s="73">
        <f t="shared" si="20"/>
        <v>2289.5032084674999</v>
      </c>
      <c r="G63" s="73">
        <f t="shared" si="20"/>
        <v>5204.8000159346993</v>
      </c>
      <c r="H63" s="73">
        <f t="shared" si="20"/>
        <v>9455.2907704706995</v>
      </c>
      <c r="I63" s="73">
        <f t="shared" si="20"/>
        <v>0</v>
      </c>
      <c r="J63" s="73">
        <f t="shared" si="20"/>
        <v>0</v>
      </c>
      <c r="K63" s="73">
        <f t="shared" si="20"/>
        <v>0</v>
      </c>
      <c r="L63" s="73">
        <f t="shared" si="20"/>
        <v>0</v>
      </c>
      <c r="M63" s="73">
        <f t="shared" si="20"/>
        <v>0</v>
      </c>
      <c r="N63" s="73">
        <f t="shared" si="20"/>
        <v>0</v>
      </c>
      <c r="O63" s="73">
        <f t="shared" si="20"/>
        <v>0</v>
      </c>
      <c r="P63" s="90"/>
      <c r="Q63" s="90"/>
      <c r="R63" s="73">
        <f t="shared" ref="R63:CB63" si="21">+R3+R5+R8+R9+R11+R12+R14+R15+R16+R17+R18+R19+R20+R21+R22+R23+R24+R25+R26+R28+R30+R31+R33+R34+R35+R36+R37+R39+R40+R41+R42+R43+R44+R46+R47+R49+R50+R10</f>
        <v>0</v>
      </c>
      <c r="S63" s="73">
        <f t="shared" si="21"/>
        <v>249.7936582793765</v>
      </c>
      <c r="T63" s="73">
        <f t="shared" si="21"/>
        <v>92.455641148495886</v>
      </c>
      <c r="U63" s="73">
        <f t="shared" si="21"/>
        <v>92.455641148495886</v>
      </c>
      <c r="V63" s="73">
        <f t="shared" si="21"/>
        <v>734.55766615772563</v>
      </c>
      <c r="W63" s="73">
        <f t="shared" si="21"/>
        <v>0</v>
      </c>
      <c r="X63" s="73">
        <f t="shared" si="21"/>
        <v>44.78360793285308</v>
      </c>
      <c r="Y63" s="73">
        <f t="shared" si="21"/>
        <v>229.88970063107485</v>
      </c>
      <c r="Z63" s="73">
        <f t="shared" si="21"/>
        <v>15539.753218194284</v>
      </c>
      <c r="AA63" s="73">
        <f t="shared" si="21"/>
        <v>2200.3732482351325</v>
      </c>
      <c r="AB63" s="73">
        <f t="shared" si="21"/>
        <v>16.719252063351753</v>
      </c>
      <c r="AC63" s="73">
        <f t="shared" si="21"/>
        <v>384.14464682962006</v>
      </c>
      <c r="AD63" s="73">
        <f t="shared" si="21"/>
        <v>0</v>
      </c>
      <c r="AE63" s="73">
        <f t="shared" si="21"/>
        <v>0</v>
      </c>
      <c r="AF63" s="73">
        <f t="shared" si="21"/>
        <v>404.04870566477769</v>
      </c>
      <c r="AG63" s="73">
        <f t="shared" si="21"/>
        <v>404.04870566477769</v>
      </c>
      <c r="AH63" s="73">
        <f t="shared" si="21"/>
        <v>639.72557753345598</v>
      </c>
      <c r="AI63" s="73">
        <f t="shared" si="21"/>
        <v>304.22152551874939</v>
      </c>
      <c r="AJ63" s="73">
        <f t="shared" si="21"/>
        <v>12.141363270579637</v>
      </c>
      <c r="AK63" s="73">
        <f t="shared" si="21"/>
        <v>318.37262324804078</v>
      </c>
      <c r="AL63" s="73">
        <f t="shared" si="21"/>
        <v>32.578811063147626</v>
      </c>
      <c r="AM63" s="73">
        <f t="shared" si="21"/>
        <v>0</v>
      </c>
      <c r="AN63" s="73">
        <f t="shared" si="21"/>
        <v>25.778399632023593</v>
      </c>
      <c r="AO63" s="73">
        <f t="shared" si="21"/>
        <v>44.066058600391216</v>
      </c>
      <c r="AP63" s="73">
        <f t="shared" si="21"/>
        <v>0</v>
      </c>
      <c r="AQ63" s="73">
        <f t="shared" si="21"/>
        <v>9722.2040176430219</v>
      </c>
      <c r="AR63" s="73">
        <f t="shared" si="21"/>
        <v>71969.119105142483</v>
      </c>
      <c r="AS63" s="73">
        <f t="shared" si="21"/>
        <v>7356.8439645605986</v>
      </c>
      <c r="AT63" s="73">
        <f t="shared" si="21"/>
        <v>79965.688647236544</v>
      </c>
      <c r="AU63" s="73">
        <f t="shared" si="21"/>
        <v>0</v>
      </c>
      <c r="AV63" s="73">
        <f t="shared" si="21"/>
        <v>387.5721674906024</v>
      </c>
      <c r="AW63" s="73">
        <f t="shared" si="21"/>
        <v>0</v>
      </c>
      <c r="AX63" s="73">
        <f t="shared" si="21"/>
        <v>3380.6872809969591</v>
      </c>
      <c r="AY63" s="73">
        <f t="shared" si="21"/>
        <v>1.7537169394920535</v>
      </c>
      <c r="AZ63" s="73">
        <f t="shared" si="21"/>
        <v>0.46471002341969775</v>
      </c>
      <c r="BA63" s="73">
        <f t="shared" si="21"/>
        <v>1749.8204926465908</v>
      </c>
      <c r="BB63" s="73">
        <f t="shared" si="21"/>
        <v>0.61157218289510895</v>
      </c>
      <c r="BC63" s="73">
        <f t="shared" si="21"/>
        <v>0</v>
      </c>
      <c r="BD63" s="73">
        <f t="shared" si="21"/>
        <v>8.6141363224898904E-2</v>
      </c>
      <c r="BE63" s="73">
        <f t="shared" si="21"/>
        <v>2488.5305855730135</v>
      </c>
      <c r="BF63" s="73">
        <f t="shared" si="21"/>
        <v>2289.4427863061396</v>
      </c>
      <c r="BG63" s="73">
        <f t="shared" si="21"/>
        <v>199.08779926687473</v>
      </c>
      <c r="BH63" s="73">
        <f t="shared" si="21"/>
        <v>7.5414093817688793E-2</v>
      </c>
      <c r="BI63" s="73">
        <f t="shared" si="21"/>
        <v>0</v>
      </c>
      <c r="BJ63" s="73">
        <f t="shared" si="21"/>
        <v>14.920859602414048</v>
      </c>
      <c r="BK63" s="73">
        <f t="shared" si="21"/>
        <v>0</v>
      </c>
      <c r="BL63" s="73">
        <f t="shared" si="21"/>
        <v>101.92320476868542</v>
      </c>
      <c r="BM63" s="73">
        <f t="shared" si="21"/>
        <v>0</v>
      </c>
      <c r="BN63" s="73">
        <f t="shared" si="21"/>
        <v>2.5865082379834292</v>
      </c>
      <c r="BO63" s="73">
        <f t="shared" si="21"/>
        <v>407.69054597827272</v>
      </c>
      <c r="BP63" s="73">
        <f t="shared" si="21"/>
        <v>8.2590123314668826</v>
      </c>
      <c r="BQ63" s="73">
        <f t="shared" si="21"/>
        <v>7.7020391871558694E-2</v>
      </c>
      <c r="BR63" s="73">
        <f t="shared" si="21"/>
        <v>9.4203235087892541</v>
      </c>
      <c r="BS63" s="73">
        <f t="shared" si="21"/>
        <v>1.2276568682332701E-2</v>
      </c>
      <c r="BT63" s="73">
        <f t="shared" si="21"/>
        <v>5204.7987120619409</v>
      </c>
      <c r="BU63" s="73">
        <f t="shared" si="21"/>
        <v>1412.0206491771439</v>
      </c>
      <c r="BV63" s="73">
        <f t="shared" si="21"/>
        <v>0</v>
      </c>
      <c r="BW63" s="73">
        <f t="shared" si="21"/>
        <v>0</v>
      </c>
      <c r="BX63" s="73">
        <f t="shared" si="21"/>
        <v>473.00986829342622</v>
      </c>
      <c r="BY63" s="73">
        <f t="shared" si="21"/>
        <v>0</v>
      </c>
      <c r="BZ63" s="73">
        <f t="shared" si="21"/>
        <v>77.211329744816254</v>
      </c>
      <c r="CA63" s="73">
        <f t="shared" si="21"/>
        <v>9455.2879685956941</v>
      </c>
      <c r="CB63" s="73">
        <f t="shared" si="21"/>
        <v>657.49088744389951</v>
      </c>
      <c r="CC63" s="90"/>
      <c r="CD63" s="90"/>
      <c r="CE63" s="90"/>
      <c r="CF63" s="66"/>
      <c r="CG63" s="66"/>
      <c r="CH63" s="66"/>
      <c r="CI63" s="66"/>
      <c r="CJ63" s="66"/>
      <c r="CK63" s="66"/>
      <c r="CL63" s="66"/>
      <c r="CM63" s="40"/>
      <c r="CN63" s="40"/>
      <c r="CO63" s="40"/>
      <c r="CP63" s="40"/>
      <c r="CQ63" s="66"/>
      <c r="CR63" s="66"/>
    </row>
    <row r="64" spans="1:96" x14ac:dyDescent="0.25">
      <c r="A64" s="2" t="s">
        <v>349</v>
      </c>
      <c r="B64" s="1">
        <f>SUM(B67:B77)</f>
        <v>11295.513753809699</v>
      </c>
      <c r="C64" s="1">
        <f t="shared" ref="C64:O64" si="22">SUM(C67:C77)</f>
        <v>22.435483505100002</v>
      </c>
      <c r="D64" s="1">
        <f t="shared" si="22"/>
        <v>78400.768665419411</v>
      </c>
      <c r="E64" s="1">
        <f t="shared" si="22"/>
        <v>2078.6000968336002</v>
      </c>
      <c r="F64" s="1">
        <f t="shared" si="22"/>
        <v>1912.3123556548999</v>
      </c>
      <c r="G64" s="1">
        <f t="shared" si="22"/>
        <v>6902.2475836642006</v>
      </c>
      <c r="H64" s="1">
        <f t="shared" si="22"/>
        <v>5968.3852816652989</v>
      </c>
      <c r="I64" s="1">
        <f t="shared" si="22"/>
        <v>0</v>
      </c>
      <c r="J64" s="1">
        <f t="shared" si="22"/>
        <v>0</v>
      </c>
      <c r="K64" s="1">
        <f t="shared" si="22"/>
        <v>0</v>
      </c>
      <c r="L64" s="1">
        <f t="shared" si="22"/>
        <v>0</v>
      </c>
      <c r="M64" s="1">
        <f t="shared" si="22"/>
        <v>0</v>
      </c>
      <c r="N64" s="1">
        <f t="shared" si="22"/>
        <v>0</v>
      </c>
      <c r="O64" s="1">
        <f t="shared" si="22"/>
        <v>0</v>
      </c>
      <c r="P64" s="90"/>
      <c r="Q64" s="90"/>
      <c r="R64" s="1">
        <f t="shared" ref="R64:CB64" si="23">SUM(R67:R77)</f>
        <v>0</v>
      </c>
      <c r="S64" s="1">
        <f t="shared" si="23"/>
        <v>149.64397799558452</v>
      </c>
      <c r="T64" s="1">
        <f t="shared" si="23"/>
        <v>55.387559257513729</v>
      </c>
      <c r="U64" s="1">
        <f t="shared" si="23"/>
        <v>55.387559257513729</v>
      </c>
      <c r="V64" s="1">
        <f t="shared" si="23"/>
        <v>440.05250578008827</v>
      </c>
      <c r="W64" s="1">
        <f t="shared" si="23"/>
        <v>0</v>
      </c>
      <c r="X64" s="1">
        <f t="shared" si="23"/>
        <v>26.828577986847371</v>
      </c>
      <c r="Y64" s="1">
        <f t="shared" si="23"/>
        <v>137.7202870057408</v>
      </c>
      <c r="Z64" s="1">
        <f t="shared" si="23"/>
        <v>10573.225869232836</v>
      </c>
      <c r="AA64" s="1">
        <f t="shared" si="23"/>
        <v>1318.1809086377314</v>
      </c>
      <c r="AB64" s="1">
        <f t="shared" si="23"/>
        <v>10.016013548219263</v>
      </c>
      <c r="AC64" s="1">
        <f t="shared" si="23"/>
        <v>230.13025534123946</v>
      </c>
      <c r="AD64" s="1">
        <f t="shared" si="23"/>
        <v>0</v>
      </c>
      <c r="AE64" s="1">
        <f t="shared" si="23"/>
        <v>0</v>
      </c>
      <c r="AF64" s="1">
        <f t="shared" si="23"/>
        <v>242.05377627995387</v>
      </c>
      <c r="AG64" s="1">
        <f t="shared" si="23"/>
        <v>242.05377627995387</v>
      </c>
      <c r="AH64" s="1">
        <f t="shared" si="23"/>
        <v>568.65253474869883</v>
      </c>
      <c r="AI64" s="1">
        <f t="shared" si="23"/>
        <v>182.2503658779159</v>
      </c>
      <c r="AJ64" s="1">
        <f t="shared" si="23"/>
        <v>7.2735510343858607</v>
      </c>
      <c r="AK64" s="1">
        <f t="shared" si="23"/>
        <v>190.72767293381764</v>
      </c>
      <c r="AL64" s="1">
        <f t="shared" si="23"/>
        <v>19.517012200049145</v>
      </c>
      <c r="AM64" s="1">
        <f t="shared" si="23"/>
        <v>0</v>
      </c>
      <c r="AN64" s="1">
        <f t="shared" si="23"/>
        <v>15.443103924878223</v>
      </c>
      <c r="AO64" s="1">
        <f t="shared" si="23"/>
        <v>35.554527351367113</v>
      </c>
      <c r="AP64" s="1">
        <f t="shared" si="23"/>
        <v>0</v>
      </c>
      <c r="AQ64" s="1">
        <f t="shared" si="23"/>
        <v>5824.2875888379886</v>
      </c>
      <c r="AR64" s="1">
        <f t="shared" si="23"/>
        <v>63973.43209061872</v>
      </c>
      <c r="AS64" s="1">
        <f t="shared" si="23"/>
        <v>6539.5059993456434</v>
      </c>
      <c r="AT64" s="1">
        <f t="shared" si="23"/>
        <v>71081.590624713062</v>
      </c>
      <c r="AU64" s="1">
        <f t="shared" si="23"/>
        <v>0</v>
      </c>
      <c r="AV64" s="1">
        <f t="shared" si="23"/>
        <v>232.18331708950211</v>
      </c>
      <c r="AW64" s="1">
        <f t="shared" si="23"/>
        <v>0</v>
      </c>
      <c r="AX64" s="1">
        <f t="shared" si="23"/>
        <v>2025.2712332386075</v>
      </c>
      <c r="AY64" s="1">
        <f t="shared" si="23"/>
        <v>5.1807038510116357</v>
      </c>
      <c r="AZ64" s="1">
        <f t="shared" si="23"/>
        <v>0.25109342071352531</v>
      </c>
      <c r="BA64" s="1">
        <f t="shared" si="23"/>
        <v>961.18251994135539</v>
      </c>
      <c r="BB64" s="1">
        <f t="shared" si="23"/>
        <v>0.50334829473591336</v>
      </c>
      <c r="BC64" s="1">
        <f t="shared" si="23"/>
        <v>0</v>
      </c>
      <c r="BD64" s="1">
        <f t="shared" si="23"/>
        <v>4.6544121088862661E-2</v>
      </c>
      <c r="BE64" s="1">
        <f t="shared" si="23"/>
        <v>1585.5023050021177</v>
      </c>
      <c r="BF64" s="1">
        <f t="shared" si="23"/>
        <v>1458.6598495632616</v>
      </c>
      <c r="BG64" s="1">
        <f t="shared" si="23"/>
        <v>126.84245543885736</v>
      </c>
      <c r="BH64" s="1">
        <f t="shared" si="23"/>
        <v>0.7794958419726975</v>
      </c>
      <c r="BI64" s="1">
        <f t="shared" si="23"/>
        <v>0</v>
      </c>
      <c r="BJ64" s="1">
        <f t="shared" si="23"/>
        <v>63.38076674636369</v>
      </c>
      <c r="BK64" s="1">
        <f t="shared" si="23"/>
        <v>0</v>
      </c>
      <c r="BL64" s="1">
        <f t="shared" si="23"/>
        <v>78.652830086145471</v>
      </c>
      <c r="BM64" s="1">
        <f t="shared" si="23"/>
        <v>0</v>
      </c>
      <c r="BN64" s="1">
        <f t="shared" si="23"/>
        <v>1.3975510703770448</v>
      </c>
      <c r="BO64" s="1">
        <f t="shared" si="23"/>
        <v>314.58803468862379</v>
      </c>
      <c r="BP64" s="1">
        <f t="shared" si="23"/>
        <v>4.9477324713432003</v>
      </c>
      <c r="BQ64" s="1">
        <f t="shared" si="23"/>
        <v>0.79611077531043783</v>
      </c>
      <c r="BR64" s="1">
        <f t="shared" si="23"/>
        <v>31.862781502339562</v>
      </c>
      <c r="BS64" s="1">
        <f t="shared" si="23"/>
        <v>3.8069223221724319E-2</v>
      </c>
      <c r="BT64" s="1">
        <f t="shared" si="23"/>
        <v>3286.1643562378049</v>
      </c>
      <c r="BU64" s="1">
        <f t="shared" si="23"/>
        <v>845.90120371604939</v>
      </c>
      <c r="BV64" s="1">
        <f t="shared" si="23"/>
        <v>0</v>
      </c>
      <c r="BW64" s="1">
        <f t="shared" si="23"/>
        <v>0</v>
      </c>
      <c r="BX64" s="1">
        <f t="shared" si="23"/>
        <v>283.36680075038242</v>
      </c>
      <c r="BY64" s="1">
        <f t="shared" si="23"/>
        <v>0</v>
      </c>
      <c r="BZ64" s="1">
        <f t="shared" si="23"/>
        <v>46.255080395356359</v>
      </c>
      <c r="CA64" s="1">
        <f t="shared" si="23"/>
        <v>5664.3996759536167</v>
      </c>
      <c r="CB64" s="1">
        <f t="shared" si="23"/>
        <v>393.88367375062819</v>
      </c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40"/>
      <c r="CN64" s="40"/>
      <c r="CO64" s="40"/>
      <c r="CP64" s="40"/>
      <c r="CQ64" s="90"/>
      <c r="CR64" s="90"/>
    </row>
    <row r="65" spans="1:96" x14ac:dyDescent="0.25">
      <c r="A65" s="2" t="s">
        <v>365</v>
      </c>
      <c r="B65" s="1">
        <f>SUM(B78:B86)</f>
        <v>93488.22088772399</v>
      </c>
      <c r="C65" s="1">
        <f t="shared" ref="C65:O65" si="24">SUM(C78:C86)</f>
        <v>0</v>
      </c>
      <c r="D65" s="1">
        <f t="shared" si="24"/>
        <v>292009.95771380002</v>
      </c>
      <c r="E65" s="1">
        <f t="shared" si="24"/>
        <v>23204.733639042901</v>
      </c>
      <c r="F65" s="1">
        <f t="shared" si="24"/>
        <v>21498.777774148399</v>
      </c>
      <c r="G65" s="1">
        <f t="shared" si="24"/>
        <v>22313.374637372697</v>
      </c>
      <c r="H65" s="1">
        <f t="shared" si="24"/>
        <v>12613.453148865397</v>
      </c>
      <c r="I65" s="1">
        <f t="shared" si="24"/>
        <v>0</v>
      </c>
      <c r="J65" s="1">
        <f t="shared" si="24"/>
        <v>0</v>
      </c>
      <c r="K65" s="1">
        <f t="shared" si="24"/>
        <v>0</v>
      </c>
      <c r="L65" s="1">
        <f t="shared" si="24"/>
        <v>0</v>
      </c>
      <c r="M65" s="1">
        <f t="shared" si="24"/>
        <v>0</v>
      </c>
      <c r="N65" s="1">
        <f t="shared" si="24"/>
        <v>0</v>
      </c>
      <c r="O65" s="1">
        <f t="shared" si="24"/>
        <v>0</v>
      </c>
      <c r="P65" s="90"/>
      <c r="Q65" s="90"/>
      <c r="R65" s="1">
        <f t="shared" ref="R65:CB65" si="25">SUM(R78:R86)</f>
        <v>0</v>
      </c>
      <c r="S65" s="1">
        <f t="shared" si="25"/>
        <v>0</v>
      </c>
      <c r="T65" s="1">
        <f t="shared" si="25"/>
        <v>0</v>
      </c>
      <c r="U65" s="1">
        <f t="shared" si="25"/>
        <v>0</v>
      </c>
      <c r="V65" s="1">
        <f t="shared" si="25"/>
        <v>0</v>
      </c>
      <c r="W65" s="1">
        <f t="shared" si="25"/>
        <v>0</v>
      </c>
      <c r="X65" s="1">
        <f t="shared" si="25"/>
        <v>0</v>
      </c>
      <c r="Y65" s="1">
        <f t="shared" si="25"/>
        <v>0</v>
      </c>
      <c r="Z65" s="1">
        <f t="shared" si="25"/>
        <v>0</v>
      </c>
      <c r="AA65" s="1">
        <f t="shared" si="25"/>
        <v>0</v>
      </c>
      <c r="AB65" s="1">
        <f t="shared" si="25"/>
        <v>0</v>
      </c>
      <c r="AC65" s="1">
        <f t="shared" si="25"/>
        <v>0</v>
      </c>
      <c r="AD65" s="1">
        <f t="shared" si="25"/>
        <v>0</v>
      </c>
      <c r="AE65" s="1">
        <f t="shared" si="25"/>
        <v>0</v>
      </c>
      <c r="AF65" s="1">
        <f t="shared" si="25"/>
        <v>0</v>
      </c>
      <c r="AG65" s="1">
        <f t="shared" si="25"/>
        <v>0</v>
      </c>
      <c r="AH65" s="1">
        <f t="shared" si="25"/>
        <v>0</v>
      </c>
      <c r="AI65" s="1">
        <f t="shared" si="25"/>
        <v>0</v>
      </c>
      <c r="AJ65" s="1">
        <f t="shared" si="25"/>
        <v>0</v>
      </c>
      <c r="AK65" s="1">
        <f t="shared" si="25"/>
        <v>0</v>
      </c>
      <c r="AL65" s="1">
        <f t="shared" si="25"/>
        <v>0</v>
      </c>
      <c r="AM65" s="1">
        <f t="shared" si="25"/>
        <v>0</v>
      </c>
      <c r="AN65" s="1">
        <f t="shared" si="25"/>
        <v>0</v>
      </c>
      <c r="AO65" s="1">
        <f t="shared" si="25"/>
        <v>0</v>
      </c>
      <c r="AP65" s="1">
        <f t="shared" si="25"/>
        <v>0</v>
      </c>
      <c r="AQ65" s="1">
        <f t="shared" si="25"/>
        <v>0</v>
      </c>
      <c r="AR65" s="1">
        <f t="shared" si="25"/>
        <v>0</v>
      </c>
      <c r="AS65" s="1">
        <f t="shared" si="25"/>
        <v>0</v>
      </c>
      <c r="AT65" s="1">
        <f t="shared" si="25"/>
        <v>0</v>
      </c>
      <c r="AU65" s="1">
        <f t="shared" si="25"/>
        <v>0</v>
      </c>
      <c r="AV65" s="1">
        <f t="shared" si="25"/>
        <v>0</v>
      </c>
      <c r="AW65" s="1">
        <f t="shared" si="25"/>
        <v>0</v>
      </c>
      <c r="AX65" s="1">
        <f t="shared" si="25"/>
        <v>0</v>
      </c>
      <c r="AY65" s="1">
        <f t="shared" si="25"/>
        <v>0</v>
      </c>
      <c r="AZ65" s="1">
        <f t="shared" si="25"/>
        <v>0</v>
      </c>
      <c r="BA65" s="1">
        <f t="shared" si="25"/>
        <v>0</v>
      </c>
      <c r="BB65" s="1">
        <f t="shared" si="25"/>
        <v>0</v>
      </c>
      <c r="BC65" s="1">
        <f t="shared" si="25"/>
        <v>0</v>
      </c>
      <c r="BD65" s="1">
        <f t="shared" si="25"/>
        <v>0</v>
      </c>
      <c r="BE65" s="1">
        <f t="shared" si="25"/>
        <v>0</v>
      </c>
      <c r="BF65" s="1">
        <f t="shared" si="25"/>
        <v>0</v>
      </c>
      <c r="BG65" s="1">
        <f t="shared" si="25"/>
        <v>0</v>
      </c>
      <c r="BH65" s="1">
        <f t="shared" si="25"/>
        <v>0</v>
      </c>
      <c r="BI65" s="1">
        <f t="shared" si="25"/>
        <v>0</v>
      </c>
      <c r="BJ65" s="1">
        <f t="shared" si="25"/>
        <v>0</v>
      </c>
      <c r="BK65" s="1">
        <f t="shared" si="25"/>
        <v>0</v>
      </c>
      <c r="BL65" s="1">
        <f t="shared" si="25"/>
        <v>0</v>
      </c>
      <c r="BM65" s="1">
        <f t="shared" si="25"/>
        <v>0</v>
      </c>
      <c r="BN65" s="1">
        <f t="shared" si="25"/>
        <v>0</v>
      </c>
      <c r="BO65" s="1">
        <f t="shared" si="25"/>
        <v>0</v>
      </c>
      <c r="BP65" s="1">
        <f t="shared" si="25"/>
        <v>0</v>
      </c>
      <c r="BQ65" s="1">
        <f t="shared" si="25"/>
        <v>0</v>
      </c>
      <c r="BR65" s="1">
        <f t="shared" si="25"/>
        <v>0</v>
      </c>
      <c r="BS65" s="1">
        <f t="shared" si="25"/>
        <v>0</v>
      </c>
      <c r="BT65" s="1">
        <f t="shared" si="25"/>
        <v>0</v>
      </c>
      <c r="BU65" s="1">
        <f t="shared" si="25"/>
        <v>0</v>
      </c>
      <c r="BV65" s="1">
        <f t="shared" si="25"/>
        <v>0</v>
      </c>
      <c r="BW65" s="1">
        <f t="shared" si="25"/>
        <v>0</v>
      </c>
      <c r="BX65" s="1">
        <f t="shared" si="25"/>
        <v>0</v>
      </c>
      <c r="BY65" s="1">
        <f t="shared" si="25"/>
        <v>0</v>
      </c>
      <c r="BZ65" s="1">
        <f t="shared" si="25"/>
        <v>0</v>
      </c>
      <c r="CA65" s="1">
        <f t="shared" si="25"/>
        <v>0</v>
      </c>
      <c r="CB65" s="1">
        <f t="shared" si="25"/>
        <v>0</v>
      </c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40"/>
      <c r="CN65" s="40"/>
      <c r="CO65" s="40"/>
      <c r="CP65" s="40"/>
      <c r="CQ65" s="90"/>
      <c r="CR65" s="90"/>
    </row>
    <row r="66" spans="1:96" x14ac:dyDescent="0.25">
      <c r="A66" s="30"/>
      <c r="B66" s="43"/>
      <c r="C66" s="43"/>
      <c r="D66" s="43"/>
      <c r="E66" s="43"/>
      <c r="F66" s="43"/>
      <c r="G66" s="43"/>
      <c r="H66" s="43"/>
      <c r="I66" s="43"/>
      <c r="J66" s="43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40"/>
      <c r="CN66" s="40"/>
      <c r="CO66" s="40"/>
      <c r="CP66" s="40"/>
      <c r="CQ66" s="90"/>
      <c r="CR66" s="90"/>
    </row>
    <row r="67" spans="1:96" x14ac:dyDescent="0.25">
      <c r="A67" s="18" t="s">
        <v>350</v>
      </c>
      <c r="B67" s="74">
        <v>394.10959122999998</v>
      </c>
      <c r="C67" s="74">
        <v>3.6715831999999997E-2</v>
      </c>
      <c r="D67" s="74">
        <v>2508.0203206000001</v>
      </c>
      <c r="E67" s="74">
        <v>54.141495880000001</v>
      </c>
      <c r="F67" s="74">
        <v>49.810178231999998</v>
      </c>
      <c r="G67" s="74">
        <v>106.16524293000001</v>
      </c>
      <c r="H67" s="74">
        <v>222.35055532000001</v>
      </c>
      <c r="I67" s="43"/>
      <c r="J67" s="43"/>
      <c r="K67" s="90"/>
      <c r="L67" s="90"/>
      <c r="M67" s="90"/>
      <c r="N67" s="90"/>
      <c r="O67" s="90"/>
      <c r="P67" s="90"/>
      <c r="Q67" s="73" t="s">
        <v>350</v>
      </c>
      <c r="R67" s="73">
        <v>0</v>
      </c>
      <c r="S67" s="73">
        <v>5.8429496427189598</v>
      </c>
      <c r="T67" s="73">
        <v>2.1626422810257999</v>
      </c>
      <c r="U67" s="73">
        <v>2.1626422810257999</v>
      </c>
      <c r="V67" s="73">
        <v>17.182137077332602</v>
      </c>
      <c r="W67" s="73">
        <v>0</v>
      </c>
      <c r="X67" s="73">
        <v>1.0475376290857901</v>
      </c>
      <c r="Y67" s="73">
        <v>5.3773768604639596</v>
      </c>
      <c r="Z67" s="73">
        <v>391.45165142721601</v>
      </c>
      <c r="AA67" s="73">
        <v>51.469166282180502</v>
      </c>
      <c r="AB67" s="73">
        <v>0.39108191812695298</v>
      </c>
      <c r="AC67" s="73">
        <v>8.9855766808644209</v>
      </c>
      <c r="AD67" s="73">
        <v>0</v>
      </c>
      <c r="AE67" s="73">
        <v>0</v>
      </c>
      <c r="AF67" s="73">
        <v>9.4511479061712897</v>
      </c>
      <c r="AG67" s="73">
        <v>9.4511479061712897</v>
      </c>
      <c r="AH67" s="73">
        <v>19.920526948748002</v>
      </c>
      <c r="AI67" s="73">
        <v>7.1160859536919103</v>
      </c>
      <c r="AJ67" s="73">
        <v>0.283999553311507</v>
      </c>
      <c r="AK67" s="73">
        <v>7.4470862728634097</v>
      </c>
      <c r="AL67" s="73">
        <v>0.76205444446281601</v>
      </c>
      <c r="AM67" s="73">
        <v>0</v>
      </c>
      <c r="AN67" s="73">
        <v>0.60298540289984903</v>
      </c>
      <c r="AO67" s="73">
        <v>0.94794654232598696</v>
      </c>
      <c r="AP67" s="73">
        <v>0</v>
      </c>
      <c r="AQ67" s="73">
        <v>227.41309236814899</v>
      </c>
      <c r="AR67" s="73">
        <v>2241.0568098017402</v>
      </c>
      <c r="AS67" s="73">
        <v>229.085821083902</v>
      </c>
      <c r="AT67" s="73">
        <v>2490.06315783439</v>
      </c>
      <c r="AU67" s="73">
        <v>0</v>
      </c>
      <c r="AV67" s="73">
        <v>9.0657342443933704</v>
      </c>
      <c r="AW67" s="73">
        <v>0</v>
      </c>
      <c r="AX67" s="73">
        <v>79.078030400635001</v>
      </c>
      <c r="AY67" s="73">
        <v>2.8713686844469399E-2</v>
      </c>
      <c r="AZ67" s="73">
        <v>1.00965877963149E-2</v>
      </c>
      <c r="BA67" s="73">
        <v>37.982848481842197</v>
      </c>
      <c r="BB67" s="73">
        <v>1.2903924778297601E-2</v>
      </c>
      <c r="BC67" s="73">
        <v>0</v>
      </c>
      <c r="BD67" s="73">
        <v>1.87156048656007E-3</v>
      </c>
      <c r="BE67" s="73">
        <v>53.533059822307401</v>
      </c>
      <c r="BF67" s="73">
        <v>49.250335681145501</v>
      </c>
      <c r="BG67" s="73">
        <v>4.2827241411619399</v>
      </c>
      <c r="BH67" s="73">
        <v>0</v>
      </c>
      <c r="BI67" s="73">
        <v>0</v>
      </c>
      <c r="BJ67" s="73">
        <v>0.20148834030544999</v>
      </c>
      <c r="BK67" s="73">
        <v>0</v>
      </c>
      <c r="BL67" s="73">
        <v>2.16214531765847</v>
      </c>
      <c r="BM67" s="73">
        <v>0</v>
      </c>
      <c r="BN67" s="73">
        <v>5.6196096716766598E-2</v>
      </c>
      <c r="BO67" s="73">
        <v>8.6485823729448708</v>
      </c>
      <c r="BP67" s="73">
        <v>0.193187303610178</v>
      </c>
      <c r="BQ67" s="73">
        <v>0</v>
      </c>
      <c r="BR67" s="73">
        <v>0.145292305318099</v>
      </c>
      <c r="BS67" s="73">
        <v>1.9700645403087499E-4</v>
      </c>
      <c r="BT67" s="73">
        <v>104.71959390862899</v>
      </c>
      <c r="BU67" s="73">
        <v>33.028728875054099</v>
      </c>
      <c r="BV67" s="73">
        <v>0</v>
      </c>
      <c r="BW67" s="73">
        <v>0</v>
      </c>
      <c r="BX67" s="73">
        <v>11.064232199738701</v>
      </c>
      <c r="BY67" s="73">
        <v>0</v>
      </c>
      <c r="BZ67" s="73">
        <v>1.8060608264686899</v>
      </c>
      <c r="CA67" s="73">
        <v>221.16958062578101</v>
      </c>
      <c r="CB67" s="73">
        <v>15.379455215529299</v>
      </c>
      <c r="CC67" s="90"/>
      <c r="CD67" s="28">
        <f t="shared" ref="CD67:CD86" si="26">AH67/AT67</f>
        <v>8.0000087090453167E-3</v>
      </c>
      <c r="CE67" s="28">
        <f t="shared" ref="CE67:CE86" si="27">AO67/BF67</f>
        <v>1.9247514341082739E-2</v>
      </c>
      <c r="CF67" s="66">
        <f t="shared" ref="CF67:CF86" si="28">IF(B67=0,"",(Z67-B67)/B67)</f>
        <v>-6.7441642170865462E-3</v>
      </c>
      <c r="CG67" s="66">
        <f t="shared" ref="CG67:CG86" si="29">IF(C67=0,"",(AO67-C67)/C67)</f>
        <v>24.818468238061094</v>
      </c>
      <c r="CH67" s="66">
        <f t="shared" ref="CH67:CH86" si="30">IF(D67=0,"",(AT67-D67)/D67)</f>
        <v>-7.1598952441159353E-3</v>
      </c>
      <c r="CI67" s="66">
        <f t="shared" ref="CI67:CI86" si="31">IF(E67=0,"",(BE67-E67)/E67)</f>
        <v>-1.1237887830826595E-2</v>
      </c>
      <c r="CJ67" s="66">
        <f t="shared" ref="CJ67:CJ86" si="32">IF(F67=0,"",(BF67-F67)/F67)</f>
        <v>-1.1239521132547024E-2</v>
      </c>
      <c r="CK67" s="66">
        <f t="shared" ref="CK67:CK86" si="33">IF(G67=0,"",(BT67-G67)/G67)</f>
        <v>-1.3616970879294263E-2</v>
      </c>
      <c r="CL67" s="66">
        <f t="shared" ref="CL67:CL86" si="34">IF(H67=0,"",(CA67-H67)/H67)</f>
        <v>-5.3113188429836887E-3</v>
      </c>
      <c r="CM67" s="40">
        <f t="shared" si="9"/>
        <v>-4.8977457739507793E-4</v>
      </c>
      <c r="CN67" s="40">
        <f t="shared" si="10"/>
        <v>-5.5815367020698023E-4</v>
      </c>
      <c r="CO67" s="40">
        <f t="shared" si="11"/>
        <v>8.5687212040864112E-4</v>
      </c>
      <c r="CP67" s="40">
        <f t="shared" si="12"/>
        <v>-1.3374654369528618E-3</v>
      </c>
      <c r="CQ67" s="66" t="str">
        <f>IF(N67=0,"",(#REF!-N67)/N67)</f>
        <v/>
      </c>
      <c r="CR67" s="66" t="str">
        <f t="shared" ref="CR67:CR86" si="35">IF(O67=0,"",(AN67-O67)/O67)</f>
        <v/>
      </c>
    </row>
    <row r="68" spans="1:96" x14ac:dyDescent="0.25">
      <c r="A68" s="65" t="s">
        <v>351</v>
      </c>
      <c r="B68" s="74">
        <v>32.235320547000001</v>
      </c>
      <c r="C68" s="74"/>
      <c r="D68" s="74">
        <v>175.59262011999999</v>
      </c>
      <c r="E68" s="74">
        <v>5.2636932714000002</v>
      </c>
      <c r="F68" s="74">
        <v>4.8425962483999996</v>
      </c>
      <c r="G68" s="74">
        <v>12.697228844</v>
      </c>
      <c r="H68" s="74">
        <v>16.472308382000001</v>
      </c>
      <c r="I68" s="43"/>
      <c r="J68" s="43"/>
      <c r="K68" s="90"/>
      <c r="L68" s="90"/>
      <c r="M68" s="90"/>
      <c r="N68" s="90"/>
      <c r="O68" s="90"/>
      <c r="P68" s="90"/>
      <c r="Q68" s="73" t="s">
        <v>351</v>
      </c>
      <c r="R68" s="73">
        <v>0</v>
      </c>
      <c r="S68" s="73">
        <v>0.43517189980589399</v>
      </c>
      <c r="T68" s="73">
        <v>0.16106916565617099</v>
      </c>
      <c r="U68" s="73">
        <v>0.16106916565617099</v>
      </c>
      <c r="V68" s="73">
        <v>1.2796910799451</v>
      </c>
      <c r="W68" s="73">
        <v>0</v>
      </c>
      <c r="X68" s="73">
        <v>7.8018722981881297E-2</v>
      </c>
      <c r="Y68" s="73">
        <v>0.40049691142931099</v>
      </c>
      <c r="Z68" s="73">
        <v>32.235324195175203</v>
      </c>
      <c r="AA68" s="73">
        <v>3.83331866316307</v>
      </c>
      <c r="AB68" s="73">
        <v>2.9126994446237502E-2</v>
      </c>
      <c r="AC68" s="73">
        <v>0.66922883147604895</v>
      </c>
      <c r="AD68" s="73">
        <v>0</v>
      </c>
      <c r="AE68" s="73">
        <v>0</v>
      </c>
      <c r="AF68" s="73">
        <v>0.70390343829141699</v>
      </c>
      <c r="AG68" s="73">
        <v>0.70390343829141699</v>
      </c>
      <c r="AH68" s="73">
        <v>1.4047397587041199</v>
      </c>
      <c r="AI68" s="73">
        <v>0.52999191733483197</v>
      </c>
      <c r="AJ68" s="73">
        <v>2.1151738429581599E-2</v>
      </c>
      <c r="AK68" s="73">
        <v>0.55464457812993495</v>
      </c>
      <c r="AL68" s="73">
        <v>5.67564414508617E-2</v>
      </c>
      <c r="AM68" s="73">
        <v>0</v>
      </c>
      <c r="AN68" s="73">
        <v>4.4909267857276003E-2</v>
      </c>
      <c r="AO68" s="73">
        <v>9.3205402481302005E-2</v>
      </c>
      <c r="AP68" s="73">
        <v>0</v>
      </c>
      <c r="AQ68" s="73">
        <v>16.9373031741045</v>
      </c>
      <c r="AR68" s="73">
        <v>158.033319475079</v>
      </c>
      <c r="AS68" s="73">
        <v>16.1544967745278</v>
      </c>
      <c r="AT68" s="73">
        <v>175.59255600831099</v>
      </c>
      <c r="AU68" s="73">
        <v>0</v>
      </c>
      <c r="AV68" s="73">
        <v>0.675199220489756</v>
      </c>
      <c r="AW68" s="73">
        <v>0</v>
      </c>
      <c r="AX68" s="73">
        <v>5.8895750597364298</v>
      </c>
      <c r="AY68" s="73">
        <v>2.8232328356399099E-3</v>
      </c>
      <c r="AZ68" s="73">
        <v>9.9273176915403208E-4</v>
      </c>
      <c r="BA68" s="73">
        <v>3.7346083246526298</v>
      </c>
      <c r="BB68" s="73">
        <v>1.26876013161593E-3</v>
      </c>
      <c r="BC68" s="73">
        <v>0</v>
      </c>
      <c r="BD68" s="73">
        <v>1.84019014864663E-4</v>
      </c>
      <c r="BE68" s="73">
        <v>5.2635758435141602</v>
      </c>
      <c r="BF68" s="73">
        <v>4.8424675389235903</v>
      </c>
      <c r="BG68" s="73">
        <v>0.42110830459057302</v>
      </c>
      <c r="BH68" s="73">
        <v>0</v>
      </c>
      <c r="BI68" s="73">
        <v>0</v>
      </c>
      <c r="BJ68" s="73">
        <v>1.98110350149087E-2</v>
      </c>
      <c r="BK68" s="73">
        <v>0</v>
      </c>
      <c r="BL68" s="73">
        <v>0.212589749279364</v>
      </c>
      <c r="BM68" s="73">
        <v>0</v>
      </c>
      <c r="BN68" s="73">
        <v>5.5253880740973402E-3</v>
      </c>
      <c r="BO68" s="73">
        <v>0.85035924205096003</v>
      </c>
      <c r="BP68" s="73">
        <v>1.4388270218189199E-2</v>
      </c>
      <c r="BQ68" s="73">
        <v>0</v>
      </c>
      <c r="BR68" s="73">
        <v>1.42856861610366E-2</v>
      </c>
      <c r="BS68" s="73">
        <v>1.93699393177797E-5</v>
      </c>
      <c r="BT68" s="73">
        <v>12.6972430911004</v>
      </c>
      <c r="BU68" s="73">
        <v>2.4599168375951899</v>
      </c>
      <c r="BV68" s="73">
        <v>0</v>
      </c>
      <c r="BW68" s="73">
        <v>0</v>
      </c>
      <c r="BX68" s="73">
        <v>0.82404243831271395</v>
      </c>
      <c r="BY68" s="73">
        <v>0</v>
      </c>
      <c r="BZ68" s="73">
        <v>0.13451194911886699</v>
      </c>
      <c r="CA68" s="73">
        <v>16.4723024851601</v>
      </c>
      <c r="CB68" s="73">
        <v>1.1454324452840301</v>
      </c>
      <c r="CC68" s="90"/>
      <c r="CD68" s="28">
        <f t="shared" si="26"/>
        <v>7.9999960740797689E-3</v>
      </c>
      <c r="CE68" s="28">
        <f t="shared" si="27"/>
        <v>1.9247501760645814E-2</v>
      </c>
      <c r="CF68" s="66">
        <f t="shared" si="28"/>
        <v>1.1317322551863999E-7</v>
      </c>
      <c r="CG68" s="66" t="str">
        <f t="shared" si="29"/>
        <v/>
      </c>
      <c r="CH68" s="66">
        <f t="shared" si="30"/>
        <v>-3.6511607922720494E-7</v>
      </c>
      <c r="CI68" s="66">
        <f t="shared" si="31"/>
        <v>-2.2309029000237144E-5</v>
      </c>
      <c r="CJ68" s="66">
        <f t="shared" si="32"/>
        <v>-2.6578609862804753E-5</v>
      </c>
      <c r="CK68" s="66">
        <f t="shared" si="33"/>
        <v>1.1220637649213062E-6</v>
      </c>
      <c r="CL68" s="66">
        <f t="shared" si="34"/>
        <v>-3.5798503554927994E-7</v>
      </c>
      <c r="CM68" s="40">
        <f t="shared" ref="CM68:CM86" si="36">(T68/0.009783-$CA68)/$CA68</f>
        <v>-4.9252421714963978E-4</v>
      </c>
      <c r="CN68" s="40">
        <f t="shared" ref="CN68:CN86" si="37">(X68/0.004739-$CA68)/$CA68</f>
        <v>-5.5748457216851354E-4</v>
      </c>
      <c r="CO68" s="40">
        <f t="shared" ref="CO68:CO86" si="38">(AF68/0.042696-$CA68)/$CA68</f>
        <v>8.5597918899363214E-4</v>
      </c>
      <c r="CP68" s="40">
        <f t="shared" ref="CP68:CP86" si="39">(AN68/0.00273-$CA68)/$CA68</f>
        <v>-1.3368634274698512E-3</v>
      </c>
      <c r="CQ68" s="66" t="str">
        <f>IF(N68=0,"",(#REF!-N68)/N68)</f>
        <v/>
      </c>
      <c r="CR68" s="66" t="str">
        <f t="shared" si="35"/>
        <v/>
      </c>
    </row>
    <row r="69" spans="1:96" x14ac:dyDescent="0.25">
      <c r="A69" s="65" t="s">
        <v>352</v>
      </c>
      <c r="B69" s="74">
        <v>1781.7306576999999</v>
      </c>
      <c r="C69" s="74"/>
      <c r="D69" s="74">
        <v>12419.799274999999</v>
      </c>
      <c r="E69" s="74">
        <v>249.79591993</v>
      </c>
      <c r="F69" s="74">
        <v>229.81234900000001</v>
      </c>
      <c r="G69" s="74">
        <v>519.99406940999995</v>
      </c>
      <c r="H69" s="74">
        <v>957.97167454999999</v>
      </c>
      <c r="I69" s="43"/>
      <c r="J69" s="43"/>
      <c r="K69" s="90"/>
      <c r="L69" s="90"/>
      <c r="M69" s="90"/>
      <c r="N69" s="90"/>
      <c r="O69" s="90"/>
      <c r="P69" s="90"/>
      <c r="Q69" s="73" t="s">
        <v>352</v>
      </c>
      <c r="R69" s="73">
        <v>0</v>
      </c>
      <c r="S69" s="73">
        <v>25.308092385467098</v>
      </c>
      <c r="T69" s="73">
        <v>9.3672449087848602</v>
      </c>
      <c r="U69" s="73">
        <v>9.3672449087848602</v>
      </c>
      <c r="V69" s="73">
        <v>74.422493377866601</v>
      </c>
      <c r="W69" s="73">
        <v>0</v>
      </c>
      <c r="X69" s="73">
        <v>4.5373012137766802</v>
      </c>
      <c r="Y69" s="73">
        <v>23.291528312968101</v>
      </c>
      <c r="Z69" s="73">
        <v>1781.7285369577301</v>
      </c>
      <c r="AA69" s="73">
        <v>222.93296396269699</v>
      </c>
      <c r="AB69" s="73">
        <v>1.6939236919459599</v>
      </c>
      <c r="AC69" s="73">
        <v>38.920083548669702</v>
      </c>
      <c r="AD69" s="73">
        <v>0</v>
      </c>
      <c r="AE69" s="73">
        <v>0</v>
      </c>
      <c r="AF69" s="73">
        <v>40.936537245434998</v>
      </c>
      <c r="AG69" s="73">
        <v>40.936537245434998</v>
      </c>
      <c r="AH69" s="73">
        <v>99.358311480017903</v>
      </c>
      <c r="AI69" s="73">
        <v>30.822491526314799</v>
      </c>
      <c r="AJ69" s="73">
        <v>1.2301129706895499</v>
      </c>
      <c r="AK69" s="73">
        <v>32.2561925970072</v>
      </c>
      <c r="AL69" s="73">
        <v>3.3007498966583402</v>
      </c>
      <c r="AM69" s="73">
        <v>0</v>
      </c>
      <c r="AN69" s="73">
        <v>2.6117618208039102</v>
      </c>
      <c r="AO69" s="73">
        <v>4.4231978593120402</v>
      </c>
      <c r="AP69" s="73">
        <v>0</v>
      </c>
      <c r="AQ69" s="73">
        <v>985.01342107728794</v>
      </c>
      <c r="AR69" s="73">
        <v>11177.8230400635</v>
      </c>
      <c r="AS69" s="73">
        <v>1142.6233581904401</v>
      </c>
      <c r="AT69" s="73">
        <v>12419.8047097339</v>
      </c>
      <c r="AU69" s="73">
        <v>0</v>
      </c>
      <c r="AV69" s="73">
        <v>39.267233519072697</v>
      </c>
      <c r="AW69" s="73">
        <v>0</v>
      </c>
      <c r="AX69" s="73">
        <v>342.517937532036</v>
      </c>
      <c r="AY69" s="73">
        <v>0.22181101980301701</v>
      </c>
      <c r="AZ69" s="73">
        <v>4.6139172274673797E-2</v>
      </c>
      <c r="BA69" s="73">
        <v>173.909681487238</v>
      </c>
      <c r="BB69" s="73">
        <v>6.2668497605229301E-2</v>
      </c>
      <c r="BC69" s="73">
        <v>0</v>
      </c>
      <c r="BD69" s="73">
        <v>8.5526258701367399E-3</v>
      </c>
      <c r="BE69" s="73">
        <v>249.78983623924501</v>
      </c>
      <c r="BF69" s="73">
        <v>229.80633915761399</v>
      </c>
      <c r="BG69" s="73">
        <v>19.983497081631601</v>
      </c>
      <c r="BH69" s="73">
        <v>1.5810639836416999E-2</v>
      </c>
      <c r="BI69" s="73">
        <v>0</v>
      </c>
      <c r="BJ69" s="73">
        <v>2.1046696098370199</v>
      </c>
      <c r="BK69" s="73">
        <v>0</v>
      </c>
      <c r="BL69" s="73">
        <v>10.3852041204384</v>
      </c>
      <c r="BM69" s="73">
        <v>0</v>
      </c>
      <c r="BN69" s="73">
        <v>0.256803628807795</v>
      </c>
      <c r="BO69" s="73">
        <v>41.5403416061773</v>
      </c>
      <c r="BP69" s="73">
        <v>0.836769703202764</v>
      </c>
      <c r="BQ69" s="73">
        <v>1.6147399483016099E-2</v>
      </c>
      <c r="BR69" s="73">
        <v>1.23693629193604</v>
      </c>
      <c r="BS69" s="73">
        <v>1.57305830674008E-3</v>
      </c>
      <c r="BT69" s="73">
        <v>519.99366303455201</v>
      </c>
      <c r="BU69" s="73">
        <v>143.060475131202</v>
      </c>
      <c r="BV69" s="73">
        <v>0</v>
      </c>
      <c r="BW69" s="73">
        <v>0</v>
      </c>
      <c r="BX69" s="73">
        <v>47.923548618264199</v>
      </c>
      <c r="BY69" s="73">
        <v>0</v>
      </c>
      <c r="BZ69" s="73">
        <v>7.8227475044230204</v>
      </c>
      <c r="CA69" s="73">
        <v>957.97143350033298</v>
      </c>
      <c r="CB69" s="73">
        <v>66.614347061183693</v>
      </c>
      <c r="CC69" s="90"/>
      <c r="CD69" s="28">
        <f t="shared" si="26"/>
        <v>7.9999898389824763E-3</v>
      </c>
      <c r="CE69" s="28">
        <f t="shared" si="27"/>
        <v>1.9247501507251134E-2</v>
      </c>
      <c r="CF69" s="66">
        <f t="shared" si="28"/>
        <v>-1.1902709653199865E-6</v>
      </c>
      <c r="CG69" s="66" t="str">
        <f t="shared" si="29"/>
        <v/>
      </c>
      <c r="CH69" s="66">
        <f t="shared" si="30"/>
        <v>4.375862911024141E-7</v>
      </c>
      <c r="CI69" s="66">
        <f t="shared" si="31"/>
        <v>-2.4354644209945829E-5</v>
      </c>
      <c r="CJ69" s="66">
        <f t="shared" si="32"/>
        <v>-2.6151085492890945E-5</v>
      </c>
      <c r="CK69" s="66">
        <f t="shared" si="33"/>
        <v>-7.8150015902800566E-7</v>
      </c>
      <c r="CL69" s="66">
        <f t="shared" si="34"/>
        <v>-2.5162504635026439E-7</v>
      </c>
      <c r="CM69" s="40">
        <f t="shared" si="36"/>
        <v>-4.8972537151389982E-4</v>
      </c>
      <c r="CN69" s="40">
        <f t="shared" si="37"/>
        <v>-5.562788606076239E-4</v>
      </c>
      <c r="CO69" s="40">
        <f t="shared" si="38"/>
        <v>8.5544244992868468E-4</v>
      </c>
      <c r="CP69" s="40">
        <f t="shared" si="39"/>
        <v>-1.3383716943042867E-3</v>
      </c>
      <c r="CQ69" s="66" t="str">
        <f>IF(N69=0,"",(#REF!-N69)/N69)</f>
        <v/>
      </c>
      <c r="CR69" s="66" t="str">
        <f t="shared" si="35"/>
        <v/>
      </c>
    </row>
    <row r="70" spans="1:96" x14ac:dyDescent="0.25">
      <c r="A70" s="65" t="s">
        <v>353</v>
      </c>
      <c r="B70" s="74">
        <v>230.32788095000001</v>
      </c>
      <c r="C70" s="74"/>
      <c r="D70" s="74">
        <v>930.96276703000001</v>
      </c>
      <c r="E70" s="74">
        <v>33.952809256000002</v>
      </c>
      <c r="F70" s="74">
        <v>31.236591493999999</v>
      </c>
      <c r="G70" s="74">
        <v>67.260070979999995</v>
      </c>
      <c r="H70" s="74">
        <v>166.44970979999999</v>
      </c>
      <c r="I70" s="43"/>
      <c r="J70" s="43"/>
      <c r="K70" s="90"/>
      <c r="L70" s="90"/>
      <c r="M70" s="90"/>
      <c r="N70" s="90"/>
      <c r="O70" s="90"/>
      <c r="P70" s="90"/>
      <c r="Q70" s="73" t="s">
        <v>353</v>
      </c>
      <c r="R70" s="73">
        <v>0</v>
      </c>
      <c r="S70" s="73">
        <v>4.3973312997514302</v>
      </c>
      <c r="T70" s="73">
        <v>1.62757864923659</v>
      </c>
      <c r="U70" s="73">
        <v>1.62757864923659</v>
      </c>
      <c r="V70" s="73">
        <v>12.9310607938292</v>
      </c>
      <c r="W70" s="73">
        <v>0</v>
      </c>
      <c r="X70" s="73">
        <v>0.78836468548035998</v>
      </c>
      <c r="Y70" s="73">
        <v>4.0469460036795102</v>
      </c>
      <c r="Z70" s="73">
        <v>230.327811416635</v>
      </c>
      <c r="AA70" s="73">
        <v>38.735088000992</v>
      </c>
      <c r="AB70" s="73">
        <v>0.29432354631591101</v>
      </c>
      <c r="AC70" s="73">
        <v>6.7624284226590996</v>
      </c>
      <c r="AD70" s="73">
        <v>0</v>
      </c>
      <c r="AE70" s="73">
        <v>0</v>
      </c>
      <c r="AF70" s="73">
        <v>7.1128233726571697</v>
      </c>
      <c r="AG70" s="73">
        <v>7.1128233726571697</v>
      </c>
      <c r="AH70" s="73">
        <v>7.4477032997679498</v>
      </c>
      <c r="AI70" s="73">
        <v>5.35547088446127</v>
      </c>
      <c r="AJ70" s="73">
        <v>0.21373469237895201</v>
      </c>
      <c r="AK70" s="73">
        <v>5.6045873967110298</v>
      </c>
      <c r="AL70" s="73">
        <v>0.57351322517898695</v>
      </c>
      <c r="AM70" s="73">
        <v>0</v>
      </c>
      <c r="AN70" s="73">
        <v>0.453799552401494</v>
      </c>
      <c r="AO70" s="73">
        <v>0.60121075436652904</v>
      </c>
      <c r="AP70" s="73">
        <v>0</v>
      </c>
      <c r="AQ70" s="73">
        <v>171.14841382959301</v>
      </c>
      <c r="AR70" s="73">
        <v>837.86623015151201</v>
      </c>
      <c r="AS70" s="73">
        <v>85.6485489288292</v>
      </c>
      <c r="AT70" s="73">
        <v>930.96248238010901</v>
      </c>
      <c r="AU70" s="73">
        <v>0</v>
      </c>
      <c r="AV70" s="73">
        <v>6.8227682925753799</v>
      </c>
      <c r="AW70" s="73">
        <v>0</v>
      </c>
      <c r="AX70" s="73">
        <v>59.513183015592197</v>
      </c>
      <c r="AY70" s="73">
        <v>1.8210930074902001E-2</v>
      </c>
      <c r="AZ70" s="73">
        <v>6.4034913496144701E-3</v>
      </c>
      <c r="BA70" s="73">
        <v>24.089652275996599</v>
      </c>
      <c r="BB70" s="73">
        <v>8.1839884918732102E-3</v>
      </c>
      <c r="BC70" s="73">
        <v>0</v>
      </c>
      <c r="BD70" s="73">
        <v>1.1869890926327E-3</v>
      </c>
      <c r="BE70" s="73">
        <v>33.951985751142203</v>
      </c>
      <c r="BF70" s="73">
        <v>31.235769543863601</v>
      </c>
      <c r="BG70" s="73">
        <v>2.7162162072785598</v>
      </c>
      <c r="BH70" s="73">
        <v>0</v>
      </c>
      <c r="BI70" s="73">
        <v>0</v>
      </c>
      <c r="BJ70" s="73">
        <v>0.127788937206854</v>
      </c>
      <c r="BK70" s="73">
        <v>0</v>
      </c>
      <c r="BL70" s="73">
        <v>1.37128560326724</v>
      </c>
      <c r="BM70" s="73">
        <v>0</v>
      </c>
      <c r="BN70" s="73">
        <v>3.5640950412539799E-2</v>
      </c>
      <c r="BO70" s="73">
        <v>5.4851434933337604</v>
      </c>
      <c r="BP70" s="73">
        <v>0.14539048367510399</v>
      </c>
      <c r="BQ70" s="73">
        <v>0</v>
      </c>
      <c r="BR70" s="73">
        <v>9.2147937851705997E-2</v>
      </c>
      <c r="BS70" s="73">
        <v>1.2494678593671601E-4</v>
      </c>
      <c r="BT70" s="73">
        <v>67.260026389325105</v>
      </c>
      <c r="BU70" s="73">
        <v>24.8570353350438</v>
      </c>
      <c r="BV70" s="73">
        <v>0</v>
      </c>
      <c r="BW70" s="73">
        <v>0</v>
      </c>
      <c r="BX70" s="73">
        <v>8.3268035207195794</v>
      </c>
      <c r="BY70" s="73">
        <v>0</v>
      </c>
      <c r="BZ70" s="73">
        <v>1.3592193581242999</v>
      </c>
      <c r="CA70" s="73">
        <v>166.44967608591401</v>
      </c>
      <c r="CB70" s="73">
        <v>11.574386507922799</v>
      </c>
      <c r="CC70" s="90"/>
      <c r="CD70" s="28">
        <f t="shared" si="26"/>
        <v>8.0000036958815662E-3</v>
      </c>
      <c r="CE70" s="28">
        <f t="shared" si="27"/>
        <v>1.9247508966355509E-2</v>
      </c>
      <c r="CF70" s="66">
        <f t="shared" si="28"/>
        <v>-3.0188861513574451E-7</v>
      </c>
      <c r="CG70" s="66" t="str">
        <f t="shared" si="29"/>
        <v/>
      </c>
      <c r="CH70" s="66">
        <f t="shared" si="30"/>
        <v>-3.0575862008789283E-7</v>
      </c>
      <c r="CI70" s="66">
        <f t="shared" si="31"/>
        <v>-2.425439531643967E-5</v>
      </c>
      <c r="CJ70" s="66">
        <f t="shared" si="32"/>
        <v>-2.631369483946635E-5</v>
      </c>
      <c r="CK70" s="66">
        <f t="shared" si="33"/>
        <v>-6.6295908166134422E-7</v>
      </c>
      <c r="CL70" s="66">
        <f t="shared" si="34"/>
        <v>-2.0254818123424449E-7</v>
      </c>
      <c r="CM70" s="40">
        <f t="shared" si="36"/>
        <v>-4.9038510312680102E-4</v>
      </c>
      <c r="CN70" s="40">
        <f t="shared" si="37"/>
        <v>-5.5822349304243018E-4</v>
      </c>
      <c r="CO70" s="40">
        <f t="shared" si="38"/>
        <v>8.5665248188980503E-4</v>
      </c>
      <c r="CP70" s="40">
        <f t="shared" si="39"/>
        <v>-1.3381450750886204E-3</v>
      </c>
      <c r="CQ70" s="66" t="str">
        <f>IF(N70=0,"",(#REF!-N70)/N70)</f>
        <v/>
      </c>
      <c r="CR70" s="66" t="str">
        <f t="shared" si="35"/>
        <v/>
      </c>
    </row>
    <row r="71" spans="1:96" x14ac:dyDescent="0.25">
      <c r="A71" s="65" t="s">
        <v>354</v>
      </c>
      <c r="B71" s="74">
        <v>3230.1007276</v>
      </c>
      <c r="C71" s="74">
        <v>11.112009335</v>
      </c>
      <c r="D71" s="74">
        <v>21860.383804000001</v>
      </c>
      <c r="E71" s="74">
        <v>537.32202113999995</v>
      </c>
      <c r="F71" s="74">
        <v>494.33638274999998</v>
      </c>
      <c r="G71" s="74">
        <v>1150.1209120999999</v>
      </c>
      <c r="H71" s="74">
        <v>1586.5560994</v>
      </c>
      <c r="I71" s="43"/>
      <c r="J71" s="43"/>
      <c r="K71" s="90"/>
      <c r="L71" s="90"/>
      <c r="M71" s="90"/>
      <c r="N71" s="90"/>
      <c r="O71" s="90"/>
      <c r="P71" s="90"/>
      <c r="Q71" s="73" t="s">
        <v>354</v>
      </c>
      <c r="R71" s="73">
        <v>0</v>
      </c>
      <c r="S71" s="73">
        <v>41.631039492055102</v>
      </c>
      <c r="T71" s="73">
        <v>15.408826750045399</v>
      </c>
      <c r="U71" s="73">
        <v>15.408826750045399</v>
      </c>
      <c r="V71" s="73">
        <v>122.422885398237</v>
      </c>
      <c r="W71" s="73">
        <v>0</v>
      </c>
      <c r="X71" s="73">
        <v>7.4637196743949703</v>
      </c>
      <c r="Y71" s="73">
        <v>38.313806461526603</v>
      </c>
      <c r="Z71" s="73">
        <v>3203.75491349614</v>
      </c>
      <c r="AA71" s="73">
        <v>366.71871387556001</v>
      </c>
      <c r="AB71" s="73">
        <v>2.7864665884025799</v>
      </c>
      <c r="AC71" s="73">
        <v>64.022238766183193</v>
      </c>
      <c r="AD71" s="73">
        <v>0</v>
      </c>
      <c r="AE71" s="73">
        <v>0</v>
      </c>
      <c r="AF71" s="73">
        <v>67.339383032126804</v>
      </c>
      <c r="AG71" s="73">
        <v>67.339383032126804</v>
      </c>
      <c r="AH71" s="73">
        <v>173.46643429950799</v>
      </c>
      <c r="AI71" s="73">
        <v>50.7022536715223</v>
      </c>
      <c r="AJ71" s="73">
        <v>2.0235038294493402</v>
      </c>
      <c r="AK71" s="73">
        <v>53.060679402946398</v>
      </c>
      <c r="AL71" s="73">
        <v>5.4296510213462499</v>
      </c>
      <c r="AM71" s="73">
        <v>0</v>
      </c>
      <c r="AN71" s="73">
        <v>4.2962799353907997</v>
      </c>
      <c r="AO71" s="73">
        <v>16.139137772339701</v>
      </c>
      <c r="AP71" s="73">
        <v>0</v>
      </c>
      <c r="AQ71" s="73">
        <v>1620.31939802796</v>
      </c>
      <c r="AR71" s="73">
        <v>19514.981236462201</v>
      </c>
      <c r="AS71" s="73">
        <v>1994.86071374636</v>
      </c>
      <c r="AT71" s="73">
        <v>21683.308384508098</v>
      </c>
      <c r="AU71" s="73">
        <v>0</v>
      </c>
      <c r="AV71" s="73">
        <v>64.5935435936441</v>
      </c>
      <c r="AW71" s="73">
        <v>0</v>
      </c>
      <c r="AX71" s="73">
        <v>563.43022159096495</v>
      </c>
      <c r="AY71" s="73">
        <v>4.1868780899155</v>
      </c>
      <c r="AZ71" s="73">
        <v>5.6978814684987097E-2</v>
      </c>
      <c r="BA71" s="73">
        <v>229.292374432998</v>
      </c>
      <c r="BB71" s="73">
        <v>0.237215595495957</v>
      </c>
      <c r="BC71" s="73">
        <v>0</v>
      </c>
      <c r="BD71" s="73">
        <v>1.0561937201342599E-2</v>
      </c>
      <c r="BE71" s="73">
        <v>531.14667189162003</v>
      </c>
      <c r="BF71" s="73">
        <v>488.65423032788198</v>
      </c>
      <c r="BG71" s="73">
        <v>42.492441563738304</v>
      </c>
      <c r="BH71" s="73">
        <v>0.70239642410313397</v>
      </c>
      <c r="BI71" s="73">
        <v>0</v>
      </c>
      <c r="BJ71" s="73">
        <v>53.7337494557339</v>
      </c>
      <c r="BK71" s="73">
        <v>0</v>
      </c>
      <c r="BL71" s="73">
        <v>34.6228431907494</v>
      </c>
      <c r="BM71" s="73">
        <v>0</v>
      </c>
      <c r="BN71" s="73">
        <v>0.31713579920302898</v>
      </c>
      <c r="BO71" s="73">
        <v>138.47039854054</v>
      </c>
      <c r="BP71" s="73">
        <v>1.37646287269741</v>
      </c>
      <c r="BQ71" s="73">
        <v>0.717369004117131</v>
      </c>
      <c r="BR71" s="73">
        <v>26.2753281855409</v>
      </c>
      <c r="BS71" s="73">
        <v>3.1000857597954099E-2</v>
      </c>
      <c r="BT71" s="73">
        <v>1135.3303487160799</v>
      </c>
      <c r="BU71" s="73">
        <v>235.33004069895301</v>
      </c>
      <c r="BV71" s="73">
        <v>0</v>
      </c>
      <c r="BW71" s="73">
        <v>0</v>
      </c>
      <c r="BX71" s="73">
        <v>78.832746085307804</v>
      </c>
      <c r="BY71" s="73">
        <v>0</v>
      </c>
      <c r="BZ71" s="73">
        <v>12.8682063056598</v>
      </c>
      <c r="CA71" s="73">
        <v>1575.8387537271799</v>
      </c>
      <c r="CB71" s="73">
        <v>109.578626309958</v>
      </c>
      <c r="CC71" s="90"/>
      <c r="CD71" s="28">
        <f t="shared" si="26"/>
        <v>7.999998488396871E-3</v>
      </c>
      <c r="CE71" s="28">
        <f t="shared" si="27"/>
        <v>3.3027725476786535E-2</v>
      </c>
      <c r="CF71" s="66">
        <f t="shared" si="28"/>
        <v>-8.1563444380371442E-3</v>
      </c>
      <c r="CG71" s="66">
        <f t="shared" si="29"/>
        <v>0.45240498687357356</v>
      </c>
      <c r="CH71" s="66">
        <f t="shared" si="30"/>
        <v>-8.1002886810935849E-3</v>
      </c>
      <c r="CI71" s="66">
        <f t="shared" si="31"/>
        <v>-1.1492827402230963E-2</v>
      </c>
      <c r="CJ71" s="66">
        <f t="shared" si="32"/>
        <v>-1.1494505806973214E-2</v>
      </c>
      <c r="CK71" s="66">
        <f t="shared" si="33"/>
        <v>-1.2860007350804536E-2</v>
      </c>
      <c r="CL71" s="66">
        <f t="shared" si="34"/>
        <v>-6.7551003565982709E-3</v>
      </c>
      <c r="CM71" s="40">
        <f t="shared" si="36"/>
        <v>-4.932255656672341E-4</v>
      </c>
      <c r="CN71" s="40">
        <f t="shared" si="37"/>
        <v>-5.5975302292584467E-4</v>
      </c>
      <c r="CO71" s="40">
        <f t="shared" si="38"/>
        <v>8.527034458766814E-4</v>
      </c>
      <c r="CP71" s="40">
        <f t="shared" si="39"/>
        <v>-1.3388677360710408E-3</v>
      </c>
      <c r="CQ71" s="66" t="str">
        <f>IF(N71=0,"",(#REF!-N71)/N71)</f>
        <v/>
      </c>
      <c r="CR71" s="66" t="str">
        <f t="shared" si="35"/>
        <v/>
      </c>
    </row>
    <row r="72" spans="1:96" x14ac:dyDescent="0.25">
      <c r="A72" s="65" t="s">
        <v>355</v>
      </c>
      <c r="B72" s="74">
        <v>563.49390794999999</v>
      </c>
      <c r="C72" s="74">
        <v>1.044321136</v>
      </c>
      <c r="D72" s="74">
        <v>3311.9887576000001</v>
      </c>
      <c r="E72" s="74">
        <v>89.046452866999999</v>
      </c>
      <c r="F72" s="74">
        <v>81.922606299999998</v>
      </c>
      <c r="G72" s="74">
        <v>180.18294796000001</v>
      </c>
      <c r="H72" s="74">
        <v>320.78947328999999</v>
      </c>
      <c r="I72" s="43"/>
      <c r="J72" s="43"/>
      <c r="K72" s="90"/>
      <c r="L72" s="90"/>
      <c r="M72" s="90"/>
      <c r="N72" s="90"/>
      <c r="O72" s="90"/>
      <c r="P72" s="90"/>
      <c r="Q72" s="73" t="s">
        <v>355</v>
      </c>
      <c r="R72" s="73">
        <v>0</v>
      </c>
      <c r="S72" s="73">
        <v>8.4747628900323502</v>
      </c>
      <c r="T72" s="73">
        <v>3.1367457199775099</v>
      </c>
      <c r="U72" s="73">
        <v>3.1367457199775099</v>
      </c>
      <c r="V72" s="73">
        <v>24.921339311165799</v>
      </c>
      <c r="W72" s="73">
        <v>0</v>
      </c>
      <c r="X72" s="73">
        <v>1.51937359359799</v>
      </c>
      <c r="Y72" s="73">
        <v>7.7994639560839296</v>
      </c>
      <c r="Z72" s="73">
        <v>563.49433246801902</v>
      </c>
      <c r="AA72" s="73">
        <v>74.652181438515797</v>
      </c>
      <c r="AB72" s="73">
        <v>0.56723408396964203</v>
      </c>
      <c r="AC72" s="73">
        <v>13.0329152996577</v>
      </c>
      <c r="AD72" s="73">
        <v>0</v>
      </c>
      <c r="AE72" s="73">
        <v>0</v>
      </c>
      <c r="AF72" s="73">
        <v>13.7081574220032</v>
      </c>
      <c r="AG72" s="73">
        <v>13.7081574220032</v>
      </c>
      <c r="AH72" s="73">
        <v>26.495920391099901</v>
      </c>
      <c r="AI72" s="73">
        <v>10.321316999189699</v>
      </c>
      <c r="AJ72" s="73">
        <v>0.41192005586445901</v>
      </c>
      <c r="AK72" s="73">
        <v>10.8014234703217</v>
      </c>
      <c r="AL72" s="73">
        <v>1.1053014593274699</v>
      </c>
      <c r="AM72" s="73">
        <v>0</v>
      </c>
      <c r="AN72" s="73">
        <v>0.87458499153590497</v>
      </c>
      <c r="AO72" s="73">
        <v>2.3219591814238498</v>
      </c>
      <c r="AP72" s="73">
        <v>0</v>
      </c>
      <c r="AQ72" s="73">
        <v>329.84579925814398</v>
      </c>
      <c r="AR72" s="73">
        <v>2980.7907765229802</v>
      </c>
      <c r="AS72" s="73">
        <v>304.703090328874</v>
      </c>
      <c r="AT72" s="73">
        <v>3311.9897872429501</v>
      </c>
      <c r="AU72" s="73">
        <v>0</v>
      </c>
      <c r="AV72" s="73">
        <v>13.149115174964299</v>
      </c>
      <c r="AW72" s="73">
        <v>0</v>
      </c>
      <c r="AX72" s="73">
        <v>114.696370293821</v>
      </c>
      <c r="AY72" s="73">
        <v>0.33553479169077899</v>
      </c>
      <c r="AZ72" s="73">
        <v>1.3608192595777001E-2</v>
      </c>
      <c r="BA72" s="73">
        <v>52.295182239565101</v>
      </c>
      <c r="BB72" s="73">
        <v>2.9516143895677301E-2</v>
      </c>
      <c r="BC72" s="73">
        <v>0</v>
      </c>
      <c r="BD72" s="73">
        <v>2.5224921046974901E-3</v>
      </c>
      <c r="BE72" s="73">
        <v>89.044156846618804</v>
      </c>
      <c r="BF72" s="73">
        <v>81.920137710500001</v>
      </c>
      <c r="BG72" s="73">
        <v>7.1240191361188696</v>
      </c>
      <c r="BH72" s="73">
        <v>5.1803402834041598E-2</v>
      </c>
      <c r="BI72" s="73">
        <v>0</v>
      </c>
      <c r="BJ72" s="73">
        <v>4.15062363244542</v>
      </c>
      <c r="BK72" s="73">
        <v>0</v>
      </c>
      <c r="BL72" s="73">
        <v>4.5677186020491902</v>
      </c>
      <c r="BM72" s="73">
        <v>0</v>
      </c>
      <c r="BN72" s="73">
        <v>7.5741096909671096E-2</v>
      </c>
      <c r="BO72" s="73">
        <v>18.2693213622359</v>
      </c>
      <c r="BP72" s="73">
        <v>0.28020410050342498</v>
      </c>
      <c r="BQ72" s="73">
        <v>5.2906948417357103E-2</v>
      </c>
      <c r="BR72" s="73">
        <v>2.0731889305929898</v>
      </c>
      <c r="BS72" s="73">
        <v>2.4698751632798101E-3</v>
      </c>
      <c r="BT72" s="73">
        <v>180.183028599458</v>
      </c>
      <c r="BU72" s="73">
        <v>47.905681630245198</v>
      </c>
      <c r="BV72" s="73">
        <v>0</v>
      </c>
      <c r="BW72" s="73">
        <v>0</v>
      </c>
      <c r="BX72" s="73">
        <v>16.047813847023399</v>
      </c>
      <c r="BY72" s="73">
        <v>0</v>
      </c>
      <c r="BZ72" s="73">
        <v>2.6195528976338802</v>
      </c>
      <c r="CA72" s="73">
        <v>320.78972976845898</v>
      </c>
      <c r="CB72" s="73">
        <v>22.306733021930398</v>
      </c>
      <c r="CC72" s="90"/>
      <c r="CD72" s="28">
        <f t="shared" si="26"/>
        <v>8.0000006319935861E-3</v>
      </c>
      <c r="CE72" s="28">
        <f t="shared" si="27"/>
        <v>2.834418064126662E-2</v>
      </c>
      <c r="CF72" s="66">
        <f t="shared" si="28"/>
        <v>7.5336753963390182E-7</v>
      </c>
      <c r="CG72" s="66">
        <f t="shared" si="29"/>
        <v>1.2234149069485556</v>
      </c>
      <c r="CH72" s="66">
        <f t="shared" si="30"/>
        <v>3.1088358849441311E-7</v>
      </c>
      <c r="CI72" s="66">
        <f t="shared" si="31"/>
        <v>-2.5784523776866771E-5</v>
      </c>
      <c r="CJ72" s="66">
        <f t="shared" si="32"/>
        <v>-3.0133190476846682E-5</v>
      </c>
      <c r="CK72" s="66">
        <f t="shared" si="33"/>
        <v>4.4754211707638755E-7</v>
      </c>
      <c r="CL72" s="66">
        <f t="shared" si="34"/>
        <v>7.9952267873113229E-7</v>
      </c>
      <c r="CM72" s="40">
        <f t="shared" si="36"/>
        <v>-4.907794839228947E-4</v>
      </c>
      <c r="CN72" s="40">
        <f t="shared" si="37"/>
        <v>-5.5842862366168547E-4</v>
      </c>
      <c r="CO72" s="40">
        <f t="shared" si="38"/>
        <v>8.5563265065775179E-4</v>
      </c>
      <c r="CP72" s="40">
        <f t="shared" si="39"/>
        <v>-1.337097070918639E-3</v>
      </c>
      <c r="CQ72" s="66" t="str">
        <f>IF(N72=0,"",(#REF!-N72)/N72)</f>
        <v/>
      </c>
      <c r="CR72" s="66" t="str">
        <f t="shared" si="35"/>
        <v/>
      </c>
    </row>
    <row r="73" spans="1:96" x14ac:dyDescent="0.25">
      <c r="A73" s="65" t="s">
        <v>356</v>
      </c>
      <c r="B73" s="74">
        <v>38.196703677000002</v>
      </c>
      <c r="C73" s="74">
        <v>0.53095903450000004</v>
      </c>
      <c r="D73" s="74">
        <v>395.87924648000001</v>
      </c>
      <c r="E73" s="74">
        <v>26.173246254999999</v>
      </c>
      <c r="F73" s="74">
        <v>24.079379019000001</v>
      </c>
      <c r="G73" s="74">
        <v>195.68507088000001</v>
      </c>
      <c r="H73" s="74">
        <v>15.630745471999999</v>
      </c>
      <c r="I73" s="43"/>
      <c r="J73" s="43"/>
      <c r="K73" s="90"/>
      <c r="L73" s="90"/>
      <c r="M73" s="90"/>
      <c r="N73" s="90"/>
      <c r="O73" s="90"/>
      <c r="P73" s="90"/>
      <c r="Q73" s="73" t="s">
        <v>356</v>
      </c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  <c r="Y73" s="73">
        <v>0</v>
      </c>
      <c r="Z73" s="73">
        <v>0</v>
      </c>
      <c r="AA73" s="73">
        <v>0</v>
      </c>
      <c r="AB73" s="73">
        <v>0</v>
      </c>
      <c r="AC73" s="73">
        <v>0</v>
      </c>
      <c r="AD73" s="73">
        <v>0</v>
      </c>
      <c r="AE73" s="73">
        <v>0</v>
      </c>
      <c r="AF73" s="73">
        <v>0</v>
      </c>
      <c r="AG73" s="73">
        <v>0</v>
      </c>
      <c r="AH73" s="73">
        <v>0</v>
      </c>
      <c r="AI73" s="73">
        <v>0</v>
      </c>
      <c r="AJ73" s="73">
        <v>0</v>
      </c>
      <c r="AK73" s="73">
        <v>0</v>
      </c>
      <c r="AL73" s="73">
        <v>0</v>
      </c>
      <c r="AM73" s="73">
        <v>0</v>
      </c>
      <c r="AN73" s="73">
        <v>0</v>
      </c>
      <c r="AO73" s="73">
        <v>0</v>
      </c>
      <c r="AP73" s="73">
        <v>0</v>
      </c>
      <c r="AQ73" s="73">
        <v>0</v>
      </c>
      <c r="AR73" s="73">
        <v>0</v>
      </c>
      <c r="AS73" s="73">
        <v>0</v>
      </c>
      <c r="AT73" s="73">
        <v>0</v>
      </c>
      <c r="AU73" s="73">
        <v>0</v>
      </c>
      <c r="AV73" s="73">
        <v>0</v>
      </c>
      <c r="AW73" s="73">
        <v>0</v>
      </c>
      <c r="AX73" s="73">
        <v>0</v>
      </c>
      <c r="AY73" s="73">
        <v>0</v>
      </c>
      <c r="AZ73" s="73">
        <v>0</v>
      </c>
      <c r="BA73" s="73">
        <v>0</v>
      </c>
      <c r="BB73" s="73">
        <v>0</v>
      </c>
      <c r="BC73" s="73">
        <v>0</v>
      </c>
      <c r="BD73" s="73">
        <v>0</v>
      </c>
      <c r="BE73" s="73">
        <v>0</v>
      </c>
      <c r="BF73" s="73">
        <v>0</v>
      </c>
      <c r="BG73" s="73">
        <v>0</v>
      </c>
      <c r="BH73" s="73">
        <v>0</v>
      </c>
      <c r="BI73" s="73">
        <v>0</v>
      </c>
      <c r="BJ73" s="73">
        <v>0</v>
      </c>
      <c r="BK73" s="73">
        <v>0</v>
      </c>
      <c r="BL73" s="73">
        <v>0</v>
      </c>
      <c r="BM73" s="73">
        <v>0</v>
      </c>
      <c r="BN73" s="73">
        <v>0</v>
      </c>
      <c r="BO73" s="73">
        <v>0</v>
      </c>
      <c r="BP73" s="73">
        <v>0</v>
      </c>
      <c r="BQ73" s="73">
        <v>0</v>
      </c>
      <c r="BR73" s="73">
        <v>0</v>
      </c>
      <c r="BS73" s="73">
        <v>0</v>
      </c>
      <c r="BT73" s="73">
        <v>0</v>
      </c>
      <c r="BU73" s="73">
        <v>0</v>
      </c>
      <c r="BV73" s="73">
        <v>0</v>
      </c>
      <c r="BW73" s="73">
        <v>0</v>
      </c>
      <c r="BX73" s="73">
        <v>0</v>
      </c>
      <c r="BY73" s="73">
        <v>0</v>
      </c>
      <c r="BZ73" s="73">
        <v>0</v>
      </c>
      <c r="CA73" s="73">
        <v>0</v>
      </c>
      <c r="CB73" s="73">
        <v>0</v>
      </c>
      <c r="CC73" s="90"/>
      <c r="CD73" s="28" t="e">
        <f t="shared" si="26"/>
        <v>#DIV/0!</v>
      </c>
      <c r="CE73" s="28" t="e">
        <f t="shared" si="27"/>
        <v>#DIV/0!</v>
      </c>
      <c r="CF73" s="66">
        <f t="shared" si="28"/>
        <v>-1</v>
      </c>
      <c r="CG73" s="66">
        <f t="shared" si="29"/>
        <v>-1</v>
      </c>
      <c r="CH73" s="66">
        <f t="shared" si="30"/>
        <v>-1</v>
      </c>
      <c r="CI73" s="66">
        <f t="shared" si="31"/>
        <v>-1</v>
      </c>
      <c r="CJ73" s="66">
        <f t="shared" si="32"/>
        <v>-1</v>
      </c>
      <c r="CK73" s="66">
        <f t="shared" si="33"/>
        <v>-1</v>
      </c>
      <c r="CL73" s="66">
        <f t="shared" si="34"/>
        <v>-1</v>
      </c>
      <c r="CM73" s="40" t="e">
        <f t="shared" si="36"/>
        <v>#DIV/0!</v>
      </c>
      <c r="CN73" s="40" t="e">
        <f t="shared" si="37"/>
        <v>#DIV/0!</v>
      </c>
      <c r="CO73" s="40" t="e">
        <f t="shared" si="38"/>
        <v>#DIV/0!</v>
      </c>
      <c r="CP73" s="40" t="e">
        <f t="shared" si="39"/>
        <v>#DIV/0!</v>
      </c>
      <c r="CQ73" s="66" t="str">
        <f>IF(N73=0,"",(#REF!-N73)/N73)</f>
        <v/>
      </c>
      <c r="CR73" s="66" t="str">
        <f t="shared" si="35"/>
        <v/>
      </c>
    </row>
    <row r="74" spans="1:96" x14ac:dyDescent="0.25">
      <c r="A74" s="65" t="s">
        <v>359</v>
      </c>
      <c r="B74" s="74">
        <v>4370.2173008</v>
      </c>
      <c r="C74" s="74"/>
      <c r="D74" s="74">
        <v>30069.855134000001</v>
      </c>
      <c r="E74" s="74">
        <v>622.78781203999995</v>
      </c>
      <c r="F74" s="74">
        <v>572.96499884000002</v>
      </c>
      <c r="G74" s="74">
        <v>1265.9833228</v>
      </c>
      <c r="H74" s="74">
        <v>2405.7017784999998</v>
      </c>
      <c r="I74" s="43"/>
      <c r="J74" s="43"/>
      <c r="K74" s="90"/>
      <c r="L74" s="90"/>
      <c r="M74" s="90"/>
      <c r="N74" s="90"/>
      <c r="O74" s="90"/>
      <c r="P74" s="90"/>
      <c r="Q74" s="73" t="s">
        <v>359</v>
      </c>
      <c r="R74" s="73">
        <v>0</v>
      </c>
      <c r="S74" s="73">
        <v>63.554630385753697</v>
      </c>
      <c r="T74" s="73">
        <v>23.523451782787401</v>
      </c>
      <c r="U74" s="73">
        <v>23.523451782787401</v>
      </c>
      <c r="V74" s="73">
        <v>186.892898741712</v>
      </c>
      <c r="W74" s="73">
        <v>0</v>
      </c>
      <c r="X74" s="73">
        <v>11.3942624675297</v>
      </c>
      <c r="Y74" s="73">
        <v>58.490668499589397</v>
      </c>
      <c r="Z74" s="73">
        <v>4370.2332992719203</v>
      </c>
      <c r="AA74" s="73">
        <v>559.83947641462305</v>
      </c>
      <c r="AB74" s="73">
        <v>4.2538567250119801</v>
      </c>
      <c r="AC74" s="73">
        <v>97.737783791729299</v>
      </c>
      <c r="AD74" s="73">
        <v>0</v>
      </c>
      <c r="AE74" s="73">
        <v>0</v>
      </c>
      <c r="AF74" s="73">
        <v>102.80182386326899</v>
      </c>
      <c r="AG74" s="73">
        <v>102.80182386326899</v>
      </c>
      <c r="AH74" s="73">
        <v>240.55889857085299</v>
      </c>
      <c r="AI74" s="73">
        <v>77.402754925401098</v>
      </c>
      <c r="AJ74" s="73">
        <v>3.0891281942624702</v>
      </c>
      <c r="AK74" s="73">
        <v>81.003059215837993</v>
      </c>
      <c r="AL74" s="73">
        <v>8.2889857116244201</v>
      </c>
      <c r="AM74" s="73">
        <v>0</v>
      </c>
      <c r="AN74" s="73">
        <v>6.5587829539889899</v>
      </c>
      <c r="AO74" s="73">
        <v>11.027869839117701</v>
      </c>
      <c r="AP74" s="73">
        <v>0</v>
      </c>
      <c r="AQ74" s="73">
        <v>2473.6101611027502</v>
      </c>
      <c r="AR74" s="73">
        <v>27062.880678141701</v>
      </c>
      <c r="AS74" s="73">
        <v>2766.4299702927101</v>
      </c>
      <c r="AT74" s="73">
        <v>30069.869547005299</v>
      </c>
      <c r="AU74" s="73">
        <v>0</v>
      </c>
      <c r="AV74" s="73">
        <v>98.609723044362497</v>
      </c>
      <c r="AW74" s="73">
        <v>0</v>
      </c>
      <c r="AX74" s="73">
        <v>860.145915345822</v>
      </c>
      <c r="AY74" s="73">
        <v>0.38673209984732898</v>
      </c>
      <c r="AZ74" s="73">
        <v>0.11687443024300399</v>
      </c>
      <c r="BA74" s="73">
        <v>439.87817269906299</v>
      </c>
      <c r="BB74" s="73">
        <v>0.15159138433726299</v>
      </c>
      <c r="BC74" s="73">
        <v>0</v>
      </c>
      <c r="BD74" s="73">
        <v>2.1664497318628399E-2</v>
      </c>
      <c r="BE74" s="73">
        <v>622.77301860767</v>
      </c>
      <c r="BF74" s="73">
        <v>572.95056960333295</v>
      </c>
      <c r="BG74" s="73">
        <v>49.8224490043375</v>
      </c>
      <c r="BH74" s="73">
        <v>9.4853751991049208E-3</v>
      </c>
      <c r="BI74" s="73">
        <v>0</v>
      </c>
      <c r="BJ74" s="73">
        <v>3.0426357358201401</v>
      </c>
      <c r="BK74" s="73">
        <v>0</v>
      </c>
      <c r="BL74" s="73">
        <v>25.331043502703402</v>
      </c>
      <c r="BM74" s="73">
        <v>0</v>
      </c>
      <c r="BN74" s="73">
        <v>0.65050811025314603</v>
      </c>
      <c r="BO74" s="73">
        <v>101.323888071341</v>
      </c>
      <c r="BP74" s="73">
        <v>2.1013297374361302</v>
      </c>
      <c r="BQ74" s="73">
        <v>9.6874232929336293E-3</v>
      </c>
      <c r="BR74" s="73">
        <v>2.0256021649387899</v>
      </c>
      <c r="BS74" s="73">
        <v>2.6841089744649598E-3</v>
      </c>
      <c r="BT74" s="73">
        <v>1265.98045249866</v>
      </c>
      <c r="BU74" s="73">
        <v>359.25932520795601</v>
      </c>
      <c r="BV74" s="73">
        <v>0</v>
      </c>
      <c r="BW74" s="73">
        <v>0</v>
      </c>
      <c r="BX74" s="73">
        <v>120.347614041016</v>
      </c>
      <c r="BY74" s="73">
        <v>0</v>
      </c>
      <c r="BZ74" s="73">
        <v>19.6447815539278</v>
      </c>
      <c r="CA74" s="73">
        <v>2405.7081997607902</v>
      </c>
      <c r="CB74" s="73">
        <v>167.28469318882</v>
      </c>
      <c r="CC74" s="90"/>
      <c r="CD74" s="28">
        <f t="shared" si="26"/>
        <v>7.999998077637507E-3</v>
      </c>
      <c r="CE74" s="28">
        <f t="shared" si="27"/>
        <v>1.9247506546249796E-2</v>
      </c>
      <c r="CF74" s="66">
        <f t="shared" si="28"/>
        <v>3.6607955209356025E-6</v>
      </c>
      <c r="CG74" s="66" t="str">
        <f t="shared" si="29"/>
        <v/>
      </c>
      <c r="CH74" s="66">
        <f t="shared" si="30"/>
        <v>4.7931741717593508E-7</v>
      </c>
      <c r="CI74" s="66">
        <f t="shared" si="31"/>
        <v>-2.3753567497563998E-5</v>
      </c>
      <c r="CJ74" s="66">
        <f t="shared" si="32"/>
        <v>-2.5183452211361164E-5</v>
      </c>
      <c r="CK74" s="66">
        <f t="shared" si="33"/>
        <v>-2.267250514489625E-6</v>
      </c>
      <c r="CL74" s="66">
        <f t="shared" si="34"/>
        <v>2.6691840392533209E-6</v>
      </c>
      <c r="CM74" s="40">
        <f t="shared" si="36"/>
        <v>-4.9252237676643957E-4</v>
      </c>
      <c r="CN74" s="40">
        <f t="shared" si="37"/>
        <v>-5.6037949480000117E-4</v>
      </c>
      <c r="CO74" s="40">
        <f t="shared" si="38"/>
        <v>8.538900843465708E-4</v>
      </c>
      <c r="CP74" s="40">
        <f t="shared" si="39"/>
        <v>-1.3399801481929847E-3</v>
      </c>
      <c r="CQ74" s="66" t="str">
        <f>IF(N74=0,"",(#REF!-N74)/N74)</f>
        <v/>
      </c>
      <c r="CR74" s="66" t="str">
        <f t="shared" si="35"/>
        <v/>
      </c>
    </row>
    <row r="75" spans="1:96" x14ac:dyDescent="0.25">
      <c r="A75" s="65" t="s">
        <v>360</v>
      </c>
      <c r="B75" s="74">
        <v>0.52992525469999996</v>
      </c>
      <c r="C75" s="74">
        <v>8.3122722E-3</v>
      </c>
      <c r="D75" s="74">
        <v>6.2272775993999998</v>
      </c>
      <c r="E75" s="74">
        <v>0.39881803119999998</v>
      </c>
      <c r="F75" s="74">
        <v>0.36691253150000003</v>
      </c>
      <c r="G75" s="74">
        <v>3.1461785002</v>
      </c>
      <c r="H75" s="74">
        <v>0.23086952429999999</v>
      </c>
      <c r="I75" s="43"/>
      <c r="J75" s="43"/>
      <c r="K75" s="90"/>
      <c r="L75" s="90"/>
      <c r="M75" s="90"/>
      <c r="N75" s="90"/>
      <c r="O75" s="90"/>
      <c r="P75" s="90"/>
      <c r="Q75" s="73" t="s">
        <v>360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73">
        <v>0</v>
      </c>
      <c r="AC75" s="73">
        <v>0</v>
      </c>
      <c r="AD75" s="73">
        <v>0</v>
      </c>
      <c r="AE75" s="73">
        <v>0</v>
      </c>
      <c r="AF75" s="73">
        <v>0</v>
      </c>
      <c r="AG75" s="73">
        <v>0</v>
      </c>
      <c r="AH75" s="73">
        <v>0</v>
      </c>
      <c r="AI75" s="73">
        <v>0</v>
      </c>
      <c r="AJ75" s="73">
        <v>0</v>
      </c>
      <c r="AK75" s="73">
        <v>0</v>
      </c>
      <c r="AL75" s="73">
        <v>0</v>
      </c>
      <c r="AM75" s="73">
        <v>0</v>
      </c>
      <c r="AN75" s="73">
        <v>0</v>
      </c>
      <c r="AO75" s="73">
        <v>0</v>
      </c>
      <c r="AP75" s="73">
        <v>0</v>
      </c>
      <c r="AQ75" s="73">
        <v>0</v>
      </c>
      <c r="AR75" s="73">
        <v>0</v>
      </c>
      <c r="AS75" s="73">
        <v>0</v>
      </c>
      <c r="AT75" s="73">
        <v>0</v>
      </c>
      <c r="AU75" s="73">
        <v>0</v>
      </c>
      <c r="AV75" s="73">
        <v>0</v>
      </c>
      <c r="AW75" s="73">
        <v>0</v>
      </c>
      <c r="AX75" s="73">
        <v>0</v>
      </c>
      <c r="AY75" s="73">
        <v>0</v>
      </c>
      <c r="AZ75" s="73">
        <v>0</v>
      </c>
      <c r="BA75" s="73">
        <v>0</v>
      </c>
      <c r="BB75" s="73">
        <v>0</v>
      </c>
      <c r="BC75" s="73">
        <v>0</v>
      </c>
      <c r="BD75" s="73">
        <v>0</v>
      </c>
      <c r="BE75" s="73">
        <v>0</v>
      </c>
      <c r="BF75" s="73">
        <v>0</v>
      </c>
      <c r="BG75" s="73">
        <v>0</v>
      </c>
      <c r="BH75" s="73">
        <v>0</v>
      </c>
      <c r="BI75" s="73">
        <v>0</v>
      </c>
      <c r="BJ75" s="73">
        <v>0</v>
      </c>
      <c r="BK75" s="73">
        <v>0</v>
      </c>
      <c r="BL75" s="73">
        <v>0</v>
      </c>
      <c r="BM75" s="73">
        <v>0</v>
      </c>
      <c r="BN75" s="73">
        <v>0</v>
      </c>
      <c r="BO75" s="73">
        <v>0</v>
      </c>
      <c r="BP75" s="73">
        <v>0</v>
      </c>
      <c r="BQ75" s="73">
        <v>0</v>
      </c>
      <c r="BR75" s="73">
        <v>0</v>
      </c>
      <c r="BS75" s="73">
        <v>0</v>
      </c>
      <c r="BT75" s="73">
        <v>0</v>
      </c>
      <c r="BU75" s="73">
        <v>0</v>
      </c>
      <c r="BV75" s="73">
        <v>0</v>
      </c>
      <c r="BW75" s="73">
        <v>0</v>
      </c>
      <c r="BX75" s="73">
        <v>0</v>
      </c>
      <c r="BY75" s="73">
        <v>0</v>
      </c>
      <c r="BZ75" s="73">
        <v>0</v>
      </c>
      <c r="CA75" s="73">
        <v>0</v>
      </c>
      <c r="CB75" s="73">
        <v>0</v>
      </c>
      <c r="CC75" s="90"/>
      <c r="CD75" s="28" t="e">
        <f t="shared" si="26"/>
        <v>#DIV/0!</v>
      </c>
      <c r="CE75" s="28" t="e">
        <f t="shared" si="27"/>
        <v>#DIV/0!</v>
      </c>
      <c r="CF75" s="66">
        <f t="shared" si="28"/>
        <v>-1</v>
      </c>
      <c r="CG75" s="66">
        <f t="shared" si="29"/>
        <v>-1</v>
      </c>
      <c r="CH75" s="66">
        <f t="shared" si="30"/>
        <v>-1</v>
      </c>
      <c r="CI75" s="66">
        <f t="shared" si="31"/>
        <v>-1</v>
      </c>
      <c r="CJ75" s="66">
        <f t="shared" si="32"/>
        <v>-1</v>
      </c>
      <c r="CK75" s="66">
        <f t="shared" si="33"/>
        <v>-1</v>
      </c>
      <c r="CL75" s="66">
        <f t="shared" si="34"/>
        <v>-1</v>
      </c>
      <c r="CM75" s="40" t="e">
        <f t="shared" si="36"/>
        <v>#DIV/0!</v>
      </c>
      <c r="CN75" s="40" t="e">
        <f t="shared" si="37"/>
        <v>#DIV/0!</v>
      </c>
      <c r="CO75" s="40" t="e">
        <f t="shared" si="38"/>
        <v>#DIV/0!</v>
      </c>
      <c r="CP75" s="40" t="e">
        <f t="shared" si="39"/>
        <v>#DIV/0!</v>
      </c>
      <c r="CQ75" s="66" t="str">
        <f>IF(N75=0,"",(#REF!-N75)/N75)</f>
        <v/>
      </c>
      <c r="CR75" s="66" t="str">
        <f t="shared" si="35"/>
        <v/>
      </c>
    </row>
    <row r="76" spans="1:96" x14ac:dyDescent="0.25">
      <c r="A76" s="65" t="s">
        <v>361</v>
      </c>
      <c r="B76" s="74">
        <v>64.109737831000004</v>
      </c>
      <c r="C76" s="74">
        <v>0.97281732570000001</v>
      </c>
      <c r="D76" s="74">
        <v>202.25906939000001</v>
      </c>
      <c r="E76" s="74">
        <v>47.441402383000003</v>
      </c>
      <c r="F76" s="74">
        <v>43.646093790000002</v>
      </c>
      <c r="G76" s="74">
        <v>371.55631096000002</v>
      </c>
      <c r="H76" s="74">
        <v>27.471548866999999</v>
      </c>
      <c r="I76" s="43"/>
      <c r="J76" s="43"/>
      <c r="K76" s="90"/>
      <c r="L76" s="90"/>
      <c r="M76" s="90"/>
      <c r="N76" s="90"/>
      <c r="O76" s="90"/>
      <c r="P76" s="90"/>
      <c r="Q76" s="73" t="s">
        <v>361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90"/>
      <c r="CD76" s="28" t="e">
        <f t="shared" si="26"/>
        <v>#DIV/0!</v>
      </c>
      <c r="CE76" s="28" t="e">
        <f t="shared" si="27"/>
        <v>#DIV/0!</v>
      </c>
      <c r="CF76" s="66">
        <f t="shared" si="28"/>
        <v>-1</v>
      </c>
      <c r="CG76" s="66">
        <f t="shared" si="29"/>
        <v>-1</v>
      </c>
      <c r="CH76" s="66">
        <f t="shared" si="30"/>
        <v>-1</v>
      </c>
      <c r="CI76" s="66">
        <f t="shared" si="31"/>
        <v>-1</v>
      </c>
      <c r="CJ76" s="66">
        <f t="shared" si="32"/>
        <v>-1</v>
      </c>
      <c r="CK76" s="66">
        <f t="shared" si="33"/>
        <v>-1</v>
      </c>
      <c r="CL76" s="66">
        <f t="shared" si="34"/>
        <v>-1</v>
      </c>
      <c r="CM76" s="40" t="e">
        <f t="shared" si="36"/>
        <v>#DIV/0!</v>
      </c>
      <c r="CN76" s="40" t="e">
        <f t="shared" si="37"/>
        <v>#DIV/0!</v>
      </c>
      <c r="CO76" s="40" t="e">
        <f t="shared" si="38"/>
        <v>#DIV/0!</v>
      </c>
      <c r="CP76" s="40" t="e">
        <f t="shared" si="39"/>
        <v>#DIV/0!</v>
      </c>
      <c r="CQ76" s="66" t="str">
        <f>IF(N76=0,"",(#REF!-N76)/N76)</f>
        <v/>
      </c>
      <c r="CR76" s="66" t="str">
        <f t="shared" si="35"/>
        <v/>
      </c>
    </row>
    <row r="77" spans="1:96" x14ac:dyDescent="0.25">
      <c r="A77" s="11" t="s">
        <v>362</v>
      </c>
      <c r="B77" s="74">
        <v>590.46200026999998</v>
      </c>
      <c r="C77" s="74">
        <v>8.7303485697000003</v>
      </c>
      <c r="D77" s="74">
        <v>6519.8003935999996</v>
      </c>
      <c r="E77" s="74">
        <v>412.27642578000001</v>
      </c>
      <c r="F77" s="74">
        <v>379.29426745000001</v>
      </c>
      <c r="G77" s="74">
        <v>3029.4562283</v>
      </c>
      <c r="H77" s="74">
        <v>248.76051856000001</v>
      </c>
      <c r="I77" s="43"/>
      <c r="J77" s="43"/>
      <c r="K77" s="90"/>
      <c r="L77" s="90"/>
      <c r="M77" s="90"/>
      <c r="N77" s="90"/>
      <c r="O77" s="90"/>
      <c r="P77" s="90"/>
      <c r="Q77" s="73" t="s">
        <v>362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73">
        <v>0</v>
      </c>
      <c r="AB77" s="73">
        <v>0</v>
      </c>
      <c r="AC77" s="73">
        <v>0</v>
      </c>
      <c r="AD77" s="73">
        <v>0</v>
      </c>
      <c r="AE77" s="73">
        <v>0</v>
      </c>
      <c r="AF77" s="73">
        <v>0</v>
      </c>
      <c r="AG77" s="73">
        <v>0</v>
      </c>
      <c r="AH77" s="73">
        <v>0</v>
      </c>
      <c r="AI77" s="73">
        <v>0</v>
      </c>
      <c r="AJ77" s="73">
        <v>0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73">
        <v>0</v>
      </c>
      <c r="BY77" s="73">
        <v>0</v>
      </c>
      <c r="BZ77" s="73">
        <v>0</v>
      </c>
      <c r="CA77" s="73">
        <v>0</v>
      </c>
      <c r="CB77" s="73">
        <v>0</v>
      </c>
      <c r="CC77" s="90"/>
      <c r="CD77" s="28" t="e">
        <f t="shared" si="26"/>
        <v>#DIV/0!</v>
      </c>
      <c r="CE77" s="28" t="e">
        <f t="shared" si="27"/>
        <v>#DIV/0!</v>
      </c>
      <c r="CF77" s="66">
        <f t="shared" si="28"/>
        <v>-1</v>
      </c>
      <c r="CG77" s="66">
        <f t="shared" si="29"/>
        <v>-1</v>
      </c>
      <c r="CH77" s="66">
        <f t="shared" si="30"/>
        <v>-1</v>
      </c>
      <c r="CI77" s="66">
        <f t="shared" si="31"/>
        <v>-1</v>
      </c>
      <c r="CJ77" s="66">
        <f t="shared" si="32"/>
        <v>-1</v>
      </c>
      <c r="CK77" s="66">
        <f t="shared" si="33"/>
        <v>-1</v>
      </c>
      <c r="CL77" s="66">
        <f t="shared" si="34"/>
        <v>-1</v>
      </c>
      <c r="CM77" s="40" t="e">
        <f t="shared" si="36"/>
        <v>#DIV/0!</v>
      </c>
      <c r="CN77" s="40" t="e">
        <f t="shared" si="37"/>
        <v>#DIV/0!</v>
      </c>
      <c r="CO77" s="40" t="e">
        <f t="shared" si="38"/>
        <v>#DIV/0!</v>
      </c>
      <c r="CP77" s="40" t="e">
        <f t="shared" si="39"/>
        <v>#DIV/0!</v>
      </c>
      <c r="CQ77" s="66" t="str">
        <f>IF(N77=0,"",(#REF!-N77)/N77)</f>
        <v/>
      </c>
      <c r="CR77" s="66" t="str">
        <f t="shared" si="35"/>
        <v/>
      </c>
    </row>
    <row r="78" spans="1:96" x14ac:dyDescent="0.25">
      <c r="A78" s="90" t="s">
        <v>366</v>
      </c>
      <c r="B78" s="74">
        <v>8216.0587379000008</v>
      </c>
      <c r="C78" s="74"/>
      <c r="D78" s="74">
        <v>105526.24742</v>
      </c>
      <c r="E78" s="74">
        <v>8284.4290992000006</v>
      </c>
      <c r="F78" s="74">
        <v>7643.4822141000004</v>
      </c>
      <c r="G78" s="74">
        <v>8561.1378977999993</v>
      </c>
      <c r="H78" s="74">
        <v>3506.6556894999999</v>
      </c>
      <c r="I78" s="43"/>
      <c r="J78" s="43"/>
      <c r="K78" s="90"/>
      <c r="L78" s="90"/>
      <c r="M78" s="90"/>
      <c r="N78" s="90"/>
      <c r="O78" s="90"/>
      <c r="P78" s="90"/>
      <c r="Q78" s="73" t="s">
        <v>366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0</v>
      </c>
      <c r="AD78" s="73">
        <v>0</v>
      </c>
      <c r="AE78" s="73">
        <v>0</v>
      </c>
      <c r="AF78" s="73">
        <v>0</v>
      </c>
      <c r="AG78" s="73">
        <v>0</v>
      </c>
      <c r="AH78" s="73">
        <v>0</v>
      </c>
      <c r="AI78" s="73">
        <v>0</v>
      </c>
      <c r="AJ78" s="73">
        <v>0</v>
      </c>
      <c r="AK78" s="73">
        <v>0</v>
      </c>
      <c r="AL78" s="73">
        <v>0</v>
      </c>
      <c r="AM78" s="73">
        <v>0</v>
      </c>
      <c r="AN78" s="73">
        <v>0</v>
      </c>
      <c r="AO78" s="73">
        <v>0</v>
      </c>
      <c r="AP78" s="73">
        <v>0</v>
      </c>
      <c r="AQ78" s="73">
        <v>0</v>
      </c>
      <c r="AR78" s="73">
        <v>0</v>
      </c>
      <c r="AS78" s="73">
        <v>0</v>
      </c>
      <c r="AT78" s="73">
        <v>0</v>
      </c>
      <c r="AU78" s="73">
        <v>0</v>
      </c>
      <c r="AV78" s="73">
        <v>0</v>
      </c>
      <c r="AW78" s="73">
        <v>0</v>
      </c>
      <c r="AX78" s="73">
        <v>0</v>
      </c>
      <c r="AY78" s="73">
        <v>0</v>
      </c>
      <c r="AZ78" s="73">
        <v>0</v>
      </c>
      <c r="BA78" s="73">
        <v>0</v>
      </c>
      <c r="BB78" s="73">
        <v>0</v>
      </c>
      <c r="BC78" s="73">
        <v>0</v>
      </c>
      <c r="BD78" s="73">
        <v>0</v>
      </c>
      <c r="BE78" s="73">
        <v>0</v>
      </c>
      <c r="BF78" s="73">
        <v>0</v>
      </c>
      <c r="BG78" s="73">
        <v>0</v>
      </c>
      <c r="BH78" s="73">
        <v>0</v>
      </c>
      <c r="BI78" s="73">
        <v>0</v>
      </c>
      <c r="BJ78" s="73">
        <v>0</v>
      </c>
      <c r="BK78" s="73">
        <v>0</v>
      </c>
      <c r="BL78" s="73">
        <v>0</v>
      </c>
      <c r="BM78" s="73">
        <v>0</v>
      </c>
      <c r="BN78" s="73">
        <v>0</v>
      </c>
      <c r="BO78" s="73">
        <v>0</v>
      </c>
      <c r="BP78" s="73">
        <v>0</v>
      </c>
      <c r="BQ78" s="73">
        <v>0</v>
      </c>
      <c r="BR78" s="73">
        <v>0</v>
      </c>
      <c r="BS78" s="73">
        <v>0</v>
      </c>
      <c r="BT78" s="73">
        <v>0</v>
      </c>
      <c r="BU78" s="73">
        <v>0</v>
      </c>
      <c r="BV78" s="73">
        <v>0</v>
      </c>
      <c r="BW78" s="73">
        <v>0</v>
      </c>
      <c r="BX78" s="73">
        <v>0</v>
      </c>
      <c r="BY78" s="73">
        <v>0</v>
      </c>
      <c r="BZ78" s="73">
        <v>0</v>
      </c>
      <c r="CA78" s="73">
        <v>0</v>
      </c>
      <c r="CB78" s="73">
        <v>0</v>
      </c>
      <c r="CC78" s="90"/>
      <c r="CD78" s="28" t="e">
        <f t="shared" si="26"/>
        <v>#DIV/0!</v>
      </c>
      <c r="CE78" s="28" t="e">
        <f t="shared" si="27"/>
        <v>#DIV/0!</v>
      </c>
      <c r="CF78" s="66">
        <f t="shared" si="28"/>
        <v>-1</v>
      </c>
      <c r="CG78" s="66" t="str">
        <f t="shared" si="29"/>
        <v/>
      </c>
      <c r="CH78" s="66">
        <f t="shared" si="30"/>
        <v>-1</v>
      </c>
      <c r="CI78" s="66">
        <f t="shared" si="31"/>
        <v>-1</v>
      </c>
      <c r="CJ78" s="66">
        <f t="shared" si="32"/>
        <v>-1</v>
      </c>
      <c r="CK78" s="66">
        <f t="shared" si="33"/>
        <v>-1</v>
      </c>
      <c r="CL78" s="66">
        <f t="shared" si="34"/>
        <v>-1</v>
      </c>
      <c r="CM78" s="40" t="e">
        <f t="shared" si="36"/>
        <v>#DIV/0!</v>
      </c>
      <c r="CN78" s="40" t="e">
        <f t="shared" si="37"/>
        <v>#DIV/0!</v>
      </c>
      <c r="CO78" s="40" t="e">
        <f t="shared" si="38"/>
        <v>#DIV/0!</v>
      </c>
      <c r="CP78" s="40" t="e">
        <f t="shared" si="39"/>
        <v>#DIV/0!</v>
      </c>
      <c r="CQ78" s="66" t="str">
        <f>IF(N78=0,"",(#REF!-N78)/N78)</f>
        <v/>
      </c>
      <c r="CR78" s="66" t="str">
        <f t="shared" si="35"/>
        <v/>
      </c>
    </row>
    <row r="79" spans="1:96" x14ac:dyDescent="0.25">
      <c r="A79" s="90" t="s">
        <v>367</v>
      </c>
      <c r="B79" s="74">
        <v>19775.886021999999</v>
      </c>
      <c r="C79" s="74"/>
      <c r="D79" s="74">
        <v>42674.173931999998</v>
      </c>
      <c r="E79" s="74">
        <v>3413.3675183999999</v>
      </c>
      <c r="F79" s="74">
        <v>3169.7882665000002</v>
      </c>
      <c r="G79" s="74">
        <v>3144.9084140999998</v>
      </c>
      <c r="H79" s="74">
        <v>2092.4277473000002</v>
      </c>
      <c r="I79" s="43"/>
      <c r="J79" s="43"/>
      <c r="K79" s="90"/>
      <c r="L79" s="90"/>
      <c r="M79" s="90"/>
      <c r="N79" s="90"/>
      <c r="O79" s="90"/>
      <c r="P79" s="90"/>
      <c r="Q79" s="73" t="s">
        <v>367</v>
      </c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73">
        <v>0</v>
      </c>
      <c r="AC79" s="73">
        <v>0</v>
      </c>
      <c r="AD79" s="73">
        <v>0</v>
      </c>
      <c r="AE79" s="73">
        <v>0</v>
      </c>
      <c r="AF79" s="73">
        <v>0</v>
      </c>
      <c r="AG79" s="73">
        <v>0</v>
      </c>
      <c r="AH79" s="73">
        <v>0</v>
      </c>
      <c r="AI79" s="73">
        <v>0</v>
      </c>
      <c r="AJ79" s="73">
        <v>0</v>
      </c>
      <c r="AK79" s="73">
        <v>0</v>
      </c>
      <c r="AL79" s="73">
        <v>0</v>
      </c>
      <c r="AM79" s="73">
        <v>0</v>
      </c>
      <c r="AN79" s="73">
        <v>0</v>
      </c>
      <c r="AO79" s="73">
        <v>0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0</v>
      </c>
      <c r="BQ79" s="73">
        <v>0</v>
      </c>
      <c r="BR79" s="73">
        <v>0</v>
      </c>
      <c r="BS79" s="73">
        <v>0</v>
      </c>
      <c r="BT79" s="73">
        <v>0</v>
      </c>
      <c r="BU79" s="73">
        <v>0</v>
      </c>
      <c r="BV79" s="73">
        <v>0</v>
      </c>
      <c r="BW79" s="73">
        <v>0</v>
      </c>
      <c r="BX79" s="73">
        <v>0</v>
      </c>
      <c r="BY79" s="73">
        <v>0</v>
      </c>
      <c r="BZ79" s="73">
        <v>0</v>
      </c>
      <c r="CA79" s="73">
        <v>0</v>
      </c>
      <c r="CB79" s="73">
        <v>0</v>
      </c>
      <c r="CC79" s="90"/>
      <c r="CD79" s="28" t="e">
        <f t="shared" si="26"/>
        <v>#DIV/0!</v>
      </c>
      <c r="CE79" s="28" t="e">
        <f t="shared" si="27"/>
        <v>#DIV/0!</v>
      </c>
      <c r="CF79" s="66">
        <f t="shared" si="28"/>
        <v>-1</v>
      </c>
      <c r="CG79" s="66" t="str">
        <f t="shared" si="29"/>
        <v/>
      </c>
      <c r="CH79" s="66">
        <f t="shared" si="30"/>
        <v>-1</v>
      </c>
      <c r="CI79" s="66">
        <f t="shared" si="31"/>
        <v>-1</v>
      </c>
      <c r="CJ79" s="66">
        <f t="shared" si="32"/>
        <v>-1</v>
      </c>
      <c r="CK79" s="66">
        <f t="shared" si="33"/>
        <v>-1</v>
      </c>
      <c r="CL79" s="66">
        <f t="shared" si="34"/>
        <v>-1</v>
      </c>
      <c r="CM79" s="40" t="e">
        <f t="shared" si="36"/>
        <v>#DIV/0!</v>
      </c>
      <c r="CN79" s="40" t="e">
        <f t="shared" si="37"/>
        <v>#DIV/0!</v>
      </c>
      <c r="CO79" s="40" t="e">
        <f t="shared" si="38"/>
        <v>#DIV/0!</v>
      </c>
      <c r="CP79" s="40" t="e">
        <f t="shared" si="39"/>
        <v>#DIV/0!</v>
      </c>
      <c r="CQ79" s="66" t="str">
        <f>IF(N79=0,"",(#REF!-N79)/N79)</f>
        <v/>
      </c>
      <c r="CR79" s="66" t="str">
        <f t="shared" si="35"/>
        <v/>
      </c>
    </row>
    <row r="80" spans="1:96" x14ac:dyDescent="0.25">
      <c r="A80" s="90" t="s">
        <v>368</v>
      </c>
      <c r="B80" s="74">
        <v>10.505968524</v>
      </c>
      <c r="C80" s="74"/>
      <c r="D80" s="74">
        <v>100.5539572</v>
      </c>
      <c r="E80" s="74">
        <v>8.1714180028999994</v>
      </c>
      <c r="F80" s="74">
        <v>7.5791745184000003</v>
      </c>
      <c r="G80" s="74">
        <v>7.6987478627000003</v>
      </c>
      <c r="H80" s="74">
        <v>3.7667279794000001</v>
      </c>
      <c r="I80" s="43"/>
      <c r="J80" s="43"/>
      <c r="K80" s="90"/>
      <c r="L80" s="90"/>
      <c r="M80" s="90"/>
      <c r="N80" s="90"/>
      <c r="O80" s="90"/>
      <c r="P80" s="90"/>
      <c r="Q80" s="73" t="s">
        <v>368</v>
      </c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73">
        <v>0</v>
      </c>
      <c r="AB80" s="73">
        <v>0</v>
      </c>
      <c r="AC80" s="73">
        <v>0</v>
      </c>
      <c r="AD80" s="73">
        <v>0</v>
      </c>
      <c r="AE80" s="73">
        <v>0</v>
      </c>
      <c r="AF80" s="73">
        <v>0</v>
      </c>
      <c r="AG80" s="73">
        <v>0</v>
      </c>
      <c r="AH80" s="73">
        <v>0</v>
      </c>
      <c r="AI80" s="73">
        <v>0</v>
      </c>
      <c r="AJ80" s="73">
        <v>0</v>
      </c>
      <c r="AK80" s="73">
        <v>0</v>
      </c>
      <c r="AL80" s="73">
        <v>0</v>
      </c>
      <c r="AM80" s="73">
        <v>0</v>
      </c>
      <c r="AN80" s="73">
        <v>0</v>
      </c>
      <c r="AO80" s="73">
        <v>0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0</v>
      </c>
      <c r="BQ80" s="73">
        <v>0</v>
      </c>
      <c r="BR80" s="73">
        <v>0</v>
      </c>
      <c r="BS80" s="73">
        <v>0</v>
      </c>
      <c r="BT80" s="73">
        <v>0</v>
      </c>
      <c r="BU80" s="73">
        <v>0</v>
      </c>
      <c r="BV80" s="73">
        <v>0</v>
      </c>
      <c r="BW80" s="73">
        <v>0</v>
      </c>
      <c r="BX80" s="73">
        <v>0</v>
      </c>
      <c r="BY80" s="73">
        <v>0</v>
      </c>
      <c r="BZ80" s="73">
        <v>0</v>
      </c>
      <c r="CA80" s="73">
        <v>0</v>
      </c>
      <c r="CB80" s="73">
        <v>0</v>
      </c>
      <c r="CC80" s="90"/>
      <c r="CD80" s="28" t="e">
        <f t="shared" si="26"/>
        <v>#DIV/0!</v>
      </c>
      <c r="CE80" s="28" t="e">
        <f t="shared" si="27"/>
        <v>#DIV/0!</v>
      </c>
      <c r="CF80" s="66">
        <f t="shared" si="28"/>
        <v>-1</v>
      </c>
      <c r="CG80" s="66" t="str">
        <f t="shared" si="29"/>
        <v/>
      </c>
      <c r="CH80" s="66">
        <f t="shared" si="30"/>
        <v>-1</v>
      </c>
      <c r="CI80" s="66">
        <f t="shared" si="31"/>
        <v>-1</v>
      </c>
      <c r="CJ80" s="66">
        <f t="shared" si="32"/>
        <v>-1</v>
      </c>
      <c r="CK80" s="66">
        <f t="shared" si="33"/>
        <v>-1</v>
      </c>
      <c r="CL80" s="66">
        <f t="shared" si="34"/>
        <v>-1</v>
      </c>
      <c r="CM80" s="40" t="e">
        <f t="shared" si="36"/>
        <v>#DIV/0!</v>
      </c>
      <c r="CN80" s="40" t="e">
        <f t="shared" si="37"/>
        <v>#DIV/0!</v>
      </c>
      <c r="CO80" s="40" t="e">
        <f t="shared" si="38"/>
        <v>#DIV/0!</v>
      </c>
      <c r="CP80" s="40" t="e">
        <f t="shared" si="39"/>
        <v>#DIV/0!</v>
      </c>
      <c r="CQ80" s="66" t="str">
        <f>IF(N80=0,"",(#REF!-N80)/N80)</f>
        <v/>
      </c>
      <c r="CR80" s="66" t="str">
        <f t="shared" si="35"/>
        <v/>
      </c>
    </row>
    <row r="81" spans="1:96" x14ac:dyDescent="0.25">
      <c r="A81" s="90" t="s">
        <v>369</v>
      </c>
      <c r="B81" s="74">
        <v>140.9025427</v>
      </c>
      <c r="C81" s="74"/>
      <c r="D81" s="74">
        <v>1348.5961066</v>
      </c>
      <c r="E81" s="74">
        <v>109.59233044</v>
      </c>
      <c r="F81" s="74">
        <v>101.64935853</v>
      </c>
      <c r="G81" s="74">
        <v>103.25303631</v>
      </c>
      <c r="H81" s="74">
        <v>50.518098236</v>
      </c>
      <c r="I81" s="43"/>
      <c r="J81" s="43"/>
      <c r="K81" s="90"/>
      <c r="L81" s="90"/>
      <c r="M81" s="90"/>
      <c r="N81" s="90"/>
      <c r="O81" s="90"/>
      <c r="P81" s="90"/>
      <c r="Q81" s="73" t="s">
        <v>369</v>
      </c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73">
        <v>0</v>
      </c>
      <c r="AB81" s="73">
        <v>0</v>
      </c>
      <c r="AC81" s="73">
        <v>0</v>
      </c>
      <c r="AD81" s="73">
        <v>0</v>
      </c>
      <c r="AE81" s="73">
        <v>0</v>
      </c>
      <c r="AF81" s="73">
        <v>0</v>
      </c>
      <c r="AG81" s="73">
        <v>0</v>
      </c>
      <c r="AH81" s="73">
        <v>0</v>
      </c>
      <c r="AI81" s="73">
        <v>0</v>
      </c>
      <c r="AJ81" s="73">
        <v>0</v>
      </c>
      <c r="AK81" s="73">
        <v>0</v>
      </c>
      <c r="AL81" s="73">
        <v>0</v>
      </c>
      <c r="AM81" s="73">
        <v>0</v>
      </c>
      <c r="AN81" s="73">
        <v>0</v>
      </c>
      <c r="AO81" s="73">
        <v>0</v>
      </c>
      <c r="AP81" s="73">
        <v>0</v>
      </c>
      <c r="AQ81" s="73">
        <v>0</v>
      </c>
      <c r="AR81" s="73">
        <v>0</v>
      </c>
      <c r="AS81" s="73">
        <v>0</v>
      </c>
      <c r="AT81" s="73">
        <v>0</v>
      </c>
      <c r="AU81" s="73">
        <v>0</v>
      </c>
      <c r="AV81" s="73">
        <v>0</v>
      </c>
      <c r="AW81" s="73">
        <v>0</v>
      </c>
      <c r="AX81" s="73">
        <v>0</v>
      </c>
      <c r="AY81" s="73">
        <v>0</v>
      </c>
      <c r="AZ81" s="73">
        <v>0</v>
      </c>
      <c r="BA81" s="73">
        <v>0</v>
      </c>
      <c r="BB81" s="73">
        <v>0</v>
      </c>
      <c r="BC81" s="73">
        <v>0</v>
      </c>
      <c r="BD81" s="73">
        <v>0</v>
      </c>
      <c r="BE81" s="73">
        <v>0</v>
      </c>
      <c r="BF81" s="73">
        <v>0</v>
      </c>
      <c r="BG81" s="73">
        <v>0</v>
      </c>
      <c r="BH81" s="73">
        <v>0</v>
      </c>
      <c r="BI81" s="73">
        <v>0</v>
      </c>
      <c r="BJ81" s="73">
        <v>0</v>
      </c>
      <c r="BK81" s="73">
        <v>0</v>
      </c>
      <c r="BL81" s="73">
        <v>0</v>
      </c>
      <c r="BM81" s="73">
        <v>0</v>
      </c>
      <c r="BN81" s="73">
        <v>0</v>
      </c>
      <c r="BO81" s="73">
        <v>0</v>
      </c>
      <c r="BP81" s="73">
        <v>0</v>
      </c>
      <c r="BQ81" s="73">
        <v>0</v>
      </c>
      <c r="BR81" s="73">
        <v>0</v>
      </c>
      <c r="BS81" s="73">
        <v>0</v>
      </c>
      <c r="BT81" s="73">
        <v>0</v>
      </c>
      <c r="BU81" s="73">
        <v>0</v>
      </c>
      <c r="BV81" s="73">
        <v>0</v>
      </c>
      <c r="BW81" s="73">
        <v>0</v>
      </c>
      <c r="BX81" s="73">
        <v>0</v>
      </c>
      <c r="BY81" s="73">
        <v>0</v>
      </c>
      <c r="BZ81" s="73">
        <v>0</v>
      </c>
      <c r="CA81" s="73">
        <v>0</v>
      </c>
      <c r="CB81" s="73">
        <v>0</v>
      </c>
      <c r="CC81" s="90"/>
      <c r="CD81" s="28" t="e">
        <f t="shared" si="26"/>
        <v>#DIV/0!</v>
      </c>
      <c r="CE81" s="28" t="e">
        <f t="shared" si="27"/>
        <v>#DIV/0!</v>
      </c>
      <c r="CF81" s="66">
        <f t="shared" si="28"/>
        <v>-1</v>
      </c>
      <c r="CG81" s="66" t="str">
        <f t="shared" si="29"/>
        <v/>
      </c>
      <c r="CH81" s="66">
        <f t="shared" si="30"/>
        <v>-1</v>
      </c>
      <c r="CI81" s="66">
        <f t="shared" si="31"/>
        <v>-1</v>
      </c>
      <c r="CJ81" s="66">
        <f t="shared" si="32"/>
        <v>-1</v>
      </c>
      <c r="CK81" s="66">
        <f t="shared" si="33"/>
        <v>-1</v>
      </c>
      <c r="CL81" s="66">
        <f t="shared" si="34"/>
        <v>-1</v>
      </c>
      <c r="CM81" s="40" t="e">
        <f t="shared" si="36"/>
        <v>#DIV/0!</v>
      </c>
      <c r="CN81" s="40" t="e">
        <f t="shared" si="37"/>
        <v>#DIV/0!</v>
      </c>
      <c r="CO81" s="40" t="e">
        <f t="shared" si="38"/>
        <v>#DIV/0!</v>
      </c>
      <c r="CP81" s="40" t="e">
        <f t="shared" si="39"/>
        <v>#DIV/0!</v>
      </c>
      <c r="CQ81" s="66" t="str">
        <f>IF(N81=0,"",(#REF!-N81)/N81)</f>
        <v/>
      </c>
      <c r="CR81" s="66" t="str">
        <f t="shared" si="35"/>
        <v/>
      </c>
    </row>
    <row r="82" spans="1:96" x14ac:dyDescent="0.25">
      <c r="A82" s="90" t="s">
        <v>370</v>
      </c>
      <c r="B82" s="74">
        <v>8909.4719208999995</v>
      </c>
      <c r="C82" s="74"/>
      <c r="D82" s="74">
        <v>19225.654617</v>
      </c>
      <c r="E82" s="74">
        <v>1537.7971954</v>
      </c>
      <c r="F82" s="74">
        <v>1428.0593812</v>
      </c>
      <c r="G82" s="74">
        <v>1416.8504601</v>
      </c>
      <c r="H82" s="74">
        <v>942.68475454999998</v>
      </c>
      <c r="I82" s="43"/>
      <c r="J82" s="43"/>
      <c r="K82" s="90"/>
      <c r="L82" s="90"/>
      <c r="M82" s="90"/>
      <c r="N82" s="90"/>
      <c r="O82" s="90"/>
      <c r="P82" s="90"/>
      <c r="Q82" s="73" t="s">
        <v>370</v>
      </c>
      <c r="R82" s="73">
        <v>0</v>
      </c>
      <c r="S82" s="73">
        <v>0</v>
      </c>
      <c r="T82" s="73">
        <v>0</v>
      </c>
      <c r="U82" s="73">
        <v>0</v>
      </c>
      <c r="V82" s="73">
        <v>0</v>
      </c>
      <c r="W82" s="73">
        <v>0</v>
      </c>
      <c r="X82" s="73">
        <v>0</v>
      </c>
      <c r="Y82" s="73">
        <v>0</v>
      </c>
      <c r="Z82" s="73">
        <v>0</v>
      </c>
      <c r="AA82" s="73">
        <v>0</v>
      </c>
      <c r="AB82" s="73">
        <v>0</v>
      </c>
      <c r="AC82" s="73">
        <v>0</v>
      </c>
      <c r="AD82" s="73">
        <v>0</v>
      </c>
      <c r="AE82" s="73">
        <v>0</v>
      </c>
      <c r="AF82" s="73">
        <v>0</v>
      </c>
      <c r="AG82" s="73">
        <v>0</v>
      </c>
      <c r="AH82" s="73">
        <v>0</v>
      </c>
      <c r="AI82" s="73">
        <v>0</v>
      </c>
      <c r="AJ82" s="73">
        <v>0</v>
      </c>
      <c r="AK82" s="73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73">
        <v>0</v>
      </c>
      <c r="BY82" s="73">
        <v>0</v>
      </c>
      <c r="BZ82" s="73">
        <v>0</v>
      </c>
      <c r="CA82" s="73">
        <v>0</v>
      </c>
      <c r="CB82" s="73">
        <v>0</v>
      </c>
      <c r="CC82" s="90"/>
      <c r="CD82" s="28" t="e">
        <f t="shared" si="26"/>
        <v>#DIV/0!</v>
      </c>
      <c r="CE82" s="28" t="e">
        <f t="shared" si="27"/>
        <v>#DIV/0!</v>
      </c>
      <c r="CF82" s="66">
        <f t="shared" si="28"/>
        <v>-1</v>
      </c>
      <c r="CG82" s="66" t="str">
        <f t="shared" si="29"/>
        <v/>
      </c>
      <c r="CH82" s="66">
        <f t="shared" si="30"/>
        <v>-1</v>
      </c>
      <c r="CI82" s="66">
        <f t="shared" si="31"/>
        <v>-1</v>
      </c>
      <c r="CJ82" s="66">
        <f t="shared" si="32"/>
        <v>-1</v>
      </c>
      <c r="CK82" s="66">
        <f t="shared" si="33"/>
        <v>-1</v>
      </c>
      <c r="CL82" s="66">
        <f t="shared" si="34"/>
        <v>-1</v>
      </c>
      <c r="CM82" s="40" t="e">
        <f t="shared" si="36"/>
        <v>#DIV/0!</v>
      </c>
      <c r="CN82" s="40" t="e">
        <f t="shared" si="37"/>
        <v>#DIV/0!</v>
      </c>
      <c r="CO82" s="40" t="e">
        <f t="shared" si="38"/>
        <v>#DIV/0!</v>
      </c>
      <c r="CP82" s="40" t="e">
        <f t="shared" si="39"/>
        <v>#DIV/0!</v>
      </c>
      <c r="CQ82" s="66" t="str">
        <f>IF(N82=0,"",(#REF!-N82)/N82)</f>
        <v/>
      </c>
      <c r="CR82" s="66" t="str">
        <f t="shared" si="35"/>
        <v/>
      </c>
    </row>
    <row r="83" spans="1:96" x14ac:dyDescent="0.25">
      <c r="A83" s="90" t="s">
        <v>371</v>
      </c>
      <c r="B83" s="74">
        <v>14633.255939000001</v>
      </c>
      <c r="C83" s="74"/>
      <c r="D83" s="74">
        <v>31576.947218000001</v>
      </c>
      <c r="E83" s="74">
        <v>2525.7366701000001</v>
      </c>
      <c r="F83" s="74">
        <v>2345.4991054000002</v>
      </c>
      <c r="G83" s="74">
        <v>2327.0891465999998</v>
      </c>
      <c r="H83" s="74">
        <v>1548.3013364999999</v>
      </c>
      <c r="I83" s="43"/>
      <c r="J83" s="43"/>
      <c r="K83" s="90"/>
      <c r="L83" s="90"/>
      <c r="M83" s="90"/>
      <c r="N83" s="90"/>
      <c r="O83" s="90"/>
      <c r="P83" s="90"/>
      <c r="Q83" s="73" t="s">
        <v>371</v>
      </c>
      <c r="R83" s="73">
        <v>0</v>
      </c>
      <c r="S83" s="73">
        <v>0</v>
      </c>
      <c r="T83" s="73">
        <v>0</v>
      </c>
      <c r="U83" s="73">
        <v>0</v>
      </c>
      <c r="V83" s="73">
        <v>0</v>
      </c>
      <c r="W83" s="73">
        <v>0</v>
      </c>
      <c r="X83" s="73">
        <v>0</v>
      </c>
      <c r="Y83" s="73">
        <v>0</v>
      </c>
      <c r="Z83" s="73">
        <v>0</v>
      </c>
      <c r="AA83" s="73">
        <v>0</v>
      </c>
      <c r="AB83" s="73">
        <v>0</v>
      </c>
      <c r="AC83" s="73">
        <v>0</v>
      </c>
      <c r="AD83" s="73">
        <v>0</v>
      </c>
      <c r="AE83" s="73">
        <v>0</v>
      </c>
      <c r="AF83" s="73">
        <v>0</v>
      </c>
      <c r="AG83" s="73">
        <v>0</v>
      </c>
      <c r="AH83" s="73">
        <v>0</v>
      </c>
      <c r="AI83" s="73">
        <v>0</v>
      </c>
      <c r="AJ83" s="73">
        <v>0</v>
      </c>
      <c r="AK83" s="73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73">
        <v>0</v>
      </c>
      <c r="BY83" s="73">
        <v>0</v>
      </c>
      <c r="BZ83" s="73">
        <v>0</v>
      </c>
      <c r="CA83" s="73">
        <v>0</v>
      </c>
      <c r="CB83" s="73">
        <v>0</v>
      </c>
      <c r="CC83" s="90"/>
      <c r="CD83" s="28" t="e">
        <f t="shared" si="26"/>
        <v>#DIV/0!</v>
      </c>
      <c r="CE83" s="28" t="e">
        <f t="shared" si="27"/>
        <v>#DIV/0!</v>
      </c>
      <c r="CF83" s="66">
        <f t="shared" si="28"/>
        <v>-1</v>
      </c>
      <c r="CG83" s="66" t="str">
        <f t="shared" si="29"/>
        <v/>
      </c>
      <c r="CH83" s="66">
        <f t="shared" si="30"/>
        <v>-1</v>
      </c>
      <c r="CI83" s="66">
        <f t="shared" si="31"/>
        <v>-1</v>
      </c>
      <c r="CJ83" s="66">
        <f t="shared" si="32"/>
        <v>-1</v>
      </c>
      <c r="CK83" s="66">
        <f t="shared" si="33"/>
        <v>-1</v>
      </c>
      <c r="CL83" s="66">
        <f t="shared" si="34"/>
        <v>-1</v>
      </c>
      <c r="CM83" s="40" t="e">
        <f t="shared" si="36"/>
        <v>#DIV/0!</v>
      </c>
      <c r="CN83" s="40" t="e">
        <f t="shared" si="37"/>
        <v>#DIV/0!</v>
      </c>
      <c r="CO83" s="40" t="e">
        <f t="shared" si="38"/>
        <v>#DIV/0!</v>
      </c>
      <c r="CP83" s="40" t="e">
        <f t="shared" si="39"/>
        <v>#DIV/0!</v>
      </c>
      <c r="CQ83" s="66" t="str">
        <f>IF(N83=0,"",(#REF!-N83)/N83)</f>
        <v/>
      </c>
      <c r="CR83" s="66" t="str">
        <f t="shared" si="35"/>
        <v/>
      </c>
    </row>
    <row r="84" spans="1:96" x14ac:dyDescent="0.25">
      <c r="A84" s="90" t="s">
        <v>372</v>
      </c>
      <c r="B84" s="74">
        <v>9610.1542946999998</v>
      </c>
      <c r="C84" s="74"/>
      <c r="D84" s="74">
        <v>22090.816069</v>
      </c>
      <c r="E84" s="74">
        <v>1769.2035691999999</v>
      </c>
      <c r="F84" s="74">
        <v>1642.7939145</v>
      </c>
      <c r="G84" s="74">
        <v>1633.0106183</v>
      </c>
      <c r="H84" s="74">
        <v>1062.9527605000001</v>
      </c>
      <c r="I84" s="43"/>
      <c r="J84" s="43"/>
      <c r="K84" s="90"/>
      <c r="L84" s="90"/>
      <c r="M84" s="90"/>
      <c r="N84" s="90"/>
      <c r="O84" s="90"/>
      <c r="P84" s="90"/>
      <c r="Q84" s="73" t="s">
        <v>372</v>
      </c>
      <c r="R84" s="73">
        <v>0</v>
      </c>
      <c r="S84" s="73">
        <v>0</v>
      </c>
      <c r="T84" s="73">
        <v>0</v>
      </c>
      <c r="U84" s="73">
        <v>0</v>
      </c>
      <c r="V84" s="73">
        <v>0</v>
      </c>
      <c r="W84" s="73">
        <v>0</v>
      </c>
      <c r="X84" s="73">
        <v>0</v>
      </c>
      <c r="Y84" s="73">
        <v>0</v>
      </c>
      <c r="Z84" s="73">
        <v>0</v>
      </c>
      <c r="AA84" s="73">
        <v>0</v>
      </c>
      <c r="AB84" s="73">
        <v>0</v>
      </c>
      <c r="AC84" s="73">
        <v>0</v>
      </c>
      <c r="AD84" s="73">
        <v>0</v>
      </c>
      <c r="AE84" s="73">
        <v>0</v>
      </c>
      <c r="AF84" s="73">
        <v>0</v>
      </c>
      <c r="AG84" s="73">
        <v>0</v>
      </c>
      <c r="AH84" s="73">
        <v>0</v>
      </c>
      <c r="AI84" s="73">
        <v>0</v>
      </c>
      <c r="AJ84" s="73">
        <v>0</v>
      </c>
      <c r="AK84" s="73">
        <v>0</v>
      </c>
      <c r="AL84" s="73">
        <v>0</v>
      </c>
      <c r="AM84" s="73">
        <v>0</v>
      </c>
      <c r="AN84" s="73">
        <v>0</v>
      </c>
      <c r="AO84" s="73">
        <v>0</v>
      </c>
      <c r="AP84" s="73">
        <v>0</v>
      </c>
      <c r="AQ84" s="73">
        <v>0</v>
      </c>
      <c r="AR84" s="73">
        <v>0</v>
      </c>
      <c r="AS84" s="73">
        <v>0</v>
      </c>
      <c r="AT84" s="73">
        <v>0</v>
      </c>
      <c r="AU84" s="73">
        <v>0</v>
      </c>
      <c r="AV84" s="73">
        <v>0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0</v>
      </c>
      <c r="BC84" s="73">
        <v>0</v>
      </c>
      <c r="BD84" s="73">
        <v>0</v>
      </c>
      <c r="BE84" s="73">
        <v>0</v>
      </c>
      <c r="BF84" s="73">
        <v>0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0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0</v>
      </c>
      <c r="BS84" s="73">
        <v>0</v>
      </c>
      <c r="BT84" s="73">
        <v>0</v>
      </c>
      <c r="BU84" s="73">
        <v>0</v>
      </c>
      <c r="BV84" s="73">
        <v>0</v>
      </c>
      <c r="BW84" s="73">
        <v>0</v>
      </c>
      <c r="BX84" s="73">
        <v>0</v>
      </c>
      <c r="BY84" s="73">
        <v>0</v>
      </c>
      <c r="BZ84" s="73">
        <v>0</v>
      </c>
      <c r="CA84" s="73">
        <v>0</v>
      </c>
      <c r="CB84" s="73">
        <v>0</v>
      </c>
      <c r="CC84" s="90"/>
      <c r="CD84" s="28" t="e">
        <f t="shared" si="26"/>
        <v>#DIV/0!</v>
      </c>
      <c r="CE84" s="28" t="e">
        <f t="shared" si="27"/>
        <v>#DIV/0!</v>
      </c>
      <c r="CF84" s="66">
        <f t="shared" si="28"/>
        <v>-1</v>
      </c>
      <c r="CG84" s="66" t="str">
        <f t="shared" si="29"/>
        <v/>
      </c>
      <c r="CH84" s="66">
        <f t="shared" si="30"/>
        <v>-1</v>
      </c>
      <c r="CI84" s="66">
        <f t="shared" si="31"/>
        <v>-1</v>
      </c>
      <c r="CJ84" s="66">
        <f t="shared" si="32"/>
        <v>-1</v>
      </c>
      <c r="CK84" s="66">
        <f t="shared" si="33"/>
        <v>-1</v>
      </c>
      <c r="CL84" s="66">
        <f t="shared" si="34"/>
        <v>-1</v>
      </c>
      <c r="CM84" s="40" t="e">
        <f t="shared" si="36"/>
        <v>#DIV/0!</v>
      </c>
      <c r="CN84" s="40" t="e">
        <f t="shared" si="37"/>
        <v>#DIV/0!</v>
      </c>
      <c r="CO84" s="40" t="e">
        <f t="shared" si="38"/>
        <v>#DIV/0!</v>
      </c>
      <c r="CP84" s="40" t="e">
        <f t="shared" si="39"/>
        <v>#DIV/0!</v>
      </c>
      <c r="CQ84" s="66" t="str">
        <f>IF(N84=0,"",(#REF!-N84)/N84)</f>
        <v/>
      </c>
      <c r="CR84" s="66" t="str">
        <f t="shared" si="35"/>
        <v/>
      </c>
    </row>
    <row r="85" spans="1:96" x14ac:dyDescent="0.25">
      <c r="A85" s="90" t="s">
        <v>373</v>
      </c>
      <c r="B85" s="74">
        <v>10262.182414999999</v>
      </c>
      <c r="C85" s="74"/>
      <c r="D85" s="74">
        <v>22144.879842999999</v>
      </c>
      <c r="E85" s="74">
        <v>1771.2968401000001</v>
      </c>
      <c r="F85" s="74">
        <v>1644.8963727</v>
      </c>
      <c r="G85" s="74">
        <v>1631.9860042</v>
      </c>
      <c r="H85" s="74">
        <v>1085.8187258</v>
      </c>
      <c r="I85" s="43"/>
      <c r="J85" s="43"/>
      <c r="K85" s="90"/>
      <c r="L85" s="90"/>
      <c r="M85" s="90"/>
      <c r="N85" s="90"/>
      <c r="O85" s="90"/>
      <c r="P85" s="90"/>
      <c r="Q85" s="73" t="s">
        <v>373</v>
      </c>
      <c r="R85" s="73">
        <v>0</v>
      </c>
      <c r="S85" s="73">
        <v>0</v>
      </c>
      <c r="T85" s="73">
        <v>0</v>
      </c>
      <c r="U85" s="73">
        <v>0</v>
      </c>
      <c r="V85" s="73">
        <v>0</v>
      </c>
      <c r="W85" s="73">
        <v>0</v>
      </c>
      <c r="X85" s="73">
        <v>0</v>
      </c>
      <c r="Y85" s="73">
        <v>0</v>
      </c>
      <c r="Z85" s="73">
        <v>0</v>
      </c>
      <c r="AA85" s="73">
        <v>0</v>
      </c>
      <c r="AB85" s="73">
        <v>0</v>
      </c>
      <c r="AC85" s="73">
        <v>0</v>
      </c>
      <c r="AD85" s="73">
        <v>0</v>
      </c>
      <c r="AE85" s="73">
        <v>0</v>
      </c>
      <c r="AF85" s="73">
        <v>0</v>
      </c>
      <c r="AG85" s="73">
        <v>0</v>
      </c>
      <c r="AH85" s="73">
        <v>0</v>
      </c>
      <c r="AI85" s="73">
        <v>0</v>
      </c>
      <c r="AJ85" s="73">
        <v>0</v>
      </c>
      <c r="AK85" s="73">
        <v>0</v>
      </c>
      <c r="AL85" s="73">
        <v>0</v>
      </c>
      <c r="AM85" s="73">
        <v>0</v>
      </c>
      <c r="AN85" s="73">
        <v>0</v>
      </c>
      <c r="AO85" s="73">
        <v>0</v>
      </c>
      <c r="AP85" s="73">
        <v>0</v>
      </c>
      <c r="AQ85" s="73">
        <v>0</v>
      </c>
      <c r="AR85" s="73">
        <v>0</v>
      </c>
      <c r="AS85" s="73">
        <v>0</v>
      </c>
      <c r="AT85" s="73">
        <v>0</v>
      </c>
      <c r="AU85" s="73">
        <v>0</v>
      </c>
      <c r="AV85" s="73">
        <v>0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0</v>
      </c>
      <c r="BC85" s="73">
        <v>0</v>
      </c>
      <c r="BD85" s="73">
        <v>0</v>
      </c>
      <c r="BE85" s="73">
        <v>0</v>
      </c>
      <c r="BF85" s="73">
        <v>0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0</v>
      </c>
      <c r="BM85" s="73">
        <v>0</v>
      </c>
      <c r="BN85" s="73">
        <v>0</v>
      </c>
      <c r="BO85" s="73">
        <v>0</v>
      </c>
      <c r="BP85" s="73">
        <v>0</v>
      </c>
      <c r="BQ85" s="73">
        <v>0</v>
      </c>
      <c r="BR85" s="73">
        <v>0</v>
      </c>
      <c r="BS85" s="73">
        <v>0</v>
      </c>
      <c r="BT85" s="73">
        <v>0</v>
      </c>
      <c r="BU85" s="73">
        <v>0</v>
      </c>
      <c r="BV85" s="73">
        <v>0</v>
      </c>
      <c r="BW85" s="73">
        <v>0</v>
      </c>
      <c r="BX85" s="73">
        <v>0</v>
      </c>
      <c r="BY85" s="73">
        <v>0</v>
      </c>
      <c r="BZ85" s="73">
        <v>0</v>
      </c>
      <c r="CA85" s="73">
        <v>0</v>
      </c>
      <c r="CB85" s="73">
        <v>0</v>
      </c>
      <c r="CC85" s="90"/>
      <c r="CD85" s="28" t="e">
        <f t="shared" si="26"/>
        <v>#DIV/0!</v>
      </c>
      <c r="CE85" s="28" t="e">
        <f t="shared" si="27"/>
        <v>#DIV/0!</v>
      </c>
      <c r="CF85" s="66">
        <f t="shared" si="28"/>
        <v>-1</v>
      </c>
      <c r="CG85" s="66" t="str">
        <f t="shared" si="29"/>
        <v/>
      </c>
      <c r="CH85" s="66">
        <f t="shared" si="30"/>
        <v>-1</v>
      </c>
      <c r="CI85" s="66">
        <f t="shared" si="31"/>
        <v>-1</v>
      </c>
      <c r="CJ85" s="66">
        <f t="shared" si="32"/>
        <v>-1</v>
      </c>
      <c r="CK85" s="66">
        <f t="shared" si="33"/>
        <v>-1</v>
      </c>
      <c r="CL85" s="66">
        <f t="shared" si="34"/>
        <v>-1</v>
      </c>
      <c r="CM85" s="40" t="e">
        <f t="shared" si="36"/>
        <v>#DIV/0!</v>
      </c>
      <c r="CN85" s="40" t="e">
        <f t="shared" si="37"/>
        <v>#DIV/0!</v>
      </c>
      <c r="CO85" s="40" t="e">
        <f t="shared" si="38"/>
        <v>#DIV/0!</v>
      </c>
      <c r="CP85" s="40" t="e">
        <f t="shared" si="39"/>
        <v>#DIV/0!</v>
      </c>
      <c r="CQ85" s="66" t="str">
        <f>IF(N85=0,"",(#REF!-N85)/N85)</f>
        <v/>
      </c>
      <c r="CR85" s="66" t="str">
        <f t="shared" si="35"/>
        <v/>
      </c>
    </row>
    <row r="86" spans="1:96" x14ac:dyDescent="0.25">
      <c r="A86" s="90" t="s">
        <v>374</v>
      </c>
      <c r="B86" s="74">
        <v>21929.803047000001</v>
      </c>
      <c r="C86" s="74"/>
      <c r="D86" s="74">
        <v>47322.088551000001</v>
      </c>
      <c r="E86" s="74">
        <v>3785.1389982000001</v>
      </c>
      <c r="F86" s="74">
        <v>3515.0299866999999</v>
      </c>
      <c r="G86" s="74">
        <v>3487.4403121</v>
      </c>
      <c r="H86" s="74">
        <v>2320.3273085000001</v>
      </c>
      <c r="I86" s="43"/>
      <c r="J86" s="43"/>
      <c r="K86" s="90"/>
      <c r="L86" s="90"/>
      <c r="M86" s="90"/>
      <c r="N86" s="90"/>
      <c r="O86" s="90"/>
      <c r="P86" s="90"/>
      <c r="Q86" s="73" t="s">
        <v>374</v>
      </c>
      <c r="R86" s="73">
        <v>0</v>
      </c>
      <c r="S86" s="73">
        <v>0</v>
      </c>
      <c r="T86" s="73">
        <v>0</v>
      </c>
      <c r="U86" s="73">
        <v>0</v>
      </c>
      <c r="V86" s="73">
        <v>0</v>
      </c>
      <c r="W86" s="73">
        <v>0</v>
      </c>
      <c r="X86" s="73">
        <v>0</v>
      </c>
      <c r="Y86" s="73">
        <v>0</v>
      </c>
      <c r="Z86" s="73">
        <v>0</v>
      </c>
      <c r="AA86" s="73">
        <v>0</v>
      </c>
      <c r="AB86" s="73">
        <v>0</v>
      </c>
      <c r="AC86" s="73">
        <v>0</v>
      </c>
      <c r="AD86" s="73">
        <v>0</v>
      </c>
      <c r="AE86" s="73">
        <v>0</v>
      </c>
      <c r="AF86" s="73">
        <v>0</v>
      </c>
      <c r="AG86" s="73">
        <v>0</v>
      </c>
      <c r="AH86" s="73">
        <v>0</v>
      </c>
      <c r="AI86" s="73">
        <v>0</v>
      </c>
      <c r="AJ86" s="73">
        <v>0</v>
      </c>
      <c r="AK86" s="73">
        <v>0</v>
      </c>
      <c r="AL86" s="73">
        <v>0</v>
      </c>
      <c r="AM86" s="73">
        <v>0</v>
      </c>
      <c r="AN86" s="73">
        <v>0</v>
      </c>
      <c r="AO86" s="73">
        <v>0</v>
      </c>
      <c r="AP86" s="73">
        <v>0</v>
      </c>
      <c r="AQ86" s="73">
        <v>0</v>
      </c>
      <c r="AR86" s="73">
        <v>0</v>
      </c>
      <c r="AS86" s="73">
        <v>0</v>
      </c>
      <c r="AT86" s="73">
        <v>0</v>
      </c>
      <c r="AU86" s="73">
        <v>0</v>
      </c>
      <c r="AV86" s="73">
        <v>0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0</v>
      </c>
      <c r="BC86" s="73">
        <v>0</v>
      </c>
      <c r="BD86" s="73">
        <v>0</v>
      </c>
      <c r="BE86" s="73">
        <v>0</v>
      </c>
      <c r="BF86" s="73">
        <v>0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0</v>
      </c>
      <c r="BM86" s="73">
        <v>0</v>
      </c>
      <c r="BN86" s="73">
        <v>0</v>
      </c>
      <c r="BO86" s="73">
        <v>0</v>
      </c>
      <c r="BP86" s="73">
        <v>0</v>
      </c>
      <c r="BQ86" s="73">
        <v>0</v>
      </c>
      <c r="BR86" s="73">
        <v>0</v>
      </c>
      <c r="BS86" s="73">
        <v>0</v>
      </c>
      <c r="BT86" s="73">
        <v>0</v>
      </c>
      <c r="BU86" s="73">
        <v>0</v>
      </c>
      <c r="BV86" s="73">
        <v>0</v>
      </c>
      <c r="BW86" s="73">
        <v>0</v>
      </c>
      <c r="BX86" s="73">
        <v>0</v>
      </c>
      <c r="BY86" s="73">
        <v>0</v>
      </c>
      <c r="BZ86" s="73">
        <v>0</v>
      </c>
      <c r="CA86" s="73">
        <v>0</v>
      </c>
      <c r="CB86" s="73">
        <v>0</v>
      </c>
      <c r="CC86" s="90"/>
      <c r="CD86" s="28" t="e">
        <f t="shared" si="26"/>
        <v>#DIV/0!</v>
      </c>
      <c r="CE86" s="28" t="e">
        <f t="shared" si="27"/>
        <v>#DIV/0!</v>
      </c>
      <c r="CF86" s="66">
        <f t="shared" si="28"/>
        <v>-1</v>
      </c>
      <c r="CG86" s="66" t="str">
        <f t="shared" si="29"/>
        <v/>
      </c>
      <c r="CH86" s="66">
        <f t="shared" si="30"/>
        <v>-1</v>
      </c>
      <c r="CI86" s="66">
        <f t="shared" si="31"/>
        <v>-1</v>
      </c>
      <c r="CJ86" s="66">
        <f t="shared" si="32"/>
        <v>-1</v>
      </c>
      <c r="CK86" s="66">
        <f t="shared" si="33"/>
        <v>-1</v>
      </c>
      <c r="CL86" s="66">
        <f t="shared" si="34"/>
        <v>-1</v>
      </c>
      <c r="CM86" s="40" t="e">
        <f t="shared" si="36"/>
        <v>#DIV/0!</v>
      </c>
      <c r="CN86" s="40" t="e">
        <f t="shared" si="37"/>
        <v>#DIV/0!</v>
      </c>
      <c r="CO86" s="40" t="e">
        <f t="shared" si="38"/>
        <v>#DIV/0!</v>
      </c>
      <c r="CP86" s="40" t="e">
        <f t="shared" si="39"/>
        <v>#DIV/0!</v>
      </c>
      <c r="CQ86" s="66" t="str">
        <f>IF(N86=0,"",(#REF!-N86)/N86)</f>
        <v/>
      </c>
      <c r="CR86" s="66" t="str">
        <f t="shared" si="35"/>
        <v/>
      </c>
    </row>
    <row r="87" spans="1:96" x14ac:dyDescent="0.25">
      <c r="A87" s="13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</row>
    <row r="88" spans="1:96" x14ac:dyDescent="0.25">
      <c r="A88" s="13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</row>
    <row r="89" spans="1:96" x14ac:dyDescent="0.25">
      <c r="A89" s="13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</row>
    <row r="90" spans="1:96" x14ac:dyDescent="0.25">
      <c r="A90" s="13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</row>
    <row r="91" spans="1:96" x14ac:dyDescent="0.25">
      <c r="A91" s="13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</row>
    <row r="92" spans="1:96" x14ac:dyDescent="0.25">
      <c r="A92" s="13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</row>
    <row r="93" spans="1:96" x14ac:dyDescent="0.25">
      <c r="A93" s="13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</row>
    <row r="94" spans="1:96" x14ac:dyDescent="0.25">
      <c r="A94" s="13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</row>
    <row r="95" spans="1:96" x14ac:dyDescent="0.25">
      <c r="A95" s="16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</row>
    <row r="96" spans="1:96" x14ac:dyDescent="0.25">
      <c r="A96" s="16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</row>
    <row r="97" spans="1:3" x14ac:dyDescent="0.25">
      <c r="A97" s="12"/>
      <c r="B97" s="91"/>
      <c r="C97" s="4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Y69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RowHeight="15" x14ac:dyDescent="0.25"/>
  <cols>
    <col min="1" max="1" width="19.5703125" customWidth="1"/>
    <col min="2" max="2" width="10.28515625" bestFit="1" customWidth="1"/>
    <col min="3" max="3" width="7.85546875" bestFit="1" customWidth="1"/>
    <col min="4" max="4" width="9.42578125" bestFit="1" customWidth="1"/>
    <col min="5" max="7" width="7.85546875" bestFit="1" customWidth="1"/>
    <col min="8" max="8" width="9.42578125" bestFit="1" customWidth="1"/>
    <col min="9" max="9" width="9" bestFit="1" customWidth="1"/>
    <col min="10" max="10" width="9.140625" bestFit="1" customWidth="1"/>
    <col min="11" max="11" width="6.85546875" bestFit="1" customWidth="1"/>
    <col min="12" max="12" width="9.85546875" bestFit="1" customWidth="1"/>
    <col min="13" max="13" width="6.85546875" bestFit="1" customWidth="1"/>
    <col min="14" max="14" width="11.140625" bestFit="1" customWidth="1"/>
    <col min="15" max="17" width="9.140625" style="21" customWidth="1"/>
    <col min="19" max="19" width="15.42578125" bestFit="1" customWidth="1"/>
    <col min="20" max="20" width="6" style="72" bestFit="1" customWidth="1"/>
    <col min="21" max="21" width="5.42578125" style="21" bestFit="1" customWidth="1"/>
    <col min="22" max="22" width="9.85546875" style="19" bestFit="1" customWidth="1"/>
    <col min="23" max="23" width="5.7109375" style="19" bestFit="1" customWidth="1"/>
    <col min="24" max="24" width="14.5703125" style="19" bestFit="1" customWidth="1"/>
    <col min="25" max="25" width="5.7109375" style="19" bestFit="1" customWidth="1"/>
    <col min="26" max="26" width="5.42578125" style="73" bestFit="1" customWidth="1"/>
    <col min="27" max="27" width="6.7109375" style="19" bestFit="1" customWidth="1"/>
    <col min="28" max="28" width="13.42578125" style="19" bestFit="1" customWidth="1"/>
    <col min="29" max="29" width="9.28515625" style="19" bestFit="1" customWidth="1"/>
    <col min="30" max="30" width="4" style="19" bestFit="1" customWidth="1"/>
    <col min="31" max="31" width="9.28515625" style="19" bestFit="1" customWidth="1"/>
    <col min="32" max="33" width="6.7109375" style="19" bestFit="1" customWidth="1"/>
    <col min="34" max="34" width="5.7109375" style="19" bestFit="1" customWidth="1"/>
    <col min="35" max="35" width="6.7109375" style="19" bestFit="1" customWidth="1"/>
    <col min="36" max="36" width="5.7109375" style="73" bestFit="1" customWidth="1"/>
    <col min="37" max="37" width="6.42578125" style="19" bestFit="1" customWidth="1"/>
    <col min="38" max="38" width="15.42578125" style="19" bestFit="1" customWidth="1"/>
    <col min="39" max="39" width="5.7109375" style="19" bestFit="1" customWidth="1"/>
    <col min="40" max="40" width="6.5703125" style="19" bestFit="1" customWidth="1"/>
    <col min="41" max="41" width="6.7109375" style="19" bestFit="1" customWidth="1"/>
    <col min="42" max="42" width="5.140625" style="19" bestFit="1" customWidth="1"/>
    <col min="43" max="43" width="5.7109375" style="73" bestFit="1" customWidth="1"/>
    <col min="44" max="44" width="4.140625" style="19" bestFit="1" customWidth="1"/>
    <col min="45" max="45" width="6.5703125" style="19" bestFit="1" customWidth="1"/>
    <col min="46" max="46" width="6.140625" style="19" bestFit="1" customWidth="1"/>
    <col min="47" max="47" width="7.7109375" style="19" bestFit="1" customWidth="1"/>
    <col min="48" max="48" width="10" style="19" bestFit="1" customWidth="1"/>
    <col min="49" max="49" width="7.7109375" style="73" bestFit="1" customWidth="1"/>
    <col min="50" max="50" width="7.7109375" style="19" bestFit="1" customWidth="1"/>
    <col min="51" max="51" width="6.7109375" style="19" bestFit="1" customWidth="1"/>
    <col min="52" max="52" width="7.7109375" style="19" bestFit="1" customWidth="1"/>
    <col min="53" max="53" width="6" style="19" bestFit="1" customWidth="1"/>
    <col min="54" max="54" width="6.7109375" style="19" bestFit="1" customWidth="1"/>
    <col min="55" max="55" width="4.28515625" style="19" bestFit="1" customWidth="1"/>
    <col min="56" max="56" width="7.7109375" style="19" bestFit="1" customWidth="1"/>
    <col min="57" max="57" width="5.7109375" style="19" bestFit="1" customWidth="1"/>
    <col min="58" max="59" width="6.7109375" style="19" bestFit="1" customWidth="1"/>
    <col min="60" max="60" width="4.140625" style="19" bestFit="1" customWidth="1"/>
    <col min="61" max="61" width="5.85546875" style="19" bestFit="1" customWidth="1"/>
    <col min="62" max="62" width="6.7109375" style="19" bestFit="1" customWidth="1"/>
    <col min="63" max="64" width="7.7109375" style="19" bestFit="1" customWidth="1"/>
    <col min="65" max="65" width="6.7109375" style="19" bestFit="1" customWidth="1"/>
    <col min="66" max="66" width="5.140625" style="19" bestFit="1" customWidth="1"/>
    <col min="67" max="67" width="5.28515625" style="19" bestFit="1" customWidth="1"/>
    <col min="68" max="68" width="8.7109375" style="19" bestFit="1" customWidth="1"/>
    <col min="69" max="69" width="5.7109375" style="19" bestFit="1" customWidth="1"/>
    <col min="70" max="70" width="7.85546875" style="19" bestFit="1" customWidth="1"/>
    <col min="71" max="71" width="5.85546875" style="19" bestFit="1" customWidth="1"/>
    <col min="72" max="72" width="6" style="19" bestFit="1" customWidth="1"/>
    <col min="73" max="73" width="7.7109375" style="19" bestFit="1" customWidth="1"/>
    <col min="74" max="74" width="5.7109375" style="19" bestFit="1" customWidth="1"/>
    <col min="75" max="76" width="6.7109375" style="19" bestFit="1" customWidth="1"/>
    <col min="77" max="77" width="3.85546875" style="19" bestFit="1" customWidth="1"/>
    <col min="78" max="78" width="7.7109375" style="19" bestFit="1" customWidth="1"/>
    <col min="79" max="79" width="8" style="19" bestFit="1" customWidth="1"/>
    <col min="80" max="81" width="5.7109375" style="19" bestFit="1" customWidth="1"/>
    <col min="82" max="82" width="6.7109375" style="19" bestFit="1" customWidth="1"/>
    <col min="83" max="83" width="4.85546875" style="73" bestFit="1" customWidth="1"/>
    <col min="84" max="84" width="6.7109375" style="19" bestFit="1" customWidth="1"/>
    <col min="85" max="85" width="9.140625" style="19" bestFit="1" customWidth="1"/>
    <col min="86" max="86" width="7.140625" style="19" bestFit="1" customWidth="1"/>
    <col min="87" max="87" width="7.7109375" style="19" customWidth="1"/>
    <col min="88" max="100" width="9.140625" style="6"/>
  </cols>
  <sheetData>
    <row r="1" spans="1:103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 t="s">
        <v>297</v>
      </c>
      <c r="T1" s="90"/>
      <c r="U1" s="90"/>
      <c r="V1" s="73"/>
      <c r="W1" s="73"/>
      <c r="X1" s="73"/>
      <c r="Y1" s="73"/>
      <c r="AA1" s="73"/>
      <c r="AB1" s="73"/>
      <c r="AC1" s="73"/>
      <c r="AD1" s="73"/>
      <c r="AE1" s="73"/>
      <c r="AF1" s="73"/>
      <c r="AG1" s="73"/>
      <c r="AH1" s="73"/>
      <c r="AI1" s="73"/>
      <c r="AK1" s="73"/>
      <c r="AL1" s="73"/>
      <c r="AM1" s="73"/>
      <c r="AN1" s="73"/>
      <c r="AO1" s="73"/>
      <c r="AP1" s="73"/>
      <c r="AR1" s="73"/>
      <c r="AS1" s="73"/>
      <c r="AT1" s="73"/>
      <c r="AU1" s="73"/>
      <c r="AV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F1" s="73"/>
      <c r="CG1" s="73"/>
      <c r="CH1" s="73"/>
      <c r="CI1" s="73"/>
      <c r="CJ1" s="6" t="s">
        <v>298</v>
      </c>
      <c r="CW1" s="90"/>
      <c r="CX1" s="90"/>
      <c r="CY1" s="90"/>
    </row>
    <row r="2" spans="1:103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375</v>
      </c>
      <c r="L2" s="90" t="s">
        <v>302</v>
      </c>
      <c r="M2" s="90" t="s">
        <v>67</v>
      </c>
      <c r="N2" s="90" t="s">
        <v>303</v>
      </c>
      <c r="O2" s="90" t="s">
        <v>304</v>
      </c>
      <c r="P2" s="90" t="s">
        <v>305</v>
      </c>
      <c r="Q2" s="90" t="s">
        <v>306</v>
      </c>
      <c r="R2" s="90"/>
      <c r="S2" s="90" t="s">
        <v>307</v>
      </c>
      <c r="T2" s="90" t="s">
        <v>308</v>
      </c>
      <c r="U2" s="90" t="s">
        <v>35</v>
      </c>
      <c r="V2" s="90" t="s">
        <v>37</v>
      </c>
      <c r="W2" s="90" t="s">
        <v>39</v>
      </c>
      <c r="X2" s="90" t="s">
        <v>41</v>
      </c>
      <c r="Y2" s="90" t="s">
        <v>43</v>
      </c>
      <c r="Z2" s="90" t="s">
        <v>309</v>
      </c>
      <c r="AA2" s="90" t="s">
        <v>45</v>
      </c>
      <c r="AB2" s="90" t="s">
        <v>47</v>
      </c>
      <c r="AC2" s="90" t="s">
        <v>49</v>
      </c>
      <c r="AD2" s="90" t="s">
        <v>51</v>
      </c>
      <c r="AE2" s="90" t="s">
        <v>53</v>
      </c>
      <c r="AF2" s="90" t="s">
        <v>55</v>
      </c>
      <c r="AG2" s="90" t="s">
        <v>57</v>
      </c>
      <c r="AH2" s="90" t="s">
        <v>59</v>
      </c>
      <c r="AI2" s="90" t="s">
        <v>61</v>
      </c>
      <c r="AJ2" s="90" t="s">
        <v>310</v>
      </c>
      <c r="AK2" s="90" t="s">
        <v>63</v>
      </c>
      <c r="AL2" s="90" t="s">
        <v>65</v>
      </c>
      <c r="AM2" s="90" t="s">
        <v>67</v>
      </c>
      <c r="AN2" s="90" t="s">
        <v>69</v>
      </c>
      <c r="AO2" s="90" t="s">
        <v>71</v>
      </c>
      <c r="AP2" s="90" t="s">
        <v>73</v>
      </c>
      <c r="AQ2" s="90" t="s">
        <v>311</v>
      </c>
      <c r="AR2" s="90" t="s">
        <v>75</v>
      </c>
      <c r="AS2" s="90" t="s">
        <v>77</v>
      </c>
      <c r="AT2" s="90" t="s">
        <v>79</v>
      </c>
      <c r="AU2" s="90" t="s">
        <v>81</v>
      </c>
      <c r="AV2" s="90" t="s">
        <v>83</v>
      </c>
      <c r="AW2" s="90" t="s">
        <v>312</v>
      </c>
      <c r="AX2" s="90" t="s">
        <v>85</v>
      </c>
      <c r="AY2" s="90" t="s">
        <v>87</v>
      </c>
      <c r="AZ2" s="90" t="s">
        <v>160</v>
      </c>
      <c r="BA2" s="90" t="s">
        <v>91</v>
      </c>
      <c r="BB2" s="90" t="s">
        <v>93</v>
      </c>
      <c r="BC2" s="90" t="s">
        <v>95</v>
      </c>
      <c r="BD2" s="90" t="s">
        <v>97</v>
      </c>
      <c r="BE2" s="90" t="s">
        <v>99</v>
      </c>
      <c r="BF2" s="90" t="s">
        <v>101</v>
      </c>
      <c r="BG2" s="90" t="s">
        <v>103</v>
      </c>
      <c r="BH2" s="90" t="s">
        <v>105</v>
      </c>
      <c r="BI2" s="90" t="s">
        <v>107</v>
      </c>
      <c r="BJ2" s="90" t="s">
        <v>109</v>
      </c>
      <c r="BK2" s="90" t="s">
        <v>161</v>
      </c>
      <c r="BL2" s="90" t="s">
        <v>162</v>
      </c>
      <c r="BM2" s="90" t="s">
        <v>111</v>
      </c>
      <c r="BN2" s="90" t="s">
        <v>113</v>
      </c>
      <c r="BO2" s="90" t="s">
        <v>115</v>
      </c>
      <c r="BP2" s="90" t="s">
        <v>117</v>
      </c>
      <c r="BQ2" s="90" t="s">
        <v>119</v>
      </c>
      <c r="BR2" s="90" t="s">
        <v>121</v>
      </c>
      <c r="BS2" s="90" t="s">
        <v>123</v>
      </c>
      <c r="BT2" s="90" t="s">
        <v>125</v>
      </c>
      <c r="BU2" s="90" t="s">
        <v>127</v>
      </c>
      <c r="BV2" s="90" t="s">
        <v>129</v>
      </c>
      <c r="BW2" s="90" t="s">
        <v>131</v>
      </c>
      <c r="BX2" s="90" t="s">
        <v>133</v>
      </c>
      <c r="BY2" s="90" t="s">
        <v>135</v>
      </c>
      <c r="BZ2" s="90" t="s">
        <v>139</v>
      </c>
      <c r="CA2" s="90" t="s">
        <v>141</v>
      </c>
      <c r="CB2" s="90" t="s">
        <v>143</v>
      </c>
      <c r="CC2" s="90" t="s">
        <v>145</v>
      </c>
      <c r="CD2" s="90" t="s">
        <v>147</v>
      </c>
      <c r="CE2" s="90" t="s">
        <v>149</v>
      </c>
      <c r="CF2" s="90" t="s">
        <v>151</v>
      </c>
      <c r="CG2" s="90" t="s">
        <v>153</v>
      </c>
      <c r="CH2" s="90" t="s">
        <v>155</v>
      </c>
      <c r="CI2" s="90"/>
      <c r="CJ2" s="6" t="s">
        <v>53</v>
      </c>
      <c r="CK2" s="6" t="s">
        <v>81</v>
      </c>
      <c r="CL2" s="6" t="s">
        <v>160</v>
      </c>
      <c r="CM2" s="6" t="s">
        <v>161</v>
      </c>
      <c r="CN2" s="6" t="s">
        <v>162</v>
      </c>
      <c r="CO2" s="6" t="s">
        <v>139</v>
      </c>
      <c r="CP2" s="6" t="s">
        <v>163</v>
      </c>
      <c r="CQ2" s="6" t="s">
        <v>300</v>
      </c>
      <c r="CR2" s="6" t="s">
        <v>301</v>
      </c>
      <c r="CS2" s="6" t="s">
        <v>375</v>
      </c>
      <c r="CT2" s="6" t="s">
        <v>302</v>
      </c>
      <c r="CU2" s="6" t="s">
        <v>67</v>
      </c>
      <c r="CV2" s="6" t="s">
        <v>303</v>
      </c>
      <c r="CW2" s="90" t="s">
        <v>304</v>
      </c>
      <c r="CX2" s="90" t="s">
        <v>305</v>
      </c>
      <c r="CY2" s="90" t="s">
        <v>306</v>
      </c>
    </row>
    <row r="3" spans="1:103" x14ac:dyDescent="0.25">
      <c r="A3" s="90" t="s">
        <v>165</v>
      </c>
      <c r="B3" s="73">
        <v>49300.192297000001</v>
      </c>
      <c r="C3" s="73">
        <v>384.23400937000002</v>
      </c>
      <c r="D3" s="73">
        <v>3196.4943822999999</v>
      </c>
      <c r="E3" s="73">
        <v>9778.8402666999991</v>
      </c>
      <c r="F3" s="73">
        <v>8881.3358678999994</v>
      </c>
      <c r="G3" s="73">
        <v>494.59952111000001</v>
      </c>
      <c r="H3" s="73">
        <v>12635.589877</v>
      </c>
      <c r="I3" s="73">
        <v>97.285419249</v>
      </c>
      <c r="J3" s="73">
        <v>227.81477579</v>
      </c>
      <c r="K3" s="73"/>
      <c r="L3" s="73">
        <v>104.92535598000001</v>
      </c>
      <c r="M3" s="73">
        <v>46.810796023000002</v>
      </c>
      <c r="N3" s="73">
        <v>95.119729202000002</v>
      </c>
      <c r="O3" s="73">
        <v>4.4586037051999998</v>
      </c>
      <c r="P3" s="73">
        <v>24.286766167</v>
      </c>
      <c r="Q3" s="73">
        <v>7.7243920072999996</v>
      </c>
      <c r="R3" s="73"/>
      <c r="S3" s="73" t="s">
        <v>165</v>
      </c>
      <c r="T3" s="73">
        <v>43.971419031723798</v>
      </c>
      <c r="U3" s="73">
        <v>3.6319628667193302</v>
      </c>
      <c r="V3" s="73">
        <v>4.4586169739818198</v>
      </c>
      <c r="W3" s="73">
        <v>97.618097682580697</v>
      </c>
      <c r="X3" s="73">
        <v>97.618005710574494</v>
      </c>
      <c r="Y3" s="73">
        <v>59.646597452586803</v>
      </c>
      <c r="Z3" s="73">
        <v>10.067835989879701</v>
      </c>
      <c r="AA3" s="73">
        <v>227.836196963867</v>
      </c>
      <c r="AB3" s="73">
        <v>24.318522120164399</v>
      </c>
      <c r="AC3" s="73">
        <v>513.066504637501</v>
      </c>
      <c r="AD3" s="73">
        <v>0</v>
      </c>
      <c r="AE3" s="73">
        <v>49358.5807005186</v>
      </c>
      <c r="AF3" s="73">
        <v>632.94291532737998</v>
      </c>
      <c r="AG3" s="73">
        <v>15.7408374208118</v>
      </c>
      <c r="AH3" s="73">
        <v>66.513743383389595</v>
      </c>
      <c r="AI3" s="73">
        <v>404.56541833267897</v>
      </c>
      <c r="AJ3" s="73">
        <v>1.15726441388746E-3</v>
      </c>
      <c r="AK3" s="73">
        <v>105.346536341099</v>
      </c>
      <c r="AL3" s="73">
        <v>105.346536341099</v>
      </c>
      <c r="AM3" s="73">
        <v>46.810812018507796</v>
      </c>
      <c r="AN3" s="73">
        <v>0</v>
      </c>
      <c r="AO3" s="73">
        <v>788.89289840664196</v>
      </c>
      <c r="AP3" s="73">
        <v>2.1995957919902298</v>
      </c>
      <c r="AQ3" s="73">
        <v>56.095019914950797</v>
      </c>
      <c r="AR3" s="73">
        <v>2.3074690044083601</v>
      </c>
      <c r="AS3" s="73">
        <v>95.120419641300302</v>
      </c>
      <c r="AT3" s="73">
        <v>7.72705128651564</v>
      </c>
      <c r="AU3" s="73">
        <v>384.23379863886601</v>
      </c>
      <c r="AV3" s="73">
        <v>0</v>
      </c>
      <c r="AW3" s="73">
        <v>12600.8276006547</v>
      </c>
      <c r="AX3" s="73">
        <v>2877.9420246344498</v>
      </c>
      <c r="AY3" s="73">
        <v>319.77132541653498</v>
      </c>
      <c r="AZ3" s="73">
        <v>3197.7133500509799</v>
      </c>
      <c r="BA3" s="73">
        <v>5.9105297384524599E-4</v>
      </c>
      <c r="BB3" s="73">
        <v>446.60674335995299</v>
      </c>
      <c r="BC3" s="73">
        <v>2.9075513896283498</v>
      </c>
      <c r="BD3" s="73">
        <v>8193.4957414639794</v>
      </c>
      <c r="BE3" s="73">
        <v>3.2606599822527902</v>
      </c>
      <c r="BF3" s="73">
        <v>676.74263220842499</v>
      </c>
      <c r="BG3" s="73">
        <v>854.30195583039801</v>
      </c>
      <c r="BH3" s="73">
        <v>1.86458060913705</v>
      </c>
      <c r="BI3" s="73">
        <v>1.9392361866653399E-2</v>
      </c>
      <c r="BJ3" s="73">
        <v>520.56987880090605</v>
      </c>
      <c r="BK3" s="73">
        <v>9789.4618174392199</v>
      </c>
      <c r="BL3" s="73">
        <v>8889.8165237008998</v>
      </c>
      <c r="BM3" s="73">
        <v>899.64529373832204</v>
      </c>
      <c r="BN3" s="73">
        <v>7.1829359910051398</v>
      </c>
      <c r="BO3" s="73">
        <v>9.0445845444975401E-2</v>
      </c>
      <c r="BP3" s="73">
        <v>210.31567307660501</v>
      </c>
      <c r="BQ3" s="73">
        <v>53.156824164861597</v>
      </c>
      <c r="BR3" s="73">
        <v>2400.5678944206502</v>
      </c>
      <c r="BS3" s="73">
        <v>132.09050605995401</v>
      </c>
      <c r="BT3" s="73">
        <v>32.319295132745701</v>
      </c>
      <c r="BU3" s="73">
        <v>3866.01648561208</v>
      </c>
      <c r="BV3" s="73">
        <v>64.070002987234503</v>
      </c>
      <c r="BW3" s="73">
        <v>2.4008040293876101</v>
      </c>
      <c r="BX3" s="73">
        <v>125.88432641633101</v>
      </c>
      <c r="BY3" s="73">
        <v>0.124681769209146</v>
      </c>
      <c r="BZ3" s="73">
        <v>494.62732552235701</v>
      </c>
      <c r="CA3" s="73">
        <v>334.14079223026903</v>
      </c>
      <c r="CB3" s="73">
        <v>3.6977342166989002E-2</v>
      </c>
      <c r="CC3" s="73">
        <v>26.812692596956701</v>
      </c>
      <c r="CD3" s="73">
        <v>563.72407503028501</v>
      </c>
      <c r="CE3" s="73">
        <v>0</v>
      </c>
      <c r="CF3" s="73">
        <v>273.23995919277701</v>
      </c>
      <c r="CG3" s="73">
        <v>12639.5485567993</v>
      </c>
      <c r="CH3" s="73">
        <v>400.93291014919203</v>
      </c>
      <c r="CI3" s="90"/>
      <c r="CJ3" s="44">
        <f t="shared" ref="CJ3:CJ34" si="0">IF(AE3=0,"",(AE3-B3)/B3)</f>
        <v>1.1843443361609642E-3</v>
      </c>
      <c r="CK3" s="44">
        <f t="shared" ref="CK3:CK34" si="1">IF(AU3=0,"",(AU3-C3)/C3)</f>
        <v>-5.4844477292309619E-7</v>
      </c>
      <c r="CL3" s="44">
        <f t="shared" ref="CL3:CL34" si="2">IF(AZ3=0,"",(AZ3-D3)/D3)</f>
        <v>3.8134518794396682E-4</v>
      </c>
      <c r="CM3" s="44">
        <f t="shared" ref="CM3:CM34" si="3">IF(BK3=0,"",(BK3-E3)/E3)</f>
        <v>1.0861769340266717E-3</v>
      </c>
      <c r="CN3" s="44">
        <f t="shared" ref="CN3:CN34" si="4">IF(BL3=0,"",(BL3-F3)/F3)</f>
        <v>9.5488515771059127E-4</v>
      </c>
      <c r="CO3" s="44">
        <f t="shared" ref="CO3:CO34" si="5">IF(BZ3=0,"",(BZ3-G3)/G3)</f>
        <v>5.6216011480561177E-5</v>
      </c>
      <c r="CP3" s="44">
        <f t="shared" ref="CP3:CP34" si="6">IF(CG3=0,"",(CG3-H3)/H3)</f>
        <v>3.1329600262711312E-4</v>
      </c>
      <c r="CQ3" s="44">
        <f t="shared" ref="CQ3:CQ34" si="7">IF(X3=0,"",(X3-I3)/I3)</f>
        <v>3.4186670946367128E-3</v>
      </c>
      <c r="CR3" s="44">
        <f t="shared" ref="CR3:CR34" si="8">IF(AA3=0,"",AA3-J3)/J3</f>
        <v>9.4028904809683844E-5</v>
      </c>
      <c r="CS3" s="44" t="str">
        <f t="shared" ref="CS3:CS34" si="9">IF(AD3=0,"",(AD3-K3)/K3)</f>
        <v/>
      </c>
      <c r="CT3" s="44">
        <f t="shared" ref="CT3:CT34" si="10">IF(AL3=0,"",(AL3-L3)/L3)</f>
        <v>4.014095136158244E-3</v>
      </c>
      <c r="CU3" s="44">
        <f t="shared" ref="CU3:CU34" si="11">IF(AM3=0,"",(AM3-M3)/M3)</f>
        <v>3.4170552850420111E-7</v>
      </c>
      <c r="CV3" s="44">
        <f t="shared" ref="CV3:CV34" si="12">IF(AS3=0,"",(AS3-N3)/N3)</f>
        <v>7.2586339983530452E-6</v>
      </c>
      <c r="CW3" s="44">
        <f t="shared" ref="CW3:CW34" si="13">IF(V3=0,"",(V3-O3)/O3)</f>
        <v>2.9759948847836965E-6</v>
      </c>
      <c r="CX3" s="44">
        <f t="shared" ref="CX3:CX34" si="14">IF(AB3=0,"",(AB3-P3)/P3)</f>
        <v>1.3075414382483022E-3</v>
      </c>
      <c r="CY3" s="44">
        <f t="shared" ref="CY3:CY34" si="15">IF(AT3=0,"",(AT3-Q3)/Q3)</f>
        <v>3.4427035980659444E-4</v>
      </c>
    </row>
    <row r="4" spans="1:103" x14ac:dyDescent="0.25">
      <c r="A4" s="90" t="s">
        <v>167</v>
      </c>
      <c r="B4" s="73">
        <v>13434.629244</v>
      </c>
      <c r="C4" s="73">
        <v>4375.1618308999996</v>
      </c>
      <c r="D4" s="73">
        <v>8147.0576669000002</v>
      </c>
      <c r="E4" s="73">
        <v>6475.5709432000003</v>
      </c>
      <c r="F4" s="73">
        <v>5716.2338116999999</v>
      </c>
      <c r="G4" s="73">
        <v>713.15786878999995</v>
      </c>
      <c r="H4" s="73">
        <v>11699.057121</v>
      </c>
      <c r="I4" s="73">
        <v>89.749373766000005</v>
      </c>
      <c r="J4" s="73">
        <v>115.8646038</v>
      </c>
      <c r="K4" s="73"/>
      <c r="L4" s="73">
        <v>128.23532832000001</v>
      </c>
      <c r="M4" s="73">
        <v>20.294679679000001</v>
      </c>
      <c r="N4" s="73">
        <v>152.07567652</v>
      </c>
      <c r="O4" s="73">
        <v>1.3928212653000001</v>
      </c>
      <c r="P4" s="73">
        <v>9.8927243954000001</v>
      </c>
      <c r="Q4" s="73">
        <v>10.676252987</v>
      </c>
      <c r="R4" s="73"/>
      <c r="S4" s="73" t="s">
        <v>167</v>
      </c>
      <c r="T4" s="73">
        <v>72.673489719564301</v>
      </c>
      <c r="U4" s="73">
        <v>10.728461241507899</v>
      </c>
      <c r="V4" s="73">
        <v>1.39258912314396</v>
      </c>
      <c r="W4" s="73">
        <v>97.972328592665804</v>
      </c>
      <c r="X4" s="73">
        <v>93.081532056147793</v>
      </c>
      <c r="Y4" s="73">
        <v>138.151472144331</v>
      </c>
      <c r="Z4" s="73">
        <v>17.2337110858976</v>
      </c>
      <c r="AA4" s="73">
        <v>141.67283813169101</v>
      </c>
      <c r="AB4" s="73">
        <v>9.95233321802041</v>
      </c>
      <c r="AC4" s="73">
        <v>1841.2135676712401</v>
      </c>
      <c r="AD4" s="73">
        <v>0</v>
      </c>
      <c r="AE4" s="73">
        <v>13506.5450879368</v>
      </c>
      <c r="AF4" s="73">
        <v>160.27768399189799</v>
      </c>
      <c r="AG4" s="73">
        <v>42.654463159842699</v>
      </c>
      <c r="AH4" s="73">
        <v>27.643505616739599</v>
      </c>
      <c r="AI4" s="73">
        <v>595.59506277865398</v>
      </c>
      <c r="AJ4" s="73">
        <v>1.3663949994995801</v>
      </c>
      <c r="AK4" s="73">
        <v>134.28501678682201</v>
      </c>
      <c r="AL4" s="73">
        <v>134.28501678682201</v>
      </c>
      <c r="AM4" s="73">
        <v>20.2946292821531</v>
      </c>
      <c r="AN4" s="73">
        <v>0</v>
      </c>
      <c r="AO4" s="73">
        <v>1125.6434164909799</v>
      </c>
      <c r="AP4" s="73">
        <v>3.4808456768172999</v>
      </c>
      <c r="AQ4" s="73">
        <v>147.89942178919</v>
      </c>
      <c r="AR4" s="73">
        <v>7.5524676040079797</v>
      </c>
      <c r="AS4" s="73">
        <v>156.93851857265699</v>
      </c>
      <c r="AT4" s="73">
        <v>11.296127929748801</v>
      </c>
      <c r="AU4" s="73">
        <v>4374.8650799043098</v>
      </c>
      <c r="AV4" s="73">
        <v>0</v>
      </c>
      <c r="AW4" s="73">
        <v>11713.8924274541</v>
      </c>
      <c r="AX4" s="73">
        <v>7316.8072947854998</v>
      </c>
      <c r="AY4" s="73">
        <v>812.97927342493495</v>
      </c>
      <c r="AZ4" s="73">
        <v>8129.7865682104302</v>
      </c>
      <c r="BA4" s="73">
        <v>1.09918093693703E-2</v>
      </c>
      <c r="BB4" s="73">
        <v>266.95150370784302</v>
      </c>
      <c r="BC4" s="73">
        <v>3.39175757756135</v>
      </c>
      <c r="BD4" s="73">
        <v>6597.9221453959199</v>
      </c>
      <c r="BE4" s="73">
        <v>9.5285213005065295</v>
      </c>
      <c r="BF4" s="73">
        <v>160.28650440648801</v>
      </c>
      <c r="BG4" s="73">
        <v>328.41939119363701</v>
      </c>
      <c r="BH4" s="73">
        <v>6.2309698495896404</v>
      </c>
      <c r="BI4" s="73">
        <v>5.69052029189195</v>
      </c>
      <c r="BJ4" s="73">
        <v>111.42718497329599</v>
      </c>
      <c r="BK4" s="73">
        <v>6488.5415595370296</v>
      </c>
      <c r="BL4" s="73">
        <v>5726.3978944631999</v>
      </c>
      <c r="BM4" s="73">
        <v>762.14366507382704</v>
      </c>
      <c r="BN4" s="73">
        <v>4.1199590976482101</v>
      </c>
      <c r="BO4" s="73">
        <v>0.51199285052111698</v>
      </c>
      <c r="BP4" s="73">
        <v>470.421056234395</v>
      </c>
      <c r="BQ4" s="73">
        <v>27.426382501915199</v>
      </c>
      <c r="BR4" s="73">
        <v>1358.0171421485099</v>
      </c>
      <c r="BS4" s="73">
        <v>23.669639169518799</v>
      </c>
      <c r="BT4" s="73">
        <v>23.609839272033799</v>
      </c>
      <c r="BU4" s="73">
        <v>3024.8976766591099</v>
      </c>
      <c r="BV4" s="73">
        <v>48.011226728611298</v>
      </c>
      <c r="BW4" s="73">
        <v>18.211517772009</v>
      </c>
      <c r="BX4" s="73">
        <v>148.51014205481701</v>
      </c>
      <c r="BY4" s="73">
        <v>2.0276971097405698</v>
      </c>
      <c r="BZ4" s="73">
        <v>711.45550478898997</v>
      </c>
      <c r="CA4" s="73">
        <v>396.29306007256099</v>
      </c>
      <c r="CB4" s="73">
        <v>1.26792951993694E-3</v>
      </c>
      <c r="CC4" s="73">
        <v>43.878008555168201</v>
      </c>
      <c r="CD4" s="73">
        <v>848.20714941446704</v>
      </c>
      <c r="CE4" s="73">
        <v>0</v>
      </c>
      <c r="CF4" s="73">
        <v>334.301777662924</v>
      </c>
      <c r="CG4" s="73">
        <v>11704.2829052508</v>
      </c>
      <c r="CH4" s="73">
        <v>554.66675965987099</v>
      </c>
      <c r="CI4" s="90"/>
      <c r="CJ4" s="44">
        <f t="shared" si="0"/>
        <v>5.3530203648097215E-3</v>
      </c>
      <c r="CK4" s="44">
        <f t="shared" si="1"/>
        <v>-6.7826290125757319E-5</v>
      </c>
      <c r="CL4" s="44">
        <f t="shared" si="2"/>
        <v>-2.1199185516679545E-3</v>
      </c>
      <c r="CM4" s="44">
        <f t="shared" si="3"/>
        <v>2.0030073719831129E-3</v>
      </c>
      <c r="CN4" s="44">
        <f t="shared" si="4"/>
        <v>1.7781082961295458E-3</v>
      </c>
      <c r="CO4" s="44">
        <f t="shared" si="5"/>
        <v>-2.3870787598520757E-3</v>
      </c>
      <c r="CP4" s="44">
        <f t="shared" si="6"/>
        <v>4.466842239294887E-4</v>
      </c>
      <c r="CQ4" s="44">
        <f t="shared" si="7"/>
        <v>3.7127370925568719E-2</v>
      </c>
      <c r="CR4" s="44">
        <f t="shared" si="8"/>
        <v>0.2227447683352887</v>
      </c>
      <c r="CS4" s="44" t="str">
        <f t="shared" si="9"/>
        <v/>
      </c>
      <c r="CT4" s="44">
        <f t="shared" si="10"/>
        <v>4.7176457112704059E-2</v>
      </c>
      <c r="CU4" s="44">
        <f t="shared" si="11"/>
        <v>-2.4832541187648498E-6</v>
      </c>
      <c r="CV4" s="44">
        <f t="shared" si="12"/>
        <v>3.197646174546169E-2</v>
      </c>
      <c r="CW4" s="44">
        <f t="shared" si="13"/>
        <v>-1.6667045644945647E-4</v>
      </c>
      <c r="CX4" s="44">
        <f t="shared" si="14"/>
        <v>6.0255214072401832E-3</v>
      </c>
      <c r="CY4" s="44">
        <f t="shared" si="15"/>
        <v>5.8061095358417913E-2</v>
      </c>
    </row>
    <row r="5" spans="1:103" x14ac:dyDescent="0.25">
      <c r="A5" s="90" t="s">
        <v>168</v>
      </c>
      <c r="B5" s="73">
        <v>46731.441758000001</v>
      </c>
      <c r="C5" s="73">
        <v>634.73142948999998</v>
      </c>
      <c r="D5" s="73">
        <v>12669.383635</v>
      </c>
      <c r="E5" s="73">
        <v>18834.530715000001</v>
      </c>
      <c r="F5" s="73">
        <v>16419.599395000001</v>
      </c>
      <c r="G5" s="73">
        <v>1441.2558919999999</v>
      </c>
      <c r="H5" s="73">
        <v>13528.80042</v>
      </c>
      <c r="I5" s="73">
        <v>115.40698446</v>
      </c>
      <c r="J5" s="73">
        <v>175.45940247999999</v>
      </c>
      <c r="K5" s="73"/>
      <c r="L5" s="73">
        <v>108.79148619999999</v>
      </c>
      <c r="M5" s="73">
        <v>31.035980590000001</v>
      </c>
      <c r="N5" s="73">
        <v>58.666740382999997</v>
      </c>
      <c r="O5" s="73">
        <v>4.8487983132999997</v>
      </c>
      <c r="P5" s="73">
        <v>19.443852529000001</v>
      </c>
      <c r="Q5" s="73">
        <v>12.344563977</v>
      </c>
      <c r="R5" s="73"/>
      <c r="S5" s="73" t="s">
        <v>168</v>
      </c>
      <c r="T5" s="73">
        <v>27.099790651019401</v>
      </c>
      <c r="U5" s="73">
        <v>25.1236615009506</v>
      </c>
      <c r="V5" s="73">
        <v>4.8427099092961097</v>
      </c>
      <c r="W5" s="73">
        <v>115.45930064967</v>
      </c>
      <c r="X5" s="73">
        <v>115.459252235683</v>
      </c>
      <c r="Y5" s="73">
        <v>102.053215376907</v>
      </c>
      <c r="Z5" s="73">
        <v>6.2049714106988603</v>
      </c>
      <c r="AA5" s="73">
        <v>175.44578873646199</v>
      </c>
      <c r="AB5" s="73">
        <v>19.453262659662599</v>
      </c>
      <c r="AC5" s="73">
        <v>1055.9200076401401</v>
      </c>
      <c r="AD5" s="73">
        <v>0</v>
      </c>
      <c r="AE5" s="73">
        <v>46707.389938766501</v>
      </c>
      <c r="AF5" s="73">
        <v>385.27987692134099</v>
      </c>
      <c r="AG5" s="73">
        <v>23.3493589413366</v>
      </c>
      <c r="AH5" s="73">
        <v>58.9082860107915</v>
      </c>
      <c r="AI5" s="73">
        <v>510.842710801686</v>
      </c>
      <c r="AJ5" s="73">
        <v>9.6526198046704905E-4</v>
      </c>
      <c r="AK5" s="73">
        <v>108.958731942331</v>
      </c>
      <c r="AL5" s="73">
        <v>108.958731942331</v>
      </c>
      <c r="AM5" s="73">
        <v>31.0360416049317</v>
      </c>
      <c r="AN5" s="73">
        <v>0</v>
      </c>
      <c r="AO5" s="73">
        <v>869.65227879820497</v>
      </c>
      <c r="AP5" s="73">
        <v>3.9818301377565701</v>
      </c>
      <c r="AQ5" s="73">
        <v>137.384482463323</v>
      </c>
      <c r="AR5" s="73">
        <v>8.3596875410704499</v>
      </c>
      <c r="AS5" s="73">
        <v>58.667919687718701</v>
      </c>
      <c r="AT5" s="73">
        <v>12.323168289715699</v>
      </c>
      <c r="AU5" s="73">
        <v>633.77542490671703</v>
      </c>
      <c r="AV5" s="73">
        <v>0</v>
      </c>
      <c r="AW5" s="73">
        <v>13516.647048286701</v>
      </c>
      <c r="AX5" s="73">
        <v>11373.393515236599</v>
      </c>
      <c r="AY5" s="73">
        <v>1263.7112135959001</v>
      </c>
      <c r="AZ5" s="73">
        <v>12637.104728832501</v>
      </c>
      <c r="BA5" s="73">
        <v>8.1589751274276992E-3</v>
      </c>
      <c r="BB5" s="73">
        <v>364.11750442781801</v>
      </c>
      <c r="BC5" s="73">
        <v>4.7284490407138504</v>
      </c>
      <c r="BD5" s="73">
        <v>8898.3168288629095</v>
      </c>
      <c r="BE5" s="73">
        <v>74.064171475498298</v>
      </c>
      <c r="BF5" s="73">
        <v>454.40629496739899</v>
      </c>
      <c r="BG5" s="73">
        <v>916.10086035373104</v>
      </c>
      <c r="BH5" s="73">
        <v>2.9407194033190498</v>
      </c>
      <c r="BI5" s="73">
        <v>1.6175335791486799E-2</v>
      </c>
      <c r="BJ5" s="73">
        <v>1282.9406088063599</v>
      </c>
      <c r="BK5" s="73">
        <v>18799.4937981568</v>
      </c>
      <c r="BL5" s="73">
        <v>16389.116042902901</v>
      </c>
      <c r="BM5" s="73">
        <v>2410.37775525389</v>
      </c>
      <c r="BN5" s="73">
        <v>19.948680339732199</v>
      </c>
      <c r="BO5" s="73">
        <v>6.9583350132552804E-2</v>
      </c>
      <c r="BP5" s="73">
        <v>2006.7460977639601</v>
      </c>
      <c r="BQ5" s="73">
        <v>47.850480155646203</v>
      </c>
      <c r="BR5" s="73">
        <v>2975.2610897446398</v>
      </c>
      <c r="BS5" s="73">
        <v>78.255242348583707</v>
      </c>
      <c r="BT5" s="73">
        <v>19.8175133859135</v>
      </c>
      <c r="BU5" s="73">
        <v>6196.3304689782099</v>
      </c>
      <c r="BV5" s="73">
        <v>83.329286845213602</v>
      </c>
      <c r="BW5" s="73">
        <v>1502.70198198823</v>
      </c>
      <c r="BX5" s="73">
        <v>806.65914145405804</v>
      </c>
      <c r="BY5" s="73">
        <v>0.27848401097901698</v>
      </c>
      <c r="BZ5" s="73">
        <v>1437.60501824875</v>
      </c>
      <c r="CA5" s="73">
        <v>402.07056542652401</v>
      </c>
      <c r="CB5" s="73">
        <v>8.9130593161482992</v>
      </c>
      <c r="CC5" s="73">
        <v>16.525092468325699</v>
      </c>
      <c r="CD5" s="73">
        <v>709.95014341003798</v>
      </c>
      <c r="CE5" s="73">
        <v>0</v>
      </c>
      <c r="CF5" s="73">
        <v>320.66298331857303</v>
      </c>
      <c r="CG5" s="73">
        <v>13528.6280660504</v>
      </c>
      <c r="CH5" s="73">
        <v>544.22934350296703</v>
      </c>
      <c r="CI5" s="90"/>
      <c r="CJ5" s="44">
        <f t="shared" si="0"/>
        <v>-5.1468172880377331E-4</v>
      </c>
      <c r="CK5" s="44">
        <f t="shared" si="1"/>
        <v>-1.5061560509948074E-3</v>
      </c>
      <c r="CL5" s="44">
        <f t="shared" si="2"/>
        <v>-2.5477882032340377E-3</v>
      </c>
      <c r="CM5" s="44">
        <f t="shared" si="3"/>
        <v>-1.8602489954951205E-3</v>
      </c>
      <c r="CN5" s="44">
        <f t="shared" si="4"/>
        <v>-1.8565222794889374E-3</v>
      </c>
      <c r="CO5" s="44">
        <f t="shared" si="5"/>
        <v>-2.5331197405782727E-3</v>
      </c>
      <c r="CP5" s="44">
        <f t="shared" si="6"/>
        <v>-1.2739780634572344E-5</v>
      </c>
      <c r="CQ5" s="44">
        <f t="shared" si="7"/>
        <v>4.5289958772909541E-4</v>
      </c>
      <c r="CR5" s="44">
        <f t="shared" si="8"/>
        <v>-7.7589136550000154E-5</v>
      </c>
      <c r="CS5" s="44" t="str">
        <f t="shared" si="9"/>
        <v/>
      </c>
      <c r="CT5" s="44">
        <f t="shared" si="10"/>
        <v>1.5373054286945203E-3</v>
      </c>
      <c r="CU5" s="44">
        <f t="shared" si="11"/>
        <v>1.9659418049364467E-6</v>
      </c>
      <c r="CV5" s="44">
        <f t="shared" si="12"/>
        <v>2.0101759719478438E-5</v>
      </c>
      <c r="CW5" s="44">
        <f t="shared" si="13"/>
        <v>-1.2556521452314934E-3</v>
      </c>
      <c r="CX5" s="44">
        <f t="shared" si="14"/>
        <v>4.8396430946814824E-4</v>
      </c>
      <c r="CY5" s="44">
        <f t="shared" si="15"/>
        <v>-1.7332072095996587E-3</v>
      </c>
    </row>
    <row r="6" spans="1:103" x14ac:dyDescent="0.25">
      <c r="A6" s="90" t="s">
        <v>169</v>
      </c>
      <c r="B6" s="73">
        <v>79051.053367999993</v>
      </c>
      <c r="C6" s="73">
        <v>36391.389469000002</v>
      </c>
      <c r="D6" s="73">
        <v>45337.054935</v>
      </c>
      <c r="E6" s="73">
        <v>33939.517274999998</v>
      </c>
      <c r="F6" s="73">
        <v>23163.864710000002</v>
      </c>
      <c r="G6" s="73">
        <v>4254.9092873999998</v>
      </c>
      <c r="H6" s="73">
        <v>41502.983543000002</v>
      </c>
      <c r="I6" s="73">
        <v>624.82693417999997</v>
      </c>
      <c r="J6" s="73">
        <v>586.00461840000003</v>
      </c>
      <c r="K6" s="73"/>
      <c r="L6" s="73">
        <v>631.74409223999999</v>
      </c>
      <c r="M6" s="73">
        <v>133.16472379999999</v>
      </c>
      <c r="N6" s="73">
        <v>12.346853049</v>
      </c>
      <c r="O6" s="73">
        <v>9.6334971987000007</v>
      </c>
      <c r="P6" s="73">
        <v>67.221169947000007</v>
      </c>
      <c r="Q6" s="73">
        <v>12.447951531999999</v>
      </c>
      <c r="R6" s="73"/>
      <c r="S6" s="73" t="s">
        <v>169</v>
      </c>
      <c r="T6" s="73">
        <v>27.9503261204399</v>
      </c>
      <c r="U6" s="73">
        <v>172.07380898456501</v>
      </c>
      <c r="V6" s="73">
        <v>9.6335870854454608</v>
      </c>
      <c r="W6" s="73">
        <v>680.59566603680298</v>
      </c>
      <c r="X6" s="73">
        <v>672.87130136483904</v>
      </c>
      <c r="Y6" s="73">
        <v>876.40059119682496</v>
      </c>
      <c r="Z6" s="73">
        <v>91.416207526909801</v>
      </c>
      <c r="AA6" s="73">
        <v>1071.96551638356</v>
      </c>
      <c r="AB6" s="73">
        <v>67.442924705524902</v>
      </c>
      <c r="AC6" s="73">
        <v>822156.72993438598</v>
      </c>
      <c r="AD6" s="73">
        <v>0</v>
      </c>
      <c r="AE6" s="73">
        <v>79369.036973948998</v>
      </c>
      <c r="AF6" s="73">
        <v>907.50901924352104</v>
      </c>
      <c r="AG6" s="73">
        <v>17332.616347306299</v>
      </c>
      <c r="AH6" s="73">
        <v>139.191593979971</v>
      </c>
      <c r="AI6" s="73">
        <v>8415.2908035731907</v>
      </c>
      <c r="AJ6" s="73">
        <v>13.11307481867</v>
      </c>
      <c r="AK6" s="73">
        <v>707.86015718498902</v>
      </c>
      <c r="AL6" s="73">
        <v>707.86015718498902</v>
      </c>
      <c r="AM6" s="73">
        <v>133.164961477768</v>
      </c>
      <c r="AN6" s="73">
        <v>0</v>
      </c>
      <c r="AO6" s="73">
        <v>1668.5307715633101</v>
      </c>
      <c r="AP6" s="73">
        <v>22.369930742811899</v>
      </c>
      <c r="AQ6" s="73">
        <v>2854.29830988089</v>
      </c>
      <c r="AR6" s="73">
        <v>102.225751666363</v>
      </c>
      <c r="AS6" s="73">
        <v>59.135433840972802</v>
      </c>
      <c r="AT6" s="73">
        <v>18.2818598547831</v>
      </c>
      <c r="AU6" s="73">
        <v>36382.702880237201</v>
      </c>
      <c r="AV6" s="73">
        <v>0</v>
      </c>
      <c r="AW6" s="73">
        <v>58962.405634683098</v>
      </c>
      <c r="AX6" s="73">
        <v>40747.873181975003</v>
      </c>
      <c r="AY6" s="73">
        <v>4527.5411051961801</v>
      </c>
      <c r="AZ6" s="73">
        <v>45275.414287171203</v>
      </c>
      <c r="BA6" s="73">
        <v>9.9817189417221494E-2</v>
      </c>
      <c r="BB6" s="73">
        <v>971.36566192628698</v>
      </c>
      <c r="BC6" s="73">
        <v>27.7506675292999</v>
      </c>
      <c r="BD6" s="73">
        <v>13897.343380747599</v>
      </c>
      <c r="BE6" s="73">
        <v>62.139913556617401</v>
      </c>
      <c r="BF6" s="73">
        <v>614.67302945932704</v>
      </c>
      <c r="BG6" s="73">
        <v>1362.87550189432</v>
      </c>
      <c r="BH6" s="73">
        <v>82.541149734728904</v>
      </c>
      <c r="BI6" s="73">
        <v>94.818578899562993</v>
      </c>
      <c r="BJ6" s="73">
        <v>365.18201119528999</v>
      </c>
      <c r="BK6" s="73">
        <v>34006.320109228902</v>
      </c>
      <c r="BL6" s="73">
        <v>23216.3184794224</v>
      </c>
      <c r="BM6" s="73">
        <v>10790.0016298064</v>
      </c>
      <c r="BN6" s="73">
        <v>11.6563599534494</v>
      </c>
      <c r="BO6" s="73">
        <v>5.6804287185226103</v>
      </c>
      <c r="BP6" s="73">
        <v>3623.4655002121899</v>
      </c>
      <c r="BQ6" s="73">
        <v>157.92623588962499</v>
      </c>
      <c r="BR6" s="73">
        <v>4698.2359043568804</v>
      </c>
      <c r="BS6" s="73">
        <v>152.22888902373799</v>
      </c>
      <c r="BT6" s="73">
        <v>163.84648672894701</v>
      </c>
      <c r="BU6" s="73">
        <v>10712.9549814205</v>
      </c>
      <c r="BV6" s="73">
        <v>890.12076936462904</v>
      </c>
      <c r="BW6" s="73">
        <v>101.031696940976</v>
      </c>
      <c r="BX6" s="73">
        <v>950.549469061987</v>
      </c>
      <c r="BY6" s="73">
        <v>28.761674846409701</v>
      </c>
      <c r="BZ6" s="73">
        <v>4248.7550924215002</v>
      </c>
      <c r="CA6" s="73">
        <v>857.65984484699504</v>
      </c>
      <c r="CB6" s="73">
        <v>21.7074551382353</v>
      </c>
      <c r="CC6" s="73">
        <v>180.619439142213</v>
      </c>
      <c r="CD6" s="73">
        <v>4591.19221074289</v>
      </c>
      <c r="CE6" s="73">
        <v>0</v>
      </c>
      <c r="CF6" s="73">
        <v>1143.9606812587101</v>
      </c>
      <c r="CG6" s="73">
        <v>41511.760279325601</v>
      </c>
      <c r="CH6" s="73">
        <v>784.71049535690997</v>
      </c>
      <c r="CI6" s="90"/>
      <c r="CJ6" s="44">
        <f t="shared" si="0"/>
        <v>4.0225094088085197E-3</v>
      </c>
      <c r="CK6" s="44">
        <f t="shared" si="1"/>
        <v>-2.3869901340812049E-4</v>
      </c>
      <c r="CL6" s="44">
        <f t="shared" si="2"/>
        <v>-1.3596085567792566E-3</v>
      </c>
      <c r="CM6" s="44">
        <f t="shared" si="3"/>
        <v>1.9682906414850748E-3</v>
      </c>
      <c r="CN6" s="44">
        <f t="shared" si="4"/>
        <v>2.2644653678949144E-3</v>
      </c>
      <c r="CO6" s="44">
        <f t="shared" si="5"/>
        <v>-1.446375131127694E-3</v>
      </c>
      <c r="CP6" s="44">
        <f t="shared" si="6"/>
        <v>2.114724190010482E-4</v>
      </c>
      <c r="CQ6" s="44">
        <f t="shared" si="7"/>
        <v>7.6892279376353623E-2</v>
      </c>
      <c r="CR6" s="44">
        <f t="shared" si="8"/>
        <v>0.82927827311396496</v>
      </c>
      <c r="CS6" s="44" t="str">
        <f t="shared" si="9"/>
        <v/>
      </c>
      <c r="CT6" s="44">
        <f t="shared" si="10"/>
        <v>0.12048559833001571</v>
      </c>
      <c r="CU6" s="44">
        <f t="shared" si="11"/>
        <v>1.7848403182934037E-6</v>
      </c>
      <c r="CV6" s="44">
        <f t="shared" si="12"/>
        <v>3.7895146727904336</v>
      </c>
      <c r="CW6" s="44">
        <f t="shared" si="13"/>
        <v>9.3306453104389641E-6</v>
      </c>
      <c r="CX6" s="44">
        <f t="shared" si="14"/>
        <v>3.2988827582104848E-3</v>
      </c>
      <c r="CY6" s="44">
        <f t="shared" si="15"/>
        <v>0.46866412580301658</v>
      </c>
    </row>
    <row r="7" spans="1:103" x14ac:dyDescent="0.25">
      <c r="A7" s="90" t="s">
        <v>170</v>
      </c>
      <c r="B7" s="73">
        <v>8331.0000478999991</v>
      </c>
      <c r="C7" s="73">
        <v>1318.2002653</v>
      </c>
      <c r="D7" s="73">
        <v>6654.4011560999998</v>
      </c>
      <c r="E7" s="73">
        <v>3489.2108954999999</v>
      </c>
      <c r="F7" s="73">
        <v>3168.6157177</v>
      </c>
      <c r="G7" s="73">
        <v>80.143095580999997</v>
      </c>
      <c r="H7" s="73">
        <v>3291.4945907000001</v>
      </c>
      <c r="I7" s="73">
        <v>59.386460900000003</v>
      </c>
      <c r="J7" s="73">
        <v>105.80321099</v>
      </c>
      <c r="K7" s="73"/>
      <c r="L7" s="73">
        <v>70.223663028000004</v>
      </c>
      <c r="M7" s="73">
        <v>20.563371344</v>
      </c>
      <c r="N7" s="73">
        <v>117.00790600000001</v>
      </c>
      <c r="O7" s="73">
        <v>1.5744365380000001</v>
      </c>
      <c r="P7" s="73">
        <v>9.3337016663999997</v>
      </c>
      <c r="Q7" s="73">
        <v>7.459181493</v>
      </c>
      <c r="R7" s="73"/>
      <c r="S7" s="73" t="s">
        <v>170</v>
      </c>
      <c r="T7" s="73">
        <v>54.6424394694765</v>
      </c>
      <c r="U7" s="73">
        <v>4.3307915014746499</v>
      </c>
      <c r="V7" s="73">
        <v>1.57443726256922</v>
      </c>
      <c r="W7" s="73">
        <v>59.788483040131602</v>
      </c>
      <c r="X7" s="73">
        <v>59.788195032756398</v>
      </c>
      <c r="Y7" s="73">
        <v>78.891291764784398</v>
      </c>
      <c r="Z7" s="73">
        <v>12.5110717299507</v>
      </c>
      <c r="AA7" s="73">
        <v>105.83004899677201</v>
      </c>
      <c r="AB7" s="73">
        <v>9.3720679454483005</v>
      </c>
      <c r="AC7" s="73">
        <v>910.57984280160804</v>
      </c>
      <c r="AD7" s="73">
        <v>0</v>
      </c>
      <c r="AE7" s="73">
        <v>8398.2624221961305</v>
      </c>
      <c r="AF7" s="73">
        <v>77.858583726358205</v>
      </c>
      <c r="AG7" s="73">
        <v>20.556903203491501</v>
      </c>
      <c r="AH7" s="73">
        <v>13.5346377176917</v>
      </c>
      <c r="AI7" s="73">
        <v>253.91684763339401</v>
      </c>
      <c r="AJ7" s="73">
        <v>2.1452437348831802E-3</v>
      </c>
      <c r="AK7" s="73">
        <v>70.732508393228201</v>
      </c>
      <c r="AL7" s="73">
        <v>70.732508393228201</v>
      </c>
      <c r="AM7" s="73">
        <v>20.5633324307721</v>
      </c>
      <c r="AN7" s="73">
        <v>0</v>
      </c>
      <c r="AO7" s="73">
        <v>115.186421749418</v>
      </c>
      <c r="AP7" s="73">
        <v>0.45784921670642298</v>
      </c>
      <c r="AQ7" s="73">
        <v>65.2481798819164</v>
      </c>
      <c r="AR7" s="73">
        <v>2.9803403535484101</v>
      </c>
      <c r="AS7" s="73">
        <v>117.00869871616401</v>
      </c>
      <c r="AT7" s="73">
        <v>7.4624194804810697</v>
      </c>
      <c r="AU7" s="73">
        <v>1318.1966101947201</v>
      </c>
      <c r="AV7" s="73">
        <v>0</v>
      </c>
      <c r="AW7" s="73">
        <v>2968.3928270418901</v>
      </c>
      <c r="AX7" s="73">
        <v>5990.1970200896103</v>
      </c>
      <c r="AY7" s="73">
        <v>665.57784362924804</v>
      </c>
      <c r="AZ7" s="73">
        <v>6655.7748637188597</v>
      </c>
      <c r="BA7" s="73">
        <v>7.8975564875300201E-4</v>
      </c>
      <c r="BB7" s="73">
        <v>63.794925691915097</v>
      </c>
      <c r="BC7" s="73">
        <v>1.30882766249441</v>
      </c>
      <c r="BD7" s="73">
        <v>1429.5264363413401</v>
      </c>
      <c r="BE7" s="73">
        <v>1.67855317559262</v>
      </c>
      <c r="BF7" s="73">
        <v>116.256479428121</v>
      </c>
      <c r="BG7" s="73">
        <v>192.46684941880599</v>
      </c>
      <c r="BH7" s="73">
        <v>1.6397167698980899</v>
      </c>
      <c r="BI7" s="73">
        <v>3.5947433489310399E-2</v>
      </c>
      <c r="BJ7" s="73">
        <v>82.001069539289105</v>
      </c>
      <c r="BK7" s="73">
        <v>3502.0638195686402</v>
      </c>
      <c r="BL7" s="73">
        <v>3178.9234880486101</v>
      </c>
      <c r="BM7" s="73">
        <v>323.140331520031</v>
      </c>
      <c r="BN7" s="73">
        <v>2.56726935575433</v>
      </c>
      <c r="BO7" s="73">
        <v>0.12563239418641101</v>
      </c>
      <c r="BP7" s="73">
        <v>73.452086230482195</v>
      </c>
      <c r="BQ7" s="73">
        <v>14.333906369704</v>
      </c>
      <c r="BR7" s="73">
        <v>842.20961221801497</v>
      </c>
      <c r="BS7" s="73">
        <v>19.693017151959001</v>
      </c>
      <c r="BT7" s="73">
        <v>13.3664759359998</v>
      </c>
      <c r="BU7" s="73">
        <v>1789.0079870147699</v>
      </c>
      <c r="BV7" s="73">
        <v>9.1317274987394992</v>
      </c>
      <c r="BW7" s="73">
        <v>1.9442470241461201</v>
      </c>
      <c r="BX7" s="73">
        <v>26.737687789149899</v>
      </c>
      <c r="BY7" s="73">
        <v>9.8123136747190295E-2</v>
      </c>
      <c r="BZ7" s="73">
        <v>80.142932719566502</v>
      </c>
      <c r="CA7" s="73">
        <v>90.928512839429601</v>
      </c>
      <c r="CB7" s="73">
        <v>2.5421696666854E-2</v>
      </c>
      <c r="CC7" s="73">
        <v>33.3187715993203</v>
      </c>
      <c r="CD7" s="73">
        <v>89.169999120678796</v>
      </c>
      <c r="CE7" s="73">
        <v>0</v>
      </c>
      <c r="CF7" s="73">
        <v>65.104081803336598</v>
      </c>
      <c r="CG7" s="73">
        <v>3296.2015571245101</v>
      </c>
      <c r="CH7" s="73">
        <v>92.516686872978994</v>
      </c>
      <c r="CI7" s="90"/>
      <c r="CJ7" s="44">
        <f t="shared" si="0"/>
        <v>8.073745517872882E-3</v>
      </c>
      <c r="CK7" s="44">
        <f t="shared" si="1"/>
        <v>-2.7727996846308113E-6</v>
      </c>
      <c r="CL7" s="44">
        <f t="shared" si="2"/>
        <v>2.064359491763874E-4</v>
      </c>
      <c r="CM7" s="44">
        <f t="shared" si="3"/>
        <v>3.6836191487354818E-3</v>
      </c>
      <c r="CN7" s="44">
        <f t="shared" si="4"/>
        <v>3.2530831337579209E-3</v>
      </c>
      <c r="CO7" s="44">
        <f t="shared" si="5"/>
        <v>-2.0321330529359384E-6</v>
      </c>
      <c r="CP7" s="44">
        <f t="shared" si="6"/>
        <v>1.4300392404743404E-3</v>
      </c>
      <c r="CQ7" s="44">
        <f t="shared" si="7"/>
        <v>6.7647427825825437E-3</v>
      </c>
      <c r="CR7" s="44">
        <f t="shared" si="8"/>
        <v>2.5365966231919747E-4</v>
      </c>
      <c r="CS7" s="44" t="str">
        <f t="shared" si="9"/>
        <v/>
      </c>
      <c r="CT7" s="44">
        <f t="shared" si="10"/>
        <v>7.246066970692017E-3</v>
      </c>
      <c r="CU7" s="44">
        <f t="shared" si="11"/>
        <v>-1.8923564258712213E-6</v>
      </c>
      <c r="CV7" s="44">
        <f t="shared" si="12"/>
        <v>6.7748940315177059E-6</v>
      </c>
      <c r="CW7" s="44">
        <f t="shared" si="13"/>
        <v>4.602085904820701E-7</v>
      </c>
      <c r="CX7" s="44">
        <f t="shared" si="14"/>
        <v>4.1105105369302689E-3</v>
      </c>
      <c r="CY7" s="44">
        <f t="shared" si="15"/>
        <v>4.3409420780395232E-4</v>
      </c>
    </row>
    <row r="8" spans="1:103" x14ac:dyDescent="0.25">
      <c r="A8" s="90" t="s">
        <v>171</v>
      </c>
      <c r="B8" s="73">
        <v>8534.9528210999997</v>
      </c>
      <c r="C8" s="73">
        <v>777.36189376000004</v>
      </c>
      <c r="D8" s="73">
        <v>10284.333976</v>
      </c>
      <c r="E8" s="73">
        <v>3619.4662954</v>
      </c>
      <c r="F8" s="73">
        <v>3229.7266119999999</v>
      </c>
      <c r="G8" s="73">
        <v>191.19710099</v>
      </c>
      <c r="H8" s="73">
        <v>4381.4148869000001</v>
      </c>
      <c r="I8" s="73">
        <v>31.124928595</v>
      </c>
      <c r="J8" s="73">
        <v>49.773592807</v>
      </c>
      <c r="K8" s="73"/>
      <c r="L8" s="73">
        <v>43.605449231999998</v>
      </c>
      <c r="M8" s="73">
        <v>2.7043950389</v>
      </c>
      <c r="N8" s="73">
        <v>71.259199566000007</v>
      </c>
      <c r="O8" s="73">
        <v>0.22001074139999999</v>
      </c>
      <c r="P8" s="73">
        <v>0.95824857620000004</v>
      </c>
      <c r="Q8" s="73">
        <v>5.4578632086000001</v>
      </c>
      <c r="R8" s="73"/>
      <c r="S8" s="73" t="s">
        <v>171</v>
      </c>
      <c r="T8" s="73">
        <v>33.015377386449401</v>
      </c>
      <c r="U8" s="73">
        <v>12.056879129214201</v>
      </c>
      <c r="V8" s="73">
        <v>0.21936930255455001</v>
      </c>
      <c r="W8" s="73">
        <v>31.3437815464621</v>
      </c>
      <c r="X8" s="73">
        <v>31.343635333309699</v>
      </c>
      <c r="Y8" s="73">
        <v>63.519852801798898</v>
      </c>
      <c r="Z8" s="73">
        <v>7.5590313390310797</v>
      </c>
      <c r="AA8" s="73">
        <v>49.806263303897197</v>
      </c>
      <c r="AB8" s="73">
        <v>0.97959860581812996</v>
      </c>
      <c r="AC8" s="73">
        <v>52706.971564011699</v>
      </c>
      <c r="AD8" s="73">
        <v>0</v>
      </c>
      <c r="AE8" s="73">
        <v>8558.01652937381</v>
      </c>
      <c r="AF8" s="73">
        <v>41.044608893764803</v>
      </c>
      <c r="AG8" s="73">
        <v>347.06249575727099</v>
      </c>
      <c r="AH8" s="73">
        <v>10.1351914902065</v>
      </c>
      <c r="AI8" s="73">
        <v>163.477640667484</v>
      </c>
      <c r="AJ8" s="73">
        <v>1.1980129652441301E-3</v>
      </c>
      <c r="AK8" s="73">
        <v>43.920401069096101</v>
      </c>
      <c r="AL8" s="73">
        <v>43.920401069096101</v>
      </c>
      <c r="AM8" s="73">
        <v>2.7043957076340601</v>
      </c>
      <c r="AN8" s="73">
        <v>0</v>
      </c>
      <c r="AO8" s="73">
        <v>203.023001922871</v>
      </c>
      <c r="AP8" s="73">
        <v>0.87167952738735599</v>
      </c>
      <c r="AQ8" s="73">
        <v>54.7249705714732</v>
      </c>
      <c r="AR8" s="73">
        <v>4.7934581743194604</v>
      </c>
      <c r="AS8" s="73">
        <v>71.2600594552366</v>
      </c>
      <c r="AT8" s="73">
        <v>5.4574012880698897</v>
      </c>
      <c r="AU8" s="73">
        <v>777.13216533562604</v>
      </c>
      <c r="AV8" s="73">
        <v>0</v>
      </c>
      <c r="AW8" s="73">
        <v>4660.8398609985798</v>
      </c>
      <c r="AX8" s="73">
        <v>9240.9300387462099</v>
      </c>
      <c r="AY8" s="73">
        <v>1026.7704213363299</v>
      </c>
      <c r="AZ8" s="73">
        <v>10267.7004600825</v>
      </c>
      <c r="BA8" s="73">
        <v>1.34228484586054E-3</v>
      </c>
      <c r="BB8" s="73">
        <v>65.669996434575097</v>
      </c>
      <c r="BC8" s="73">
        <v>0.92953193890992403</v>
      </c>
      <c r="BD8" s="73">
        <v>2596.80779554225</v>
      </c>
      <c r="BE8" s="73">
        <v>8.2916263496420193</v>
      </c>
      <c r="BF8" s="73">
        <v>23.172661033857398</v>
      </c>
      <c r="BG8" s="73">
        <v>141.10622034094399</v>
      </c>
      <c r="BH8" s="73">
        <v>1.8679685400442001</v>
      </c>
      <c r="BI8" s="73">
        <v>2.0077987400585199E-2</v>
      </c>
      <c r="BJ8" s="73">
        <v>104.416298329447</v>
      </c>
      <c r="BK8" s="73">
        <v>3622.6272968223602</v>
      </c>
      <c r="BL8" s="73">
        <v>3231.9887374325999</v>
      </c>
      <c r="BM8" s="73">
        <v>390.63855938976002</v>
      </c>
      <c r="BN8" s="73">
        <v>2.98962119082656</v>
      </c>
      <c r="BO8" s="73">
        <v>0.106696209042257</v>
      </c>
      <c r="BP8" s="73">
        <v>352.41582389479498</v>
      </c>
      <c r="BQ8" s="73">
        <v>7.59532670844425</v>
      </c>
      <c r="BR8" s="73">
        <v>651.72045514420995</v>
      </c>
      <c r="BS8" s="73">
        <v>1.21660840953058</v>
      </c>
      <c r="BT8" s="73">
        <v>8.2597367350650597</v>
      </c>
      <c r="BU8" s="73">
        <v>1623.0419898918001</v>
      </c>
      <c r="BV8" s="73">
        <v>40.1709242338883</v>
      </c>
      <c r="BW8" s="73">
        <v>154.526255835358</v>
      </c>
      <c r="BX8" s="73">
        <v>150.24391044825401</v>
      </c>
      <c r="BY8" s="73">
        <v>6.7928445024994802E-2</v>
      </c>
      <c r="BZ8" s="73">
        <v>190.72347074521701</v>
      </c>
      <c r="CA8" s="73">
        <v>119.625855661635</v>
      </c>
      <c r="CB8" s="73">
        <v>1.3193424827350499</v>
      </c>
      <c r="CC8" s="73">
        <v>20.1315244370744</v>
      </c>
      <c r="CD8" s="73">
        <v>404.00745926037098</v>
      </c>
      <c r="CE8" s="73">
        <v>0</v>
      </c>
      <c r="CF8" s="73">
        <v>131.94868859471799</v>
      </c>
      <c r="CG8" s="73">
        <v>4382.9768195020797</v>
      </c>
      <c r="CH8" s="73">
        <v>124.44845605581</v>
      </c>
      <c r="CI8" s="90"/>
      <c r="CJ8" s="44">
        <f t="shared" si="0"/>
        <v>2.7022654673371522E-3</v>
      </c>
      <c r="CK8" s="44">
        <f t="shared" si="1"/>
        <v>-2.9552313564385732E-4</v>
      </c>
      <c r="CL8" s="44">
        <f t="shared" si="2"/>
        <v>-1.6173644259624741E-3</v>
      </c>
      <c r="CM8" s="44">
        <f t="shared" si="3"/>
        <v>8.7333357030497036E-4</v>
      </c>
      <c r="CN8" s="44">
        <f t="shared" si="4"/>
        <v>7.0040771382788082E-4</v>
      </c>
      <c r="CO8" s="44">
        <f t="shared" si="5"/>
        <v>-2.477183191222932E-3</v>
      </c>
      <c r="CP8" s="44">
        <f t="shared" si="6"/>
        <v>3.5649045853878745E-4</v>
      </c>
      <c r="CQ8" s="44">
        <f t="shared" si="7"/>
        <v>7.0267386362721637E-3</v>
      </c>
      <c r="CR8" s="44">
        <f t="shared" si="8"/>
        <v>6.5638213065868987E-4</v>
      </c>
      <c r="CS8" s="44" t="str">
        <f t="shared" si="9"/>
        <v/>
      </c>
      <c r="CT8" s="44">
        <f t="shared" si="10"/>
        <v>7.22276327026061E-3</v>
      </c>
      <c r="CU8" s="44">
        <f t="shared" si="11"/>
        <v>2.4727676634086236E-7</v>
      </c>
      <c r="CV8" s="44">
        <f t="shared" si="12"/>
        <v>1.20670628049566E-5</v>
      </c>
      <c r="CW8" s="44">
        <f t="shared" si="13"/>
        <v>-2.9154887682678477E-3</v>
      </c>
      <c r="CX8" s="44">
        <f t="shared" si="14"/>
        <v>2.2280262291434781E-2</v>
      </c>
      <c r="CY8" s="44">
        <f t="shared" si="15"/>
        <v>-8.4633951503686024E-5</v>
      </c>
    </row>
    <row r="9" spans="1:103" x14ac:dyDescent="0.25">
      <c r="A9" s="90" t="s">
        <v>172</v>
      </c>
      <c r="B9" s="73">
        <v>3192.9355351999998</v>
      </c>
      <c r="C9" s="73">
        <v>70.966176895999993</v>
      </c>
      <c r="D9" s="73">
        <v>3413.3030954000001</v>
      </c>
      <c r="E9" s="73">
        <v>770.33982758000002</v>
      </c>
      <c r="F9" s="73">
        <v>708.70969608999997</v>
      </c>
      <c r="G9" s="73">
        <v>155.47792347999999</v>
      </c>
      <c r="H9" s="73">
        <v>1465.1020573000001</v>
      </c>
      <c r="I9" s="73">
        <v>14.634669885999999</v>
      </c>
      <c r="J9" s="73">
        <v>13.82083834</v>
      </c>
      <c r="K9" s="73"/>
      <c r="L9" s="73">
        <v>26.514025657000001</v>
      </c>
      <c r="M9" s="73">
        <v>1.2723121984000001</v>
      </c>
      <c r="N9" s="73">
        <v>24.082236736999999</v>
      </c>
      <c r="O9" s="73">
        <v>0.24134502890000001</v>
      </c>
      <c r="P9" s="73">
        <v>0.74608167540000003</v>
      </c>
      <c r="Q9" s="73">
        <v>2.4976592858000002</v>
      </c>
      <c r="R9" s="73"/>
      <c r="S9" s="73" t="s">
        <v>172</v>
      </c>
      <c r="T9" s="73">
        <v>19.276661404218</v>
      </c>
      <c r="U9" s="73">
        <v>2.2248267090910798</v>
      </c>
      <c r="V9" s="73">
        <v>0.241341702456257</v>
      </c>
      <c r="W9" s="73">
        <v>14.815708265916401</v>
      </c>
      <c r="X9" s="73">
        <v>14.8120605609755</v>
      </c>
      <c r="Y9" s="73">
        <v>17.519201772515999</v>
      </c>
      <c r="Z9" s="73">
        <v>2.5730568072705</v>
      </c>
      <c r="AA9" s="73">
        <v>14.4548378380949</v>
      </c>
      <c r="AB9" s="73">
        <v>0.75214449835841601</v>
      </c>
      <c r="AC9" s="73">
        <v>296.03622470653698</v>
      </c>
      <c r="AD9" s="73">
        <v>0</v>
      </c>
      <c r="AE9" s="73">
        <v>3198.9358646802998</v>
      </c>
      <c r="AF9" s="73">
        <v>17.250319212222401</v>
      </c>
      <c r="AG9" s="73">
        <v>10.875370477454901</v>
      </c>
      <c r="AH9" s="73">
        <v>3.2618085123960401</v>
      </c>
      <c r="AI9" s="73">
        <v>80.029536366262704</v>
      </c>
      <c r="AJ9" s="73">
        <v>6.2044293920975404</v>
      </c>
      <c r="AK9" s="73">
        <v>26.934430948152801</v>
      </c>
      <c r="AL9" s="73">
        <v>26.934430948152801</v>
      </c>
      <c r="AM9" s="73">
        <v>1.27231025953912</v>
      </c>
      <c r="AN9" s="73">
        <v>0</v>
      </c>
      <c r="AO9" s="73">
        <v>60.537366203585798</v>
      </c>
      <c r="AP9" s="73">
        <v>0.464213279700943</v>
      </c>
      <c r="AQ9" s="73">
        <v>18.0570965542178</v>
      </c>
      <c r="AR9" s="73">
        <v>2.44901502126908</v>
      </c>
      <c r="AS9" s="73">
        <v>24.436192347867301</v>
      </c>
      <c r="AT9" s="73">
        <v>2.5089407905583698</v>
      </c>
      <c r="AU9" s="73">
        <v>70.856771871228105</v>
      </c>
      <c r="AV9" s="73">
        <v>0</v>
      </c>
      <c r="AW9" s="73">
        <v>1449.49928448993</v>
      </c>
      <c r="AX9" s="73">
        <v>3064.72183645012</v>
      </c>
      <c r="AY9" s="73">
        <v>340.52488963111102</v>
      </c>
      <c r="AZ9" s="73">
        <v>3405.24672608123</v>
      </c>
      <c r="BA9" s="73">
        <v>3.5678970021550102E-4</v>
      </c>
      <c r="BB9" s="73">
        <v>25.138546950732199</v>
      </c>
      <c r="BC9" s="73">
        <v>0.34845211285459798</v>
      </c>
      <c r="BD9" s="73">
        <v>883.38019648142301</v>
      </c>
      <c r="BE9" s="73">
        <v>0.47169479213170401</v>
      </c>
      <c r="BF9" s="73">
        <v>9.7690549336684196</v>
      </c>
      <c r="BG9" s="73">
        <v>36.099765869144697</v>
      </c>
      <c r="BH9" s="73">
        <v>0.571443101462216</v>
      </c>
      <c r="BI9" s="73">
        <v>0.116760489867006</v>
      </c>
      <c r="BJ9" s="73">
        <v>6.16557493785721</v>
      </c>
      <c r="BK9" s="73">
        <v>772.09050124505995</v>
      </c>
      <c r="BL9" s="73">
        <v>710.08139968363696</v>
      </c>
      <c r="BM9" s="73">
        <v>62.009101561423499</v>
      </c>
      <c r="BN9" s="73">
        <v>0.436476495973809</v>
      </c>
      <c r="BO9" s="73">
        <v>4.0299459316456898E-2</v>
      </c>
      <c r="BP9" s="73">
        <v>52.833662483396402</v>
      </c>
      <c r="BQ9" s="73">
        <v>3.05692710968545</v>
      </c>
      <c r="BR9" s="73">
        <v>175.33658404845701</v>
      </c>
      <c r="BS9" s="73">
        <v>1.315938744578</v>
      </c>
      <c r="BT9" s="73">
        <v>2.60254483925549</v>
      </c>
      <c r="BU9" s="73">
        <v>397.35367053026698</v>
      </c>
      <c r="BV9" s="73">
        <v>36.328497753908998</v>
      </c>
      <c r="BW9" s="73">
        <v>1.4051865716474501</v>
      </c>
      <c r="BX9" s="73">
        <v>22.1329613033725</v>
      </c>
      <c r="BY9" s="73">
        <v>2.44018607009595E-2</v>
      </c>
      <c r="BZ9" s="73">
        <v>155.12612611540001</v>
      </c>
      <c r="CA9" s="73">
        <v>50.813250825747801</v>
      </c>
      <c r="CB9" s="73">
        <v>5.67910315977447E-2</v>
      </c>
      <c r="CC9" s="73">
        <v>7.2794682394684997</v>
      </c>
      <c r="CD9" s="73">
        <v>58.202821548305998</v>
      </c>
      <c r="CE9" s="73">
        <v>0</v>
      </c>
      <c r="CF9" s="73">
        <v>37.480468654574302</v>
      </c>
      <c r="CG9" s="73">
        <v>1465.8199145709</v>
      </c>
      <c r="CH9" s="73">
        <v>50.872081704448298</v>
      </c>
      <c r="CI9" s="90"/>
      <c r="CJ9" s="44">
        <f t="shared" si="0"/>
        <v>1.8792516836467149E-3</v>
      </c>
      <c r="CK9" s="44">
        <f t="shared" si="1"/>
        <v>-1.5416502558989464E-3</v>
      </c>
      <c r="CL9" s="44">
        <f t="shared" si="2"/>
        <v>-2.3602853580824332E-3</v>
      </c>
      <c r="CM9" s="44">
        <f t="shared" si="3"/>
        <v>2.2725991859457988E-3</v>
      </c>
      <c r="CN9" s="44">
        <f t="shared" si="4"/>
        <v>1.9354943232818412E-3</v>
      </c>
      <c r="CO9" s="44">
        <f t="shared" si="5"/>
        <v>-2.2626837092098689E-3</v>
      </c>
      <c r="CP9" s="44">
        <f t="shared" si="6"/>
        <v>4.899708298975662E-4</v>
      </c>
      <c r="CQ9" s="44">
        <f t="shared" si="7"/>
        <v>1.2121262478574799E-2</v>
      </c>
      <c r="CR9" s="44">
        <f t="shared" si="8"/>
        <v>4.5872723672629234E-2</v>
      </c>
      <c r="CS9" s="44" t="str">
        <f t="shared" si="9"/>
        <v/>
      </c>
      <c r="CT9" s="44">
        <f t="shared" si="10"/>
        <v>1.5855958525174334E-2</v>
      </c>
      <c r="CU9" s="44">
        <f t="shared" si="11"/>
        <v>-1.5238876767092075E-6</v>
      </c>
      <c r="CV9" s="44">
        <f t="shared" si="12"/>
        <v>1.4697788030772258E-2</v>
      </c>
      <c r="CW9" s="44">
        <f t="shared" si="13"/>
        <v>-1.3782938717129288E-5</v>
      </c>
      <c r="CX9" s="44">
        <f t="shared" si="14"/>
        <v>8.1262188287435054E-3</v>
      </c>
      <c r="CY9" s="44">
        <f t="shared" si="15"/>
        <v>4.5168309474829657E-3</v>
      </c>
    </row>
    <row r="10" spans="1:103" x14ac:dyDescent="0.25">
      <c r="A10" s="90" t="s">
        <v>173</v>
      </c>
      <c r="B10" s="73">
        <v>1137.1915657</v>
      </c>
      <c r="C10" s="73">
        <v>159.53653234999999</v>
      </c>
      <c r="D10" s="73">
        <v>1353.6402923999999</v>
      </c>
      <c r="E10" s="73">
        <v>517.91641039000001</v>
      </c>
      <c r="F10" s="73">
        <v>476.20989699</v>
      </c>
      <c r="G10" s="73">
        <v>14.146583818</v>
      </c>
      <c r="H10" s="73">
        <v>260.80246892999997</v>
      </c>
      <c r="I10" s="73">
        <v>6.0467208006000002</v>
      </c>
      <c r="J10" s="73">
        <v>8.1969616251000001</v>
      </c>
      <c r="K10" s="73"/>
      <c r="L10" s="73">
        <v>8.3834937566000001</v>
      </c>
      <c r="M10" s="73">
        <v>0.45316891790000002</v>
      </c>
      <c r="N10" s="73">
        <v>0.24640579739999999</v>
      </c>
      <c r="O10" s="73">
        <v>9.3602010000000003E-3</v>
      </c>
      <c r="P10" s="73">
        <v>8.9313829600000005E-2</v>
      </c>
      <c r="Q10" s="73">
        <v>0.4681402737</v>
      </c>
      <c r="R10" s="73"/>
      <c r="S10" s="73" t="s">
        <v>173</v>
      </c>
      <c r="T10" s="73">
        <v>3.4889253151231301E-4</v>
      </c>
      <c r="U10" s="73">
        <v>4.0799706038900499E-2</v>
      </c>
      <c r="V10" s="73">
        <v>9.3564347492297601E-3</v>
      </c>
      <c r="W10" s="73">
        <v>6.0816377380049298</v>
      </c>
      <c r="X10" s="73">
        <v>6.0816129725756003</v>
      </c>
      <c r="Y10" s="73">
        <v>14.487523461036</v>
      </c>
      <c r="Z10" s="73">
        <v>1.67288867562847E-4</v>
      </c>
      <c r="AA10" s="73">
        <v>8.1994938513423303</v>
      </c>
      <c r="AB10" s="73">
        <v>9.2645567994885006E-2</v>
      </c>
      <c r="AC10" s="73">
        <v>195.61635860778</v>
      </c>
      <c r="AD10" s="73">
        <v>0</v>
      </c>
      <c r="AE10" s="73">
        <v>1141.3007410836699</v>
      </c>
      <c r="AF10" s="73">
        <v>8.2881178946411307</v>
      </c>
      <c r="AG10" s="73">
        <v>3.70021669214107</v>
      </c>
      <c r="AH10" s="73">
        <v>1.8764747379751601</v>
      </c>
      <c r="AI10" s="73">
        <v>5.8740029654105603</v>
      </c>
      <c r="AJ10" s="73">
        <v>2.0073360450183699E-4</v>
      </c>
      <c r="AK10" s="73">
        <v>8.4260104834846405</v>
      </c>
      <c r="AL10" s="73">
        <v>8.4260104834846405</v>
      </c>
      <c r="AM10" s="73">
        <v>0.453168479196633</v>
      </c>
      <c r="AN10" s="73">
        <v>0</v>
      </c>
      <c r="AO10" s="73">
        <v>7.4672851906722402</v>
      </c>
      <c r="AP10" s="73">
        <v>4.1623103522875599E-2</v>
      </c>
      <c r="AQ10" s="73">
        <v>7.1365727503574297</v>
      </c>
      <c r="AR10" s="73">
        <v>0.31515982122720299</v>
      </c>
      <c r="AS10" s="73">
        <v>0.24645427736349401</v>
      </c>
      <c r="AT10" s="73">
        <v>0.46840925302419001</v>
      </c>
      <c r="AU10" s="73">
        <v>159.52387848123499</v>
      </c>
      <c r="AV10" s="73">
        <v>0</v>
      </c>
      <c r="AW10" s="73">
        <v>231.23579721886799</v>
      </c>
      <c r="AX10" s="73">
        <v>1216.39006024129</v>
      </c>
      <c r="AY10" s="73">
        <v>135.154504097841</v>
      </c>
      <c r="AZ10" s="73">
        <v>1351.5445643391299</v>
      </c>
      <c r="BA10" s="73">
        <v>1.4435643720960901E-4</v>
      </c>
      <c r="BB10" s="73">
        <v>5.3654730744004802</v>
      </c>
      <c r="BC10" s="73">
        <v>0.23130256783346301</v>
      </c>
      <c r="BD10" s="73">
        <v>110.87572284925299</v>
      </c>
      <c r="BE10" s="73">
        <v>0.30634318248207398</v>
      </c>
      <c r="BF10" s="73">
        <v>4.1809918594333002</v>
      </c>
      <c r="BG10" s="73">
        <v>16.940005511554901</v>
      </c>
      <c r="BH10" s="73">
        <v>0.399118283481318</v>
      </c>
      <c r="BI10" s="73">
        <v>3.3644366915237599E-3</v>
      </c>
      <c r="BJ10" s="73">
        <v>1.3237577781819501</v>
      </c>
      <c r="BK10" s="73">
        <v>519.03024113659296</v>
      </c>
      <c r="BL10" s="73">
        <v>477.10581293286401</v>
      </c>
      <c r="BM10" s="73">
        <v>41.9244282037291</v>
      </c>
      <c r="BN10" s="73">
        <v>0.37656436118322101</v>
      </c>
      <c r="BO10" s="73">
        <v>3.02851226596558E-2</v>
      </c>
      <c r="BP10" s="73">
        <v>13.287113874237299</v>
      </c>
      <c r="BQ10" s="73">
        <v>1.5716427189602999</v>
      </c>
      <c r="BR10" s="73">
        <v>123.575010940436</v>
      </c>
      <c r="BS10" s="73">
        <v>0.12699549705958499</v>
      </c>
      <c r="BT10" s="73">
        <v>2.2324843334049702</v>
      </c>
      <c r="BU10" s="73">
        <v>308.917862729212</v>
      </c>
      <c r="BV10" s="73">
        <v>5.0394502251249502</v>
      </c>
      <c r="BW10" s="73">
        <v>0.61362037511642997</v>
      </c>
      <c r="BX10" s="73">
        <v>2.97296042152372</v>
      </c>
      <c r="BY10" s="73">
        <v>1.6388939411476101E-2</v>
      </c>
      <c r="BZ10" s="73">
        <v>14.123109707501801</v>
      </c>
      <c r="CA10" s="73">
        <v>12.250227013641</v>
      </c>
      <c r="CB10" s="73">
        <v>3.8491039512337399E-2</v>
      </c>
      <c r="CC10" s="73">
        <v>1.4865249306370899E-4</v>
      </c>
      <c r="CD10" s="73">
        <v>10.3359054237448</v>
      </c>
      <c r="CE10" s="73">
        <v>0</v>
      </c>
      <c r="CF10" s="73">
        <v>10.3254458823723</v>
      </c>
      <c r="CG10" s="73">
        <v>261.04151700039199</v>
      </c>
      <c r="CH10" s="73">
        <v>7.9511737753600302</v>
      </c>
      <c r="CI10" s="90"/>
      <c r="CJ10" s="44">
        <f t="shared" si="0"/>
        <v>3.6134416641936018E-3</v>
      </c>
      <c r="CK10" s="44">
        <f t="shared" si="1"/>
        <v>-7.9316433537861993E-5</v>
      </c>
      <c r="CL10" s="44">
        <f t="shared" si="2"/>
        <v>-1.5482163708013363E-3</v>
      </c>
      <c r="CM10" s="44">
        <f t="shared" si="3"/>
        <v>2.1505994485755318E-3</v>
      </c>
      <c r="CN10" s="44">
        <f t="shared" si="4"/>
        <v>1.8813467517724044E-3</v>
      </c>
      <c r="CO10" s="44">
        <f t="shared" si="5"/>
        <v>-1.6593483487038745E-3</v>
      </c>
      <c r="CP10" s="44">
        <f t="shared" si="6"/>
        <v>9.1658668482995549E-4</v>
      </c>
      <c r="CQ10" s="44">
        <f t="shared" si="7"/>
        <v>5.77042882021903E-3</v>
      </c>
      <c r="CR10" s="44">
        <f t="shared" si="8"/>
        <v>3.0892254449212331E-4</v>
      </c>
      <c r="CS10" s="44" t="str">
        <f t="shared" si="9"/>
        <v/>
      </c>
      <c r="CT10" s="44">
        <f t="shared" si="10"/>
        <v>5.0714807118653485E-3</v>
      </c>
      <c r="CU10" s="44">
        <f t="shared" si="11"/>
        <v>-9.6807911949423171E-7</v>
      </c>
      <c r="CV10" s="44">
        <f t="shared" si="12"/>
        <v>1.9674846941740312E-4</v>
      </c>
      <c r="CW10" s="44">
        <f t="shared" si="13"/>
        <v>-4.0236857843546051E-4</v>
      </c>
      <c r="CX10" s="44">
        <f t="shared" si="14"/>
        <v>3.7303723396550005E-2</v>
      </c>
      <c r="CY10" s="44">
        <f t="shared" si="15"/>
        <v>5.7456992978643332E-4</v>
      </c>
    </row>
    <row r="11" spans="1:103" x14ac:dyDescent="0.25">
      <c r="A11" s="90" t="s">
        <v>174</v>
      </c>
      <c r="B11" s="73">
        <v>92596.903581000006</v>
      </c>
      <c r="C11" s="73">
        <v>718.63232764999998</v>
      </c>
      <c r="D11" s="73">
        <v>5983.4737458</v>
      </c>
      <c r="E11" s="73">
        <v>26050.892351999999</v>
      </c>
      <c r="F11" s="73">
        <v>23805.665452000001</v>
      </c>
      <c r="G11" s="73">
        <v>870.49352733000001</v>
      </c>
      <c r="H11" s="73">
        <v>38449.938901000001</v>
      </c>
      <c r="I11" s="73">
        <v>240.26105679</v>
      </c>
      <c r="J11" s="73">
        <v>471.22078366</v>
      </c>
      <c r="K11" s="73"/>
      <c r="L11" s="73">
        <v>276.43911481999999</v>
      </c>
      <c r="M11" s="73">
        <v>62.732684755999998</v>
      </c>
      <c r="N11" s="73">
        <v>455.74125026000002</v>
      </c>
      <c r="O11" s="73">
        <v>3.9312162492999998</v>
      </c>
      <c r="P11" s="73">
        <v>23.274918787000001</v>
      </c>
      <c r="Q11" s="73">
        <v>33.005356894999998</v>
      </c>
      <c r="R11" s="73"/>
      <c r="S11" s="73" t="s">
        <v>174</v>
      </c>
      <c r="T11" s="73">
        <v>211.428657613002</v>
      </c>
      <c r="U11" s="73">
        <v>18.108895065479899</v>
      </c>
      <c r="V11" s="73">
        <v>3.9309579649231501</v>
      </c>
      <c r="W11" s="73">
        <v>241.53521205243399</v>
      </c>
      <c r="X11" s="73">
        <v>241.53416763115101</v>
      </c>
      <c r="Y11" s="73">
        <v>413.364251397857</v>
      </c>
      <c r="Z11" s="73">
        <v>48.411983736234497</v>
      </c>
      <c r="AA11" s="73">
        <v>471.29801036195198</v>
      </c>
      <c r="AB11" s="73">
        <v>23.3966738892086</v>
      </c>
      <c r="AC11" s="73">
        <v>3204.3340116577101</v>
      </c>
      <c r="AD11" s="73">
        <v>0</v>
      </c>
      <c r="AE11" s="73">
        <v>92750.247877555201</v>
      </c>
      <c r="AF11" s="73">
        <v>1263.11532443332</v>
      </c>
      <c r="AG11" s="73">
        <v>105.92513243801901</v>
      </c>
      <c r="AH11" s="73">
        <v>154.70467458321801</v>
      </c>
      <c r="AI11" s="73">
        <v>1671.48588876746</v>
      </c>
      <c r="AJ11" s="73">
        <v>1.11766563647023E-2</v>
      </c>
      <c r="AK11" s="73">
        <v>278.047354443514</v>
      </c>
      <c r="AL11" s="73">
        <v>278.047354443514</v>
      </c>
      <c r="AM11" s="73">
        <v>62.732705807525498</v>
      </c>
      <c r="AN11" s="73">
        <v>0</v>
      </c>
      <c r="AO11" s="73">
        <v>2352.6513183646098</v>
      </c>
      <c r="AP11" s="73">
        <v>7.6402142961617097</v>
      </c>
      <c r="AQ11" s="73">
        <v>328.79467800215599</v>
      </c>
      <c r="AR11" s="73">
        <v>14.11761263192</v>
      </c>
      <c r="AS11" s="73">
        <v>455.74349348622599</v>
      </c>
      <c r="AT11" s="73">
        <v>33.014566420588601</v>
      </c>
      <c r="AU11" s="73">
        <v>718.56368521580498</v>
      </c>
      <c r="AV11" s="73">
        <v>0</v>
      </c>
      <c r="AW11" s="73">
        <v>38615.173073408398</v>
      </c>
      <c r="AX11" s="73">
        <v>5380.2401489222102</v>
      </c>
      <c r="AY11" s="73">
        <v>597.80433689049005</v>
      </c>
      <c r="AZ11" s="73">
        <v>5978.0444858127003</v>
      </c>
      <c r="BA11" s="73">
        <v>4.3895159460146504E-3</v>
      </c>
      <c r="BB11" s="73">
        <v>1080.2845410728701</v>
      </c>
      <c r="BC11" s="73">
        <v>8.9422444639186001</v>
      </c>
      <c r="BD11" s="73">
        <v>24694.042639526098</v>
      </c>
      <c r="BE11" s="73">
        <v>12.863494070118</v>
      </c>
      <c r="BF11" s="73">
        <v>1073.25717246206</v>
      </c>
      <c r="BG11" s="73">
        <v>1617.7785040537401</v>
      </c>
      <c r="BH11" s="73">
        <v>10.780485958872699</v>
      </c>
      <c r="BI11" s="73">
        <v>0.187286238198383</v>
      </c>
      <c r="BJ11" s="73">
        <v>820.56736476021899</v>
      </c>
      <c r="BK11" s="73">
        <v>26083.615965013501</v>
      </c>
      <c r="BL11" s="73">
        <v>23831.1146862225</v>
      </c>
      <c r="BM11" s="73">
        <v>2252.50127879098</v>
      </c>
      <c r="BN11" s="73">
        <v>19.528287662384098</v>
      </c>
      <c r="BO11" s="73">
        <v>0.78590765951817898</v>
      </c>
      <c r="BP11" s="73">
        <v>627.19879360879997</v>
      </c>
      <c r="BQ11" s="73">
        <v>111.504872699614</v>
      </c>
      <c r="BR11" s="73">
        <v>6295.3317477691999</v>
      </c>
      <c r="BS11" s="73">
        <v>192.23200947987399</v>
      </c>
      <c r="BT11" s="73">
        <v>92.952829698462693</v>
      </c>
      <c r="BU11" s="73">
        <v>12639.330509543201</v>
      </c>
      <c r="BV11" s="73">
        <v>154.261733574011</v>
      </c>
      <c r="BW11" s="73">
        <v>69.565946995375697</v>
      </c>
      <c r="BX11" s="73">
        <v>237.83356032121301</v>
      </c>
      <c r="BY11" s="73">
        <v>0.47366877770245303</v>
      </c>
      <c r="BZ11" s="73">
        <v>869.82854998704704</v>
      </c>
      <c r="CA11" s="73">
        <v>1179.50242208602</v>
      </c>
      <c r="CB11" s="73">
        <v>2.7733340679839302E-2</v>
      </c>
      <c r="CC11" s="73">
        <v>128.92256694943501</v>
      </c>
      <c r="CD11" s="73">
        <v>1870.2352715961899</v>
      </c>
      <c r="CE11" s="73">
        <v>0</v>
      </c>
      <c r="CF11" s="73">
        <v>943.20781617751504</v>
      </c>
      <c r="CG11" s="73">
        <v>38460.470139828103</v>
      </c>
      <c r="CH11" s="73">
        <v>1407.6077443651</v>
      </c>
      <c r="CI11" s="90"/>
      <c r="CJ11" s="44">
        <f t="shared" si="0"/>
        <v>1.6560412997077762E-3</v>
      </c>
      <c r="CK11" s="44">
        <f t="shared" si="1"/>
        <v>-9.5518155187182267E-5</v>
      </c>
      <c r="CL11" s="44">
        <f t="shared" si="2"/>
        <v>-9.0737591873126888E-4</v>
      </c>
      <c r="CM11" s="44">
        <f t="shared" si="3"/>
        <v>1.2561417310140699E-3</v>
      </c>
      <c r="CN11" s="44">
        <f t="shared" si="4"/>
        <v>1.0690410765375352E-3</v>
      </c>
      <c r="CO11" s="44">
        <f t="shared" si="5"/>
        <v>-7.6390842904093894E-4</v>
      </c>
      <c r="CP11" s="44">
        <f t="shared" si="6"/>
        <v>2.7389481307674802E-4</v>
      </c>
      <c r="CQ11" s="44">
        <f t="shared" si="7"/>
        <v>5.2988647355520909E-3</v>
      </c>
      <c r="CR11" s="44">
        <f t="shared" si="8"/>
        <v>1.6388645117085344E-4</v>
      </c>
      <c r="CS11" s="44" t="str">
        <f t="shared" si="9"/>
        <v/>
      </c>
      <c r="CT11" s="44">
        <f t="shared" si="10"/>
        <v>5.8176992230683251E-3</v>
      </c>
      <c r="CU11" s="44">
        <f t="shared" si="11"/>
        <v>3.3557507673172235E-7</v>
      </c>
      <c r="CV11" s="44">
        <f t="shared" si="12"/>
        <v>4.9221487514933647E-6</v>
      </c>
      <c r="CW11" s="44">
        <f t="shared" si="13"/>
        <v>-6.570088249297053E-5</v>
      </c>
      <c r="CX11" s="44">
        <f t="shared" si="14"/>
        <v>5.2311719461983442E-3</v>
      </c>
      <c r="CY11" s="44">
        <f t="shared" si="15"/>
        <v>2.7903123780483572E-4</v>
      </c>
    </row>
    <row r="12" spans="1:103" x14ac:dyDescent="0.25">
      <c r="A12" s="90" t="s">
        <v>175</v>
      </c>
      <c r="B12" s="73">
        <v>197514.19482999999</v>
      </c>
      <c r="C12" s="73">
        <v>1456.6077407</v>
      </c>
      <c r="D12" s="73">
        <v>20365.672133</v>
      </c>
      <c r="E12" s="73">
        <v>29483.584722</v>
      </c>
      <c r="F12" s="73">
        <v>28272.407121</v>
      </c>
      <c r="G12" s="73">
        <v>492.61049419</v>
      </c>
      <c r="H12" s="73">
        <v>37576.947203000003</v>
      </c>
      <c r="I12" s="73">
        <v>171.79094158000001</v>
      </c>
      <c r="J12" s="73">
        <v>364.19307551999998</v>
      </c>
      <c r="K12" s="73"/>
      <c r="L12" s="73">
        <v>198.1527351</v>
      </c>
      <c r="M12" s="73">
        <v>60.761862381</v>
      </c>
      <c r="N12" s="73">
        <v>205.28287223999999</v>
      </c>
      <c r="O12" s="73">
        <v>5.5989808723000003</v>
      </c>
      <c r="P12" s="73">
        <v>30.728887159999999</v>
      </c>
      <c r="Q12" s="73">
        <v>16.422501565000001</v>
      </c>
      <c r="R12" s="73"/>
      <c r="S12" s="73" t="s">
        <v>175</v>
      </c>
      <c r="T12" s="73">
        <v>97.121506110013101</v>
      </c>
      <c r="U12" s="73">
        <v>11.644071627482299</v>
      </c>
      <c r="V12" s="73">
        <v>5.5986931030486504</v>
      </c>
      <c r="W12" s="73">
        <v>174.84009243896</v>
      </c>
      <c r="X12" s="73">
        <v>174.699918326855</v>
      </c>
      <c r="Y12" s="73">
        <v>195.1863551367</v>
      </c>
      <c r="Z12" s="73">
        <v>22.720026956422899</v>
      </c>
      <c r="AA12" s="73">
        <v>375.713296943432</v>
      </c>
      <c r="AB12" s="73">
        <v>30.7950537250533</v>
      </c>
      <c r="AC12" s="73">
        <v>2080.8633435726701</v>
      </c>
      <c r="AD12" s="73">
        <v>0</v>
      </c>
      <c r="AE12" s="73">
        <v>197583.40326085599</v>
      </c>
      <c r="AF12" s="73">
        <v>2579.32810179939</v>
      </c>
      <c r="AG12" s="73">
        <v>53.190822324319001</v>
      </c>
      <c r="AH12" s="73">
        <v>268.37922989305002</v>
      </c>
      <c r="AI12" s="73">
        <v>4757.5722914170301</v>
      </c>
      <c r="AJ12" s="73">
        <v>1.1113098809409001</v>
      </c>
      <c r="AK12" s="73">
        <v>211.093151936965</v>
      </c>
      <c r="AL12" s="73">
        <v>211.093151936965</v>
      </c>
      <c r="AM12" s="73">
        <v>60.761848336910298</v>
      </c>
      <c r="AN12" s="73">
        <v>0</v>
      </c>
      <c r="AO12" s="73">
        <v>2021.2888768587</v>
      </c>
      <c r="AP12" s="73">
        <v>5.8285977710282104</v>
      </c>
      <c r="AQ12" s="73">
        <v>184.44943622256599</v>
      </c>
      <c r="AR12" s="73">
        <v>8.8706222063634197</v>
      </c>
      <c r="AS12" s="73">
        <v>209.244910561452</v>
      </c>
      <c r="AT12" s="73">
        <v>16.902764389061801</v>
      </c>
      <c r="AU12" s="73">
        <v>1456.3250299609199</v>
      </c>
      <c r="AV12" s="73">
        <v>0</v>
      </c>
      <c r="AW12" s="73">
        <v>37374.207447543697</v>
      </c>
      <c r="AX12" s="73">
        <v>18306.0718501298</v>
      </c>
      <c r="AY12" s="73">
        <v>2034.00848273725</v>
      </c>
      <c r="AZ12" s="73">
        <v>20340.080332867001</v>
      </c>
      <c r="BA12" s="73">
        <v>9.7553148156519203E-3</v>
      </c>
      <c r="BB12" s="73">
        <v>1562.0318865187901</v>
      </c>
      <c r="BC12" s="73">
        <v>9.2418150166724509</v>
      </c>
      <c r="BD12" s="73">
        <v>21483.6919437094</v>
      </c>
      <c r="BE12" s="73">
        <v>10.585255295446901</v>
      </c>
      <c r="BF12" s="73">
        <v>1996.06422317388</v>
      </c>
      <c r="BG12" s="73">
        <v>2587.5055652375199</v>
      </c>
      <c r="BH12" s="73">
        <v>7.0872051611303002</v>
      </c>
      <c r="BI12" s="73">
        <v>13.3976194651587</v>
      </c>
      <c r="BJ12" s="73">
        <v>1529.2100509818799</v>
      </c>
      <c r="BK12" s="73">
        <v>29500.302276560102</v>
      </c>
      <c r="BL12" s="73">
        <v>28284.840272150901</v>
      </c>
      <c r="BM12" s="73">
        <v>1215.4620044092401</v>
      </c>
      <c r="BN12" s="73">
        <v>22.0765174082463</v>
      </c>
      <c r="BO12" s="73">
        <v>0.361693460154213</v>
      </c>
      <c r="BP12" s="73">
        <v>1213.7646942905801</v>
      </c>
      <c r="BQ12" s="73">
        <v>160.166102470829</v>
      </c>
      <c r="BR12" s="73">
        <v>7429.1737442748699</v>
      </c>
      <c r="BS12" s="73">
        <v>387.96548676399999</v>
      </c>
      <c r="BT12" s="73">
        <v>103.40703025072</v>
      </c>
      <c r="BU12" s="73">
        <v>12315.171376951699</v>
      </c>
      <c r="BV12" s="73">
        <v>298.35620009475099</v>
      </c>
      <c r="BW12" s="73">
        <v>10.9809174633619</v>
      </c>
      <c r="BX12" s="73">
        <v>488.27375835138298</v>
      </c>
      <c r="BY12" s="73">
        <v>0.40721613331349099</v>
      </c>
      <c r="BZ12" s="73">
        <v>491.62151676141002</v>
      </c>
      <c r="CA12" s="73">
        <v>746.9012331957</v>
      </c>
      <c r="CB12" s="73">
        <v>3.2354027594592098E-2</v>
      </c>
      <c r="CC12" s="73">
        <v>58.867786346156201</v>
      </c>
      <c r="CD12" s="73">
        <v>1179.2619942602701</v>
      </c>
      <c r="CE12" s="73">
        <v>0</v>
      </c>
      <c r="CF12" s="73">
        <v>612.15900144172997</v>
      </c>
      <c r="CG12" s="73">
        <v>37580.760721683</v>
      </c>
      <c r="CH12" s="73">
        <v>962.16273064772201</v>
      </c>
      <c r="CI12" s="90"/>
      <c r="CJ12" s="44">
        <f t="shared" si="0"/>
        <v>3.5039725076756211E-4</v>
      </c>
      <c r="CK12" s="44">
        <f t="shared" si="1"/>
        <v>-1.9408845029497668E-4</v>
      </c>
      <c r="CL12" s="44">
        <f t="shared" si="2"/>
        <v>-1.256614560318435E-3</v>
      </c>
      <c r="CM12" s="44">
        <f t="shared" si="3"/>
        <v>5.6701227878941992E-4</v>
      </c>
      <c r="CN12" s="44">
        <f t="shared" si="4"/>
        <v>4.3976273748780998E-4</v>
      </c>
      <c r="CO12" s="44">
        <f t="shared" si="5"/>
        <v>-2.0076255789397116E-3</v>
      </c>
      <c r="CP12" s="44">
        <f t="shared" si="6"/>
        <v>1.0148559068396976E-4</v>
      </c>
      <c r="CQ12" s="44">
        <f t="shared" si="7"/>
        <v>1.6933237108432347E-2</v>
      </c>
      <c r="CR12" s="44">
        <f t="shared" si="8"/>
        <v>3.1632181383413963E-2</v>
      </c>
      <c r="CS12" s="44" t="str">
        <f t="shared" si="9"/>
        <v/>
      </c>
      <c r="CT12" s="44">
        <f t="shared" si="10"/>
        <v>6.5305264802095586E-2</v>
      </c>
      <c r="CU12" s="44">
        <f t="shared" si="11"/>
        <v>-2.3113329895443768E-7</v>
      </c>
      <c r="CV12" s="44">
        <f t="shared" si="12"/>
        <v>1.9300384285445504E-2</v>
      </c>
      <c r="CW12" s="44">
        <f t="shared" si="13"/>
        <v>-5.1396719851923011E-5</v>
      </c>
      <c r="CX12" s="44">
        <f t="shared" si="14"/>
        <v>2.1532366176745393E-3</v>
      </c>
      <c r="CY12" s="44">
        <f t="shared" si="15"/>
        <v>2.9244194141856358E-2</v>
      </c>
    </row>
    <row r="13" spans="1:103" x14ac:dyDescent="0.25">
      <c r="A13" s="90" t="s">
        <v>176</v>
      </c>
      <c r="B13" s="73">
        <v>12766.450874</v>
      </c>
      <c r="C13" s="73">
        <v>980.72974313999998</v>
      </c>
      <c r="D13" s="73">
        <v>4888.4339573999996</v>
      </c>
      <c r="E13" s="73">
        <v>5147.5376975999998</v>
      </c>
      <c r="F13" s="73">
        <v>4378.2914602999999</v>
      </c>
      <c r="G13" s="73">
        <v>261.52195494</v>
      </c>
      <c r="H13" s="73">
        <v>13010.931635999999</v>
      </c>
      <c r="I13" s="73">
        <v>28.462887199000001</v>
      </c>
      <c r="J13" s="73">
        <v>216.74967482</v>
      </c>
      <c r="K13" s="73">
        <v>4.6405584466000001</v>
      </c>
      <c r="L13" s="73">
        <v>28.759453848</v>
      </c>
      <c r="M13" s="73">
        <v>128.27039185000001</v>
      </c>
      <c r="N13" s="73">
        <v>29.838690972999999</v>
      </c>
      <c r="O13" s="73">
        <v>4.0938403581999996</v>
      </c>
      <c r="P13" s="73">
        <v>3.1294196555</v>
      </c>
      <c r="Q13" s="73">
        <v>4.6406785149000003</v>
      </c>
      <c r="R13" s="73"/>
      <c r="S13" s="73" t="s">
        <v>176</v>
      </c>
      <c r="T13" s="73">
        <v>13.854143017806701</v>
      </c>
      <c r="U13" s="73">
        <v>11.8986804057692</v>
      </c>
      <c r="V13" s="73">
        <v>4.0923626634243098</v>
      </c>
      <c r="W13" s="73">
        <v>28.4651811003449</v>
      </c>
      <c r="X13" s="73">
        <v>28.458789118756901</v>
      </c>
      <c r="Y13" s="73">
        <v>44.535281355743301</v>
      </c>
      <c r="Z13" s="73">
        <v>3.1941032825014801</v>
      </c>
      <c r="AA13" s="73">
        <v>216.80664490826101</v>
      </c>
      <c r="AB13" s="73">
        <v>3.1282605451803498</v>
      </c>
      <c r="AC13" s="73">
        <v>51111.689326992702</v>
      </c>
      <c r="AD13" s="73">
        <v>4.6258101422492599</v>
      </c>
      <c r="AE13" s="73">
        <v>12772.7003743227</v>
      </c>
      <c r="AF13" s="73">
        <v>108.463326423707</v>
      </c>
      <c r="AG13" s="73">
        <v>335.26929985102601</v>
      </c>
      <c r="AH13" s="73">
        <v>17.872600998415901</v>
      </c>
      <c r="AI13" s="73">
        <v>572.24788797765598</v>
      </c>
      <c r="AJ13" s="73">
        <v>5.0864249142994498E-2</v>
      </c>
      <c r="AK13" s="73">
        <v>28.782887493402701</v>
      </c>
      <c r="AL13" s="73">
        <v>28.782887493402701</v>
      </c>
      <c r="AM13" s="73">
        <v>127.91565960281</v>
      </c>
      <c r="AN13" s="73">
        <v>0</v>
      </c>
      <c r="AO13" s="73">
        <v>888.41754500100797</v>
      </c>
      <c r="AP13" s="73">
        <v>3.4168032325216999</v>
      </c>
      <c r="AQ13" s="73">
        <v>55.523890447771898</v>
      </c>
      <c r="AR13" s="73">
        <v>4.7447792807376601</v>
      </c>
      <c r="AS13" s="73">
        <v>29.8826193805636</v>
      </c>
      <c r="AT13" s="73">
        <v>4.6395927755985502</v>
      </c>
      <c r="AU13" s="73">
        <v>980.47087029216698</v>
      </c>
      <c r="AV13" s="73">
        <v>0</v>
      </c>
      <c r="AW13" s="73">
        <v>13349.6817328328</v>
      </c>
      <c r="AX13" s="73">
        <v>4390.5091393861203</v>
      </c>
      <c r="AY13" s="73">
        <v>487.83491991622401</v>
      </c>
      <c r="AZ13" s="73">
        <v>4878.3440593023497</v>
      </c>
      <c r="BA13" s="73">
        <v>2.4885176875925402E-3</v>
      </c>
      <c r="BB13" s="73">
        <v>256.427252894834</v>
      </c>
      <c r="BC13" s="73">
        <v>0.812312803562668</v>
      </c>
      <c r="BD13" s="73">
        <v>8748.4513791497702</v>
      </c>
      <c r="BE13" s="73">
        <v>17.853288518108201</v>
      </c>
      <c r="BF13" s="73">
        <v>94.630997216664596</v>
      </c>
      <c r="BG13" s="73">
        <v>219.91160059965699</v>
      </c>
      <c r="BH13" s="73">
        <v>0.95348417808936403</v>
      </c>
      <c r="BI13" s="73">
        <v>0.235083907361783</v>
      </c>
      <c r="BJ13" s="73">
        <v>291.67921466955403</v>
      </c>
      <c r="BK13" s="73">
        <v>5141.7805338967901</v>
      </c>
      <c r="BL13" s="73">
        <v>4373.0250348750897</v>
      </c>
      <c r="BM13" s="73">
        <v>768.75549902169905</v>
      </c>
      <c r="BN13" s="73">
        <v>5.1680557570947503</v>
      </c>
      <c r="BO13" s="73">
        <v>5.8929955788731003E-2</v>
      </c>
      <c r="BP13" s="73">
        <v>530.44295301399302</v>
      </c>
      <c r="BQ13" s="73">
        <v>12.1070963173994</v>
      </c>
      <c r="BR13" s="73">
        <v>816.46525113400196</v>
      </c>
      <c r="BS13" s="73">
        <v>15.028411957869601</v>
      </c>
      <c r="BT13" s="73">
        <v>6.8461211930311796</v>
      </c>
      <c r="BU13" s="73">
        <v>1806.1498844006401</v>
      </c>
      <c r="BV13" s="73">
        <v>32.5123433585238</v>
      </c>
      <c r="BW13" s="73">
        <v>359.04419697195101</v>
      </c>
      <c r="BX13" s="73">
        <v>195.59840866747101</v>
      </c>
      <c r="BY13" s="73">
        <v>3.97436128463323E-2</v>
      </c>
      <c r="BZ13" s="73">
        <v>260.99291247363999</v>
      </c>
      <c r="CA13" s="73">
        <v>438.29272261822598</v>
      </c>
      <c r="CB13" s="73">
        <v>0.39418464524060598</v>
      </c>
      <c r="CC13" s="73">
        <v>8.4318432187652199</v>
      </c>
      <c r="CD13" s="73">
        <v>961.92680525082505</v>
      </c>
      <c r="CE13" s="73">
        <v>0</v>
      </c>
      <c r="CF13" s="73">
        <v>375.01701446346601</v>
      </c>
      <c r="CG13" s="73">
        <v>13011.850518031</v>
      </c>
      <c r="CH13" s="73">
        <v>636.57048906423199</v>
      </c>
      <c r="CI13" s="90"/>
      <c r="CJ13" s="44">
        <f t="shared" si="0"/>
        <v>4.8952527091356219E-4</v>
      </c>
      <c r="CK13" s="44">
        <f t="shared" si="1"/>
        <v>-2.639594135323881E-4</v>
      </c>
      <c r="CL13" s="44">
        <f t="shared" si="2"/>
        <v>-2.0640348597480867E-3</v>
      </c>
      <c r="CM13" s="44">
        <f t="shared" si="3"/>
        <v>-1.1184306053540769E-3</v>
      </c>
      <c r="CN13" s="44">
        <f t="shared" si="4"/>
        <v>-1.2028494385683069E-3</v>
      </c>
      <c r="CO13" s="44">
        <f t="shared" si="5"/>
        <v>-2.0229371047696047E-3</v>
      </c>
      <c r="CP13" s="44">
        <f t="shared" si="6"/>
        <v>7.0623845909582498E-5</v>
      </c>
      <c r="CQ13" s="44">
        <f t="shared" si="7"/>
        <v>-1.4397978021161813E-4</v>
      </c>
      <c r="CR13" s="44">
        <f t="shared" si="8"/>
        <v>2.6283817176806174E-4</v>
      </c>
      <c r="CS13" s="44">
        <f t="shared" si="9"/>
        <v>-3.1781313651045159E-3</v>
      </c>
      <c r="CT13" s="44">
        <f t="shared" si="10"/>
        <v>8.1481538302336388E-4</v>
      </c>
      <c r="CU13" s="44">
        <f t="shared" si="11"/>
        <v>-2.7655037306258488E-3</v>
      </c>
      <c r="CV13" s="44">
        <f t="shared" si="12"/>
        <v>1.4721962033572794E-3</v>
      </c>
      <c r="CW13" s="44">
        <f t="shared" si="13"/>
        <v>-3.6095564223211183E-4</v>
      </c>
      <c r="CX13" s="44">
        <f t="shared" si="14"/>
        <v>-3.7039146143696673E-4</v>
      </c>
      <c r="CY13" s="44">
        <f t="shared" si="15"/>
        <v>-2.3396132655258015E-4</v>
      </c>
    </row>
    <row r="14" spans="1:103" x14ac:dyDescent="0.25">
      <c r="A14" s="90" t="s">
        <v>177</v>
      </c>
      <c r="B14" s="73">
        <v>51362.478567999999</v>
      </c>
      <c r="C14" s="73">
        <v>4479.7103581000001</v>
      </c>
      <c r="D14" s="73">
        <v>36857.980088999997</v>
      </c>
      <c r="E14" s="73">
        <v>13960.816280999999</v>
      </c>
      <c r="F14" s="73">
        <v>12394.21624</v>
      </c>
      <c r="G14" s="73">
        <v>4639.8744592000003</v>
      </c>
      <c r="H14" s="73">
        <v>22289.808776000002</v>
      </c>
      <c r="I14" s="73">
        <v>185.86379879</v>
      </c>
      <c r="J14" s="73">
        <v>462.31789085000003</v>
      </c>
      <c r="K14" s="73"/>
      <c r="L14" s="73">
        <v>250.35495896</v>
      </c>
      <c r="M14" s="73">
        <v>217.77983058999999</v>
      </c>
      <c r="N14" s="73">
        <v>251.23925396000001</v>
      </c>
      <c r="O14" s="73">
        <v>50.657948247999997</v>
      </c>
      <c r="P14" s="73">
        <v>43.957662951000003</v>
      </c>
      <c r="Q14" s="73">
        <v>20.883650888999998</v>
      </c>
      <c r="R14" s="73"/>
      <c r="S14" s="73" t="s">
        <v>177</v>
      </c>
      <c r="T14" s="73">
        <v>116.37492160635701</v>
      </c>
      <c r="U14" s="73">
        <v>12.114271668513901</v>
      </c>
      <c r="V14" s="73">
        <v>50.657761198554098</v>
      </c>
      <c r="W14" s="73">
        <v>186.73825902970901</v>
      </c>
      <c r="X14" s="73">
        <v>186.672807836223</v>
      </c>
      <c r="Y14" s="73">
        <v>120.46613020117699</v>
      </c>
      <c r="Z14" s="73">
        <v>26.8706706518205</v>
      </c>
      <c r="AA14" s="73">
        <v>958.04572814635503</v>
      </c>
      <c r="AB14" s="73">
        <v>44.035907770451701</v>
      </c>
      <c r="AC14" s="73">
        <v>8731.0105902942596</v>
      </c>
      <c r="AD14" s="73">
        <v>0</v>
      </c>
      <c r="AE14" s="73">
        <v>51568.397198366401</v>
      </c>
      <c r="AF14" s="73">
        <v>820.27284960632903</v>
      </c>
      <c r="AG14" s="73">
        <v>238.768926268115</v>
      </c>
      <c r="AH14" s="73">
        <v>34.9821165056875</v>
      </c>
      <c r="AI14" s="73">
        <v>1054.3733455880499</v>
      </c>
      <c r="AJ14" s="73">
        <v>0.51959986114601697</v>
      </c>
      <c r="AK14" s="73">
        <v>251.72051881957199</v>
      </c>
      <c r="AL14" s="73">
        <v>251.72051881957199</v>
      </c>
      <c r="AM14" s="73">
        <v>217.78000575130699</v>
      </c>
      <c r="AN14" s="73">
        <v>0</v>
      </c>
      <c r="AO14" s="73">
        <v>1102.9158697023199</v>
      </c>
      <c r="AP14" s="73">
        <v>4.3094772942875901</v>
      </c>
      <c r="AQ14" s="73">
        <v>141.990867482385</v>
      </c>
      <c r="AR14" s="73">
        <v>6.4623628966722304</v>
      </c>
      <c r="AS14" s="73">
        <v>251.36272339316099</v>
      </c>
      <c r="AT14" s="73">
        <v>20.9461948288283</v>
      </c>
      <c r="AU14" s="73">
        <v>4478.5362099977401</v>
      </c>
      <c r="AV14" s="73">
        <v>0</v>
      </c>
      <c r="AW14" s="73">
        <v>21594.5509245633</v>
      </c>
      <c r="AX14" s="73">
        <v>33131.594620501899</v>
      </c>
      <c r="AY14" s="73">
        <v>3681.28943488704</v>
      </c>
      <c r="AZ14" s="73">
        <v>36812.884055388902</v>
      </c>
      <c r="BA14" s="73">
        <v>4.86290934123679E-3</v>
      </c>
      <c r="BB14" s="73">
        <v>407.15018924530199</v>
      </c>
      <c r="BC14" s="73">
        <v>50.249659725414197</v>
      </c>
      <c r="BD14" s="73">
        <v>12829.569235089501</v>
      </c>
      <c r="BE14" s="73">
        <v>59.158278496668302</v>
      </c>
      <c r="BF14" s="73">
        <v>764.803077982991</v>
      </c>
      <c r="BG14" s="73">
        <v>805.57383786107505</v>
      </c>
      <c r="BH14" s="73">
        <v>69.155325473855996</v>
      </c>
      <c r="BI14" s="73">
        <v>1.2557779163015199</v>
      </c>
      <c r="BJ14" s="73">
        <v>393.96721638915898</v>
      </c>
      <c r="BK14" s="73">
        <v>13983.3350141635</v>
      </c>
      <c r="BL14" s="73">
        <v>12411.2949855035</v>
      </c>
      <c r="BM14" s="73">
        <v>1572.04002866008</v>
      </c>
      <c r="BN14" s="73">
        <v>7.0731719957891697</v>
      </c>
      <c r="BO14" s="73">
        <v>1.3971788852328899</v>
      </c>
      <c r="BP14" s="73">
        <v>1095.5770221068401</v>
      </c>
      <c r="BQ14" s="73">
        <v>61.181182526166097</v>
      </c>
      <c r="BR14" s="73">
        <v>2726.2365589157598</v>
      </c>
      <c r="BS14" s="73">
        <v>298.598179720784</v>
      </c>
      <c r="BT14" s="73">
        <v>100.394941990883</v>
      </c>
      <c r="BU14" s="73">
        <v>5414.1946516972803</v>
      </c>
      <c r="BV14" s="73">
        <v>293.80465418196201</v>
      </c>
      <c r="BW14" s="73">
        <v>163.06465909379</v>
      </c>
      <c r="BX14" s="73">
        <v>394.86961075194102</v>
      </c>
      <c r="BY14" s="73">
        <v>4.5446539735555502</v>
      </c>
      <c r="BZ14" s="73">
        <v>4630.3442783731998</v>
      </c>
      <c r="CA14" s="73">
        <v>733.57157064233695</v>
      </c>
      <c r="CB14" s="73">
        <v>44.557446614218598</v>
      </c>
      <c r="CC14" s="73">
        <v>70.798198504167999</v>
      </c>
      <c r="CD14" s="73">
        <v>1009.99247664649</v>
      </c>
      <c r="CE14" s="73">
        <v>0</v>
      </c>
      <c r="CF14" s="73">
        <v>587.81975681790402</v>
      </c>
      <c r="CG14" s="73">
        <v>22296.4785281943</v>
      </c>
      <c r="CH14" s="73">
        <v>833.41747956551797</v>
      </c>
      <c r="CI14" s="90"/>
      <c r="CJ14" s="44">
        <f t="shared" si="0"/>
        <v>4.0091256517884406E-3</v>
      </c>
      <c r="CK14" s="44">
        <f t="shared" si="1"/>
        <v>-2.6210357554411228E-4</v>
      </c>
      <c r="CL14" s="44">
        <f t="shared" si="2"/>
        <v>-1.2235080029400023E-3</v>
      </c>
      <c r="CM14" s="44">
        <f t="shared" si="3"/>
        <v>1.6129954517163563E-3</v>
      </c>
      <c r="CN14" s="44">
        <f t="shared" si="4"/>
        <v>1.3779609111855074E-3</v>
      </c>
      <c r="CO14" s="44">
        <f t="shared" si="5"/>
        <v>-2.0539738543795946E-3</v>
      </c>
      <c r="CP14" s="44">
        <f t="shared" si="6"/>
        <v>2.9922877586461264E-4</v>
      </c>
      <c r="CQ14" s="44">
        <f t="shared" si="7"/>
        <v>4.3526983279679075E-3</v>
      </c>
      <c r="CR14" s="44">
        <f t="shared" si="8"/>
        <v>1.0722661768181385</v>
      </c>
      <c r="CS14" s="44" t="str">
        <f t="shared" si="9"/>
        <v/>
      </c>
      <c r="CT14" s="44">
        <f t="shared" si="10"/>
        <v>5.454494950867611E-3</v>
      </c>
      <c r="CU14" s="44">
        <f t="shared" si="11"/>
        <v>8.0430454245428413E-7</v>
      </c>
      <c r="CV14" s="44">
        <f t="shared" si="12"/>
        <v>4.9144164860732715E-4</v>
      </c>
      <c r="CW14" s="44">
        <f t="shared" si="13"/>
        <v>-3.6924007459344506E-6</v>
      </c>
      <c r="CX14" s="44">
        <f t="shared" si="14"/>
        <v>1.7800040811750517E-3</v>
      </c>
      <c r="CY14" s="44">
        <f t="shared" si="15"/>
        <v>2.9948757600255483E-3</v>
      </c>
    </row>
    <row r="15" spans="1:103" x14ac:dyDescent="0.25">
      <c r="A15" s="90" t="s">
        <v>178</v>
      </c>
      <c r="B15" s="73">
        <v>47354.981048000001</v>
      </c>
      <c r="C15" s="73">
        <v>1846.8602238999999</v>
      </c>
      <c r="D15" s="73">
        <v>21079.245037000001</v>
      </c>
      <c r="E15" s="73">
        <v>10677.185615</v>
      </c>
      <c r="F15" s="73">
        <v>9655.3901826000001</v>
      </c>
      <c r="G15" s="73">
        <v>638.34088751000002</v>
      </c>
      <c r="H15" s="73">
        <v>18027.035578999999</v>
      </c>
      <c r="I15" s="73">
        <v>117.81763454</v>
      </c>
      <c r="J15" s="73">
        <v>253.68113547999999</v>
      </c>
      <c r="K15" s="73"/>
      <c r="L15" s="73">
        <v>143.67939941</v>
      </c>
      <c r="M15" s="73">
        <v>44.853803341999999</v>
      </c>
      <c r="N15" s="73">
        <v>134.7602431</v>
      </c>
      <c r="O15" s="73">
        <v>4.3350887486999996</v>
      </c>
      <c r="P15" s="73">
        <v>22.990253747000001</v>
      </c>
      <c r="Q15" s="73">
        <v>11.291906637</v>
      </c>
      <c r="R15" s="73"/>
      <c r="S15" s="73" t="s">
        <v>178</v>
      </c>
      <c r="T15" s="73">
        <v>62.023545415020997</v>
      </c>
      <c r="U15" s="73">
        <v>7.5553850365474702</v>
      </c>
      <c r="V15" s="73">
        <v>4.3343419815160598</v>
      </c>
      <c r="W15" s="73">
        <v>118.27680294123699</v>
      </c>
      <c r="X15" s="73">
        <v>118.27664279146001</v>
      </c>
      <c r="Y15" s="73">
        <v>114.116083004381</v>
      </c>
      <c r="Z15" s="73">
        <v>14.2012238813422</v>
      </c>
      <c r="AA15" s="73">
        <v>254.08578296933601</v>
      </c>
      <c r="AB15" s="73">
        <v>23.034585232370102</v>
      </c>
      <c r="AC15" s="73">
        <v>2595.1626929648</v>
      </c>
      <c r="AD15" s="73">
        <v>0</v>
      </c>
      <c r="AE15" s="73">
        <v>47396.783072030499</v>
      </c>
      <c r="AF15" s="73">
        <v>430.46948872190302</v>
      </c>
      <c r="AG15" s="73">
        <v>29.564795967256401</v>
      </c>
      <c r="AH15" s="73">
        <v>52.1200406434534</v>
      </c>
      <c r="AI15" s="73">
        <v>759.90661935988203</v>
      </c>
      <c r="AJ15" s="73">
        <v>2.00274157872567E-3</v>
      </c>
      <c r="AK15" s="73">
        <v>144.99008081708999</v>
      </c>
      <c r="AL15" s="73">
        <v>144.99008081708999</v>
      </c>
      <c r="AM15" s="73">
        <v>44.853798102658203</v>
      </c>
      <c r="AN15" s="73">
        <v>0</v>
      </c>
      <c r="AO15" s="73">
        <v>1079.34275720959</v>
      </c>
      <c r="AP15" s="73">
        <v>3.6613979071949698</v>
      </c>
      <c r="AQ15" s="73">
        <v>104.16152339515099</v>
      </c>
      <c r="AR15" s="73">
        <v>4.46744793259787</v>
      </c>
      <c r="AS15" s="73">
        <v>134.76182128284799</v>
      </c>
      <c r="AT15" s="73">
        <v>11.2930489470832</v>
      </c>
      <c r="AU15" s="73">
        <v>1845.5161912774099</v>
      </c>
      <c r="AV15" s="73">
        <v>0</v>
      </c>
      <c r="AW15" s="73">
        <v>17755.552623114301</v>
      </c>
      <c r="AX15" s="73">
        <v>18934.773181148201</v>
      </c>
      <c r="AY15" s="73">
        <v>2103.8625287918098</v>
      </c>
      <c r="AZ15" s="73">
        <v>21038.635709940001</v>
      </c>
      <c r="BA15" s="73">
        <v>1.85665894219216E-3</v>
      </c>
      <c r="BB15" s="73">
        <v>436.36322173801398</v>
      </c>
      <c r="BC15" s="73">
        <v>3.5381393795091398</v>
      </c>
      <c r="BD15" s="73">
        <v>11674.1265948378</v>
      </c>
      <c r="BE15" s="73">
        <v>11.5050678736972</v>
      </c>
      <c r="BF15" s="73">
        <v>504.22326173823399</v>
      </c>
      <c r="BG15" s="73">
        <v>736.42623533237395</v>
      </c>
      <c r="BH15" s="73">
        <v>4.0152568592954996</v>
      </c>
      <c r="BI15" s="73">
        <v>3.3560498409916401E-2</v>
      </c>
      <c r="BJ15" s="73">
        <v>473.810566532736</v>
      </c>
      <c r="BK15" s="73">
        <v>10687.3313492896</v>
      </c>
      <c r="BL15" s="73">
        <v>9663.1631402694402</v>
      </c>
      <c r="BM15" s="73">
        <v>1024.16820902021</v>
      </c>
      <c r="BN15" s="73">
        <v>8.3409647844706392</v>
      </c>
      <c r="BO15" s="73">
        <v>0.19312023146436499</v>
      </c>
      <c r="BP15" s="73">
        <v>428.79693028434099</v>
      </c>
      <c r="BQ15" s="73">
        <v>46.352067108693298</v>
      </c>
      <c r="BR15" s="73">
        <v>2418.6643875284499</v>
      </c>
      <c r="BS15" s="73">
        <v>96.480063978130005</v>
      </c>
      <c r="BT15" s="73">
        <v>34.061401467175898</v>
      </c>
      <c r="BU15" s="73">
        <v>4537.4510435026996</v>
      </c>
      <c r="BV15" s="73">
        <v>151.807710808791</v>
      </c>
      <c r="BW15" s="73">
        <v>159.017019318</v>
      </c>
      <c r="BX15" s="73">
        <v>200.083489641032</v>
      </c>
      <c r="BY15" s="73">
        <v>0.170564210717769</v>
      </c>
      <c r="BZ15" s="73">
        <v>637.504530167496</v>
      </c>
      <c r="CA15" s="73">
        <v>571.93164674728098</v>
      </c>
      <c r="CB15" s="73">
        <v>0.36514241044214701</v>
      </c>
      <c r="CC15" s="73">
        <v>37.820175418950001</v>
      </c>
      <c r="CD15" s="73">
        <v>925.55722654833903</v>
      </c>
      <c r="CE15" s="73">
        <v>0</v>
      </c>
      <c r="CF15" s="73">
        <v>456.98341885467602</v>
      </c>
      <c r="CG15" s="73">
        <v>18029.099055429699</v>
      </c>
      <c r="CH15" s="73">
        <v>712.77881955189901</v>
      </c>
      <c r="CI15" s="90"/>
      <c r="CJ15" s="44">
        <f t="shared" si="0"/>
        <v>8.8273763615545099E-4</v>
      </c>
      <c r="CK15" s="44">
        <f t="shared" si="1"/>
        <v>-7.277392220575512E-4</v>
      </c>
      <c r="CL15" s="44">
        <f t="shared" si="2"/>
        <v>-1.9265076613853439E-3</v>
      </c>
      <c r="CM15" s="44">
        <f t="shared" si="3"/>
        <v>9.502255234137562E-4</v>
      </c>
      <c r="CN15" s="44">
        <f t="shared" si="4"/>
        <v>8.0503817271390427E-4</v>
      </c>
      <c r="CO15" s="44">
        <f t="shared" si="5"/>
        <v>-1.3102048746500101E-3</v>
      </c>
      <c r="CP15" s="44">
        <f t="shared" si="6"/>
        <v>1.1446565469161221E-4</v>
      </c>
      <c r="CQ15" s="44">
        <f t="shared" si="7"/>
        <v>3.8959214658495687E-3</v>
      </c>
      <c r="CR15" s="44">
        <f t="shared" si="8"/>
        <v>1.595102799308923E-3</v>
      </c>
      <c r="CS15" s="44" t="str">
        <f t="shared" si="9"/>
        <v/>
      </c>
      <c r="CT15" s="44">
        <f t="shared" si="10"/>
        <v>9.1222639604015814E-3</v>
      </c>
      <c r="CU15" s="44">
        <f t="shared" si="11"/>
        <v>-1.1680930948088945E-7</v>
      </c>
      <c r="CV15" s="44">
        <f t="shared" si="12"/>
        <v>1.1711041859889968E-5</v>
      </c>
      <c r="CW15" s="44">
        <f t="shared" si="13"/>
        <v>-1.7226110634154478E-4</v>
      </c>
      <c r="CX15" s="44">
        <f t="shared" si="14"/>
        <v>1.9282729915882698E-3</v>
      </c>
      <c r="CY15" s="44">
        <f t="shared" si="15"/>
        <v>1.0116184271810856E-4</v>
      </c>
    </row>
    <row r="16" spans="1:103" x14ac:dyDescent="0.25">
      <c r="A16" s="90" t="s">
        <v>179</v>
      </c>
      <c r="B16" s="73">
        <v>23775.403692</v>
      </c>
      <c r="C16" s="73">
        <v>897.03024823999999</v>
      </c>
      <c r="D16" s="73">
        <v>16870.495532000001</v>
      </c>
      <c r="E16" s="73">
        <v>9644.1765756000004</v>
      </c>
      <c r="F16" s="73">
        <v>5437.6187679000004</v>
      </c>
      <c r="G16" s="73">
        <v>19875.656073999999</v>
      </c>
      <c r="H16" s="73">
        <v>8902.7403317999997</v>
      </c>
      <c r="I16" s="73">
        <v>64.151335141999994</v>
      </c>
      <c r="J16" s="73">
        <v>142.85830128000001</v>
      </c>
      <c r="K16" s="73"/>
      <c r="L16" s="73">
        <v>77.152291895999994</v>
      </c>
      <c r="M16" s="73">
        <v>26.999434533999999</v>
      </c>
      <c r="N16" s="73">
        <v>62.994832920999997</v>
      </c>
      <c r="O16" s="73">
        <v>2.6072374425999998</v>
      </c>
      <c r="P16" s="73">
        <v>13.860989833</v>
      </c>
      <c r="Q16" s="73">
        <v>5.5537496892</v>
      </c>
      <c r="R16" s="73"/>
      <c r="S16" s="73" t="s">
        <v>179</v>
      </c>
      <c r="T16" s="73">
        <v>29.106631854963801</v>
      </c>
      <c r="U16" s="73">
        <v>3.37369471578186</v>
      </c>
      <c r="V16" s="73">
        <v>2.6068869346388999</v>
      </c>
      <c r="W16" s="73">
        <v>64.374342918240302</v>
      </c>
      <c r="X16" s="73">
        <v>64.374275988453604</v>
      </c>
      <c r="Y16" s="73">
        <v>52.388948624100898</v>
      </c>
      <c r="Z16" s="73">
        <v>6.6644594946884599</v>
      </c>
      <c r="AA16" s="73">
        <v>147.71244455695401</v>
      </c>
      <c r="AB16" s="73">
        <v>13.882512221583299</v>
      </c>
      <c r="AC16" s="73">
        <v>1260.36500196116</v>
      </c>
      <c r="AD16" s="73">
        <v>0</v>
      </c>
      <c r="AE16" s="73">
        <v>23787.551321946401</v>
      </c>
      <c r="AF16" s="73">
        <v>176.28088294356701</v>
      </c>
      <c r="AG16" s="73">
        <v>17.619926925261598</v>
      </c>
      <c r="AH16" s="73">
        <v>25.1865962291367</v>
      </c>
      <c r="AI16" s="73">
        <v>349.13659535715698</v>
      </c>
      <c r="AJ16" s="73">
        <v>9.9944261717014693E-4</v>
      </c>
      <c r="AK16" s="73">
        <v>87.104924399962499</v>
      </c>
      <c r="AL16" s="73">
        <v>87.104924399962499</v>
      </c>
      <c r="AM16" s="73">
        <v>26.999405692091401</v>
      </c>
      <c r="AN16" s="73">
        <v>0</v>
      </c>
      <c r="AO16" s="73">
        <v>531.98883158966396</v>
      </c>
      <c r="AP16" s="73">
        <v>1.8152758741274899</v>
      </c>
      <c r="AQ16" s="73">
        <v>47.637554222722898</v>
      </c>
      <c r="AR16" s="73">
        <v>2.0202316134073999</v>
      </c>
      <c r="AS16" s="73">
        <v>62.995324393708103</v>
      </c>
      <c r="AT16" s="73">
        <v>5.5543249508637604</v>
      </c>
      <c r="AU16" s="73">
        <v>896.37613990751595</v>
      </c>
      <c r="AV16" s="73">
        <v>0</v>
      </c>
      <c r="AW16" s="73">
        <v>8736.7499304992907</v>
      </c>
      <c r="AX16" s="73">
        <v>15148.7814104069</v>
      </c>
      <c r="AY16" s="73">
        <v>1683.1992104631299</v>
      </c>
      <c r="AZ16" s="73">
        <v>16831.980620869999</v>
      </c>
      <c r="BA16" s="73">
        <v>7.9532607083869305E-4</v>
      </c>
      <c r="BB16" s="73">
        <v>199.01647782932901</v>
      </c>
      <c r="BC16" s="73">
        <v>52.915509659000101</v>
      </c>
      <c r="BD16" s="73">
        <v>5801.0212366017904</v>
      </c>
      <c r="BE16" s="73">
        <v>34.439574579606102</v>
      </c>
      <c r="BF16" s="73">
        <v>245.84771595650199</v>
      </c>
      <c r="BG16" s="73">
        <v>394.72154808556098</v>
      </c>
      <c r="BH16" s="73">
        <v>27.0065275616329</v>
      </c>
      <c r="BI16" s="73">
        <v>1.67479913137893E-2</v>
      </c>
      <c r="BJ16" s="73">
        <v>224.681114546647</v>
      </c>
      <c r="BK16" s="73">
        <v>9634.8991874187595</v>
      </c>
      <c r="BL16" s="73">
        <v>5438.8527643628304</v>
      </c>
      <c r="BM16" s="73">
        <v>4196.0464230559301</v>
      </c>
      <c r="BN16" s="73">
        <v>3.8405654458572398</v>
      </c>
      <c r="BO16" s="73">
        <v>0.33265248378224899</v>
      </c>
      <c r="BP16" s="73">
        <v>708.199118592128</v>
      </c>
      <c r="BQ16" s="73">
        <v>22.267322607847301</v>
      </c>
      <c r="BR16" s="73">
        <v>1161.41795433125</v>
      </c>
      <c r="BS16" s="73">
        <v>50.1845580669874</v>
      </c>
      <c r="BT16" s="73">
        <v>16.852728888815399</v>
      </c>
      <c r="BU16" s="73">
        <v>2165.2851940894002</v>
      </c>
      <c r="BV16" s="73">
        <v>72.049786877551995</v>
      </c>
      <c r="BW16" s="73">
        <v>138.915810854456</v>
      </c>
      <c r="BX16" s="73">
        <v>188.14285119352701</v>
      </c>
      <c r="BY16" s="73">
        <v>3.7852694285068602</v>
      </c>
      <c r="BZ16" s="73">
        <v>19813.870526695198</v>
      </c>
      <c r="CA16" s="73">
        <v>269.77436812603702</v>
      </c>
      <c r="CB16" s="73">
        <v>439.88990038591902</v>
      </c>
      <c r="CC16" s="73">
        <v>17.7484497295141</v>
      </c>
      <c r="CD16" s="73">
        <v>468.50029933404898</v>
      </c>
      <c r="CE16" s="73">
        <v>0</v>
      </c>
      <c r="CF16" s="73">
        <v>218.10229906281501</v>
      </c>
      <c r="CG16" s="73">
        <v>8903.4099946537899</v>
      </c>
      <c r="CH16" s="73">
        <v>345.19459228563699</v>
      </c>
      <c r="CI16" s="90"/>
      <c r="CJ16" s="44">
        <f t="shared" si="0"/>
        <v>5.1093264719154273E-4</v>
      </c>
      <c r="CK16" s="44">
        <f t="shared" si="1"/>
        <v>-7.291931724347344E-4</v>
      </c>
      <c r="CL16" s="44">
        <f t="shared" si="2"/>
        <v>-2.2829745016645408E-3</v>
      </c>
      <c r="CM16" s="44">
        <f t="shared" si="3"/>
        <v>-9.6196788896554537E-4</v>
      </c>
      <c r="CN16" s="44">
        <f t="shared" si="4"/>
        <v>2.2693692138085132E-4</v>
      </c>
      <c r="CO16" s="44">
        <f t="shared" si="5"/>
        <v>-3.108604167568787E-3</v>
      </c>
      <c r="CP16" s="44">
        <f t="shared" si="6"/>
        <v>7.5219856901612966E-5</v>
      </c>
      <c r="CQ16" s="44">
        <f t="shared" si="7"/>
        <v>3.4752331492419854E-3</v>
      </c>
      <c r="CR16" s="44">
        <f t="shared" si="8"/>
        <v>3.3978727406536645E-2</v>
      </c>
      <c r="CS16" s="44" t="str">
        <f t="shared" si="9"/>
        <v/>
      </c>
      <c r="CT16" s="44">
        <f t="shared" si="10"/>
        <v>0.12899982954982708</v>
      </c>
      <c r="CU16" s="44">
        <f t="shared" si="11"/>
        <v>-1.0682412093478911E-6</v>
      </c>
      <c r="CV16" s="44">
        <f t="shared" si="12"/>
        <v>7.8017939776446548E-6</v>
      </c>
      <c r="CW16" s="44">
        <f t="shared" si="13"/>
        <v>-1.3443653246648178E-4</v>
      </c>
      <c r="CX16" s="44">
        <f t="shared" si="14"/>
        <v>1.5527309984788877E-3</v>
      </c>
      <c r="CY16" s="44">
        <f t="shared" si="15"/>
        <v>1.0358076902153178E-4</v>
      </c>
    </row>
    <row r="17" spans="1:103" x14ac:dyDescent="0.25">
      <c r="A17" s="90" t="s">
        <v>180</v>
      </c>
      <c r="B17" s="73">
        <v>15855.078885999999</v>
      </c>
      <c r="C17" s="73">
        <v>694.59395506999999</v>
      </c>
      <c r="D17" s="73">
        <v>7603.1086148000004</v>
      </c>
      <c r="E17" s="73">
        <v>4148.7276941999999</v>
      </c>
      <c r="F17" s="73">
        <v>3579.3754555999999</v>
      </c>
      <c r="G17" s="73">
        <v>1789.9020611999999</v>
      </c>
      <c r="H17" s="73">
        <v>9981.1677555000006</v>
      </c>
      <c r="I17" s="73">
        <v>48.926708783999999</v>
      </c>
      <c r="J17" s="73">
        <v>120.62117105999999</v>
      </c>
      <c r="K17" s="73"/>
      <c r="L17" s="73">
        <v>58.953051690999999</v>
      </c>
      <c r="M17" s="73">
        <v>18.890461141999999</v>
      </c>
      <c r="N17" s="73">
        <v>42.734152119999997</v>
      </c>
      <c r="O17" s="73">
        <v>1.7322516258</v>
      </c>
      <c r="P17" s="73">
        <v>9.4179506415999992</v>
      </c>
      <c r="Q17" s="73">
        <v>4.2517777336</v>
      </c>
      <c r="R17" s="73"/>
      <c r="S17" s="73" t="s">
        <v>180</v>
      </c>
      <c r="T17" s="73">
        <v>19.605239290736201</v>
      </c>
      <c r="U17" s="73">
        <v>1.9709462976810801</v>
      </c>
      <c r="V17" s="73">
        <v>1.73210601698801</v>
      </c>
      <c r="W17" s="73">
        <v>49.141605576932697</v>
      </c>
      <c r="X17" s="73">
        <v>49.141485187810403</v>
      </c>
      <c r="Y17" s="73">
        <v>49.615336398326697</v>
      </c>
      <c r="Z17" s="73">
        <v>4.4891183032826296</v>
      </c>
      <c r="AA17" s="73">
        <v>120.752499577888</v>
      </c>
      <c r="AB17" s="73">
        <v>9.4385467722815495</v>
      </c>
      <c r="AC17" s="73">
        <v>874.25733100873299</v>
      </c>
      <c r="AD17" s="73">
        <v>0</v>
      </c>
      <c r="AE17" s="73">
        <v>15881.052041557101</v>
      </c>
      <c r="AF17" s="73">
        <v>145.277279650309</v>
      </c>
      <c r="AG17" s="73">
        <v>13.222844701600501</v>
      </c>
      <c r="AH17" s="73">
        <v>18.351587340978099</v>
      </c>
      <c r="AI17" s="73">
        <v>362.79735048010002</v>
      </c>
      <c r="AJ17" s="73">
        <v>1.0067393948009499E-3</v>
      </c>
      <c r="AK17" s="73">
        <v>59.453684402255099</v>
      </c>
      <c r="AL17" s="73">
        <v>59.453684402255099</v>
      </c>
      <c r="AM17" s="73">
        <v>18.890486191923301</v>
      </c>
      <c r="AN17" s="73">
        <v>0</v>
      </c>
      <c r="AO17" s="73">
        <v>657.50980133462201</v>
      </c>
      <c r="AP17" s="73">
        <v>2.2461654728597802</v>
      </c>
      <c r="AQ17" s="73">
        <v>41.08219485395</v>
      </c>
      <c r="AR17" s="73">
        <v>1.59697851808561</v>
      </c>
      <c r="AS17" s="73">
        <v>42.733786203319902</v>
      </c>
      <c r="AT17" s="73">
        <v>4.2530747128992301</v>
      </c>
      <c r="AU17" s="73">
        <v>694.30531247595604</v>
      </c>
      <c r="AV17" s="73">
        <v>0</v>
      </c>
      <c r="AW17" s="73">
        <v>9853.9795154240892</v>
      </c>
      <c r="AX17" s="73">
        <v>6831.3529685720096</v>
      </c>
      <c r="AY17" s="73">
        <v>759.03953543786395</v>
      </c>
      <c r="AZ17" s="73">
        <v>7590.3925040098702</v>
      </c>
      <c r="BA17" s="73">
        <v>5.8503257182445604E-4</v>
      </c>
      <c r="BB17" s="73">
        <v>211.936901428071</v>
      </c>
      <c r="BC17" s="73">
        <v>4.3742594194127999</v>
      </c>
      <c r="BD17" s="73">
        <v>6771.0419902984504</v>
      </c>
      <c r="BE17" s="73">
        <v>4.3219219241940703</v>
      </c>
      <c r="BF17" s="73">
        <v>182.72566387230799</v>
      </c>
      <c r="BG17" s="73">
        <v>269.33261264240502</v>
      </c>
      <c r="BH17" s="73">
        <v>3.0401015457707001</v>
      </c>
      <c r="BI17" s="73">
        <v>1.6869929562327399E-2</v>
      </c>
      <c r="BJ17" s="73">
        <v>148.537045773464</v>
      </c>
      <c r="BK17" s="73">
        <v>4153.9305378728995</v>
      </c>
      <c r="BL17" s="73">
        <v>3583.9963790739798</v>
      </c>
      <c r="BM17" s="73">
        <v>569.934158798922</v>
      </c>
      <c r="BN17" s="73">
        <v>2.88137196701885</v>
      </c>
      <c r="BO17" s="73">
        <v>0.10171286901679299</v>
      </c>
      <c r="BP17" s="73">
        <v>152.445027816818</v>
      </c>
      <c r="BQ17" s="73">
        <v>17.336932603603401</v>
      </c>
      <c r="BR17" s="73">
        <v>915.59796921245299</v>
      </c>
      <c r="BS17" s="73">
        <v>34.631074152460599</v>
      </c>
      <c r="BT17" s="73">
        <v>13.459426447747701</v>
      </c>
      <c r="BU17" s="73">
        <v>1744.8244620446701</v>
      </c>
      <c r="BV17" s="73">
        <v>43.175992135594797</v>
      </c>
      <c r="BW17" s="73">
        <v>26.510584236952699</v>
      </c>
      <c r="BX17" s="73">
        <v>63.568448259175298</v>
      </c>
      <c r="BY17" s="73">
        <v>0.29089435693932297</v>
      </c>
      <c r="BZ17" s="73">
        <v>1784.67765521872</v>
      </c>
      <c r="CA17" s="73">
        <v>322.91864520351402</v>
      </c>
      <c r="CB17" s="73">
        <v>35.577159471992999</v>
      </c>
      <c r="CC17" s="73">
        <v>11.954827917201699</v>
      </c>
      <c r="CD17" s="73">
        <v>577.99003904385995</v>
      </c>
      <c r="CE17" s="73">
        <v>0</v>
      </c>
      <c r="CF17" s="73">
        <v>263.552443500805</v>
      </c>
      <c r="CG17" s="73">
        <v>9982.6534882080196</v>
      </c>
      <c r="CH17" s="73">
        <v>418.85293075424499</v>
      </c>
      <c r="CI17" s="90"/>
      <c r="CJ17" s="44">
        <f t="shared" si="0"/>
        <v>1.6381599703067895E-3</v>
      </c>
      <c r="CK17" s="44">
        <f t="shared" si="1"/>
        <v>-4.1555586819764438E-4</v>
      </c>
      <c r="CL17" s="44">
        <f t="shared" si="2"/>
        <v>-1.6724883773694037E-3</v>
      </c>
      <c r="CM17" s="44">
        <f t="shared" si="3"/>
        <v>1.2540817465974843E-3</v>
      </c>
      <c r="CN17" s="44">
        <f t="shared" si="4"/>
        <v>1.2909859642554141E-3</v>
      </c>
      <c r="CO17" s="44">
        <f t="shared" si="5"/>
        <v>-2.9188222610221077E-3</v>
      </c>
      <c r="CP17" s="44">
        <f t="shared" si="6"/>
        <v>1.4885359553247577E-4</v>
      </c>
      <c r="CQ17" s="44">
        <f t="shared" si="7"/>
        <v>4.3897578469582329E-3</v>
      </c>
      <c r="CR17" s="44">
        <f t="shared" si="8"/>
        <v>1.0887683872898384E-3</v>
      </c>
      <c r="CS17" s="44" t="str">
        <f t="shared" si="9"/>
        <v/>
      </c>
      <c r="CT17" s="44">
        <f t="shared" si="10"/>
        <v>8.4920576101665847E-3</v>
      </c>
      <c r="CU17" s="44">
        <f t="shared" si="11"/>
        <v>1.3260620327676387E-6</v>
      </c>
      <c r="CV17" s="44">
        <f t="shared" si="12"/>
        <v>-8.5626287627811989E-6</v>
      </c>
      <c r="CW17" s="44">
        <f t="shared" si="13"/>
        <v>-8.4057540960741492E-5</v>
      </c>
      <c r="CX17" s="44">
        <f t="shared" si="14"/>
        <v>2.1869015314834213E-3</v>
      </c>
      <c r="CY17" s="44">
        <f t="shared" si="15"/>
        <v>3.0504400288393205E-4</v>
      </c>
    </row>
    <row r="18" spans="1:103" x14ac:dyDescent="0.25">
      <c r="A18" s="90" t="s">
        <v>181</v>
      </c>
      <c r="B18" s="73">
        <v>31076.532790000001</v>
      </c>
      <c r="C18" s="73">
        <v>599.96916189000001</v>
      </c>
      <c r="D18" s="73">
        <v>5614.1413953000001</v>
      </c>
      <c r="E18" s="73">
        <v>8990.2945180000006</v>
      </c>
      <c r="F18" s="73">
        <v>8111.4185998000003</v>
      </c>
      <c r="G18" s="73">
        <v>399.59619406000002</v>
      </c>
      <c r="H18" s="73">
        <v>13502.426597</v>
      </c>
      <c r="I18" s="73">
        <v>103.06919711</v>
      </c>
      <c r="J18" s="73">
        <v>227.65233405000001</v>
      </c>
      <c r="K18" s="73"/>
      <c r="L18" s="73">
        <v>112.15325804</v>
      </c>
      <c r="M18" s="73">
        <v>43.039289328999999</v>
      </c>
      <c r="N18" s="73">
        <v>87.106406359000005</v>
      </c>
      <c r="O18" s="73">
        <v>4.3344680921999998</v>
      </c>
      <c r="P18" s="73">
        <v>22.808905985999999</v>
      </c>
      <c r="Q18" s="73">
        <v>8.2486070371999993</v>
      </c>
      <c r="R18" s="73"/>
      <c r="S18" s="73" t="s">
        <v>181</v>
      </c>
      <c r="T18" s="73">
        <v>40.2183168940348</v>
      </c>
      <c r="U18" s="73">
        <v>5.8329986794930901</v>
      </c>
      <c r="V18" s="73">
        <v>4.3337785150231101</v>
      </c>
      <c r="W18" s="73">
        <v>103.360235376338</v>
      </c>
      <c r="X18" s="73">
        <v>103.36016763560499</v>
      </c>
      <c r="Y18" s="73">
        <v>79.314356901188802</v>
      </c>
      <c r="Z18" s="73">
        <v>9.2085328737161891</v>
      </c>
      <c r="AA18" s="73">
        <v>227.698619239518</v>
      </c>
      <c r="AB18" s="73">
        <v>22.8371592224895</v>
      </c>
      <c r="AC18" s="73">
        <v>796.71364245239499</v>
      </c>
      <c r="AD18" s="73">
        <v>0</v>
      </c>
      <c r="AE18" s="73">
        <v>31113.390416287701</v>
      </c>
      <c r="AF18" s="73">
        <v>360.11264711349202</v>
      </c>
      <c r="AG18" s="73">
        <v>20.304523546092</v>
      </c>
      <c r="AH18" s="73">
        <v>42.664938842185499</v>
      </c>
      <c r="AI18" s="73">
        <v>513.11620010098795</v>
      </c>
      <c r="AJ18" s="73">
        <v>1.00559239854054E-3</v>
      </c>
      <c r="AK18" s="73">
        <v>112.587245302734</v>
      </c>
      <c r="AL18" s="73">
        <v>112.587245302734</v>
      </c>
      <c r="AM18" s="73">
        <v>43.039242096143496</v>
      </c>
      <c r="AN18" s="73">
        <v>0</v>
      </c>
      <c r="AO18" s="73">
        <v>869.37806917222997</v>
      </c>
      <c r="AP18" s="73">
        <v>2.9275388721432298</v>
      </c>
      <c r="AQ18" s="73">
        <v>73.670461582743997</v>
      </c>
      <c r="AR18" s="73">
        <v>3.2502584575750602</v>
      </c>
      <c r="AS18" s="73">
        <v>87.108833268358893</v>
      </c>
      <c r="AT18" s="73">
        <v>8.2486567018497396</v>
      </c>
      <c r="AU18" s="73">
        <v>599.79962917310002</v>
      </c>
      <c r="AV18" s="73">
        <v>0</v>
      </c>
      <c r="AW18" s="73">
        <v>13425.923475145601</v>
      </c>
      <c r="AX18" s="73">
        <v>5047.5460577566801</v>
      </c>
      <c r="AY18" s="73">
        <v>560.83927483875902</v>
      </c>
      <c r="AZ18" s="73">
        <v>5608.3853325954396</v>
      </c>
      <c r="BA18" s="73">
        <v>1.5609017011878801E-3</v>
      </c>
      <c r="BB18" s="73">
        <v>352.34225753721603</v>
      </c>
      <c r="BC18" s="73">
        <v>2.4366572948185801</v>
      </c>
      <c r="BD18" s="73">
        <v>8878.8255857157001</v>
      </c>
      <c r="BE18" s="73">
        <v>10.462923940100399</v>
      </c>
      <c r="BF18" s="73">
        <v>454.90749169132999</v>
      </c>
      <c r="BG18" s="73">
        <v>641.84964579440702</v>
      </c>
      <c r="BH18" s="73">
        <v>2.1633976755568001</v>
      </c>
      <c r="BI18" s="73">
        <v>1.6850926878200102E-2</v>
      </c>
      <c r="BJ18" s="73">
        <v>447.22543536323798</v>
      </c>
      <c r="BK18" s="73">
        <v>8994.5705390921794</v>
      </c>
      <c r="BL18" s="73">
        <v>8114.4326202112397</v>
      </c>
      <c r="BM18" s="73">
        <v>880.13791888093397</v>
      </c>
      <c r="BN18" s="73">
        <v>7.2646616166492999</v>
      </c>
      <c r="BO18" s="73">
        <v>0.127437646169414</v>
      </c>
      <c r="BP18" s="73">
        <v>374.093478320298</v>
      </c>
      <c r="BQ18" s="73">
        <v>39.960820674944998</v>
      </c>
      <c r="BR18" s="73">
        <v>2019.99720762578</v>
      </c>
      <c r="BS18" s="73">
        <v>85.962956232741902</v>
      </c>
      <c r="BT18" s="73">
        <v>26.080566412583899</v>
      </c>
      <c r="BU18" s="73">
        <v>3665.5071552108898</v>
      </c>
      <c r="BV18" s="73">
        <v>48.4210234019654</v>
      </c>
      <c r="BW18" s="73">
        <v>165.91310194855501</v>
      </c>
      <c r="BX18" s="73">
        <v>170.34435269542499</v>
      </c>
      <c r="BY18" s="73">
        <v>0.11847914085881001</v>
      </c>
      <c r="BZ18" s="73">
        <v>399.20385728423599</v>
      </c>
      <c r="CA18" s="73">
        <v>416.655073504977</v>
      </c>
      <c r="CB18" s="73">
        <v>0.23505444868907599</v>
      </c>
      <c r="CC18" s="73">
        <v>24.524214179784501</v>
      </c>
      <c r="CD18" s="73">
        <v>708.02896122922004</v>
      </c>
      <c r="CE18" s="73">
        <v>0</v>
      </c>
      <c r="CF18" s="73">
        <v>336.54524734723799</v>
      </c>
      <c r="CG18" s="73">
        <v>13504.883059905</v>
      </c>
      <c r="CH18" s="73">
        <v>530.03297030559997</v>
      </c>
      <c r="CI18" s="90"/>
      <c r="CJ18" s="44">
        <f t="shared" si="0"/>
        <v>1.1860276220891607E-3</v>
      </c>
      <c r="CK18" s="44">
        <f t="shared" si="1"/>
        <v>-2.8256905132580199E-4</v>
      </c>
      <c r="CL18" s="44">
        <f t="shared" si="2"/>
        <v>-1.0252792545231005E-3</v>
      </c>
      <c r="CM18" s="44">
        <f t="shared" si="3"/>
        <v>4.7562636392139382E-4</v>
      </c>
      <c r="CN18" s="44">
        <f t="shared" si="4"/>
        <v>3.7157747121000347E-4</v>
      </c>
      <c r="CO18" s="44">
        <f t="shared" si="5"/>
        <v>-9.8183311451938431E-4</v>
      </c>
      <c r="CP18" s="44">
        <f t="shared" si="6"/>
        <v>1.8192751409186426E-4</v>
      </c>
      <c r="CQ18" s="44">
        <f t="shared" si="7"/>
        <v>2.8230599807084339E-3</v>
      </c>
      <c r="CR18" s="44">
        <f t="shared" si="8"/>
        <v>2.0331524256554442E-4</v>
      </c>
      <c r="CS18" s="44" t="str">
        <f t="shared" si="9"/>
        <v/>
      </c>
      <c r="CT18" s="44">
        <f t="shared" si="10"/>
        <v>3.8695912211415516E-3</v>
      </c>
      <c r="CU18" s="44">
        <f t="shared" si="11"/>
        <v>-1.0974357903862287E-6</v>
      </c>
      <c r="CV18" s="44">
        <f t="shared" si="12"/>
        <v>2.7861433622760155E-5</v>
      </c>
      <c r="CW18" s="44">
        <f t="shared" si="13"/>
        <v>-1.5909153377566474E-4</v>
      </c>
      <c r="CX18" s="44">
        <f t="shared" si="14"/>
        <v>1.2386931888290864E-3</v>
      </c>
      <c r="CY18" s="44">
        <f t="shared" si="15"/>
        <v>6.0209741494947796E-6</v>
      </c>
    </row>
    <row r="19" spans="1:103" x14ac:dyDescent="0.25">
      <c r="A19" s="90" t="s">
        <v>182</v>
      </c>
      <c r="B19" s="73">
        <v>53544.930517000001</v>
      </c>
      <c r="C19" s="73">
        <v>624.13686642000005</v>
      </c>
      <c r="D19" s="73">
        <v>10260.65605</v>
      </c>
      <c r="E19" s="73">
        <v>24541.674395999999</v>
      </c>
      <c r="F19" s="73">
        <v>20998.898464000002</v>
      </c>
      <c r="G19" s="73">
        <v>4599.0041732999998</v>
      </c>
      <c r="H19" s="73">
        <v>27751.273707</v>
      </c>
      <c r="I19" s="73">
        <v>142.11546225000001</v>
      </c>
      <c r="J19" s="73">
        <v>229.52446161</v>
      </c>
      <c r="K19" s="73"/>
      <c r="L19" s="73">
        <v>130.32489892000001</v>
      </c>
      <c r="M19" s="73">
        <v>29.690771604999998</v>
      </c>
      <c r="N19" s="73">
        <v>91.553026447999997</v>
      </c>
      <c r="O19" s="73">
        <v>5.1668614464999996</v>
      </c>
      <c r="P19" s="73">
        <v>19.759635417999998</v>
      </c>
      <c r="Q19" s="73">
        <v>15.79840695</v>
      </c>
      <c r="R19" s="73"/>
      <c r="S19" s="73" t="s">
        <v>182</v>
      </c>
      <c r="T19" s="73">
        <v>42.254072267166798</v>
      </c>
      <c r="U19" s="73">
        <v>32.974699836667199</v>
      </c>
      <c r="V19" s="73">
        <v>5.1593994484965604</v>
      </c>
      <c r="W19" s="73">
        <v>142.222204272608</v>
      </c>
      <c r="X19" s="73">
        <v>142.22219091870099</v>
      </c>
      <c r="Y19" s="73">
        <v>155.24072994538599</v>
      </c>
      <c r="Z19" s="73">
        <v>9.6744882211198409</v>
      </c>
      <c r="AA19" s="73">
        <v>229.49937364206599</v>
      </c>
      <c r="AB19" s="73">
        <v>19.775250241732</v>
      </c>
      <c r="AC19" s="73">
        <v>780.69964984613296</v>
      </c>
      <c r="AD19" s="73">
        <v>0</v>
      </c>
      <c r="AE19" s="73">
        <v>53537.796529704501</v>
      </c>
      <c r="AF19" s="73">
        <v>494.96800802135903</v>
      </c>
      <c r="AG19" s="73">
        <v>36.656830927219303</v>
      </c>
      <c r="AH19" s="73">
        <v>77.131542781081293</v>
      </c>
      <c r="AI19" s="73">
        <v>578.12892558015403</v>
      </c>
      <c r="AJ19" s="73">
        <v>9.9699659301713301E-4</v>
      </c>
      <c r="AK19" s="73">
        <v>130.577129567909</v>
      </c>
      <c r="AL19" s="73">
        <v>130.577129567909</v>
      </c>
      <c r="AM19" s="73">
        <v>29.690668087214799</v>
      </c>
      <c r="AN19" s="73">
        <v>0</v>
      </c>
      <c r="AO19" s="73">
        <v>1938.7461502252399</v>
      </c>
      <c r="AP19" s="73">
        <v>7.8313716906031203</v>
      </c>
      <c r="AQ19" s="73">
        <v>190.66829723944301</v>
      </c>
      <c r="AR19" s="73">
        <v>11.160822115934399</v>
      </c>
      <c r="AS19" s="73">
        <v>91.554809044623994</v>
      </c>
      <c r="AT19" s="73">
        <v>15.773896225034401</v>
      </c>
      <c r="AU19" s="73">
        <v>623.45073966941595</v>
      </c>
      <c r="AV19" s="73">
        <v>0</v>
      </c>
      <c r="AW19" s="73">
        <v>27769.733853072899</v>
      </c>
      <c r="AX19" s="73">
        <v>9213.7847982495296</v>
      </c>
      <c r="AY19" s="73">
        <v>1023.75372852284</v>
      </c>
      <c r="AZ19" s="73">
        <v>10237.5385267723</v>
      </c>
      <c r="BA19" s="73">
        <v>1.0355279608350001E-2</v>
      </c>
      <c r="BB19" s="73">
        <v>627.946844997933</v>
      </c>
      <c r="BC19" s="73">
        <v>11.9690351879715</v>
      </c>
      <c r="BD19" s="73">
        <v>19687.975253717799</v>
      </c>
      <c r="BE19" s="73">
        <v>94.9691823916841</v>
      </c>
      <c r="BF19" s="73">
        <v>533.98513952501401</v>
      </c>
      <c r="BG19" s="73">
        <v>1124.0331435153801</v>
      </c>
      <c r="BH19" s="73">
        <v>6.79783809145873</v>
      </c>
      <c r="BI19" s="73">
        <v>1.6706710869337501E-2</v>
      </c>
      <c r="BJ19" s="73">
        <v>1559.5281392439199</v>
      </c>
      <c r="BK19" s="73">
        <v>24498.129683823099</v>
      </c>
      <c r="BL19" s="73">
        <v>20962.336072597202</v>
      </c>
      <c r="BM19" s="73">
        <v>3535.7936112259299</v>
      </c>
      <c r="BN19" s="73">
        <v>25.162151950263699</v>
      </c>
      <c r="BO19" s="73">
        <v>0.18043990354778799</v>
      </c>
      <c r="BP19" s="73">
        <v>2557.74273780981</v>
      </c>
      <c r="BQ19" s="73">
        <v>59.885472213495603</v>
      </c>
      <c r="BR19" s="73">
        <v>3834.2829469182102</v>
      </c>
      <c r="BS19" s="73">
        <v>88.520608078837299</v>
      </c>
      <c r="BT19" s="73">
        <v>26.890548020524999</v>
      </c>
      <c r="BU19" s="73">
        <v>8165.1722137160596</v>
      </c>
      <c r="BV19" s="73">
        <v>56.0359486273058</v>
      </c>
      <c r="BW19" s="73">
        <v>1863.7602197236499</v>
      </c>
      <c r="BX19" s="73">
        <v>1008.6116228994</v>
      </c>
      <c r="BY19" s="73">
        <v>0.82792669709044897</v>
      </c>
      <c r="BZ19" s="73">
        <v>4585.6634636242898</v>
      </c>
      <c r="CA19" s="73">
        <v>790.17416392454197</v>
      </c>
      <c r="CB19" s="73">
        <v>73.661408247490897</v>
      </c>
      <c r="CC19" s="73">
        <v>25.765166658453399</v>
      </c>
      <c r="CD19" s="73">
        <v>1706.5530623373199</v>
      </c>
      <c r="CE19" s="73">
        <v>0</v>
      </c>
      <c r="CF19" s="73">
        <v>685.78041515415202</v>
      </c>
      <c r="CG19" s="73">
        <v>27752.914965084299</v>
      </c>
      <c r="CH19" s="73">
        <v>981.96990169030005</v>
      </c>
      <c r="CI19" s="90"/>
      <c r="CJ19" s="44">
        <f t="shared" si="0"/>
        <v>-1.3323366426322216E-4</v>
      </c>
      <c r="CK19" s="44">
        <f t="shared" si="1"/>
        <v>-1.0993209782970573E-3</v>
      </c>
      <c r="CL19" s="44">
        <f t="shared" si="2"/>
        <v>-2.2530258411400583E-3</v>
      </c>
      <c r="CM19" s="44">
        <f t="shared" si="3"/>
        <v>-1.7743170850639518E-3</v>
      </c>
      <c r="CN19" s="44">
        <f t="shared" si="4"/>
        <v>-1.7411575881221485E-3</v>
      </c>
      <c r="CO19" s="44">
        <f t="shared" si="5"/>
        <v>-2.9007822504621642E-3</v>
      </c>
      <c r="CP19" s="44">
        <f t="shared" si="6"/>
        <v>5.9141720903603254E-5</v>
      </c>
      <c r="CQ19" s="44">
        <f t="shared" si="7"/>
        <v>7.5099969427134714E-4</v>
      </c>
      <c r="CR19" s="44">
        <f t="shared" si="8"/>
        <v>-1.0930411407147368E-4</v>
      </c>
      <c r="CS19" s="44" t="str">
        <f t="shared" si="9"/>
        <v/>
      </c>
      <c r="CT19" s="44">
        <f t="shared" si="10"/>
        <v>1.9353987610903089E-3</v>
      </c>
      <c r="CU19" s="44">
        <f t="shared" si="11"/>
        <v>-3.4865306491890113E-6</v>
      </c>
      <c r="CV19" s="44">
        <f t="shared" si="12"/>
        <v>1.9470646609473882E-5</v>
      </c>
      <c r="CW19" s="44">
        <f t="shared" si="13"/>
        <v>-1.4442032326014616E-3</v>
      </c>
      <c r="CX19" s="44">
        <f t="shared" si="14"/>
        <v>7.902384533763604E-4</v>
      </c>
      <c r="CY19" s="44">
        <f t="shared" si="15"/>
        <v>-1.5514681349311492E-3</v>
      </c>
    </row>
    <row r="20" spans="1:103" x14ac:dyDescent="0.25">
      <c r="A20" s="90" t="s">
        <v>183</v>
      </c>
      <c r="B20" s="73">
        <v>26546.482561000001</v>
      </c>
      <c r="C20" s="73">
        <v>263.42949826</v>
      </c>
      <c r="D20" s="73">
        <v>10036.510593000001</v>
      </c>
      <c r="E20" s="73">
        <v>11127.360127</v>
      </c>
      <c r="F20" s="73">
        <v>9805.6817867999998</v>
      </c>
      <c r="G20" s="73">
        <v>556.37410118000003</v>
      </c>
      <c r="H20" s="73">
        <v>3921.0400803000002</v>
      </c>
      <c r="I20" s="73">
        <v>68.293819560000003</v>
      </c>
      <c r="J20" s="73">
        <v>93.792029322999994</v>
      </c>
      <c r="K20" s="73"/>
      <c r="L20" s="73">
        <v>66.521406464999998</v>
      </c>
      <c r="M20" s="73">
        <v>20.044019210999998</v>
      </c>
      <c r="N20" s="73">
        <v>11.907155701000001</v>
      </c>
      <c r="O20" s="73">
        <v>2.9851376777</v>
      </c>
      <c r="P20" s="73">
        <v>12.026604669999999</v>
      </c>
      <c r="Q20" s="73">
        <v>6.0549897272999997</v>
      </c>
      <c r="R20" s="73"/>
      <c r="S20" s="73" t="s">
        <v>183</v>
      </c>
      <c r="T20" s="73">
        <v>5.4584772627026501</v>
      </c>
      <c r="U20" s="73">
        <v>14.6465266902579</v>
      </c>
      <c r="V20" s="73">
        <v>2.9815906136530899</v>
      </c>
      <c r="W20" s="73">
        <v>68.295941051882494</v>
      </c>
      <c r="X20" s="73">
        <v>68.295919005794403</v>
      </c>
      <c r="Y20" s="73">
        <v>54.948820868235202</v>
      </c>
      <c r="Z20" s="73">
        <v>1.25006539414639</v>
      </c>
      <c r="AA20" s="73">
        <v>93.774793272994501</v>
      </c>
      <c r="AB20" s="73">
        <v>12.0293534739106</v>
      </c>
      <c r="AC20" s="73">
        <v>325.96849168972102</v>
      </c>
      <c r="AD20" s="73">
        <v>0</v>
      </c>
      <c r="AE20" s="73">
        <v>26531.561998048899</v>
      </c>
      <c r="AF20" s="73">
        <v>226.970569260735</v>
      </c>
      <c r="AG20" s="73">
        <v>12.4259877254022</v>
      </c>
      <c r="AH20" s="73">
        <v>33.800098481443101</v>
      </c>
      <c r="AI20" s="73">
        <v>78.238005894205102</v>
      </c>
      <c r="AJ20" s="73">
        <v>7.3109437938512895E-4</v>
      </c>
      <c r="AK20" s="73">
        <v>66.572929867264094</v>
      </c>
      <c r="AL20" s="73">
        <v>66.572929867264094</v>
      </c>
      <c r="AM20" s="73">
        <v>20.0437715127565</v>
      </c>
      <c r="AN20" s="73">
        <v>0</v>
      </c>
      <c r="AO20" s="73">
        <v>213.752078060814</v>
      </c>
      <c r="AP20" s="73">
        <v>1.24683701439122</v>
      </c>
      <c r="AQ20" s="73">
        <v>67.301164448772596</v>
      </c>
      <c r="AR20" s="73">
        <v>4.3953361112143501</v>
      </c>
      <c r="AS20" s="73">
        <v>11.9074075347385</v>
      </c>
      <c r="AT20" s="73">
        <v>6.0433883624759002</v>
      </c>
      <c r="AU20" s="73">
        <v>263.06233514663501</v>
      </c>
      <c r="AV20" s="73">
        <v>0</v>
      </c>
      <c r="AW20" s="73">
        <v>3922.1516886853201</v>
      </c>
      <c r="AX20" s="73">
        <v>9012.0045357892795</v>
      </c>
      <c r="AY20" s="73">
        <v>1001.33346259032</v>
      </c>
      <c r="AZ20" s="73">
        <v>10013.3379983796</v>
      </c>
      <c r="BA20" s="73">
        <v>4.53433655437424E-3</v>
      </c>
      <c r="BB20" s="73">
        <v>143.22301488395399</v>
      </c>
      <c r="BC20" s="73">
        <v>1.07142623059243</v>
      </c>
      <c r="BD20" s="73">
        <v>2474.55082803287</v>
      </c>
      <c r="BE20" s="73">
        <v>40.490606436393797</v>
      </c>
      <c r="BF20" s="73">
        <v>273.96670502708901</v>
      </c>
      <c r="BG20" s="73">
        <v>586.45163886087096</v>
      </c>
      <c r="BH20" s="73">
        <v>1.11956279149236</v>
      </c>
      <c r="BI20" s="73">
        <v>1.2250917398325499E-2</v>
      </c>
      <c r="BJ20" s="73">
        <v>731.99071721864902</v>
      </c>
      <c r="BK20" s="73">
        <v>11106.7276124984</v>
      </c>
      <c r="BL20" s="73">
        <v>9787.4963296840197</v>
      </c>
      <c r="BM20" s="73">
        <v>1319.23128281442</v>
      </c>
      <c r="BN20" s="73">
        <v>11.332213671963199</v>
      </c>
      <c r="BO20" s="73">
        <v>3.3562170009424699E-2</v>
      </c>
      <c r="BP20" s="73">
        <v>1258.4734351868599</v>
      </c>
      <c r="BQ20" s="73">
        <v>28.237923587801799</v>
      </c>
      <c r="BR20" s="73">
        <v>1766.3074412605999</v>
      </c>
      <c r="BS20" s="73">
        <v>47.153736448464201</v>
      </c>
      <c r="BT20" s="73">
        <v>11.676125553222301</v>
      </c>
      <c r="BU20" s="73">
        <v>3657.8628838660202</v>
      </c>
      <c r="BV20" s="73">
        <v>36.001334924082698</v>
      </c>
      <c r="BW20" s="73">
        <v>839.34700595799097</v>
      </c>
      <c r="BX20" s="73">
        <v>531.91737550775201</v>
      </c>
      <c r="BY20" s="73">
        <v>5.1718990834284002E-2</v>
      </c>
      <c r="BZ20" s="73">
        <v>555.15525746126798</v>
      </c>
      <c r="CA20" s="73">
        <v>77.641796060258201</v>
      </c>
      <c r="CB20" s="73">
        <v>0.60357929771766505</v>
      </c>
      <c r="CC20" s="73">
        <v>3.3282594058856301</v>
      </c>
      <c r="CD20" s="73">
        <v>146.427914367168</v>
      </c>
      <c r="CE20" s="73">
        <v>0</v>
      </c>
      <c r="CF20" s="73">
        <v>67.976991833595093</v>
      </c>
      <c r="CG20" s="73">
        <v>3920.44014230834</v>
      </c>
      <c r="CH20" s="73">
        <v>97.139456810716595</v>
      </c>
      <c r="CI20" s="90"/>
      <c r="CJ20" s="44">
        <f t="shared" si="0"/>
        <v>-5.6205423512573809E-4</v>
      </c>
      <c r="CK20" s="44">
        <f t="shared" si="1"/>
        <v>-1.3937813183040426E-3</v>
      </c>
      <c r="CL20" s="44">
        <f t="shared" si="2"/>
        <v>-2.3088297875720237E-3</v>
      </c>
      <c r="CM20" s="44">
        <f t="shared" si="3"/>
        <v>-1.8542146804016951E-3</v>
      </c>
      <c r="CN20" s="44">
        <f t="shared" si="4"/>
        <v>-1.8545836497020202E-3</v>
      </c>
      <c r="CO20" s="44">
        <f t="shared" si="5"/>
        <v>-2.190690968805037E-3</v>
      </c>
      <c r="CP20" s="44">
        <f t="shared" si="6"/>
        <v>-1.5300480978871429E-4</v>
      </c>
      <c r="CQ20" s="44">
        <f t="shared" si="7"/>
        <v>3.0741373200768624E-5</v>
      </c>
      <c r="CR20" s="44">
        <f t="shared" si="8"/>
        <v>-1.8376881415089365E-4</v>
      </c>
      <c r="CS20" s="44" t="str">
        <f t="shared" si="9"/>
        <v/>
      </c>
      <c r="CT20" s="44">
        <f t="shared" si="10"/>
        <v>7.745386786312795E-4</v>
      </c>
      <c r="CU20" s="44">
        <f t="shared" si="11"/>
        <v>-1.2357713335383714E-5</v>
      </c>
      <c r="CV20" s="44">
        <f t="shared" si="12"/>
        <v>2.1149781259514398E-5</v>
      </c>
      <c r="CW20" s="44">
        <f t="shared" si="13"/>
        <v>-1.1882413576459032E-3</v>
      </c>
      <c r="CX20" s="44">
        <f t="shared" si="14"/>
        <v>2.2856026168861573E-4</v>
      </c>
      <c r="CY20" s="44">
        <f t="shared" si="15"/>
        <v>-1.9160007442775252E-3</v>
      </c>
    </row>
    <row r="21" spans="1:103" x14ac:dyDescent="0.25">
      <c r="A21" s="90" t="s">
        <v>184</v>
      </c>
      <c r="B21" s="73">
        <v>32211.040593999998</v>
      </c>
      <c r="C21" s="73">
        <v>1130.3127102999999</v>
      </c>
      <c r="D21" s="73">
        <v>11863.130144000001</v>
      </c>
      <c r="E21" s="73">
        <v>9411.6405403999997</v>
      </c>
      <c r="F21" s="73">
        <v>8615.5698308999999</v>
      </c>
      <c r="G21" s="73">
        <v>714.69331827999997</v>
      </c>
      <c r="H21" s="73">
        <v>8917.7287670000005</v>
      </c>
      <c r="I21" s="73">
        <v>119.99097261</v>
      </c>
      <c r="J21" s="73">
        <v>66.915718889999994</v>
      </c>
      <c r="K21" s="73"/>
      <c r="L21" s="73">
        <v>123.06531652</v>
      </c>
      <c r="M21" s="73">
        <v>7.7847250705000004</v>
      </c>
      <c r="N21" s="73">
        <v>0.92657594129999998</v>
      </c>
      <c r="O21" s="73">
        <v>1.971008825</v>
      </c>
      <c r="P21" s="73">
        <v>10.553686251</v>
      </c>
      <c r="Q21" s="73">
        <v>6.5480869557999997</v>
      </c>
      <c r="R21" s="73"/>
      <c r="S21" s="73" t="s">
        <v>184</v>
      </c>
      <c r="T21" s="73">
        <v>44.131979085383101</v>
      </c>
      <c r="U21" s="73">
        <v>13.477211645701701</v>
      </c>
      <c r="V21" s="73">
        <v>1.96972704965018</v>
      </c>
      <c r="W21" s="73">
        <v>120.67845914855501</v>
      </c>
      <c r="X21" s="73">
        <v>120.65838550553801</v>
      </c>
      <c r="Y21" s="73">
        <v>142.82588206236801</v>
      </c>
      <c r="Z21" s="73">
        <v>0.13378559937135201</v>
      </c>
      <c r="AA21" s="73">
        <v>79.424023994797494</v>
      </c>
      <c r="AB21" s="73">
        <v>10.5880931475783</v>
      </c>
      <c r="AC21" s="73">
        <v>18522.946785733398</v>
      </c>
      <c r="AD21" s="73">
        <v>0</v>
      </c>
      <c r="AE21" s="73">
        <v>32253.742061431702</v>
      </c>
      <c r="AF21" s="73">
        <v>383.75461024659802</v>
      </c>
      <c r="AG21" s="73">
        <v>155.45843430277199</v>
      </c>
      <c r="AH21" s="73">
        <v>51.905205611994198</v>
      </c>
      <c r="AI21" s="73">
        <v>656.66390440188002</v>
      </c>
      <c r="AJ21" s="73">
        <v>33.626896016619</v>
      </c>
      <c r="AK21" s="73">
        <v>124.102443550224</v>
      </c>
      <c r="AL21" s="73">
        <v>124.102443550224</v>
      </c>
      <c r="AM21" s="73">
        <v>7.7847147896515096</v>
      </c>
      <c r="AN21" s="73">
        <v>0</v>
      </c>
      <c r="AO21" s="73">
        <v>501.20718754463502</v>
      </c>
      <c r="AP21" s="73">
        <v>3.1933324085428998</v>
      </c>
      <c r="AQ21" s="73">
        <v>86.034464514260094</v>
      </c>
      <c r="AR21" s="73">
        <v>14.6342046242805</v>
      </c>
      <c r="AS21" s="73">
        <v>1.4925509279275999</v>
      </c>
      <c r="AT21" s="73">
        <v>6.61435404953603</v>
      </c>
      <c r="AU21" s="73">
        <v>1130.0884573565399</v>
      </c>
      <c r="AV21" s="73">
        <v>0</v>
      </c>
      <c r="AW21" s="73">
        <v>8884.4499478055695</v>
      </c>
      <c r="AX21" s="73">
        <v>10660.7578567767</v>
      </c>
      <c r="AY21" s="73">
        <v>1184.52856291274</v>
      </c>
      <c r="AZ21" s="73">
        <v>11845.286419689401</v>
      </c>
      <c r="BA21" s="73">
        <v>3.8938904331288502E-3</v>
      </c>
      <c r="BB21" s="73">
        <v>288.95210054839902</v>
      </c>
      <c r="BC21" s="73">
        <v>3.6846798205437699</v>
      </c>
      <c r="BD21" s="73">
        <v>5074.7186852262703</v>
      </c>
      <c r="BE21" s="73">
        <v>18.749337180398701</v>
      </c>
      <c r="BF21" s="73">
        <v>243.92308382523899</v>
      </c>
      <c r="BG21" s="73">
        <v>474.15833517970401</v>
      </c>
      <c r="BH21" s="73">
        <v>4.6902372503954499</v>
      </c>
      <c r="BI21" s="73">
        <v>0.39795064622982002</v>
      </c>
      <c r="BJ21" s="73">
        <v>362.58149892249003</v>
      </c>
      <c r="BK21" s="73">
        <v>9415.3382605882998</v>
      </c>
      <c r="BL21" s="73">
        <v>8617.9809664310906</v>
      </c>
      <c r="BM21" s="73">
        <v>797.35729415720004</v>
      </c>
      <c r="BN21" s="73">
        <v>7.9967122339985703</v>
      </c>
      <c r="BO21" s="73">
        <v>0.29874309617112199</v>
      </c>
      <c r="BP21" s="73">
        <v>605.78605389198401</v>
      </c>
      <c r="BQ21" s="73">
        <v>33.886345607566199</v>
      </c>
      <c r="BR21" s="73">
        <v>1985.0295827201701</v>
      </c>
      <c r="BS21" s="73">
        <v>42.9225870787104</v>
      </c>
      <c r="BT21" s="73">
        <v>25.747051505481199</v>
      </c>
      <c r="BU21" s="73">
        <v>4265.2622409982496</v>
      </c>
      <c r="BV21" s="73">
        <v>72.149756840723697</v>
      </c>
      <c r="BW21" s="73">
        <v>313.97780298395497</v>
      </c>
      <c r="BX21" s="73">
        <v>228.598857675115</v>
      </c>
      <c r="BY21" s="73">
        <v>0.28986581469049799</v>
      </c>
      <c r="BZ21" s="73">
        <v>714.12828090411494</v>
      </c>
      <c r="CA21" s="73">
        <v>257.881708020487</v>
      </c>
      <c r="CB21" s="73">
        <v>5.3589563771446898</v>
      </c>
      <c r="CC21" s="73">
        <v>2.6575250423892101</v>
      </c>
      <c r="CD21" s="73">
        <v>443.63005674597099</v>
      </c>
      <c r="CE21" s="73">
        <v>0</v>
      </c>
      <c r="CF21" s="73">
        <v>212.20045290643</v>
      </c>
      <c r="CG21" s="73">
        <v>8909.2699421837897</v>
      </c>
      <c r="CH21" s="73">
        <v>366.87627258426301</v>
      </c>
      <c r="CI21" s="90"/>
      <c r="CJ21" s="44">
        <f t="shared" si="0"/>
        <v>1.3256779863130973E-3</v>
      </c>
      <c r="CK21" s="44">
        <f t="shared" si="1"/>
        <v>-1.9839902835425754E-4</v>
      </c>
      <c r="CL21" s="44">
        <f t="shared" si="2"/>
        <v>-1.5041328969677371E-3</v>
      </c>
      <c r="CM21" s="44">
        <f t="shared" si="3"/>
        <v>3.9288795321361971E-4</v>
      </c>
      <c r="CN21" s="44">
        <f t="shared" si="4"/>
        <v>2.7985792912304093E-4</v>
      </c>
      <c r="CO21" s="44">
        <f t="shared" si="5"/>
        <v>-7.9060117316454069E-4</v>
      </c>
      <c r="CP21" s="44">
        <f t="shared" si="6"/>
        <v>-9.4854026593774231E-4</v>
      </c>
      <c r="CQ21" s="44">
        <f t="shared" si="7"/>
        <v>5.5621925634961062E-3</v>
      </c>
      <c r="CR21" s="44">
        <f t="shared" si="8"/>
        <v>0.18692626056008441</v>
      </c>
      <c r="CS21" s="44" t="str">
        <f t="shared" si="9"/>
        <v/>
      </c>
      <c r="CT21" s="44">
        <f t="shared" si="10"/>
        <v>8.4274518568800017E-3</v>
      </c>
      <c r="CU21" s="44">
        <f t="shared" si="11"/>
        <v>-1.3206437475499644E-6</v>
      </c>
      <c r="CV21" s="44">
        <f t="shared" si="12"/>
        <v>0.61082417684353918</v>
      </c>
      <c r="CW21" s="44">
        <f t="shared" si="13"/>
        <v>-6.5031436367109685E-4</v>
      </c>
      <c r="CX21" s="44">
        <f t="shared" si="14"/>
        <v>3.2601780799613998E-3</v>
      </c>
      <c r="CY21" s="44">
        <f t="shared" si="15"/>
        <v>1.012006929403006E-2</v>
      </c>
    </row>
    <row r="22" spans="1:103" x14ac:dyDescent="0.25">
      <c r="A22" s="90" t="s">
        <v>313</v>
      </c>
      <c r="B22" s="73">
        <v>37518.102323999999</v>
      </c>
      <c r="C22" s="73">
        <v>10378.770704</v>
      </c>
      <c r="D22" s="73">
        <v>23837.732188000002</v>
      </c>
      <c r="E22" s="73">
        <v>10022.721358000001</v>
      </c>
      <c r="F22" s="73">
        <v>9022.4789027999996</v>
      </c>
      <c r="G22" s="73">
        <v>503.53560474</v>
      </c>
      <c r="H22" s="73">
        <v>14599.365854</v>
      </c>
      <c r="I22" s="73">
        <v>112.10647998</v>
      </c>
      <c r="J22" s="73">
        <v>163.64349971999999</v>
      </c>
      <c r="K22" s="73"/>
      <c r="L22" s="73">
        <v>147.05755619000001</v>
      </c>
      <c r="M22" s="73">
        <v>16.395662365</v>
      </c>
      <c r="N22" s="73">
        <v>127.51965629</v>
      </c>
      <c r="O22" s="73">
        <v>1.6829965298</v>
      </c>
      <c r="P22" s="73">
        <v>11.459922075</v>
      </c>
      <c r="Q22" s="73">
        <v>10.837009026</v>
      </c>
      <c r="R22" s="73"/>
      <c r="S22" s="73" t="s">
        <v>313</v>
      </c>
      <c r="T22" s="73">
        <v>59.910772551701797</v>
      </c>
      <c r="U22" s="73">
        <v>24.9775613991863</v>
      </c>
      <c r="V22" s="73">
        <v>1.68158507864436</v>
      </c>
      <c r="W22" s="73">
        <v>116.904249918144</v>
      </c>
      <c r="X22" s="73">
        <v>116.819632030511</v>
      </c>
      <c r="Y22" s="73">
        <v>184.53782923163399</v>
      </c>
      <c r="Z22" s="73">
        <v>14.0086743953255</v>
      </c>
      <c r="AA22" s="73">
        <v>174.52056706455599</v>
      </c>
      <c r="AB22" s="73">
        <v>11.6260368164873</v>
      </c>
      <c r="AC22" s="73">
        <v>122351.56539123401</v>
      </c>
      <c r="AD22" s="73">
        <v>0</v>
      </c>
      <c r="AE22" s="73">
        <v>37557.8113628422</v>
      </c>
      <c r="AF22" s="73">
        <v>379.67363955656998</v>
      </c>
      <c r="AG22" s="73">
        <v>820.41981967010099</v>
      </c>
      <c r="AH22" s="73">
        <v>56.773990722429197</v>
      </c>
      <c r="AI22" s="73">
        <v>1151.2934410349701</v>
      </c>
      <c r="AJ22" s="73">
        <v>0.67046653475311002</v>
      </c>
      <c r="AK22" s="73">
        <v>156.99585560468199</v>
      </c>
      <c r="AL22" s="73">
        <v>156.99585560468199</v>
      </c>
      <c r="AM22" s="73">
        <v>16.395749118834601</v>
      </c>
      <c r="AN22" s="73">
        <v>0</v>
      </c>
      <c r="AO22" s="73">
        <v>720.97860447053301</v>
      </c>
      <c r="AP22" s="73">
        <v>3.3006599875843299</v>
      </c>
      <c r="AQ22" s="73">
        <v>149.93264287837599</v>
      </c>
      <c r="AR22" s="73">
        <v>12.487607545922801</v>
      </c>
      <c r="AS22" s="73">
        <v>130.60937152478701</v>
      </c>
      <c r="AT22" s="73">
        <v>11.343259553433899</v>
      </c>
      <c r="AU22" s="73">
        <v>10377.511165308</v>
      </c>
      <c r="AV22" s="73">
        <v>0</v>
      </c>
      <c r="AW22" s="73">
        <v>15298.349312213</v>
      </c>
      <c r="AX22" s="73">
        <v>21415.212759293801</v>
      </c>
      <c r="AY22" s="73">
        <v>2379.46685952699</v>
      </c>
      <c r="AZ22" s="73">
        <v>23794.679618820799</v>
      </c>
      <c r="BA22" s="73">
        <v>7.8271187392560393E-3</v>
      </c>
      <c r="BB22" s="73">
        <v>331.76474231441199</v>
      </c>
      <c r="BC22" s="73">
        <v>2.5888594288926701</v>
      </c>
      <c r="BD22" s="73">
        <v>8434.6219012020701</v>
      </c>
      <c r="BE22" s="73">
        <v>16.6584810926106</v>
      </c>
      <c r="BF22" s="73">
        <v>288.29653389330701</v>
      </c>
      <c r="BG22" s="73">
        <v>578.97927269520505</v>
      </c>
      <c r="BH22" s="73">
        <v>3.9367494888032701</v>
      </c>
      <c r="BI22" s="73">
        <v>1.7689442142451599</v>
      </c>
      <c r="BJ22" s="73">
        <v>387.63711326796601</v>
      </c>
      <c r="BK22" s="73">
        <v>10027.8342799292</v>
      </c>
      <c r="BL22" s="73">
        <v>9025.9174664898492</v>
      </c>
      <c r="BM22" s="73">
        <v>1001.91681343937</v>
      </c>
      <c r="BN22" s="73">
        <v>7.8064178342895802</v>
      </c>
      <c r="BO22" s="73">
        <v>0.200885371010323</v>
      </c>
      <c r="BP22" s="73">
        <v>863.68659931546495</v>
      </c>
      <c r="BQ22" s="73">
        <v>32.061938237514902</v>
      </c>
      <c r="BR22" s="73">
        <v>1976.44693651239</v>
      </c>
      <c r="BS22" s="73">
        <v>51.081010841228597</v>
      </c>
      <c r="BT22" s="73">
        <v>25.419001603862501</v>
      </c>
      <c r="BU22" s="73">
        <v>4143.1749704856202</v>
      </c>
      <c r="BV22" s="73">
        <v>120.62801813246899</v>
      </c>
      <c r="BW22" s="73">
        <v>293.65424538545</v>
      </c>
      <c r="BX22" s="73">
        <v>352.36984176325598</v>
      </c>
      <c r="BY22" s="73">
        <v>0.149665058725618</v>
      </c>
      <c r="BZ22" s="73">
        <v>502.87423740030903</v>
      </c>
      <c r="CA22" s="73">
        <v>387.45750027878398</v>
      </c>
      <c r="CB22" s="73">
        <v>1.14080075919024</v>
      </c>
      <c r="CC22" s="73">
        <v>36.318385193331899</v>
      </c>
      <c r="CD22" s="73">
        <v>1089.4946483627</v>
      </c>
      <c r="CE22" s="73">
        <v>0</v>
      </c>
      <c r="CF22" s="73">
        <v>399.27197971461101</v>
      </c>
      <c r="CG22" s="73">
        <v>14613.17366568</v>
      </c>
      <c r="CH22" s="73">
        <v>450.39432449659603</v>
      </c>
      <c r="CI22" s="90"/>
      <c r="CJ22" s="44">
        <f t="shared" si="0"/>
        <v>1.0583967840185435E-3</v>
      </c>
      <c r="CK22" s="44">
        <f t="shared" si="1"/>
        <v>-1.2135721348143637E-4</v>
      </c>
      <c r="CL22" s="44">
        <f t="shared" si="2"/>
        <v>-1.8060681628462756E-3</v>
      </c>
      <c r="CM22" s="44">
        <f t="shared" si="3"/>
        <v>5.1013310123788522E-4</v>
      </c>
      <c r="CN22" s="44">
        <f t="shared" si="4"/>
        <v>3.8111074870815227E-4</v>
      </c>
      <c r="CO22" s="44">
        <f t="shared" si="5"/>
        <v>-1.3134470203600898E-3</v>
      </c>
      <c r="CP22" s="44">
        <f t="shared" si="6"/>
        <v>9.4578160572758997E-4</v>
      </c>
      <c r="CQ22" s="44">
        <f t="shared" si="7"/>
        <v>4.204174505659114E-2</v>
      </c>
      <c r="CR22" s="44">
        <f t="shared" si="8"/>
        <v>6.6468068473034714E-2</v>
      </c>
      <c r="CS22" s="44" t="str">
        <f t="shared" si="9"/>
        <v/>
      </c>
      <c r="CT22" s="44">
        <f t="shared" si="10"/>
        <v>6.7581018426836795E-2</v>
      </c>
      <c r="CU22" s="44">
        <f t="shared" si="11"/>
        <v>5.2912674505076928E-6</v>
      </c>
      <c r="CV22" s="44">
        <f t="shared" si="12"/>
        <v>2.4229325303077223E-2</v>
      </c>
      <c r="CW22" s="44">
        <f t="shared" si="13"/>
        <v>-8.3865363394881127E-4</v>
      </c>
      <c r="CX22" s="44">
        <f t="shared" si="14"/>
        <v>1.4495276704340096E-2</v>
      </c>
      <c r="CY22" s="44">
        <f t="shared" si="15"/>
        <v>4.6714967775638987E-2</v>
      </c>
    </row>
    <row r="23" spans="1:103" x14ac:dyDescent="0.25">
      <c r="A23" s="90" t="s">
        <v>186</v>
      </c>
      <c r="B23" s="73">
        <v>71791.166140000001</v>
      </c>
      <c r="C23" s="73">
        <v>3464.574916</v>
      </c>
      <c r="D23" s="73">
        <v>29587.11248</v>
      </c>
      <c r="E23" s="73">
        <v>22849.599784000002</v>
      </c>
      <c r="F23" s="73">
        <v>20348.765297999998</v>
      </c>
      <c r="G23" s="73">
        <v>1148.8915993999999</v>
      </c>
      <c r="H23" s="73">
        <v>20914.524796999998</v>
      </c>
      <c r="I23" s="73">
        <v>197.71594572999999</v>
      </c>
      <c r="J23" s="73">
        <v>357.05935342999999</v>
      </c>
      <c r="K23" s="73"/>
      <c r="L23" s="73">
        <v>219.63226902</v>
      </c>
      <c r="M23" s="73">
        <v>65.911234652000005</v>
      </c>
      <c r="N23" s="73">
        <v>172.03874160999999</v>
      </c>
      <c r="O23" s="73">
        <v>7.2379439949000002</v>
      </c>
      <c r="P23" s="73">
        <v>34.598156803000002</v>
      </c>
      <c r="Q23" s="73">
        <v>19.421185954999999</v>
      </c>
      <c r="R23" s="73"/>
      <c r="S23" s="73" t="s">
        <v>186</v>
      </c>
      <c r="T23" s="73">
        <v>79.164739498544606</v>
      </c>
      <c r="U23" s="73">
        <v>24.086645003488002</v>
      </c>
      <c r="V23" s="73">
        <v>7.2333165245535298</v>
      </c>
      <c r="W23" s="73">
        <v>198.28443320897</v>
      </c>
      <c r="X23" s="73">
        <v>198.284054618395</v>
      </c>
      <c r="Y23" s="73">
        <v>200.892903367168</v>
      </c>
      <c r="Z23" s="73">
        <v>18.1266873331857</v>
      </c>
      <c r="AA23" s="73">
        <v>357.53595728883403</v>
      </c>
      <c r="AB23" s="73">
        <v>34.655827617612204</v>
      </c>
      <c r="AC23" s="73">
        <v>2931.5465848904901</v>
      </c>
      <c r="AD23" s="73">
        <v>0</v>
      </c>
      <c r="AE23" s="73">
        <v>71850.083759762405</v>
      </c>
      <c r="AF23" s="73">
        <v>642.16718754614897</v>
      </c>
      <c r="AG23" s="73">
        <v>49.919390290769996</v>
      </c>
      <c r="AH23" s="73">
        <v>88.1548544398551</v>
      </c>
      <c r="AI23" s="73">
        <v>867.06080790409499</v>
      </c>
      <c r="AJ23" s="73">
        <v>4.0614313536337697E-3</v>
      </c>
      <c r="AK23" s="73">
        <v>221.32070279665101</v>
      </c>
      <c r="AL23" s="73">
        <v>221.32070279665101</v>
      </c>
      <c r="AM23" s="73">
        <v>65.911058064143504</v>
      </c>
      <c r="AN23" s="73">
        <v>0</v>
      </c>
      <c r="AO23" s="73">
        <v>1209.8651569348499</v>
      </c>
      <c r="AP23" s="73">
        <v>4.8091665069259202</v>
      </c>
      <c r="AQ23" s="73">
        <v>198.48867001595599</v>
      </c>
      <c r="AR23" s="73">
        <v>10.382510427920799</v>
      </c>
      <c r="AS23" s="73">
        <v>172.03970013080499</v>
      </c>
      <c r="AT23" s="73">
        <v>19.409878002074301</v>
      </c>
      <c r="AU23" s="73">
        <v>3463.84269504643</v>
      </c>
      <c r="AV23" s="73">
        <v>0</v>
      </c>
      <c r="AW23" s="73">
        <v>20157.994599116999</v>
      </c>
      <c r="AX23" s="73">
        <v>26597.2122333019</v>
      </c>
      <c r="AY23" s="73">
        <v>2955.2455870079398</v>
      </c>
      <c r="AZ23" s="73">
        <v>29552.457820309799</v>
      </c>
      <c r="BA23" s="73">
        <v>7.4355178145314301E-3</v>
      </c>
      <c r="BB23" s="73">
        <v>556.71594134437805</v>
      </c>
      <c r="BC23" s="73">
        <v>4.6365499202477896</v>
      </c>
      <c r="BD23" s="73">
        <v>12704.875970409499</v>
      </c>
      <c r="BE23" s="73">
        <v>59.267792538456902</v>
      </c>
      <c r="BF23" s="73">
        <v>757.24081262366497</v>
      </c>
      <c r="BG23" s="73">
        <v>1284.70238418845</v>
      </c>
      <c r="BH23" s="73">
        <v>4.6557674551497197</v>
      </c>
      <c r="BI23" s="73">
        <v>6.8056658730027406E-2</v>
      </c>
      <c r="BJ23" s="73">
        <v>1280.48499812056</v>
      </c>
      <c r="BK23" s="73">
        <v>22840.167338629399</v>
      </c>
      <c r="BL23" s="73">
        <v>20339.118485528899</v>
      </c>
      <c r="BM23" s="73">
        <v>2501.0488531005199</v>
      </c>
      <c r="BN23" s="73">
        <v>21.5118013745818</v>
      </c>
      <c r="BO23" s="73">
        <v>0.27408425514090201</v>
      </c>
      <c r="BP23" s="73">
        <v>1694.2136019444699</v>
      </c>
      <c r="BQ23" s="73">
        <v>76.888046943015993</v>
      </c>
      <c r="BR23" s="73">
        <v>4367.9078996015096</v>
      </c>
      <c r="BS23" s="73">
        <v>135.80384719764899</v>
      </c>
      <c r="BT23" s="73">
        <v>47.883493387787503</v>
      </c>
      <c r="BU23" s="73">
        <v>8758.0688827526901</v>
      </c>
      <c r="BV23" s="73">
        <v>128.87662018937201</v>
      </c>
      <c r="BW23" s="73">
        <v>1145.1583969421799</v>
      </c>
      <c r="BX23" s="73">
        <v>700.08068150377301</v>
      </c>
      <c r="BY23" s="73">
        <v>0.27138812083533098</v>
      </c>
      <c r="BZ23" s="73">
        <v>1147.2173089563801</v>
      </c>
      <c r="CA23" s="73">
        <v>641.75758882426499</v>
      </c>
      <c r="CB23" s="73">
        <v>1.06539192863197</v>
      </c>
      <c r="CC23" s="73">
        <v>48.271938847440801</v>
      </c>
      <c r="CD23" s="73">
        <v>980.11399493212502</v>
      </c>
      <c r="CE23" s="73">
        <v>0</v>
      </c>
      <c r="CF23" s="73">
        <v>509.50756340488402</v>
      </c>
      <c r="CG23" s="73">
        <v>20919.561542133</v>
      </c>
      <c r="CH23" s="73">
        <v>780.07931994249805</v>
      </c>
      <c r="CI23" s="90"/>
      <c r="CJ23" s="44">
        <f t="shared" si="0"/>
        <v>8.2068063426506382E-4</v>
      </c>
      <c r="CK23" s="44">
        <f t="shared" si="1"/>
        <v>-2.1134510620293641E-4</v>
      </c>
      <c r="CL23" s="44">
        <f t="shared" si="2"/>
        <v>-1.1712754907605904E-3</v>
      </c>
      <c r="CM23" s="44">
        <f t="shared" si="3"/>
        <v>-4.1280571475076696E-4</v>
      </c>
      <c r="CN23" s="44">
        <f t="shared" si="4"/>
        <v>-4.7407360249259242E-4</v>
      </c>
      <c r="CO23" s="44">
        <f t="shared" si="5"/>
        <v>-1.4573093270890173E-3</v>
      </c>
      <c r="CP23" s="44">
        <f t="shared" si="6"/>
        <v>2.408252246651375E-4</v>
      </c>
      <c r="CQ23" s="44">
        <f t="shared" si="7"/>
        <v>2.8733589812266519E-3</v>
      </c>
      <c r="CR23" s="44">
        <f t="shared" si="8"/>
        <v>1.3348028955288958E-3</v>
      </c>
      <c r="CS23" s="44" t="str">
        <f t="shared" si="9"/>
        <v/>
      </c>
      <c r="CT23" s="44">
        <f t="shared" si="10"/>
        <v>7.6875487567687932E-3</v>
      </c>
      <c r="CU23" s="44">
        <f t="shared" si="11"/>
        <v>-2.6791768874204924E-6</v>
      </c>
      <c r="CV23" s="44">
        <f t="shared" si="12"/>
        <v>5.571540433449043E-6</v>
      </c>
      <c r="CW23" s="44">
        <f t="shared" si="13"/>
        <v>-6.3933492021090279E-4</v>
      </c>
      <c r="CX23" s="44">
        <f t="shared" si="14"/>
        <v>1.6668753465849647E-3</v>
      </c>
      <c r="CY23" s="44">
        <f t="shared" si="15"/>
        <v>-5.8224832159575822E-4</v>
      </c>
    </row>
    <row r="24" spans="1:103" x14ac:dyDescent="0.25">
      <c r="A24" s="90" t="s">
        <v>187</v>
      </c>
      <c r="B24" s="73">
        <v>31195.346140000001</v>
      </c>
      <c r="C24" s="73">
        <v>1481.8960442</v>
      </c>
      <c r="D24" s="73">
        <v>18082.399085000001</v>
      </c>
      <c r="E24" s="73">
        <v>10167.350135999999</v>
      </c>
      <c r="F24" s="73">
        <v>7167.7325565000001</v>
      </c>
      <c r="G24" s="73">
        <v>4861.1516788999998</v>
      </c>
      <c r="H24" s="73">
        <v>13373.169852999999</v>
      </c>
      <c r="I24" s="73">
        <v>86.777860337999996</v>
      </c>
      <c r="J24" s="73">
        <v>154.64303661</v>
      </c>
      <c r="K24" s="73"/>
      <c r="L24" s="73">
        <v>107.72005427000001</v>
      </c>
      <c r="M24" s="73">
        <v>55.105583043999999</v>
      </c>
      <c r="N24" s="73"/>
      <c r="O24" s="73">
        <v>15.016696716</v>
      </c>
      <c r="P24" s="73">
        <v>10.425766522</v>
      </c>
      <c r="Q24" s="73">
        <v>4.6117602596999996</v>
      </c>
      <c r="R24" s="73"/>
      <c r="S24" s="73" t="s">
        <v>187</v>
      </c>
      <c r="T24" s="73">
        <v>2.0325924137117699</v>
      </c>
      <c r="U24" s="73">
        <v>8.7833630964878004</v>
      </c>
      <c r="V24" s="73">
        <v>15.015959120619501</v>
      </c>
      <c r="W24" s="73">
        <v>89.370167350955001</v>
      </c>
      <c r="X24" s="73">
        <v>89.222516220675303</v>
      </c>
      <c r="Y24" s="73">
        <v>96.837954087749395</v>
      </c>
      <c r="Z24" s="73">
        <v>0.97449016854579096</v>
      </c>
      <c r="AA24" s="73">
        <v>161.562291825556</v>
      </c>
      <c r="AB24" s="73">
        <v>10.4635591916427</v>
      </c>
      <c r="AC24" s="73">
        <v>1640.4962160303201</v>
      </c>
      <c r="AD24" s="73">
        <v>0</v>
      </c>
      <c r="AE24" s="73">
        <v>31239.8911813577</v>
      </c>
      <c r="AF24" s="73">
        <v>405.33349874672803</v>
      </c>
      <c r="AG24" s="73">
        <v>30.350745716280599</v>
      </c>
      <c r="AH24" s="73">
        <v>51.801505790451202</v>
      </c>
      <c r="AI24" s="73">
        <v>363.106627611335</v>
      </c>
      <c r="AJ24" s="73">
        <v>1.16937098348931</v>
      </c>
      <c r="AK24" s="73">
        <v>111.99925470569499</v>
      </c>
      <c r="AL24" s="73">
        <v>111.99925470569499</v>
      </c>
      <c r="AM24" s="73">
        <v>55.105576098557698</v>
      </c>
      <c r="AN24" s="73">
        <v>0</v>
      </c>
      <c r="AO24" s="73">
        <v>853.82267918578896</v>
      </c>
      <c r="AP24" s="73">
        <v>3.9524577924183002</v>
      </c>
      <c r="AQ24" s="73">
        <v>89.236951656730398</v>
      </c>
      <c r="AR24" s="73">
        <v>5.217845221488</v>
      </c>
      <c r="AS24" s="73">
        <v>3.7024737263189502</v>
      </c>
      <c r="AT24" s="73">
        <v>5.0523796541381198</v>
      </c>
      <c r="AU24" s="73">
        <v>1481.1929264258099</v>
      </c>
      <c r="AV24" s="73">
        <v>0</v>
      </c>
      <c r="AW24" s="73">
        <v>13034.646606259999</v>
      </c>
      <c r="AX24" s="73">
        <v>16247.2861495571</v>
      </c>
      <c r="AY24" s="73">
        <v>1805.25437236726</v>
      </c>
      <c r="AZ24" s="73">
        <v>18052.540521924398</v>
      </c>
      <c r="BA24" s="73">
        <v>9.9556959015979097E-3</v>
      </c>
      <c r="BB24" s="73">
        <v>369.89516742709498</v>
      </c>
      <c r="BC24" s="73">
        <v>33.544459901784101</v>
      </c>
      <c r="BD24" s="73">
        <v>8865.5087015856698</v>
      </c>
      <c r="BE24" s="73">
        <v>28.201961179803401</v>
      </c>
      <c r="BF24" s="73">
        <v>275.926004938353</v>
      </c>
      <c r="BG24" s="73">
        <v>470.079599354045</v>
      </c>
      <c r="BH24" s="73">
        <v>18.034317556286702</v>
      </c>
      <c r="BI24" s="73">
        <v>0.373256370530818</v>
      </c>
      <c r="BJ24" s="73">
        <v>302.85497325242301</v>
      </c>
      <c r="BK24" s="73">
        <v>10166.584683262899</v>
      </c>
      <c r="BL24" s="73">
        <v>7172.1533426874703</v>
      </c>
      <c r="BM24" s="73">
        <v>2994.4313405755101</v>
      </c>
      <c r="BN24" s="73">
        <v>5.8525732507702299</v>
      </c>
      <c r="BO24" s="73">
        <v>0.30380318440009402</v>
      </c>
      <c r="BP24" s="73">
        <v>725.96981644317202</v>
      </c>
      <c r="BQ24" s="73">
        <v>28.2149782282555</v>
      </c>
      <c r="BR24" s="73">
        <v>1585.8285711844801</v>
      </c>
      <c r="BS24" s="73">
        <v>52.319437403616597</v>
      </c>
      <c r="BT24" s="73">
        <v>22.0639279364187</v>
      </c>
      <c r="BU24" s="73">
        <v>3170.2875416811298</v>
      </c>
      <c r="BV24" s="73">
        <v>94.833230905643205</v>
      </c>
      <c r="BW24" s="73">
        <v>206.88564868466699</v>
      </c>
      <c r="BX24" s="73">
        <v>242.97887905884599</v>
      </c>
      <c r="BY24" s="73">
        <v>2.4335930784790301</v>
      </c>
      <c r="BZ24" s="73">
        <v>4846.92802933029</v>
      </c>
      <c r="CA24" s="73">
        <v>352.48019483132998</v>
      </c>
      <c r="CB24" s="73">
        <v>89.803217603906504</v>
      </c>
      <c r="CC24" s="73">
        <v>0.865326881387257</v>
      </c>
      <c r="CD24" s="73">
        <v>707.01161504124298</v>
      </c>
      <c r="CE24" s="73">
        <v>0</v>
      </c>
      <c r="CF24" s="73">
        <v>306.79261192625501</v>
      </c>
      <c r="CG24" s="73">
        <v>13375.931984545599</v>
      </c>
      <c r="CH24" s="73">
        <v>503.54099183803697</v>
      </c>
      <c r="CI24" s="90"/>
      <c r="CJ24" s="44">
        <f t="shared" si="0"/>
        <v>1.4279386789871409E-3</v>
      </c>
      <c r="CK24" s="44">
        <f t="shared" si="1"/>
        <v>-4.7447172623345658E-4</v>
      </c>
      <c r="CL24" s="44">
        <f t="shared" si="2"/>
        <v>-1.6512500877370404E-3</v>
      </c>
      <c r="CM24" s="44">
        <f t="shared" si="3"/>
        <v>-7.5285371985897158E-5</v>
      </c>
      <c r="CN24" s="44">
        <f t="shared" si="4"/>
        <v>6.1676215631974586E-4</v>
      </c>
      <c r="CO24" s="44">
        <f t="shared" si="5"/>
        <v>-2.9259834930574231E-3</v>
      </c>
      <c r="CP24" s="44">
        <f t="shared" si="6"/>
        <v>2.0654277003595266E-4</v>
      </c>
      <c r="CQ24" s="44">
        <f t="shared" si="7"/>
        <v>2.8171423830379835E-2</v>
      </c>
      <c r="CR24" s="44">
        <f t="shared" si="8"/>
        <v>4.4743399814412159E-2</v>
      </c>
      <c r="CS24" s="44" t="str">
        <f t="shared" si="9"/>
        <v/>
      </c>
      <c r="CT24" s="44">
        <f t="shared" si="10"/>
        <v>3.972519754742404E-2</v>
      </c>
      <c r="CU24" s="44">
        <f t="shared" si="11"/>
        <v>-1.2603881344910954E-7</v>
      </c>
      <c r="CV24" s="44" t="e">
        <f t="shared" si="12"/>
        <v>#DIV/0!</v>
      </c>
      <c r="CW24" s="44">
        <f t="shared" si="13"/>
        <v>-4.911835102280933E-5</v>
      </c>
      <c r="CX24" s="44">
        <f t="shared" si="14"/>
        <v>3.6249295975458069E-3</v>
      </c>
      <c r="CY24" s="44">
        <f t="shared" si="15"/>
        <v>9.5542562844926168E-2</v>
      </c>
    </row>
    <row r="25" spans="1:103" x14ac:dyDescent="0.25">
      <c r="A25" s="90" t="s">
        <v>188</v>
      </c>
      <c r="B25" s="73">
        <v>56579.358725999999</v>
      </c>
      <c r="C25" s="73">
        <v>647.54595225000003</v>
      </c>
      <c r="D25" s="73">
        <v>13757.419377</v>
      </c>
      <c r="E25" s="73">
        <v>21482.106141</v>
      </c>
      <c r="F25" s="73">
        <v>18916.513066</v>
      </c>
      <c r="G25" s="73">
        <v>1116.8379451999999</v>
      </c>
      <c r="H25" s="73">
        <v>23503.821246</v>
      </c>
      <c r="I25" s="73">
        <v>132.29232443999999</v>
      </c>
      <c r="J25" s="73">
        <v>223.5410785</v>
      </c>
      <c r="K25" s="73"/>
      <c r="L25" s="73">
        <v>125.85433592</v>
      </c>
      <c r="M25" s="73">
        <v>35.158765131999999</v>
      </c>
      <c r="N25" s="73">
        <v>58.295271743999997</v>
      </c>
      <c r="O25" s="73">
        <v>5.5221828298000002</v>
      </c>
      <c r="P25" s="73">
        <v>22.383226101999998</v>
      </c>
      <c r="Q25" s="73">
        <v>13.010405024000001</v>
      </c>
      <c r="R25" s="73"/>
      <c r="S25" s="73" t="s">
        <v>188</v>
      </c>
      <c r="T25" s="73">
        <v>26.950855809698599</v>
      </c>
      <c r="U25" s="73">
        <v>26.997118837591401</v>
      </c>
      <c r="V25" s="73">
        <v>5.5155850490654803</v>
      </c>
      <c r="W25" s="73">
        <v>132.310321761832</v>
      </c>
      <c r="X25" s="73">
        <v>132.310301857225</v>
      </c>
      <c r="Y25" s="73">
        <v>117.148670354652</v>
      </c>
      <c r="Z25" s="73">
        <v>6.1706868434194702</v>
      </c>
      <c r="AA25" s="73">
        <v>223.52390183630101</v>
      </c>
      <c r="AB25" s="73">
        <v>22.389724305398801</v>
      </c>
      <c r="AC25" s="73">
        <v>1155.0200606442199</v>
      </c>
      <c r="AD25" s="73">
        <v>0</v>
      </c>
      <c r="AE25" s="73">
        <v>56535.417134586598</v>
      </c>
      <c r="AF25" s="73">
        <v>500.25346961229701</v>
      </c>
      <c r="AG25" s="73">
        <v>26.571268678417098</v>
      </c>
      <c r="AH25" s="73">
        <v>72.151861848958205</v>
      </c>
      <c r="AI25" s="73">
        <v>619.40950837289597</v>
      </c>
      <c r="AJ25" s="73">
        <v>5.4409565696770699E-4</v>
      </c>
      <c r="AK25" s="73">
        <v>125.987337755339</v>
      </c>
      <c r="AL25" s="73">
        <v>125.987337755339</v>
      </c>
      <c r="AM25" s="73">
        <v>35.158732980461401</v>
      </c>
      <c r="AN25" s="73">
        <v>0</v>
      </c>
      <c r="AO25" s="73">
        <v>1611.3356069280301</v>
      </c>
      <c r="AP25" s="73">
        <v>6.5129852547364502</v>
      </c>
      <c r="AQ25" s="73">
        <v>154.823418970115</v>
      </c>
      <c r="AR25" s="73">
        <v>9.1435007155878907</v>
      </c>
      <c r="AS25" s="73">
        <v>58.295534958189698</v>
      </c>
      <c r="AT25" s="73">
        <v>12.9881167137347</v>
      </c>
      <c r="AU25" s="73">
        <v>646.32530413587006</v>
      </c>
      <c r="AV25" s="73">
        <v>0</v>
      </c>
      <c r="AW25" s="73">
        <v>23507.6512948296</v>
      </c>
      <c r="AX25" s="73">
        <v>12349.929624669699</v>
      </c>
      <c r="AY25" s="73">
        <v>1372.21396791591</v>
      </c>
      <c r="AZ25" s="73">
        <v>13722.1435925856</v>
      </c>
      <c r="BA25" s="73">
        <v>8.8956935246732299E-3</v>
      </c>
      <c r="BB25" s="73">
        <v>567.89954519712103</v>
      </c>
      <c r="BC25" s="73">
        <v>2.4931617790197098</v>
      </c>
      <c r="BD25" s="73">
        <v>16439.3473247041</v>
      </c>
      <c r="BE25" s="73">
        <v>78.890569592199995</v>
      </c>
      <c r="BF25" s="73">
        <v>568.74548816393497</v>
      </c>
      <c r="BG25" s="73">
        <v>1092.55628999597</v>
      </c>
      <c r="BH25" s="73">
        <v>2.0711307444457301</v>
      </c>
      <c r="BI25" s="73">
        <v>9.1175425629832895E-3</v>
      </c>
      <c r="BJ25" s="73">
        <v>1447.2670930626</v>
      </c>
      <c r="BK25" s="73">
        <v>21442.072998276599</v>
      </c>
      <c r="BL25" s="73">
        <v>18881.3146425388</v>
      </c>
      <c r="BM25" s="73">
        <v>2560.7583557377998</v>
      </c>
      <c r="BN25" s="73">
        <v>22.539499957450701</v>
      </c>
      <c r="BO25" s="73">
        <v>8.3988702524292205E-2</v>
      </c>
      <c r="BP25" s="73">
        <v>2178.5926018177101</v>
      </c>
      <c r="BQ25" s="73">
        <v>58.254347347013002</v>
      </c>
      <c r="BR25" s="73">
        <v>3536.2111564895799</v>
      </c>
      <c r="BS25" s="73">
        <v>99.198607770190193</v>
      </c>
      <c r="BT25" s="73">
        <v>25.8150199397035</v>
      </c>
      <c r="BU25" s="73">
        <v>7258.7176138273799</v>
      </c>
      <c r="BV25" s="73">
        <v>99.565693823166797</v>
      </c>
      <c r="BW25" s="73">
        <v>1623.19141938193</v>
      </c>
      <c r="BX25" s="73">
        <v>886.57770139497404</v>
      </c>
      <c r="BY25" s="73">
        <v>9.9835029591538602E-2</v>
      </c>
      <c r="BZ25" s="73">
        <v>1114.34663399593</v>
      </c>
      <c r="CA25" s="73">
        <v>669.92322290137497</v>
      </c>
      <c r="CB25" s="73">
        <v>0</v>
      </c>
      <c r="CC25" s="73">
        <v>16.433978016827801</v>
      </c>
      <c r="CD25" s="73">
        <v>1383.66896981019</v>
      </c>
      <c r="CE25" s="73">
        <v>0</v>
      </c>
      <c r="CF25" s="73">
        <v>563.08862883023801</v>
      </c>
      <c r="CG25" s="73">
        <v>23502.281035841599</v>
      </c>
      <c r="CH25" s="73">
        <v>887.94896224946899</v>
      </c>
      <c r="CI25" s="90"/>
      <c r="CJ25" s="44">
        <f t="shared" si="0"/>
        <v>-7.7663643425509622E-4</v>
      </c>
      <c r="CK25" s="44">
        <f t="shared" si="1"/>
        <v>-1.8850370539552266E-3</v>
      </c>
      <c r="CL25" s="44">
        <f t="shared" si="2"/>
        <v>-2.5641280132358809E-3</v>
      </c>
      <c r="CM25" s="44">
        <f t="shared" si="3"/>
        <v>-1.8635576260837635E-3</v>
      </c>
      <c r="CN25" s="44">
        <f t="shared" si="4"/>
        <v>-1.8607247191060688E-3</v>
      </c>
      <c r="CO25" s="44">
        <f t="shared" si="5"/>
        <v>-2.2306828083494064E-3</v>
      </c>
      <c r="CP25" s="44">
        <f t="shared" si="6"/>
        <v>-6.5530202186274807E-5</v>
      </c>
      <c r="CQ25" s="44">
        <f t="shared" si="7"/>
        <v>1.3589161201234696E-4</v>
      </c>
      <c r="CR25" s="44">
        <f t="shared" si="8"/>
        <v>-7.6838958701678047E-5</v>
      </c>
      <c r="CS25" s="44" t="str">
        <f t="shared" si="9"/>
        <v/>
      </c>
      <c r="CT25" s="44">
        <f t="shared" si="10"/>
        <v>1.0567918408750337E-3</v>
      </c>
      <c r="CU25" s="44">
        <f t="shared" si="11"/>
        <v>-9.1446723105867294E-7</v>
      </c>
      <c r="CV25" s="44">
        <f t="shared" si="12"/>
        <v>4.5151893425744239E-6</v>
      </c>
      <c r="CW25" s="44">
        <f t="shared" si="13"/>
        <v>-1.1947776699669399E-3</v>
      </c>
      <c r="CX25" s="44">
        <f t="shared" si="14"/>
        <v>2.9031576454574299E-4</v>
      </c>
      <c r="CY25" s="44">
        <f t="shared" si="15"/>
        <v>-1.7131142515691364E-3</v>
      </c>
    </row>
    <row r="26" spans="1:103" x14ac:dyDescent="0.25">
      <c r="A26" s="90" t="s">
        <v>189</v>
      </c>
      <c r="B26" s="73">
        <v>46901.885198000004</v>
      </c>
      <c r="C26" s="73">
        <v>1102.7960853</v>
      </c>
      <c r="D26" s="73">
        <v>10974.754411</v>
      </c>
      <c r="E26" s="73">
        <v>11370.983817</v>
      </c>
      <c r="F26" s="73">
        <v>10221.38141</v>
      </c>
      <c r="G26" s="73">
        <v>1067.7074774</v>
      </c>
      <c r="H26" s="73">
        <v>15000.316086000001</v>
      </c>
      <c r="I26" s="73">
        <v>114.36810929000001</v>
      </c>
      <c r="J26" s="73">
        <v>242.92094506000001</v>
      </c>
      <c r="K26" s="73"/>
      <c r="L26" s="73">
        <v>129.89558289999999</v>
      </c>
      <c r="M26" s="73">
        <v>44.610627379</v>
      </c>
      <c r="N26" s="73">
        <v>124.06797413</v>
      </c>
      <c r="O26" s="73">
        <v>4.2540378987</v>
      </c>
      <c r="P26" s="73">
        <v>22.727660803999999</v>
      </c>
      <c r="Q26" s="73">
        <v>10.496446471</v>
      </c>
      <c r="R26" s="73"/>
      <c r="S26" s="73" t="s">
        <v>189</v>
      </c>
      <c r="T26" s="73">
        <v>57.378065866667903</v>
      </c>
      <c r="U26" s="73">
        <v>7.1325683044956598</v>
      </c>
      <c r="V26" s="73">
        <v>4.2532974952527498</v>
      </c>
      <c r="W26" s="73">
        <v>114.80356623009099</v>
      </c>
      <c r="X26" s="73">
        <v>114.803417914305</v>
      </c>
      <c r="Y26" s="73">
        <v>107.551171076952</v>
      </c>
      <c r="Z26" s="73">
        <v>13.137721451413</v>
      </c>
      <c r="AA26" s="73">
        <v>243.21079677173299</v>
      </c>
      <c r="AB26" s="73">
        <v>22.769766060790701</v>
      </c>
      <c r="AC26" s="73">
        <v>1414.9695947261901</v>
      </c>
      <c r="AD26" s="73">
        <v>0</v>
      </c>
      <c r="AE26" s="73">
        <v>46961.575636634101</v>
      </c>
      <c r="AF26" s="73">
        <v>529.26944692562597</v>
      </c>
      <c r="AG26" s="73">
        <v>27.883704292695899</v>
      </c>
      <c r="AH26" s="73">
        <v>61.350669824248698</v>
      </c>
      <c r="AI26" s="73">
        <v>655.23993304481905</v>
      </c>
      <c r="AJ26" s="73">
        <v>2.0565304072308801E-3</v>
      </c>
      <c r="AK26" s="73">
        <v>130.97464630017001</v>
      </c>
      <c r="AL26" s="73">
        <v>130.97464630017001</v>
      </c>
      <c r="AM26" s="73">
        <v>44.610608051896797</v>
      </c>
      <c r="AN26" s="73">
        <v>0</v>
      </c>
      <c r="AO26" s="73">
        <v>911.01375267139099</v>
      </c>
      <c r="AP26" s="73">
        <v>2.9666920711241098</v>
      </c>
      <c r="AQ26" s="73">
        <v>96.552908989498505</v>
      </c>
      <c r="AR26" s="73">
        <v>4.2309843861505598</v>
      </c>
      <c r="AS26" s="73">
        <v>124.068211313177</v>
      </c>
      <c r="AT26" s="73">
        <v>10.497409482793</v>
      </c>
      <c r="AU26" s="73">
        <v>1102.54116431841</v>
      </c>
      <c r="AV26" s="73">
        <v>0</v>
      </c>
      <c r="AW26" s="73">
        <v>14799.4924757353</v>
      </c>
      <c r="AX26" s="73">
        <v>9864.8597760258399</v>
      </c>
      <c r="AY26" s="73">
        <v>1096.09611556452</v>
      </c>
      <c r="AZ26" s="73">
        <v>10960.9558915903</v>
      </c>
      <c r="BA26" s="73">
        <v>1.8111807353190499E-3</v>
      </c>
      <c r="BB26" s="73">
        <v>438.756567343744</v>
      </c>
      <c r="BC26" s="73">
        <v>4.3515362217188303</v>
      </c>
      <c r="BD26" s="73">
        <v>9467.32752212171</v>
      </c>
      <c r="BE26" s="73">
        <v>11.867437246868</v>
      </c>
      <c r="BF26" s="73">
        <v>577.45506568120004</v>
      </c>
      <c r="BG26" s="73">
        <v>809.60160730170799</v>
      </c>
      <c r="BH26" s="73">
        <v>3.6265006694334598</v>
      </c>
      <c r="BI26" s="73">
        <v>3.4460846629959699E-2</v>
      </c>
      <c r="BJ26" s="73">
        <v>535.04515463769803</v>
      </c>
      <c r="BK26" s="73">
        <v>11380.0095142396</v>
      </c>
      <c r="BL26" s="73">
        <v>10228.452396319901</v>
      </c>
      <c r="BM26" s="73">
        <v>1151.55711791971</v>
      </c>
      <c r="BN26" s="73">
        <v>8.9193809314527908</v>
      </c>
      <c r="BO26" s="73">
        <v>0.18529110120096701</v>
      </c>
      <c r="BP26" s="73">
        <v>426.44430445829698</v>
      </c>
      <c r="BQ26" s="73">
        <v>51.187362121287201</v>
      </c>
      <c r="BR26" s="73">
        <v>2586.4562992112901</v>
      </c>
      <c r="BS26" s="73">
        <v>109.504567778347</v>
      </c>
      <c r="BT26" s="73">
        <v>34.8270607208011</v>
      </c>
      <c r="BU26" s="73">
        <v>4711.7655520097796</v>
      </c>
      <c r="BV26" s="73">
        <v>84.701289255017102</v>
      </c>
      <c r="BW26" s="73">
        <v>162.558913775029</v>
      </c>
      <c r="BX26" s="73">
        <v>194.38062680710101</v>
      </c>
      <c r="BY26" s="73">
        <v>0.24127480006834301</v>
      </c>
      <c r="BZ26" s="73">
        <v>1065.4432776979299</v>
      </c>
      <c r="CA26" s="73">
        <v>454.71990117812601</v>
      </c>
      <c r="CB26" s="73">
        <v>11.971712564581599</v>
      </c>
      <c r="CC26" s="73">
        <v>34.987659707592897</v>
      </c>
      <c r="CD26" s="73">
        <v>702.83185364035899</v>
      </c>
      <c r="CE26" s="73">
        <v>0</v>
      </c>
      <c r="CF26" s="73">
        <v>357.15373812093401</v>
      </c>
      <c r="CG26" s="73">
        <v>15004.331417627</v>
      </c>
      <c r="CH26" s="73">
        <v>579.27025483604302</v>
      </c>
      <c r="CI26" s="90"/>
      <c r="CJ26" s="44">
        <f t="shared" si="0"/>
        <v>1.2726660854272623E-3</v>
      </c>
      <c r="CK26" s="44">
        <f t="shared" si="1"/>
        <v>-2.311587654218306E-4</v>
      </c>
      <c r="CL26" s="44">
        <f t="shared" si="2"/>
        <v>-1.2572964180291597E-3</v>
      </c>
      <c r="CM26" s="44">
        <f t="shared" si="3"/>
        <v>7.9374813867084493E-4</v>
      </c>
      <c r="CN26" s="44">
        <f t="shared" si="4"/>
        <v>6.9178382414954219E-4</v>
      </c>
      <c r="CO26" s="44">
        <f t="shared" si="5"/>
        <v>-2.1206180063322957E-3</v>
      </c>
      <c r="CP26" s="44">
        <f t="shared" si="6"/>
        <v>2.6768313440717761E-4</v>
      </c>
      <c r="CQ26" s="44">
        <f t="shared" si="7"/>
        <v>3.80620635426607E-3</v>
      </c>
      <c r="CR26" s="44">
        <f t="shared" si="8"/>
        <v>1.1931935785174359E-3</v>
      </c>
      <c r="CS26" s="44" t="str">
        <f t="shared" si="9"/>
        <v/>
      </c>
      <c r="CT26" s="44">
        <f t="shared" si="10"/>
        <v>8.3071600748789911E-3</v>
      </c>
      <c r="CU26" s="44">
        <f t="shared" si="11"/>
        <v>-4.3323988786312583E-7</v>
      </c>
      <c r="CV26" s="44">
        <f t="shared" si="12"/>
        <v>1.9117195929849644E-6</v>
      </c>
      <c r="CW26" s="44">
        <f t="shared" si="13"/>
        <v>-1.7404721464199904E-4</v>
      </c>
      <c r="CX26" s="44">
        <f t="shared" si="14"/>
        <v>1.8525996649550259E-3</v>
      </c>
      <c r="CY26" s="44">
        <f t="shared" si="15"/>
        <v>9.1746458733411932E-5</v>
      </c>
    </row>
    <row r="27" spans="1:103" x14ac:dyDescent="0.25">
      <c r="A27" s="90" t="s">
        <v>190</v>
      </c>
      <c r="B27" s="73">
        <v>9344.9077006999996</v>
      </c>
      <c r="C27" s="73">
        <v>313.86170794999998</v>
      </c>
      <c r="D27" s="73">
        <v>5513.1394533000002</v>
      </c>
      <c r="E27" s="73">
        <v>3725.1223138</v>
      </c>
      <c r="F27" s="73">
        <v>2338.5192748999998</v>
      </c>
      <c r="G27" s="73">
        <v>2693.4394241</v>
      </c>
      <c r="H27" s="73">
        <v>7331.1150750999996</v>
      </c>
      <c r="I27" s="73">
        <v>26.166700666000001</v>
      </c>
      <c r="J27" s="73">
        <v>72.301982207999998</v>
      </c>
      <c r="K27" s="73"/>
      <c r="L27" s="73">
        <v>30.663897423000002</v>
      </c>
      <c r="M27" s="73">
        <v>11.125694314</v>
      </c>
      <c r="N27" s="73">
        <v>20.445410818999999</v>
      </c>
      <c r="O27" s="73">
        <v>1.0689766583</v>
      </c>
      <c r="P27" s="73">
        <v>5.5557203758</v>
      </c>
      <c r="Q27" s="73">
        <v>2.2145028782999998</v>
      </c>
      <c r="R27" s="73"/>
      <c r="S27" s="73" t="s">
        <v>190</v>
      </c>
      <c r="T27" s="73">
        <v>9.4762386417962006</v>
      </c>
      <c r="U27" s="73">
        <v>1.5204508155905401</v>
      </c>
      <c r="V27" s="73">
        <v>1.06872852373959</v>
      </c>
      <c r="W27" s="73">
        <v>26.243778137675701</v>
      </c>
      <c r="X27" s="73">
        <v>26.2437431455809</v>
      </c>
      <c r="Y27" s="73">
        <v>21.5732710507266</v>
      </c>
      <c r="Z27" s="73">
        <v>2.16985238627201</v>
      </c>
      <c r="AA27" s="73">
        <v>72.310743387840603</v>
      </c>
      <c r="AB27" s="73">
        <v>5.5632552401928104</v>
      </c>
      <c r="AC27" s="73">
        <v>430.69234791541697</v>
      </c>
      <c r="AD27" s="73">
        <v>0</v>
      </c>
      <c r="AE27" s="73">
        <v>9349.9744649657896</v>
      </c>
      <c r="AF27" s="73">
        <v>78.622862526787699</v>
      </c>
      <c r="AG27" s="73">
        <v>6.7441295100018799</v>
      </c>
      <c r="AH27" s="73">
        <v>10.8173865717462</v>
      </c>
      <c r="AI27" s="73">
        <v>152.99434905909601</v>
      </c>
      <c r="AJ27" s="73">
        <v>5.6458659516526305E-4</v>
      </c>
      <c r="AK27" s="73">
        <v>30.771259813609699</v>
      </c>
      <c r="AL27" s="73">
        <v>30.771259813609699</v>
      </c>
      <c r="AM27" s="73">
        <v>11.1256895740008</v>
      </c>
      <c r="AN27" s="73">
        <v>0</v>
      </c>
      <c r="AO27" s="73">
        <v>506.96462426300002</v>
      </c>
      <c r="AP27" s="73">
        <v>1.7343482971234301</v>
      </c>
      <c r="AQ27" s="73">
        <v>20.8878349101943</v>
      </c>
      <c r="AR27" s="73">
        <v>0.86656699205890697</v>
      </c>
      <c r="AS27" s="73">
        <v>20.44560655535</v>
      </c>
      <c r="AT27" s="73">
        <v>2.2143231952203699</v>
      </c>
      <c r="AU27" s="73">
        <v>313.63543196966401</v>
      </c>
      <c r="AV27" s="73">
        <v>0</v>
      </c>
      <c r="AW27" s="73">
        <v>7268.1873951839998</v>
      </c>
      <c r="AX27" s="73">
        <v>4951.16727136802</v>
      </c>
      <c r="AY27" s="73">
        <v>550.12965711844902</v>
      </c>
      <c r="AZ27" s="73">
        <v>5501.2969284864703</v>
      </c>
      <c r="BA27" s="73">
        <v>4.4747452547024301E-4</v>
      </c>
      <c r="BB27" s="73">
        <v>142.91107560813299</v>
      </c>
      <c r="BC27" s="73">
        <v>16.568384542954298</v>
      </c>
      <c r="BD27" s="73">
        <v>5277.1312947657798</v>
      </c>
      <c r="BE27" s="73">
        <v>12.2949350483087</v>
      </c>
      <c r="BF27" s="73">
        <v>104.45155073110701</v>
      </c>
      <c r="BG27" s="73">
        <v>167.83114734039901</v>
      </c>
      <c r="BH27" s="73">
        <v>8.5143471915871594</v>
      </c>
      <c r="BI27" s="73">
        <v>9.4604720095680505E-3</v>
      </c>
      <c r="BJ27" s="73">
        <v>110.24151331867201</v>
      </c>
      <c r="BK27" s="73">
        <v>3721.6415087370101</v>
      </c>
      <c r="BL27" s="73">
        <v>2338.3900741012899</v>
      </c>
      <c r="BM27" s="73">
        <v>1383.25143463571</v>
      </c>
      <c r="BN27" s="73">
        <v>1.8423502505001701</v>
      </c>
      <c r="BO27" s="73">
        <v>0.111116161494733</v>
      </c>
      <c r="BP27" s="73">
        <v>273.13899506495301</v>
      </c>
      <c r="BQ27" s="73">
        <v>9.5362996599370593</v>
      </c>
      <c r="BR27" s="73">
        <v>503.492361524937</v>
      </c>
      <c r="BS27" s="73">
        <v>20.709061124246901</v>
      </c>
      <c r="BT27" s="73">
        <v>6.7878399688046001</v>
      </c>
      <c r="BU27" s="73">
        <v>946.37786125211403</v>
      </c>
      <c r="BV27" s="73">
        <v>25.727408707979901</v>
      </c>
      <c r="BW27" s="73">
        <v>74.013699857912101</v>
      </c>
      <c r="BX27" s="73">
        <v>81.2867051836174</v>
      </c>
      <c r="BY27" s="73">
        <v>1.1824454077393201</v>
      </c>
      <c r="BZ27" s="73">
        <v>2685.16003640801</v>
      </c>
      <c r="CA27" s="73">
        <v>207.801529960274</v>
      </c>
      <c r="CB27" s="73">
        <v>57.300410794973402</v>
      </c>
      <c r="CC27" s="73">
        <v>5.7783199971633001</v>
      </c>
      <c r="CD27" s="73">
        <v>464.22310167696799</v>
      </c>
      <c r="CE27" s="73">
        <v>0</v>
      </c>
      <c r="CF27" s="73">
        <v>181.038091974113</v>
      </c>
      <c r="CG27" s="73">
        <v>7331.2999930554397</v>
      </c>
      <c r="CH27" s="73">
        <v>265.15112074835503</v>
      </c>
      <c r="CI27" s="90"/>
      <c r="CJ27" s="44">
        <f t="shared" si="0"/>
        <v>5.4219521776661679E-4</v>
      </c>
      <c r="CK27" s="44">
        <f t="shared" si="1"/>
        <v>-7.209416587130057E-4</v>
      </c>
      <c r="CL27" s="44">
        <f t="shared" si="2"/>
        <v>-2.1480546454237396E-3</v>
      </c>
      <c r="CM27" s="44">
        <f t="shared" si="3"/>
        <v>-9.3441362988136575E-4</v>
      </c>
      <c r="CN27" s="44">
        <f t="shared" si="4"/>
        <v>-5.5248977460509394E-5</v>
      </c>
      <c r="CO27" s="44">
        <f t="shared" si="5"/>
        <v>-3.0739090019655867E-3</v>
      </c>
      <c r="CP27" s="44">
        <f t="shared" si="6"/>
        <v>2.5223714748144136E-5</v>
      </c>
      <c r="CQ27" s="44">
        <f t="shared" si="7"/>
        <v>2.9442947570767282E-3</v>
      </c>
      <c r="CR27" s="44">
        <f t="shared" si="8"/>
        <v>1.2117482222548289E-4</v>
      </c>
      <c r="CS27" s="44" t="str">
        <f t="shared" si="9"/>
        <v/>
      </c>
      <c r="CT27" s="44">
        <f t="shared" si="10"/>
        <v>3.5012636889780548E-3</v>
      </c>
      <c r="CU27" s="44">
        <f t="shared" si="11"/>
        <v>-4.2604075453424497E-7</v>
      </c>
      <c r="CV27" s="44">
        <f t="shared" si="12"/>
        <v>9.5736080695058731E-6</v>
      </c>
      <c r="CW27" s="44">
        <f t="shared" si="13"/>
        <v>-2.3212345983733782E-4</v>
      </c>
      <c r="CX27" s="44">
        <f t="shared" si="14"/>
        <v>1.3562353543981921E-3</v>
      </c>
      <c r="CY27" s="44">
        <f t="shared" si="15"/>
        <v>-8.1139239596670354E-5</v>
      </c>
    </row>
    <row r="28" spans="1:103" x14ac:dyDescent="0.25">
      <c r="A28" s="90" t="s">
        <v>191</v>
      </c>
      <c r="B28" s="73">
        <v>12108.929376</v>
      </c>
      <c r="C28" s="73">
        <v>529.51809317000004</v>
      </c>
      <c r="D28" s="73">
        <v>9601.2072645999997</v>
      </c>
      <c r="E28" s="73">
        <v>5312.1704405</v>
      </c>
      <c r="F28" s="73">
        <v>2774.0488931999998</v>
      </c>
      <c r="G28" s="73">
        <v>2233.4049912999999</v>
      </c>
      <c r="H28" s="73">
        <v>5665.9035316999998</v>
      </c>
      <c r="I28" s="73">
        <v>32.788808553999999</v>
      </c>
      <c r="J28" s="73">
        <v>76.059492069000001</v>
      </c>
      <c r="K28" s="73"/>
      <c r="L28" s="73">
        <v>41.373235334</v>
      </c>
      <c r="M28" s="73">
        <v>12.427734385000001</v>
      </c>
      <c r="N28" s="73">
        <v>37.321657764999998</v>
      </c>
      <c r="O28" s="73">
        <v>1.1553655287</v>
      </c>
      <c r="P28" s="73">
        <v>6.2739660304999996</v>
      </c>
      <c r="Q28" s="73">
        <v>3.1643113563999998</v>
      </c>
      <c r="R28" s="73"/>
      <c r="S28" s="73" t="s">
        <v>191</v>
      </c>
      <c r="T28" s="73">
        <v>17.319941243195899</v>
      </c>
      <c r="U28" s="73">
        <v>1.6801379656255</v>
      </c>
      <c r="V28" s="73">
        <v>1.1552433638587201</v>
      </c>
      <c r="W28" s="73">
        <v>32.925339846371898</v>
      </c>
      <c r="X28" s="73">
        <v>32.925288324566999</v>
      </c>
      <c r="Y28" s="73">
        <v>33.198090066841303</v>
      </c>
      <c r="Z28" s="73">
        <v>3.9656568147983302</v>
      </c>
      <c r="AA28" s="73">
        <v>76.318446175710207</v>
      </c>
      <c r="AB28" s="73">
        <v>6.2870708123762098</v>
      </c>
      <c r="AC28" s="73">
        <v>836.20892367566205</v>
      </c>
      <c r="AD28" s="73">
        <v>0</v>
      </c>
      <c r="AE28" s="73">
        <v>12115.519878922099</v>
      </c>
      <c r="AF28" s="73">
        <v>76.494484142661605</v>
      </c>
      <c r="AG28" s="73">
        <v>11.089968936932699</v>
      </c>
      <c r="AH28" s="73">
        <v>12.272982596364001</v>
      </c>
      <c r="AI28" s="73">
        <v>248.618498465794</v>
      </c>
      <c r="AJ28" s="73">
        <v>5.9878074990630105E-4</v>
      </c>
      <c r="AK28" s="73">
        <v>42.036002837359902</v>
      </c>
      <c r="AL28" s="73">
        <v>42.036002837359902</v>
      </c>
      <c r="AM28" s="73">
        <v>12.427740665299799</v>
      </c>
      <c r="AN28" s="73">
        <v>0</v>
      </c>
      <c r="AO28" s="73">
        <v>347.96651712823399</v>
      </c>
      <c r="AP28" s="73">
        <v>1.2146547512917401</v>
      </c>
      <c r="AQ28" s="73">
        <v>29.270520921819202</v>
      </c>
      <c r="AR28" s="73">
        <v>1.18512871255903</v>
      </c>
      <c r="AS28" s="73">
        <v>37.3218262050869</v>
      </c>
      <c r="AT28" s="73">
        <v>3.1649975808818098</v>
      </c>
      <c r="AU28" s="73">
        <v>529.06716346588496</v>
      </c>
      <c r="AV28" s="73">
        <v>0</v>
      </c>
      <c r="AW28" s="73">
        <v>5577.83324867585</v>
      </c>
      <c r="AX28" s="73">
        <v>8620.4016526199102</v>
      </c>
      <c r="AY28" s="73">
        <v>957.82230779587201</v>
      </c>
      <c r="AZ28" s="73">
        <v>9578.2239604157894</v>
      </c>
      <c r="BA28" s="73">
        <v>4.13006766666116E-4</v>
      </c>
      <c r="BB28" s="73">
        <v>114.62896768670601</v>
      </c>
      <c r="BC28" s="73">
        <v>32.656032977396997</v>
      </c>
      <c r="BD28" s="73">
        <v>3741.3240794325302</v>
      </c>
      <c r="BE28" s="73">
        <v>20.3349934135815</v>
      </c>
      <c r="BF28" s="73">
        <v>107.31383140153299</v>
      </c>
      <c r="BG28" s="73">
        <v>185.598231000292</v>
      </c>
      <c r="BH28" s="73">
        <v>16.734795276928001</v>
      </c>
      <c r="BI28" s="73">
        <v>1.00343989373721E-2</v>
      </c>
      <c r="BJ28" s="73">
        <v>92.533611622767097</v>
      </c>
      <c r="BK28" s="73">
        <v>5306.8867143237203</v>
      </c>
      <c r="BL28" s="73">
        <v>2775.24265743346</v>
      </c>
      <c r="BM28" s="73">
        <v>2531.6440568902599</v>
      </c>
      <c r="BN28" s="73">
        <v>1.8316349126142899</v>
      </c>
      <c r="BO28" s="73">
        <v>0.208911145691341</v>
      </c>
      <c r="BP28" s="73">
        <v>398.94346301911901</v>
      </c>
      <c r="BQ28" s="73">
        <v>10.4912462639924</v>
      </c>
      <c r="BR28" s="73">
        <v>578.52366712412402</v>
      </c>
      <c r="BS28" s="73">
        <v>22.302030324575401</v>
      </c>
      <c r="BT28" s="73">
        <v>8.9460446724758498</v>
      </c>
      <c r="BU28" s="73">
        <v>1132.7332566124801</v>
      </c>
      <c r="BV28" s="73">
        <v>45.962899193749401</v>
      </c>
      <c r="BW28" s="73">
        <v>67.569680728076307</v>
      </c>
      <c r="BX28" s="73">
        <v>96.1726720172841</v>
      </c>
      <c r="BY28" s="73">
        <v>2.3385205215804898</v>
      </c>
      <c r="BZ28" s="73">
        <v>2226.6196539810398</v>
      </c>
      <c r="CA28" s="73">
        <v>178.409010448853</v>
      </c>
      <c r="CB28" s="73">
        <v>46.767560498313102</v>
      </c>
      <c r="CC28" s="73">
        <v>10.561204137378001</v>
      </c>
      <c r="CD28" s="73">
        <v>312.69171850233499</v>
      </c>
      <c r="CE28" s="73">
        <v>0</v>
      </c>
      <c r="CF28" s="73">
        <v>141.42643514358301</v>
      </c>
      <c r="CG28" s="73">
        <v>5666.2644675562296</v>
      </c>
      <c r="CH28" s="73">
        <v>242.00753843489301</v>
      </c>
      <c r="CI28" s="90"/>
      <c r="CJ28" s="44">
        <f t="shared" si="0"/>
        <v>5.4426801226224307E-4</v>
      </c>
      <c r="CK28" s="44">
        <f t="shared" si="1"/>
        <v>-8.5158507316635457E-4</v>
      </c>
      <c r="CL28" s="44">
        <f t="shared" si="2"/>
        <v>-2.39379315025836E-3</v>
      </c>
      <c r="CM28" s="44">
        <f t="shared" si="3"/>
        <v>-9.9464545339068974E-4</v>
      </c>
      <c r="CN28" s="44">
        <f t="shared" si="4"/>
        <v>4.3033280213134606E-4</v>
      </c>
      <c r="CO28" s="44">
        <f t="shared" si="5"/>
        <v>-3.0381132599737316E-3</v>
      </c>
      <c r="CP28" s="44">
        <f t="shared" si="6"/>
        <v>6.3703141822033212E-5</v>
      </c>
      <c r="CQ28" s="44">
        <f t="shared" si="7"/>
        <v>4.1623888328309036E-3</v>
      </c>
      <c r="CR28" s="44">
        <f t="shared" si="8"/>
        <v>3.4046257694606607E-3</v>
      </c>
      <c r="CS28" s="44" t="str">
        <f t="shared" si="9"/>
        <v/>
      </c>
      <c r="CT28" s="44">
        <f t="shared" si="10"/>
        <v>1.601923315905749E-2</v>
      </c>
      <c r="CU28" s="44">
        <f t="shared" si="11"/>
        <v>5.0534551221288234E-7</v>
      </c>
      <c r="CV28" s="44">
        <f t="shared" si="12"/>
        <v>4.5131994929867134E-6</v>
      </c>
      <c r="CW28" s="44">
        <f t="shared" si="13"/>
        <v>-1.0573696223858508E-4</v>
      </c>
      <c r="CX28" s="44">
        <f t="shared" si="14"/>
        <v>2.0887556312073063E-3</v>
      </c>
      <c r="CY28" s="44">
        <f t="shared" si="15"/>
        <v>2.1686376734769344E-4</v>
      </c>
    </row>
    <row r="29" spans="1:103" x14ac:dyDescent="0.25">
      <c r="A29" s="90" t="s">
        <v>192</v>
      </c>
      <c r="B29" s="73">
        <v>13489.050225999999</v>
      </c>
      <c r="C29" s="73">
        <v>563.26959488</v>
      </c>
      <c r="D29" s="73">
        <v>9619.5357734999998</v>
      </c>
      <c r="E29" s="73">
        <v>3049.6474443000002</v>
      </c>
      <c r="F29" s="73">
        <v>2714.2732302999998</v>
      </c>
      <c r="G29" s="73">
        <v>222.72849468000001</v>
      </c>
      <c r="H29" s="73">
        <v>7720.0884361999997</v>
      </c>
      <c r="I29" s="73">
        <v>83.756294964999995</v>
      </c>
      <c r="J29" s="73">
        <v>58.563680496000003</v>
      </c>
      <c r="K29" s="73"/>
      <c r="L29" s="73">
        <v>128.45941053999999</v>
      </c>
      <c r="M29" s="73">
        <v>6.1006984394000003</v>
      </c>
      <c r="N29" s="73">
        <v>69.816740550000006</v>
      </c>
      <c r="O29" s="73">
        <v>0.40104969289999998</v>
      </c>
      <c r="P29" s="73">
        <v>7.1403068738000002</v>
      </c>
      <c r="Q29" s="73">
        <v>5.0166431944000003</v>
      </c>
      <c r="R29" s="73"/>
      <c r="S29" s="73" t="s">
        <v>192</v>
      </c>
      <c r="T29" s="73">
        <v>32.538380993035702</v>
      </c>
      <c r="U29" s="73">
        <v>3.8863439487062998</v>
      </c>
      <c r="V29" s="73">
        <v>0.40090450323132398</v>
      </c>
      <c r="W29" s="73">
        <v>85.457238890003694</v>
      </c>
      <c r="X29" s="73">
        <v>85.421373546699101</v>
      </c>
      <c r="Y29" s="73">
        <v>140.171441570816</v>
      </c>
      <c r="Z29" s="73">
        <v>7.5735214912873596</v>
      </c>
      <c r="AA29" s="73">
        <v>63.171943166654501</v>
      </c>
      <c r="AB29" s="73">
        <v>7.1596248931227002</v>
      </c>
      <c r="AC29" s="73">
        <v>1542.3186310477599</v>
      </c>
      <c r="AD29" s="73">
        <v>0</v>
      </c>
      <c r="AE29" s="73">
        <v>13500.5744981674</v>
      </c>
      <c r="AF29" s="73">
        <v>159.210887590315</v>
      </c>
      <c r="AG29" s="73">
        <v>45.151129241575099</v>
      </c>
      <c r="AH29" s="73">
        <v>28.206214470440901</v>
      </c>
      <c r="AI29" s="73">
        <v>345.693697450851</v>
      </c>
      <c r="AJ29" s="73">
        <v>0.28441977122554701</v>
      </c>
      <c r="AK29" s="73">
        <v>130.82318597280101</v>
      </c>
      <c r="AL29" s="73">
        <v>130.82318597280101</v>
      </c>
      <c r="AM29" s="73">
        <v>6.1006244216008803</v>
      </c>
      <c r="AN29" s="73">
        <v>0</v>
      </c>
      <c r="AO29" s="73">
        <v>434.35298675311998</v>
      </c>
      <c r="AP29" s="73">
        <v>1.90151920214224</v>
      </c>
      <c r="AQ29" s="73">
        <v>87.313875882421002</v>
      </c>
      <c r="AR29" s="73">
        <v>4.1813919490236504</v>
      </c>
      <c r="AS29" s="73">
        <v>70.8279782063195</v>
      </c>
      <c r="AT29" s="73">
        <v>5.14643738309932</v>
      </c>
      <c r="AU29" s="73">
        <v>563.13722371743302</v>
      </c>
      <c r="AV29" s="73">
        <v>0</v>
      </c>
      <c r="AW29" s="73">
        <v>7676.9492546724196</v>
      </c>
      <c r="AX29" s="73">
        <v>8636.5133419952708</v>
      </c>
      <c r="AY29" s="73">
        <v>959.61349115185999</v>
      </c>
      <c r="AZ29" s="73">
        <v>9596.1268331471292</v>
      </c>
      <c r="BA29" s="73">
        <v>3.3816889056475499E-3</v>
      </c>
      <c r="BB29" s="73">
        <v>165.69077241631999</v>
      </c>
      <c r="BC29" s="73">
        <v>2.24962670359408</v>
      </c>
      <c r="BD29" s="73">
        <v>4817.86031448006</v>
      </c>
      <c r="BE29" s="73">
        <v>2.7960824986083299</v>
      </c>
      <c r="BF29" s="73">
        <v>68.518112678229897</v>
      </c>
      <c r="BG29" s="73">
        <v>159.51204333184501</v>
      </c>
      <c r="BH29" s="73">
        <v>2.8340624318082801</v>
      </c>
      <c r="BI29" s="73">
        <v>0.357716679150336</v>
      </c>
      <c r="BJ29" s="73">
        <v>54.241525576370798</v>
      </c>
      <c r="BK29" s="73">
        <v>3054.5223029968602</v>
      </c>
      <c r="BL29" s="73">
        <v>2718.1475709080401</v>
      </c>
      <c r="BM29" s="73">
        <v>336.37473208882301</v>
      </c>
      <c r="BN29" s="73">
        <v>1.9850941193913001</v>
      </c>
      <c r="BO29" s="73">
        <v>0.175138084871553</v>
      </c>
      <c r="BP29" s="73">
        <v>200.65216258976901</v>
      </c>
      <c r="BQ29" s="73">
        <v>9.5932093101186506</v>
      </c>
      <c r="BR29" s="73">
        <v>648.17744511869103</v>
      </c>
      <c r="BS29" s="73">
        <v>11.3538098436371</v>
      </c>
      <c r="BT29" s="73">
        <v>9.3278134900819598</v>
      </c>
      <c r="BU29" s="73">
        <v>1445.64923152389</v>
      </c>
      <c r="BV29" s="73">
        <v>46.0439496380598</v>
      </c>
      <c r="BW29" s="73">
        <v>17.6396765753402</v>
      </c>
      <c r="BX29" s="73">
        <v>80.677082370188899</v>
      </c>
      <c r="BY29" s="73">
        <v>2.4077379824512</v>
      </c>
      <c r="BZ29" s="73">
        <v>222.20112568527901</v>
      </c>
      <c r="CA29" s="73">
        <v>265.46159294366998</v>
      </c>
      <c r="CB29" s="73">
        <v>1.1286503122004801</v>
      </c>
      <c r="CC29" s="73">
        <v>19.750129592905999</v>
      </c>
      <c r="CD29" s="73">
        <v>386.920794528888</v>
      </c>
      <c r="CE29" s="73">
        <v>0</v>
      </c>
      <c r="CF29" s="73">
        <v>218.369510178871</v>
      </c>
      <c r="CG29" s="73">
        <v>7720.3650431830301</v>
      </c>
      <c r="CH29" s="73">
        <v>310.45431578331301</v>
      </c>
      <c r="CI29" s="90"/>
      <c r="CJ29" s="44">
        <f t="shared" si="0"/>
        <v>8.5434274276682798E-4</v>
      </c>
      <c r="CK29" s="44">
        <f t="shared" si="1"/>
        <v>-2.3500498477142833E-4</v>
      </c>
      <c r="CL29" s="44">
        <f t="shared" si="2"/>
        <v>-2.4334792139718174E-3</v>
      </c>
      <c r="CM29" s="44">
        <f t="shared" si="3"/>
        <v>1.5984991005997819E-3</v>
      </c>
      <c r="CN29" s="44">
        <f t="shared" si="4"/>
        <v>1.4273952101764044E-3</v>
      </c>
      <c r="CO29" s="44">
        <f t="shared" si="5"/>
        <v>-2.3677661696528177E-3</v>
      </c>
      <c r="CP29" s="44">
        <f t="shared" si="6"/>
        <v>3.5829509637921368E-5</v>
      </c>
      <c r="CQ29" s="44">
        <f t="shared" si="7"/>
        <v>1.9880041045212276E-2</v>
      </c>
      <c r="CR29" s="44">
        <f t="shared" si="8"/>
        <v>7.8688064541456701E-2</v>
      </c>
      <c r="CS29" s="44" t="str">
        <f t="shared" si="9"/>
        <v/>
      </c>
      <c r="CT29" s="44">
        <f t="shared" si="10"/>
        <v>1.8400951887172036E-2</v>
      </c>
      <c r="CU29" s="44">
        <f t="shared" si="11"/>
        <v>-1.2132676259173502E-5</v>
      </c>
      <c r="CV29" s="44">
        <f t="shared" si="12"/>
        <v>1.4484171680791738E-2</v>
      </c>
      <c r="CW29" s="44">
        <f t="shared" si="13"/>
        <v>-3.620241362762891E-4</v>
      </c>
      <c r="CX29" s="44">
        <f t="shared" si="14"/>
        <v>2.7054886665423099E-3</v>
      </c>
      <c r="CY29" s="44">
        <f t="shared" si="15"/>
        <v>2.5872716808763057E-2</v>
      </c>
    </row>
    <row r="30" spans="1:103" x14ac:dyDescent="0.25">
      <c r="A30" s="90" t="s">
        <v>193</v>
      </c>
      <c r="B30" s="73">
        <v>16093.666746999999</v>
      </c>
      <c r="C30" s="73">
        <v>119.24611127</v>
      </c>
      <c r="D30" s="73">
        <v>8505.0221027000007</v>
      </c>
      <c r="E30" s="73">
        <v>2936.2397688999999</v>
      </c>
      <c r="F30" s="73">
        <v>2678.7869777000001</v>
      </c>
      <c r="G30" s="73">
        <v>382.56869442999999</v>
      </c>
      <c r="H30" s="73">
        <v>3167.3782117999999</v>
      </c>
      <c r="I30" s="73">
        <v>16.898463829000001</v>
      </c>
      <c r="J30" s="73">
        <v>18.300789160000001</v>
      </c>
      <c r="K30" s="73"/>
      <c r="L30" s="73">
        <v>62.492170657000003</v>
      </c>
      <c r="M30" s="73">
        <v>1.4675451358</v>
      </c>
      <c r="N30" s="73">
        <v>26.188371879000002</v>
      </c>
      <c r="O30" s="73">
        <v>4.3866712600000003E-2</v>
      </c>
      <c r="P30" s="73">
        <v>0.29273639060000001</v>
      </c>
      <c r="Q30" s="73">
        <v>3.16188482</v>
      </c>
      <c r="R30" s="73"/>
      <c r="S30" s="73" t="s">
        <v>193</v>
      </c>
      <c r="T30" s="73">
        <v>12.248592332412899</v>
      </c>
      <c r="U30" s="73">
        <v>3.0620295929443202</v>
      </c>
      <c r="V30" s="73">
        <v>4.37400788560392E-2</v>
      </c>
      <c r="W30" s="73">
        <v>17.113915293062298</v>
      </c>
      <c r="X30" s="73">
        <v>17.1051479911645</v>
      </c>
      <c r="Y30" s="73">
        <v>21.0226627814613</v>
      </c>
      <c r="Z30" s="73">
        <v>2.8347306897415598</v>
      </c>
      <c r="AA30" s="73">
        <v>18.770345659303</v>
      </c>
      <c r="AB30" s="73">
        <v>0.301463787596223</v>
      </c>
      <c r="AC30" s="73">
        <v>8708.8616038893906</v>
      </c>
      <c r="AD30" s="73">
        <v>0</v>
      </c>
      <c r="AE30" s="73">
        <v>16103.340953388701</v>
      </c>
      <c r="AF30" s="73">
        <v>191.51751790330499</v>
      </c>
      <c r="AG30" s="73">
        <v>59.4882595511829</v>
      </c>
      <c r="AH30" s="73">
        <v>20.6294753102861</v>
      </c>
      <c r="AI30" s="73">
        <v>89.948222924802295</v>
      </c>
      <c r="AJ30" s="73">
        <v>6.9825295433125503E-2</v>
      </c>
      <c r="AK30" s="73">
        <v>62.707967233750502</v>
      </c>
      <c r="AL30" s="73">
        <v>62.707967233750502</v>
      </c>
      <c r="AM30" s="73">
        <v>1.4675590987615501</v>
      </c>
      <c r="AN30" s="73">
        <v>0</v>
      </c>
      <c r="AO30" s="73">
        <v>155.52876004111599</v>
      </c>
      <c r="AP30" s="73">
        <v>0.45828045520406402</v>
      </c>
      <c r="AQ30" s="73">
        <v>19.470154012886599</v>
      </c>
      <c r="AR30" s="73">
        <v>1.30987276616787</v>
      </c>
      <c r="AS30" s="73">
        <v>26.4354693591341</v>
      </c>
      <c r="AT30" s="73">
        <v>3.1878931808956801</v>
      </c>
      <c r="AU30" s="73">
        <v>119.175356906253</v>
      </c>
      <c r="AV30" s="73">
        <v>0</v>
      </c>
      <c r="AW30" s="73">
        <v>3185.3667002871498</v>
      </c>
      <c r="AX30" s="73">
        <v>7637.6697180839601</v>
      </c>
      <c r="AY30" s="73">
        <v>848.63140298836402</v>
      </c>
      <c r="AZ30" s="73">
        <v>8486.3011210723198</v>
      </c>
      <c r="BA30" s="73">
        <v>8.0303488575759097E-4</v>
      </c>
      <c r="BB30" s="73">
        <v>116.079077379476</v>
      </c>
      <c r="BC30" s="73">
        <v>0.75012099185943304</v>
      </c>
      <c r="BD30" s="73">
        <v>2045.24484342664</v>
      </c>
      <c r="BE30" s="73">
        <v>1.7343526237757401</v>
      </c>
      <c r="BF30" s="73">
        <v>140.04008223240001</v>
      </c>
      <c r="BG30" s="73">
        <v>233.25792071077001</v>
      </c>
      <c r="BH30" s="73">
        <v>1.0635158628063699</v>
      </c>
      <c r="BI30" s="73">
        <v>0.237408422758312</v>
      </c>
      <c r="BJ30" s="73">
        <v>116.75558171706901</v>
      </c>
      <c r="BK30" s="73">
        <v>2937.5373368782498</v>
      </c>
      <c r="BL30" s="73">
        <v>2679.5908600295402</v>
      </c>
      <c r="BM30" s="73">
        <v>257.94647684871302</v>
      </c>
      <c r="BN30" s="73">
        <v>1.8428455243417801</v>
      </c>
      <c r="BO30" s="73">
        <v>3.6247037043160998E-2</v>
      </c>
      <c r="BP30" s="73">
        <v>247.82643440973999</v>
      </c>
      <c r="BQ30" s="73">
        <v>11.876779289781</v>
      </c>
      <c r="BR30" s="73">
        <v>620.84645877081198</v>
      </c>
      <c r="BS30" s="73">
        <v>26.9164950919603</v>
      </c>
      <c r="BT30" s="73">
        <v>7.9670117120543198</v>
      </c>
      <c r="BU30" s="73">
        <v>1120.4001183881901</v>
      </c>
      <c r="BV30" s="73">
        <v>33.739414202695002</v>
      </c>
      <c r="BW30" s="73">
        <v>20.629631618688499</v>
      </c>
      <c r="BX30" s="73">
        <v>127.365393497467</v>
      </c>
      <c r="BY30" s="73">
        <v>4.44621280113758E-2</v>
      </c>
      <c r="BZ30" s="73">
        <v>381.75717843659203</v>
      </c>
      <c r="CA30" s="73">
        <v>57.005004360611103</v>
      </c>
      <c r="CB30" s="73">
        <v>3.5182432862095299</v>
      </c>
      <c r="CC30" s="73">
        <v>7.4465942602584896</v>
      </c>
      <c r="CD30" s="73">
        <v>133.85818065206999</v>
      </c>
      <c r="CE30" s="73">
        <v>0</v>
      </c>
      <c r="CF30" s="73">
        <v>58.813730167826698</v>
      </c>
      <c r="CG30" s="73">
        <v>3167.07433092478</v>
      </c>
      <c r="CH30" s="73">
        <v>60.278102460969798</v>
      </c>
      <c r="CI30" s="90"/>
      <c r="CJ30" s="44">
        <f t="shared" si="0"/>
        <v>6.0111884636263556E-4</v>
      </c>
      <c r="CK30" s="44">
        <f t="shared" si="1"/>
        <v>-5.9334734687318928E-4</v>
      </c>
      <c r="CL30" s="44">
        <f t="shared" si="2"/>
        <v>-2.2011678984041358E-3</v>
      </c>
      <c r="CM30" s="44">
        <f t="shared" si="3"/>
        <v>4.4191485722433048E-4</v>
      </c>
      <c r="CN30" s="44">
        <f t="shared" si="4"/>
        <v>3.0009192079555092E-4</v>
      </c>
      <c r="CO30" s="44">
        <f t="shared" si="5"/>
        <v>-2.12122948171979E-3</v>
      </c>
      <c r="CP30" s="44">
        <f t="shared" si="6"/>
        <v>-9.59408238926987E-5</v>
      </c>
      <c r="CQ30" s="44">
        <f t="shared" si="7"/>
        <v>1.223094384530991E-2</v>
      </c>
      <c r="CR30" s="44">
        <f t="shared" si="8"/>
        <v>2.565771864796456E-2</v>
      </c>
      <c r="CS30" s="44" t="str">
        <f t="shared" si="9"/>
        <v/>
      </c>
      <c r="CT30" s="44">
        <f t="shared" si="10"/>
        <v>3.4531778058236925E-3</v>
      </c>
      <c r="CU30" s="44">
        <f t="shared" si="11"/>
        <v>9.5145022864896047E-6</v>
      </c>
      <c r="CV30" s="44">
        <f t="shared" si="12"/>
        <v>9.4353891595773884E-3</v>
      </c>
      <c r="CW30" s="44">
        <f t="shared" si="13"/>
        <v>-2.8867844535221377E-3</v>
      </c>
      <c r="CX30" s="44">
        <f t="shared" si="14"/>
        <v>2.9813160496838451E-2</v>
      </c>
      <c r="CY30" s="44">
        <f t="shared" si="15"/>
        <v>8.2255877036280026E-3</v>
      </c>
    </row>
    <row r="31" spans="1:103" x14ac:dyDescent="0.25">
      <c r="A31" s="90" t="s">
        <v>194</v>
      </c>
      <c r="B31" s="73">
        <v>19989.440339000001</v>
      </c>
      <c r="C31" s="73">
        <v>389.23576045999999</v>
      </c>
      <c r="D31" s="73">
        <v>22404.165783</v>
      </c>
      <c r="E31" s="73">
        <v>6614.7416721</v>
      </c>
      <c r="F31" s="73">
        <v>6026.6797628000004</v>
      </c>
      <c r="G31" s="73">
        <v>365.41320292</v>
      </c>
      <c r="H31" s="73">
        <v>16903.975125000001</v>
      </c>
      <c r="I31" s="73">
        <v>69.305223724000001</v>
      </c>
      <c r="J31" s="73">
        <v>115.24575329</v>
      </c>
      <c r="K31" s="73"/>
      <c r="L31" s="73">
        <v>99.393035320999999</v>
      </c>
      <c r="M31" s="73">
        <v>5.8237679025000002</v>
      </c>
      <c r="N31" s="73">
        <v>184.14328538999999</v>
      </c>
      <c r="O31" s="73">
        <v>0.25806179959999997</v>
      </c>
      <c r="P31" s="73">
        <v>1.9109720804000001</v>
      </c>
      <c r="Q31" s="73">
        <v>18.537968201000002</v>
      </c>
      <c r="R31" s="73"/>
      <c r="S31" s="73" t="s">
        <v>194</v>
      </c>
      <c r="T31" s="73">
        <v>86.824094839738294</v>
      </c>
      <c r="U31" s="73">
        <v>18.710238496844099</v>
      </c>
      <c r="V31" s="73">
        <v>0.257498248377387</v>
      </c>
      <c r="W31" s="73">
        <v>75.605414686815607</v>
      </c>
      <c r="X31" s="73">
        <v>75.489073546770896</v>
      </c>
      <c r="Y31" s="73">
        <v>156.146193644405</v>
      </c>
      <c r="Z31" s="73">
        <v>20.279651086961302</v>
      </c>
      <c r="AA31" s="73">
        <v>136.92959836478499</v>
      </c>
      <c r="AB31" s="73">
        <v>1.9639372057653499</v>
      </c>
      <c r="AC31" s="73">
        <v>53192.5980238759</v>
      </c>
      <c r="AD31" s="73">
        <v>0</v>
      </c>
      <c r="AE31" s="73">
        <v>20050.760866636901</v>
      </c>
      <c r="AF31" s="73">
        <v>110.678476230992</v>
      </c>
      <c r="AG31" s="73">
        <v>470.83419890088101</v>
      </c>
      <c r="AH31" s="73">
        <v>23.939733821055199</v>
      </c>
      <c r="AI31" s="73">
        <v>2169.5140338915098</v>
      </c>
      <c r="AJ31" s="73">
        <v>0.92136168930537898</v>
      </c>
      <c r="AK31" s="73">
        <v>103.829265865897</v>
      </c>
      <c r="AL31" s="73">
        <v>103.829265865897</v>
      </c>
      <c r="AM31" s="73">
        <v>5.8237621279562397</v>
      </c>
      <c r="AN31" s="73">
        <v>0</v>
      </c>
      <c r="AO31" s="73">
        <v>500.880339040107</v>
      </c>
      <c r="AP31" s="73">
        <v>7.95856978210574</v>
      </c>
      <c r="AQ31" s="73">
        <v>200.78944222859701</v>
      </c>
      <c r="AR31" s="73">
        <v>10.411017956072801</v>
      </c>
      <c r="AS31" s="73">
        <v>187.42605683783401</v>
      </c>
      <c r="AT31" s="73">
        <v>19.007010760269502</v>
      </c>
      <c r="AU31" s="73">
        <v>388.98339206446298</v>
      </c>
      <c r="AV31" s="73">
        <v>0</v>
      </c>
      <c r="AW31" s="73">
        <v>16911.465887442999</v>
      </c>
      <c r="AX31" s="73">
        <v>20132.152337395299</v>
      </c>
      <c r="AY31" s="73">
        <v>2236.9060184857499</v>
      </c>
      <c r="AZ31" s="73">
        <v>22369.058355881101</v>
      </c>
      <c r="BA31" s="73">
        <v>8.6559926367278904E-3</v>
      </c>
      <c r="BB31" s="73">
        <v>203.417060159724</v>
      </c>
      <c r="BC31" s="73">
        <v>3.6982485369577298</v>
      </c>
      <c r="BD31" s="73">
        <v>9114.5741186891191</v>
      </c>
      <c r="BE31" s="73">
        <v>10.9327781213313</v>
      </c>
      <c r="BF31" s="73">
        <v>57.131526403104097</v>
      </c>
      <c r="BG31" s="73">
        <v>221.66865358223501</v>
      </c>
      <c r="BH31" s="73">
        <v>5.6660626520500204</v>
      </c>
      <c r="BI31" s="73">
        <v>2.8190938562696699</v>
      </c>
      <c r="BJ31" s="73">
        <v>103.89166344240699</v>
      </c>
      <c r="BK31" s="73">
        <v>6628.91212266825</v>
      </c>
      <c r="BL31" s="73">
        <v>6037.8106382962596</v>
      </c>
      <c r="BM31" s="73">
        <v>591.10148437198495</v>
      </c>
      <c r="BN31" s="73">
        <v>5.0267755143658697</v>
      </c>
      <c r="BO31" s="73">
        <v>0.31856458638535601</v>
      </c>
      <c r="BP31" s="73">
        <v>513.98332776666302</v>
      </c>
      <c r="BQ31" s="73">
        <v>17.471767302148901</v>
      </c>
      <c r="BR31" s="73">
        <v>1372.5681377006799</v>
      </c>
      <c r="BS31" s="73">
        <v>8.0756581469049795</v>
      </c>
      <c r="BT31" s="73">
        <v>23.177133352072602</v>
      </c>
      <c r="BU31" s="73">
        <v>3421.9914107927202</v>
      </c>
      <c r="BV31" s="73">
        <v>498.93196198268703</v>
      </c>
      <c r="BW31" s="73">
        <v>144.13886814707001</v>
      </c>
      <c r="BX31" s="73">
        <v>124.92111333410401</v>
      </c>
      <c r="BY31" s="73">
        <v>0.32985505878073401</v>
      </c>
      <c r="BZ31" s="73">
        <v>365.007976983746</v>
      </c>
      <c r="CA31" s="73">
        <v>1022.84260860401</v>
      </c>
      <c r="CB31" s="73">
        <v>0.16886051864173199</v>
      </c>
      <c r="CC31" s="73">
        <v>52.649495527920998</v>
      </c>
      <c r="CD31" s="73">
        <v>846.32607127609003</v>
      </c>
      <c r="CE31" s="73">
        <v>0</v>
      </c>
      <c r="CF31" s="73">
        <v>546.40097963590597</v>
      </c>
      <c r="CG31" s="73">
        <v>16907.000648048601</v>
      </c>
      <c r="CH31" s="73">
        <v>1044.66641098485</v>
      </c>
      <c r="CI31" s="90"/>
      <c r="CJ31" s="44">
        <f t="shared" si="0"/>
        <v>3.0676460469612351E-3</v>
      </c>
      <c r="CK31" s="44">
        <f t="shared" si="1"/>
        <v>-6.4836898654627498E-4</v>
      </c>
      <c r="CL31" s="44">
        <f t="shared" si="2"/>
        <v>-1.5670044338601593E-3</v>
      </c>
      <c r="CM31" s="44">
        <f t="shared" si="3"/>
        <v>2.1422530569892018E-3</v>
      </c>
      <c r="CN31" s="44">
        <f t="shared" si="4"/>
        <v>1.8469332923519793E-3</v>
      </c>
      <c r="CO31" s="44">
        <f t="shared" si="5"/>
        <v>-1.1089526405063002E-3</v>
      </c>
      <c r="CP31" s="44">
        <f t="shared" si="6"/>
        <v>1.7898293308095525E-4</v>
      </c>
      <c r="CQ31" s="44">
        <f t="shared" si="7"/>
        <v>8.9226316437522213E-2</v>
      </c>
      <c r="CR31" s="44">
        <f t="shared" si="8"/>
        <v>0.18815309419879969</v>
      </c>
      <c r="CS31" s="44" t="str">
        <f t="shared" si="9"/>
        <v/>
      </c>
      <c r="CT31" s="44">
        <f t="shared" si="10"/>
        <v>4.4633213288735367E-2</v>
      </c>
      <c r="CU31" s="44">
        <f t="shared" si="11"/>
        <v>-9.9154771570071534E-7</v>
      </c>
      <c r="CV31" s="44">
        <f t="shared" si="12"/>
        <v>1.7827266635768928E-2</v>
      </c>
      <c r="CW31" s="44">
        <f t="shared" si="13"/>
        <v>-2.1837839753364998E-3</v>
      </c>
      <c r="CX31" s="44">
        <f t="shared" si="14"/>
        <v>2.7716326108889709E-2</v>
      </c>
      <c r="CY31" s="44">
        <f t="shared" si="15"/>
        <v>2.5301724233414008E-2</v>
      </c>
    </row>
    <row r="32" spans="1:103" x14ac:dyDescent="0.25">
      <c r="A32" s="90" t="s">
        <v>195</v>
      </c>
      <c r="B32" s="73">
        <v>13505.861854000001</v>
      </c>
      <c r="C32" s="73">
        <v>582.26428328999998</v>
      </c>
      <c r="D32" s="73">
        <v>11411.349457</v>
      </c>
      <c r="E32" s="73">
        <v>3324.2152442000001</v>
      </c>
      <c r="F32" s="73">
        <v>2737.2093633999998</v>
      </c>
      <c r="G32" s="73">
        <v>1074.8482167</v>
      </c>
      <c r="H32" s="73">
        <v>7831.9439892</v>
      </c>
      <c r="I32" s="73">
        <v>34.739196436999997</v>
      </c>
      <c r="J32" s="73">
        <v>85.443332932000004</v>
      </c>
      <c r="K32" s="73"/>
      <c r="L32" s="73">
        <v>45.727330201999997</v>
      </c>
      <c r="M32" s="73">
        <v>12.597863231</v>
      </c>
      <c r="N32" s="73">
        <v>40.530939007000001</v>
      </c>
      <c r="O32" s="73">
        <v>1.1620507759000001</v>
      </c>
      <c r="P32" s="73">
        <v>6.0417221200000002</v>
      </c>
      <c r="Q32" s="73">
        <v>3.5114795171000002</v>
      </c>
      <c r="R32" s="73"/>
      <c r="S32" s="73" t="s">
        <v>195</v>
      </c>
      <c r="T32" s="73">
        <v>18.835827867211002</v>
      </c>
      <c r="U32" s="73">
        <v>2.0331941944533098</v>
      </c>
      <c r="V32" s="73">
        <v>1.1617047264675899</v>
      </c>
      <c r="W32" s="73">
        <v>34.882444884759302</v>
      </c>
      <c r="X32" s="73">
        <v>34.882337514483297</v>
      </c>
      <c r="Y32" s="73">
        <v>38.619217624109197</v>
      </c>
      <c r="Z32" s="73">
        <v>4.3128499165058498</v>
      </c>
      <c r="AA32" s="73">
        <v>85.471495199486995</v>
      </c>
      <c r="AB32" s="73">
        <v>6.0555715919293096</v>
      </c>
      <c r="AC32" s="73">
        <v>1106.05934002762</v>
      </c>
      <c r="AD32" s="73">
        <v>0</v>
      </c>
      <c r="AE32" s="73">
        <v>13509.702609280301</v>
      </c>
      <c r="AF32" s="73">
        <v>81.822590486777202</v>
      </c>
      <c r="AG32" s="73">
        <v>10.3056133860069</v>
      </c>
      <c r="AH32" s="73">
        <v>11.489426251761399</v>
      </c>
      <c r="AI32" s="73">
        <v>356.92416022507803</v>
      </c>
      <c r="AJ32" s="73">
        <v>9.3252832935950198E-4</v>
      </c>
      <c r="AK32" s="73">
        <v>45.935327876840503</v>
      </c>
      <c r="AL32" s="73">
        <v>45.935327876840503</v>
      </c>
      <c r="AM32" s="73">
        <v>12.597834341110101</v>
      </c>
      <c r="AN32" s="73">
        <v>0</v>
      </c>
      <c r="AO32" s="73">
        <v>486.991303763774</v>
      </c>
      <c r="AP32" s="73">
        <v>1.72591703986486</v>
      </c>
      <c r="AQ32" s="73">
        <v>35.4288717885062</v>
      </c>
      <c r="AR32" s="73">
        <v>1.3963027217106101</v>
      </c>
      <c r="AS32" s="73">
        <v>40.531208301902097</v>
      </c>
      <c r="AT32" s="73">
        <v>3.51175910674</v>
      </c>
      <c r="AU32" s="73">
        <v>581.53569276939095</v>
      </c>
      <c r="AV32" s="73">
        <v>0</v>
      </c>
      <c r="AW32" s="73">
        <v>7754.41041507521</v>
      </c>
      <c r="AX32" s="73">
        <v>10243.5538804764</v>
      </c>
      <c r="AY32" s="73">
        <v>1138.1723791552899</v>
      </c>
      <c r="AZ32" s="73">
        <v>11381.7262596317</v>
      </c>
      <c r="BA32" s="73">
        <v>5.4246800857966004E-4</v>
      </c>
      <c r="BB32" s="73">
        <v>150.03920031039399</v>
      </c>
      <c r="BC32" s="73">
        <v>5.4295550851259602</v>
      </c>
      <c r="BD32" s="73">
        <v>5307.2319505944197</v>
      </c>
      <c r="BE32" s="73">
        <v>5.4615158040531897</v>
      </c>
      <c r="BF32" s="73">
        <v>107.89322268335501</v>
      </c>
      <c r="BG32" s="73">
        <v>190.06598438025301</v>
      </c>
      <c r="BH32" s="73">
        <v>3.7825152958878201</v>
      </c>
      <c r="BI32" s="73">
        <v>1.5627710059138902E-2</v>
      </c>
      <c r="BJ32" s="73">
        <v>99.995346616180896</v>
      </c>
      <c r="BK32" s="73">
        <v>3325.8566493211201</v>
      </c>
      <c r="BL32" s="73">
        <v>2739.1255328454299</v>
      </c>
      <c r="BM32" s="73">
        <v>586.73111647569101</v>
      </c>
      <c r="BN32" s="73">
        <v>2.1081027270071599</v>
      </c>
      <c r="BO32" s="73">
        <v>8.9242117352028499E-2</v>
      </c>
      <c r="BP32" s="73">
        <v>209.00003682821</v>
      </c>
      <c r="BQ32" s="73">
        <v>11.050371737848399</v>
      </c>
      <c r="BR32" s="73">
        <v>643.19438497109104</v>
      </c>
      <c r="BS32" s="73">
        <v>20.935754015994501</v>
      </c>
      <c r="BT32" s="73">
        <v>9.5926820417004102</v>
      </c>
      <c r="BU32" s="73">
        <v>1299.0147731719501</v>
      </c>
      <c r="BV32" s="73">
        <v>67.462455044888898</v>
      </c>
      <c r="BW32" s="73">
        <v>43.431256412969802</v>
      </c>
      <c r="BX32" s="73">
        <v>87.702243687891595</v>
      </c>
      <c r="BY32" s="73">
        <v>0.36291755849137702</v>
      </c>
      <c r="BZ32" s="73">
        <v>1071.6606706504199</v>
      </c>
      <c r="CA32" s="73">
        <v>250.01957164433</v>
      </c>
      <c r="CB32" s="73">
        <v>16.858948442269099</v>
      </c>
      <c r="CC32" s="73">
        <v>11.485404643180599</v>
      </c>
      <c r="CD32" s="73">
        <v>437.65840105433398</v>
      </c>
      <c r="CE32" s="73">
        <v>0</v>
      </c>
      <c r="CF32" s="73">
        <v>197.85500618323701</v>
      </c>
      <c r="CG32" s="73">
        <v>7831.43673969477</v>
      </c>
      <c r="CH32" s="73">
        <v>350.73115630388401</v>
      </c>
      <c r="CI32" s="90"/>
      <c r="CJ32" s="44">
        <f t="shared" si="0"/>
        <v>2.8437691143439061E-4</v>
      </c>
      <c r="CK32" s="44">
        <f t="shared" si="1"/>
        <v>-1.2513055351639239E-3</v>
      </c>
      <c r="CL32" s="44">
        <f t="shared" si="2"/>
        <v>-2.5959416526438149E-3</v>
      </c>
      <c r="CM32" s="44">
        <f t="shared" si="3"/>
        <v>4.93772214053788E-4</v>
      </c>
      <c r="CN32" s="44">
        <f t="shared" si="4"/>
        <v>7.0004489647440104E-4</v>
      </c>
      <c r="CO32" s="44">
        <f t="shared" si="5"/>
        <v>-2.9655778369958924E-3</v>
      </c>
      <c r="CP32" s="44">
        <f t="shared" si="6"/>
        <v>-6.4766743215921053E-5</v>
      </c>
      <c r="CQ32" s="44">
        <f t="shared" si="7"/>
        <v>4.1204487197304069E-3</v>
      </c>
      <c r="CR32" s="44">
        <f t="shared" si="8"/>
        <v>3.2960169647646722E-4</v>
      </c>
      <c r="CS32" s="44" t="str">
        <f t="shared" si="9"/>
        <v/>
      </c>
      <c r="CT32" s="44">
        <f t="shared" si="10"/>
        <v>4.5486511878493315E-3</v>
      </c>
      <c r="CU32" s="44">
        <f t="shared" si="11"/>
        <v>-2.2932373029681251E-6</v>
      </c>
      <c r="CV32" s="44">
        <f t="shared" si="12"/>
        <v>6.644181178489546E-6</v>
      </c>
      <c r="CW32" s="44">
        <f t="shared" si="13"/>
        <v>-2.9779200667209214E-4</v>
      </c>
      <c r="CX32" s="44">
        <f t="shared" si="14"/>
        <v>2.2923053484143704E-3</v>
      </c>
      <c r="CY32" s="44">
        <f t="shared" si="15"/>
        <v>7.9621606402180601E-5</v>
      </c>
    </row>
    <row r="33" spans="1:103" x14ac:dyDescent="0.25">
      <c r="A33" s="90" t="s">
        <v>196</v>
      </c>
      <c r="B33" s="73">
        <v>82319.002355999997</v>
      </c>
      <c r="C33" s="73">
        <v>1634.2765136999999</v>
      </c>
      <c r="D33" s="73">
        <v>51496.713944000003</v>
      </c>
      <c r="E33" s="73">
        <v>23788.791894000002</v>
      </c>
      <c r="F33" s="73">
        <v>21301.219969000002</v>
      </c>
      <c r="G33" s="73">
        <v>5160.7282814999999</v>
      </c>
      <c r="H33" s="73">
        <v>32778.829222</v>
      </c>
      <c r="I33" s="73">
        <v>154.59500022</v>
      </c>
      <c r="J33" s="73">
        <v>235.28955074000001</v>
      </c>
      <c r="K33" s="73"/>
      <c r="L33" s="73">
        <v>210.20475737000001</v>
      </c>
      <c r="M33" s="73">
        <v>10.517151003</v>
      </c>
      <c r="N33" s="73">
        <v>398.51010198</v>
      </c>
      <c r="O33" s="73">
        <v>0.81590824200000001</v>
      </c>
      <c r="P33" s="73">
        <v>3.8519687043999999</v>
      </c>
      <c r="Q33" s="73">
        <v>28.335021706999999</v>
      </c>
      <c r="R33" s="73"/>
      <c r="S33" s="73" t="s">
        <v>196</v>
      </c>
      <c r="T33" s="73">
        <v>185.241513736798</v>
      </c>
      <c r="U33" s="73">
        <v>34.781997322511799</v>
      </c>
      <c r="V33" s="73">
        <v>0.81352304726254399</v>
      </c>
      <c r="W33" s="73">
        <v>155.51859540027999</v>
      </c>
      <c r="X33" s="73">
        <v>155.518229716864</v>
      </c>
      <c r="Y33" s="73">
        <v>331.759923056449</v>
      </c>
      <c r="Z33" s="73">
        <v>42.412822459148202</v>
      </c>
      <c r="AA33" s="73">
        <v>235.41245074750901</v>
      </c>
      <c r="AB33" s="73">
        <v>3.9418693605390298</v>
      </c>
      <c r="AC33" s="73">
        <v>13894.6027777775</v>
      </c>
      <c r="AD33" s="73">
        <v>0</v>
      </c>
      <c r="AE33" s="73">
        <v>82417.777521012802</v>
      </c>
      <c r="AF33" s="73">
        <v>802.22606602344604</v>
      </c>
      <c r="AG33" s="73">
        <v>141.73306814539299</v>
      </c>
      <c r="AH33" s="73">
        <v>108.330928078976</v>
      </c>
      <c r="AI33" s="73">
        <v>1680.43142374992</v>
      </c>
      <c r="AJ33" s="73">
        <v>4.6595734225419799E-3</v>
      </c>
      <c r="AK33" s="73">
        <v>211.50381537948601</v>
      </c>
      <c r="AL33" s="73">
        <v>211.50381537948601</v>
      </c>
      <c r="AM33" s="73">
        <v>10.517149673484401</v>
      </c>
      <c r="AN33" s="73">
        <v>0</v>
      </c>
      <c r="AO33" s="73">
        <v>1883.65615430147</v>
      </c>
      <c r="AP33" s="73">
        <v>6.7973852595853002</v>
      </c>
      <c r="AQ33" s="73">
        <v>298.97207906853299</v>
      </c>
      <c r="AR33" s="73">
        <v>13.940218401615899</v>
      </c>
      <c r="AS33" s="73">
        <v>398.51250882569002</v>
      </c>
      <c r="AT33" s="73">
        <v>28.333966510863998</v>
      </c>
      <c r="AU33" s="73">
        <v>1633.53586733257</v>
      </c>
      <c r="AV33" s="73">
        <v>0</v>
      </c>
      <c r="AW33" s="73">
        <v>31817.7223870544</v>
      </c>
      <c r="AX33" s="73">
        <v>46286.833287631503</v>
      </c>
      <c r="AY33" s="73">
        <v>5142.9811983751897</v>
      </c>
      <c r="AZ33" s="73">
        <v>51429.814486006697</v>
      </c>
      <c r="BA33" s="73">
        <v>5.9483688146728603E-3</v>
      </c>
      <c r="BB33" s="73">
        <v>792.88712484675102</v>
      </c>
      <c r="BC33" s="73">
        <v>12.9025522721385</v>
      </c>
      <c r="BD33" s="73">
        <v>20218.7425729856</v>
      </c>
      <c r="BE33" s="73">
        <v>53.085611832206197</v>
      </c>
      <c r="BF33" s="73">
        <v>627.00310521007202</v>
      </c>
      <c r="BG33" s="73">
        <v>1236.56620435743</v>
      </c>
      <c r="BH33" s="73">
        <v>12.3373288954292</v>
      </c>
      <c r="BI33" s="73">
        <v>7.8082427399042004E-2</v>
      </c>
      <c r="BJ33" s="73">
        <v>751.51129990024106</v>
      </c>
      <c r="BK33" s="73">
        <v>23803.020974790001</v>
      </c>
      <c r="BL33" s="73">
        <v>21312.187831384799</v>
      </c>
      <c r="BM33" s="73">
        <v>2490.8331434051402</v>
      </c>
      <c r="BN33" s="73">
        <v>17.6787139139205</v>
      </c>
      <c r="BO33" s="73">
        <v>0.95043260206021896</v>
      </c>
      <c r="BP33" s="73">
        <v>1364.22973054007</v>
      </c>
      <c r="BQ33" s="73">
        <v>105.967198322282</v>
      </c>
      <c r="BR33" s="73">
        <v>4859.9437303306304</v>
      </c>
      <c r="BS33" s="73">
        <v>101.54174179467201</v>
      </c>
      <c r="BT33" s="73">
        <v>118.661049135512</v>
      </c>
      <c r="BU33" s="73">
        <v>10683.978865281</v>
      </c>
      <c r="BV33" s="73">
        <v>202.18025478463599</v>
      </c>
      <c r="BW33" s="73">
        <v>586.51118295606705</v>
      </c>
      <c r="BX33" s="73">
        <v>776.94845560717999</v>
      </c>
      <c r="BY33" s="73">
        <v>2.2925460064926102</v>
      </c>
      <c r="BZ33" s="73">
        <v>5147.7410095096302</v>
      </c>
      <c r="CA33" s="73">
        <v>1023.23589106457</v>
      </c>
      <c r="CB33" s="73">
        <v>63.995018322392902</v>
      </c>
      <c r="CC33" s="73">
        <v>112.954343888596</v>
      </c>
      <c r="CD33" s="73">
        <v>1586.7322708501899</v>
      </c>
      <c r="CE33" s="73">
        <v>0</v>
      </c>
      <c r="CF33" s="73">
        <v>797.919177435341</v>
      </c>
      <c r="CG33" s="73">
        <v>32785.291213919903</v>
      </c>
      <c r="CH33" s="73">
        <v>1303.8883546275499</v>
      </c>
      <c r="CI33" s="90"/>
      <c r="CJ33" s="44">
        <f t="shared" si="0"/>
        <v>1.1999072168736669E-3</v>
      </c>
      <c r="CK33" s="44">
        <f t="shared" si="1"/>
        <v>-4.5319525870998116E-4</v>
      </c>
      <c r="CL33" s="44">
        <f t="shared" si="2"/>
        <v>-1.2991014934672467E-3</v>
      </c>
      <c r="CM33" s="44">
        <f t="shared" si="3"/>
        <v>5.9814221980679231E-4</v>
      </c>
      <c r="CN33" s="44">
        <f t="shared" si="4"/>
        <v>5.1489362584675093E-4</v>
      </c>
      <c r="CO33" s="44">
        <f t="shared" si="5"/>
        <v>-2.5165579898724735E-3</v>
      </c>
      <c r="CP33" s="44">
        <f t="shared" si="6"/>
        <v>1.9713919237743924E-4</v>
      </c>
      <c r="CQ33" s="44">
        <f t="shared" si="7"/>
        <v>5.9719233840044832E-3</v>
      </c>
      <c r="CR33" s="44">
        <f t="shared" si="8"/>
        <v>5.2233517010200721E-4</v>
      </c>
      <c r="CS33" s="44" t="str">
        <f t="shared" si="9"/>
        <v/>
      </c>
      <c r="CT33" s="44">
        <f t="shared" si="10"/>
        <v>6.1799648387567963E-3</v>
      </c>
      <c r="CU33" s="44">
        <f t="shared" si="11"/>
        <v>-1.2641404496861562E-7</v>
      </c>
      <c r="CV33" s="44">
        <f t="shared" si="12"/>
        <v>6.0396102333660206E-6</v>
      </c>
      <c r="CW33" s="44">
        <f t="shared" si="13"/>
        <v>-2.9233614941911812E-3</v>
      </c>
      <c r="CX33" s="44">
        <f t="shared" si="14"/>
        <v>2.3338885395496275E-2</v>
      </c>
      <c r="CY33" s="44">
        <f t="shared" si="15"/>
        <v>-3.7239997445991803E-5</v>
      </c>
    </row>
    <row r="34" spans="1:103" x14ac:dyDescent="0.25">
      <c r="A34" s="90" t="s">
        <v>197</v>
      </c>
      <c r="B34" s="73">
        <v>27159.551799000001</v>
      </c>
      <c r="C34" s="73">
        <v>1335.3750918999999</v>
      </c>
      <c r="D34" s="73">
        <v>10493.966141999999</v>
      </c>
      <c r="E34" s="73">
        <v>10323.045488</v>
      </c>
      <c r="F34" s="73">
        <v>9419.9520608000003</v>
      </c>
      <c r="G34" s="73">
        <v>392.09730015999997</v>
      </c>
      <c r="H34" s="73">
        <v>14841.352681</v>
      </c>
      <c r="I34" s="73">
        <v>143.96804313999999</v>
      </c>
      <c r="J34" s="73">
        <v>284.16020695999998</v>
      </c>
      <c r="K34" s="73"/>
      <c r="L34" s="73">
        <v>170.33922117</v>
      </c>
      <c r="M34" s="73">
        <v>53.759840551000003</v>
      </c>
      <c r="N34" s="73">
        <v>1.4053070993000001</v>
      </c>
      <c r="O34" s="73">
        <v>4.0560213622000001</v>
      </c>
      <c r="P34" s="73">
        <v>23.063251664999999</v>
      </c>
      <c r="Q34" s="73">
        <v>7.5851804354999999</v>
      </c>
      <c r="R34" s="73"/>
      <c r="S34" s="73" t="s">
        <v>197</v>
      </c>
      <c r="T34" s="73">
        <v>9.3508346878908295</v>
      </c>
      <c r="U34" s="73">
        <v>19.047793466641298</v>
      </c>
      <c r="V34" s="73">
        <v>4.0560203903336101</v>
      </c>
      <c r="W34" s="73">
        <v>156.118062181722</v>
      </c>
      <c r="X34" s="73">
        <v>155.43877861646999</v>
      </c>
      <c r="Y34" s="73">
        <v>207.640623896542</v>
      </c>
      <c r="Z34" s="73">
        <v>4.4831250746355602</v>
      </c>
      <c r="AA34" s="73">
        <v>320.308363372168</v>
      </c>
      <c r="AB34" s="73">
        <v>23.131780085714301</v>
      </c>
      <c r="AC34" s="73">
        <v>2098.7781614493801</v>
      </c>
      <c r="AD34" s="73">
        <v>0</v>
      </c>
      <c r="AE34" s="73">
        <v>27262.777074356301</v>
      </c>
      <c r="AF34" s="73">
        <v>362.028365553171</v>
      </c>
      <c r="AG34" s="73">
        <v>66.471822018483394</v>
      </c>
      <c r="AH34" s="73">
        <v>56.870653641367298</v>
      </c>
      <c r="AI34" s="73">
        <v>397.86142325421702</v>
      </c>
      <c r="AJ34" s="73">
        <v>5.3796845766487396</v>
      </c>
      <c r="AK34" s="73">
        <v>191.07825129596199</v>
      </c>
      <c r="AL34" s="73">
        <v>191.07825129596199</v>
      </c>
      <c r="AM34" s="73">
        <v>53.7599376064639</v>
      </c>
      <c r="AN34" s="73">
        <v>0</v>
      </c>
      <c r="AO34" s="73">
        <v>904.92995380505602</v>
      </c>
      <c r="AP34" s="73">
        <v>8.1980582718746593</v>
      </c>
      <c r="AQ34" s="73">
        <v>240.18663087980499</v>
      </c>
      <c r="AR34" s="73">
        <v>16.297681046413</v>
      </c>
      <c r="AS34" s="73">
        <v>20.608360893954</v>
      </c>
      <c r="AT34" s="73">
        <v>9.8945637233401893</v>
      </c>
      <c r="AU34" s="73">
        <v>1335.08696599734</v>
      </c>
      <c r="AV34" s="73">
        <v>0</v>
      </c>
      <c r="AW34" s="73">
        <v>14817.964828452799</v>
      </c>
      <c r="AX34" s="73">
        <v>9431.2268455077992</v>
      </c>
      <c r="AY34" s="73">
        <v>1047.9136318497301</v>
      </c>
      <c r="AZ34" s="73">
        <v>10479.1404773575</v>
      </c>
      <c r="BA34" s="73">
        <v>4.0059734178051302E-2</v>
      </c>
      <c r="BB34" s="73">
        <v>388.55016090036702</v>
      </c>
      <c r="BC34" s="73">
        <v>3.8153395380214601</v>
      </c>
      <c r="BD34" s="73">
        <v>9401.0953414960495</v>
      </c>
      <c r="BE34" s="73">
        <v>4.4845182274839201</v>
      </c>
      <c r="BF34" s="73">
        <v>386.80029431703502</v>
      </c>
      <c r="BG34" s="73">
        <v>616.51158353588198</v>
      </c>
      <c r="BH34" s="73">
        <v>4.9186418902428901</v>
      </c>
      <c r="BI34" s="73">
        <v>5.5776796739363997E-2</v>
      </c>
      <c r="BJ34" s="73">
        <v>278.60443790406498</v>
      </c>
      <c r="BK34" s="73">
        <v>10345.5466610932</v>
      </c>
      <c r="BL34" s="73">
        <v>9437.9663588837102</v>
      </c>
      <c r="BM34" s="73">
        <v>907.58030220958199</v>
      </c>
      <c r="BN34" s="73">
        <v>7.5801488879335501</v>
      </c>
      <c r="BO34" s="73">
        <v>0.34150459138984801</v>
      </c>
      <c r="BP34" s="73">
        <v>236.28665858672699</v>
      </c>
      <c r="BQ34" s="73">
        <v>42.906251480127999</v>
      </c>
      <c r="BR34" s="73">
        <v>2498.1178039760298</v>
      </c>
      <c r="BS34" s="73">
        <v>68.479721772295605</v>
      </c>
      <c r="BT34" s="73">
        <v>38.160638933624298</v>
      </c>
      <c r="BU34" s="73">
        <v>5155.2225699278497</v>
      </c>
      <c r="BV34" s="73">
        <v>101.065652341789</v>
      </c>
      <c r="BW34" s="73">
        <v>6.1081873402889197</v>
      </c>
      <c r="BX34" s="73">
        <v>89.357818508903804</v>
      </c>
      <c r="BY34" s="73">
        <v>0.214462669058681</v>
      </c>
      <c r="BZ34" s="73">
        <v>391.96398086476302</v>
      </c>
      <c r="CA34" s="73">
        <v>468.08030858152603</v>
      </c>
      <c r="CB34" s="73">
        <v>2.4988869623902499</v>
      </c>
      <c r="CC34" s="73">
        <v>3.9805669665306</v>
      </c>
      <c r="CD34" s="73">
        <v>831.17697125863901</v>
      </c>
      <c r="CE34" s="73">
        <v>0</v>
      </c>
      <c r="CF34" s="73">
        <v>471.77300172641702</v>
      </c>
      <c r="CG34" s="73">
        <v>14847.399240176999</v>
      </c>
      <c r="CH34" s="73">
        <v>586.26838314134898</v>
      </c>
      <c r="CI34" s="90"/>
      <c r="CJ34" s="44">
        <f t="shared" si="0"/>
        <v>3.8006987788399881E-3</v>
      </c>
      <c r="CK34" s="44">
        <f t="shared" si="1"/>
        <v>-2.1576402346245191E-4</v>
      </c>
      <c r="CL34" s="44">
        <f t="shared" si="2"/>
        <v>-1.4127799196114235E-3</v>
      </c>
      <c r="CM34" s="44">
        <f t="shared" si="3"/>
        <v>2.1797029877817123E-3</v>
      </c>
      <c r="CN34" s="44">
        <f t="shared" si="4"/>
        <v>1.9123556009031388E-3</v>
      </c>
      <c r="CO34" s="44">
        <f t="shared" si="5"/>
        <v>-3.4001584602229117E-4</v>
      </c>
      <c r="CP34" s="44">
        <f t="shared" si="6"/>
        <v>4.0741294321101684E-4</v>
      </c>
      <c r="CQ34" s="44">
        <f t="shared" si="7"/>
        <v>7.9675567065361982E-2</v>
      </c>
      <c r="CR34" s="44">
        <f t="shared" si="8"/>
        <v>0.12721048030928708</v>
      </c>
      <c r="CS34" s="44" t="str">
        <f t="shared" si="9"/>
        <v/>
      </c>
      <c r="CT34" s="44">
        <f t="shared" si="10"/>
        <v>0.12175134994461587</v>
      </c>
      <c r="CU34" s="44">
        <f t="shared" si="11"/>
        <v>1.8053525252692931E-6</v>
      </c>
      <c r="CV34" s="44">
        <f t="shared" si="12"/>
        <v>13.664667177885365</v>
      </c>
      <c r="CW34" s="44">
        <f t="shared" si="13"/>
        <v>-2.3961076711499535E-7</v>
      </c>
      <c r="CX34" s="44">
        <f t="shared" si="14"/>
        <v>2.97132519341571E-3</v>
      </c>
      <c r="CY34" s="44">
        <f t="shared" si="15"/>
        <v>0.30445990144570101</v>
      </c>
    </row>
    <row r="35" spans="1:103" x14ac:dyDescent="0.25">
      <c r="A35" s="90" t="s">
        <v>198</v>
      </c>
      <c r="B35" s="73">
        <v>11256.435353999999</v>
      </c>
      <c r="C35" s="73">
        <v>258.19408398000002</v>
      </c>
      <c r="D35" s="73">
        <v>20192.536598999999</v>
      </c>
      <c r="E35" s="73">
        <v>15403.028248000001</v>
      </c>
      <c r="F35" s="73">
        <v>3862.5740730000002</v>
      </c>
      <c r="G35" s="73">
        <v>37443.961320000002</v>
      </c>
      <c r="H35" s="73">
        <v>3499.1198293000002</v>
      </c>
      <c r="I35" s="73">
        <v>15.950060625000001</v>
      </c>
      <c r="J35" s="73">
        <v>41.078580051000003</v>
      </c>
      <c r="K35" s="73"/>
      <c r="L35" s="73">
        <v>21.258086904999999</v>
      </c>
      <c r="M35" s="73">
        <v>6.5337905777999996</v>
      </c>
      <c r="N35" s="73">
        <v>14.734902074000001</v>
      </c>
      <c r="O35" s="73">
        <v>0.72223906790000003</v>
      </c>
      <c r="P35" s="73">
        <v>3.4150424141000002</v>
      </c>
      <c r="Q35" s="73">
        <v>1.5009436998000001</v>
      </c>
      <c r="R35" s="73"/>
      <c r="S35" s="73" t="s">
        <v>198</v>
      </c>
      <c r="T35" s="73">
        <v>6.8138680939078702</v>
      </c>
      <c r="U35" s="73">
        <v>0.70600743052124504</v>
      </c>
      <c r="V35" s="73">
        <v>0.72190177550428902</v>
      </c>
      <c r="W35" s="73">
        <v>15.9948556687141</v>
      </c>
      <c r="X35" s="73">
        <v>15.994838614559599</v>
      </c>
      <c r="Y35" s="73">
        <v>11.9215569612262</v>
      </c>
      <c r="Z35" s="73">
        <v>1.5601304712394799</v>
      </c>
      <c r="AA35" s="73">
        <v>41.278184830052197</v>
      </c>
      <c r="AB35" s="73">
        <v>3.41946603089389</v>
      </c>
      <c r="AC35" s="73">
        <v>413.91736532559497</v>
      </c>
      <c r="AD35" s="73">
        <v>0</v>
      </c>
      <c r="AE35" s="73">
        <v>11236.936282323801</v>
      </c>
      <c r="AF35" s="73">
        <v>25.4159545488288</v>
      </c>
      <c r="AG35" s="73">
        <v>15.0522386433849</v>
      </c>
      <c r="AH35" s="73">
        <v>13.8243774513956</v>
      </c>
      <c r="AI35" s="73">
        <v>120.000094861318</v>
      </c>
      <c r="AJ35" s="73">
        <v>1.9720447070608501E-4</v>
      </c>
      <c r="AK35" s="73">
        <v>21.705428896028</v>
      </c>
      <c r="AL35" s="73">
        <v>21.705428896028</v>
      </c>
      <c r="AM35" s="73">
        <v>6.5337553639996102</v>
      </c>
      <c r="AN35" s="73">
        <v>0</v>
      </c>
      <c r="AO35" s="73">
        <v>202.13465373931399</v>
      </c>
      <c r="AP35" s="73">
        <v>0.70788975552020805</v>
      </c>
      <c r="AQ35" s="73">
        <v>11.7102479610892</v>
      </c>
      <c r="AR35" s="73">
        <v>0.451110131308608</v>
      </c>
      <c r="AS35" s="73">
        <v>14.734998253549801</v>
      </c>
      <c r="AT35" s="73">
        <v>1.5008001911323701</v>
      </c>
      <c r="AU35" s="73">
        <v>257.79761577087299</v>
      </c>
      <c r="AV35" s="73">
        <v>0</v>
      </c>
      <c r="AW35" s="73">
        <v>3473.2450416397901</v>
      </c>
      <c r="AX35" s="73">
        <v>18119.047909103399</v>
      </c>
      <c r="AY35" s="73">
        <v>2013.2257212740501</v>
      </c>
      <c r="AZ35" s="73">
        <v>20132.2736303774</v>
      </c>
      <c r="BA35" s="73">
        <v>1.6282055331539799E-4</v>
      </c>
      <c r="BB35" s="73">
        <v>59.682663694229902</v>
      </c>
      <c r="BC35" s="73">
        <v>156.84059861219001</v>
      </c>
      <c r="BD35" s="73">
        <v>2460.5551855314998</v>
      </c>
      <c r="BE35" s="73">
        <v>91.415011667961707</v>
      </c>
      <c r="BF35" s="73">
        <v>48.9786618275213</v>
      </c>
      <c r="BG35" s="73">
        <v>213.34622854213799</v>
      </c>
      <c r="BH35" s="73">
        <v>77.319189509306199</v>
      </c>
      <c r="BI35" s="73">
        <v>3.30449555493092E-3</v>
      </c>
      <c r="BJ35" s="73">
        <v>53.384121331371098</v>
      </c>
      <c r="BK35" s="73">
        <v>15358.927064465401</v>
      </c>
      <c r="BL35" s="73">
        <v>3854.2810821134599</v>
      </c>
      <c r="BM35" s="73">
        <v>11504.645982352</v>
      </c>
      <c r="BN35" s="73">
        <v>0.75975372388211804</v>
      </c>
      <c r="BO35" s="73">
        <v>0.76358488885949505</v>
      </c>
      <c r="BP35" s="73">
        <v>1677.2232209527201</v>
      </c>
      <c r="BQ35" s="73">
        <v>4.4135484438124504</v>
      </c>
      <c r="BR35" s="73">
        <v>297.87619526336903</v>
      </c>
      <c r="BS35" s="73">
        <v>18.411246085418</v>
      </c>
      <c r="BT35" s="73">
        <v>5.0443673561621898</v>
      </c>
      <c r="BU35" s="73">
        <v>603.77768591852805</v>
      </c>
      <c r="BV35" s="73">
        <v>34.443702574405002</v>
      </c>
      <c r="BW35" s="73">
        <v>248.83860757177399</v>
      </c>
      <c r="BX35" s="73">
        <v>344.56101232934799</v>
      </c>
      <c r="BY35" s="73">
        <v>11.3247435935338</v>
      </c>
      <c r="BZ35" s="73">
        <v>37325.844095570297</v>
      </c>
      <c r="CA35" s="73">
        <v>99.950113156864901</v>
      </c>
      <c r="CB35" s="73">
        <v>835.42760255714097</v>
      </c>
      <c r="CC35" s="73">
        <v>4.1549340498809402</v>
      </c>
      <c r="CD35" s="73">
        <v>196.18109758234201</v>
      </c>
      <c r="CE35" s="73">
        <v>0</v>
      </c>
      <c r="CF35" s="73">
        <v>85.349479377966006</v>
      </c>
      <c r="CG35" s="73">
        <v>3497.8922785319401</v>
      </c>
      <c r="CH35" s="73">
        <v>143.35180981402601</v>
      </c>
      <c r="CI35" s="90"/>
      <c r="CJ35" s="44">
        <f t="shared" ref="CJ35:CJ51" si="16">IF(AE35=0,"",(AE35-B35)/B35)</f>
        <v>-1.7322599084859973E-3</v>
      </c>
      <c r="CK35" s="44">
        <f t="shared" ref="CK35:CK61" si="17">IF(AU35=0,"",(AU35-C35)/C35)</f>
        <v>-1.535543351790093E-3</v>
      </c>
      <c r="CL35" s="44">
        <f t="shared" ref="CL35:CL61" si="18">IF(AZ35=0,"",(AZ35-D35)/D35)</f>
        <v>-2.984417947053941E-3</v>
      </c>
      <c r="CM35" s="44">
        <f t="shared" ref="CM35:CM61" si="19">IF(BK35=0,"",(BK35-E35)/E35)</f>
        <v>-2.8631502081628746E-3</v>
      </c>
      <c r="CN35" s="44">
        <f t="shared" ref="CN35:CN61" si="20">IF(BL35=0,"",(BL35-F35)/F35)</f>
        <v>-2.1470114824488798E-3</v>
      </c>
      <c r="CO35" s="44">
        <f t="shared" ref="CO35:CO61" si="21">IF(BZ35=0,"",(BZ35-G35)/G35)</f>
        <v>-3.1545066351357119E-3</v>
      </c>
      <c r="CP35" s="44">
        <f t="shared" ref="CP35:CP61" si="22">IF(CG35=0,"",(CG35-H35)/H35)</f>
        <v>-3.5081701340469008E-4</v>
      </c>
      <c r="CQ35" s="44">
        <f t="shared" ref="CQ35:CQ61" si="23">IF(X35=0,"",(X35-I35)/I35)</f>
        <v>2.8073867938416411E-3</v>
      </c>
      <c r="CR35" s="44">
        <f t="shared" ref="CR35:CR51" si="24">IF(AA35=0,"",AA35-J35)/J35</f>
        <v>4.859096366144601E-3</v>
      </c>
      <c r="CS35" s="44" t="str">
        <f t="shared" ref="CS35:CS61" si="25">IF(AD35=0,"",(AD35-K35)/K35)</f>
        <v/>
      </c>
      <c r="CT35" s="44">
        <f t="shared" ref="CT35:CT61" si="26">IF(AL35=0,"",(AL35-L35)/L35)</f>
        <v>2.104337953961341E-2</v>
      </c>
      <c r="CU35" s="44">
        <f t="shared" ref="CU35:CU61" si="27">IF(AM35=0,"",(AM35-M35)/M35)</f>
        <v>-5.3894902155337659E-6</v>
      </c>
      <c r="CV35" s="44">
        <f t="shared" ref="CV35:CV61" si="28">IF(AS35=0,"",(AS35-N35)/N35)</f>
        <v>6.5273287407673651E-6</v>
      </c>
      <c r="CW35" s="44">
        <f t="shared" ref="CW35:CW51" si="29">IF(V35=0,"",(V35-O35)/O35)</f>
        <v>-4.670093473228029E-4</v>
      </c>
      <c r="CX35" s="44">
        <f t="shared" ref="CX35:CX51" si="30">IF(AB35=0,"",(AB35-P35)/P35)</f>
        <v>1.2953329000031193E-3</v>
      </c>
      <c r="CY35" s="44">
        <f t="shared" ref="CY35:CY61" si="31">IF(AT35=0,"",(AT35-Q35)/Q35)</f>
        <v>-9.5612292219317543E-5</v>
      </c>
    </row>
    <row r="36" spans="1:103" x14ac:dyDescent="0.25">
      <c r="A36" s="90" t="s">
        <v>199</v>
      </c>
      <c r="B36" s="73">
        <v>62423.027495000002</v>
      </c>
      <c r="C36" s="73">
        <v>3017.9031559999999</v>
      </c>
      <c r="D36" s="73">
        <v>19362.678698</v>
      </c>
      <c r="E36" s="73">
        <v>19625.552411000001</v>
      </c>
      <c r="F36" s="73">
        <v>17305.706644000002</v>
      </c>
      <c r="G36" s="73">
        <v>2710.4610435999998</v>
      </c>
      <c r="H36" s="73">
        <v>33178.856437000002</v>
      </c>
      <c r="I36" s="73">
        <v>194.0109156</v>
      </c>
      <c r="J36" s="73">
        <v>403.82192987000002</v>
      </c>
      <c r="K36" s="73"/>
      <c r="L36" s="73">
        <v>217.63437658000001</v>
      </c>
      <c r="M36" s="73">
        <v>66.877603387999997</v>
      </c>
      <c r="N36" s="73">
        <v>253.01528537999999</v>
      </c>
      <c r="O36" s="73">
        <v>6.5695893229999998</v>
      </c>
      <c r="P36" s="73">
        <v>33.929304533</v>
      </c>
      <c r="Q36" s="73">
        <v>21.746965888999998</v>
      </c>
      <c r="R36" s="73"/>
      <c r="S36" s="73" t="s">
        <v>199</v>
      </c>
      <c r="T36" s="73">
        <v>116.52538109499299</v>
      </c>
      <c r="U36" s="73">
        <v>17.991292699069898</v>
      </c>
      <c r="V36" s="73">
        <v>6.5673808654938703</v>
      </c>
      <c r="W36" s="73">
        <v>194.79361665098801</v>
      </c>
      <c r="X36" s="73">
        <v>194.79323254403499</v>
      </c>
      <c r="Y36" s="73">
        <v>210.946374167512</v>
      </c>
      <c r="Z36" s="73">
        <v>26.680306607398499</v>
      </c>
      <c r="AA36" s="73">
        <v>404.34014247357499</v>
      </c>
      <c r="AB36" s="73">
        <v>34.005591195352302</v>
      </c>
      <c r="AC36" s="73">
        <v>2264.4516786889299</v>
      </c>
      <c r="AD36" s="73">
        <v>0</v>
      </c>
      <c r="AE36" s="73">
        <v>62542.7067259709</v>
      </c>
      <c r="AF36" s="73">
        <v>676.92581900766197</v>
      </c>
      <c r="AG36" s="73">
        <v>54.520161032127497</v>
      </c>
      <c r="AH36" s="73">
        <v>87.438659468016994</v>
      </c>
      <c r="AI36" s="73">
        <v>1378.5506455986001</v>
      </c>
      <c r="AJ36" s="73">
        <v>4.15810217616858E-3</v>
      </c>
      <c r="AK36" s="73">
        <v>219.60823425479401</v>
      </c>
      <c r="AL36" s="73">
        <v>219.60823425479401</v>
      </c>
      <c r="AM36" s="73">
        <v>66.877557348280604</v>
      </c>
      <c r="AN36" s="73">
        <v>0</v>
      </c>
      <c r="AO36" s="73">
        <v>2126.50985041067</v>
      </c>
      <c r="AP36" s="73">
        <v>7.5147711114031797</v>
      </c>
      <c r="AQ36" s="73">
        <v>204.94269919129201</v>
      </c>
      <c r="AR36" s="73">
        <v>9.2458177808495492</v>
      </c>
      <c r="AS36" s="73">
        <v>253.01685198593901</v>
      </c>
      <c r="AT36" s="73">
        <v>21.743845152256799</v>
      </c>
      <c r="AU36" s="73">
        <v>3017.6668682716299</v>
      </c>
      <c r="AV36" s="73">
        <v>0</v>
      </c>
      <c r="AW36" s="73">
        <v>32611.9436138163</v>
      </c>
      <c r="AX36" s="73">
        <v>17417.928862536301</v>
      </c>
      <c r="AY36" s="73">
        <v>1935.3260934627399</v>
      </c>
      <c r="AZ36" s="73">
        <v>19353.254955999</v>
      </c>
      <c r="BA36" s="73">
        <v>4.6529576747125403E-3</v>
      </c>
      <c r="BB36" s="73">
        <v>780.887125183286</v>
      </c>
      <c r="BC36" s="73">
        <v>11.8423244288651</v>
      </c>
      <c r="BD36" s="73">
        <v>21584.021066135301</v>
      </c>
      <c r="BE36" s="73">
        <v>35.187152027425398</v>
      </c>
      <c r="BF36" s="73">
        <v>763.48898659038696</v>
      </c>
      <c r="BG36" s="73">
        <v>1191.08527510926</v>
      </c>
      <c r="BH36" s="73">
        <v>8.3713061492418799</v>
      </c>
      <c r="BI36" s="73">
        <v>6.9678976173547805E-2</v>
      </c>
      <c r="BJ36" s="73">
        <v>907.27669450001895</v>
      </c>
      <c r="BK36" s="73">
        <v>19635.765714166198</v>
      </c>
      <c r="BL36" s="73">
        <v>17313.788494745699</v>
      </c>
      <c r="BM36" s="73">
        <v>2321.9772194205102</v>
      </c>
      <c r="BN36" s="73">
        <v>16.2538085340917</v>
      </c>
      <c r="BO36" s="73">
        <v>0.36842700562729702</v>
      </c>
      <c r="BP36" s="73">
        <v>1062.2794073975999</v>
      </c>
      <c r="BQ36" s="73">
        <v>74.954529770664095</v>
      </c>
      <c r="BR36" s="73">
        <v>4085.5921493410901</v>
      </c>
      <c r="BS36" s="73">
        <v>139.17708411184</v>
      </c>
      <c r="BT36" s="73">
        <v>52.122935167578703</v>
      </c>
      <c r="BU36" s="73">
        <v>7979.2642535976602</v>
      </c>
      <c r="BV36" s="73">
        <v>83.521506587259694</v>
      </c>
      <c r="BW36" s="73">
        <v>554.19146350523795</v>
      </c>
      <c r="BX36" s="73">
        <v>431.46948064617402</v>
      </c>
      <c r="BY36" s="73">
        <v>0.79353788675959103</v>
      </c>
      <c r="BZ36" s="73">
        <v>2704.3104744103998</v>
      </c>
      <c r="CA36" s="73">
        <v>1104.0805050458</v>
      </c>
      <c r="CB36" s="73">
        <v>38.328065129383702</v>
      </c>
      <c r="CC36" s="73">
        <v>71.053566775904699</v>
      </c>
      <c r="CD36" s="73">
        <v>1785.7293330448699</v>
      </c>
      <c r="CE36" s="73">
        <v>0</v>
      </c>
      <c r="CF36" s="73">
        <v>889.13272272173799</v>
      </c>
      <c r="CG36" s="73">
        <v>33187.097141928003</v>
      </c>
      <c r="CH36" s="73">
        <v>1367.3521557092599</v>
      </c>
      <c r="CI36" s="90"/>
      <c r="CJ36" s="44">
        <f t="shared" si="16"/>
        <v>1.9172288780848414E-3</v>
      </c>
      <c r="CK36" s="44">
        <f t="shared" si="17"/>
        <v>-7.8295331611335608E-5</v>
      </c>
      <c r="CL36" s="44">
        <f t="shared" si="18"/>
        <v>-4.8669619260752775E-4</v>
      </c>
      <c r="CM36" s="44">
        <f t="shared" si="19"/>
        <v>5.2040844264202122E-4</v>
      </c>
      <c r="CN36" s="44">
        <f t="shared" si="20"/>
        <v>4.6700495460548209E-4</v>
      </c>
      <c r="CO36" s="44">
        <f t="shared" si="21"/>
        <v>-2.2691966756441125E-3</v>
      </c>
      <c r="CP36" s="44">
        <f t="shared" si="22"/>
        <v>2.4837218074855503E-4</v>
      </c>
      <c r="CQ36" s="44">
        <f t="shared" si="23"/>
        <v>4.0323346839304776E-3</v>
      </c>
      <c r="CR36" s="44">
        <f t="shared" si="24"/>
        <v>1.2832700882336708E-3</v>
      </c>
      <c r="CS36" s="44" t="str">
        <f t="shared" si="25"/>
        <v/>
      </c>
      <c r="CT36" s="44">
        <f t="shared" si="26"/>
        <v>9.0696042868413113E-3</v>
      </c>
      <c r="CU36" s="44">
        <f t="shared" si="27"/>
        <v>-6.8841760261973478E-7</v>
      </c>
      <c r="CV36" s="44">
        <f t="shared" si="28"/>
        <v>6.1917442523901666E-6</v>
      </c>
      <c r="CW36" s="44">
        <f t="shared" si="29"/>
        <v>-3.3616370788926609E-4</v>
      </c>
      <c r="CX36" s="44">
        <f t="shared" si="30"/>
        <v>2.2484004138105806E-3</v>
      </c>
      <c r="CY36" s="44">
        <f t="shared" si="31"/>
        <v>-1.4350216757260046E-4</v>
      </c>
    </row>
    <row r="37" spans="1:103" x14ac:dyDescent="0.25">
      <c r="A37" s="90" t="s">
        <v>200</v>
      </c>
      <c r="B37" s="73">
        <v>31480.000505</v>
      </c>
      <c r="C37" s="73">
        <v>951.82356292999998</v>
      </c>
      <c r="D37" s="73">
        <v>17351.013546999999</v>
      </c>
      <c r="E37" s="73">
        <v>9734.1061721000005</v>
      </c>
      <c r="F37" s="73">
        <v>8691.3638750999999</v>
      </c>
      <c r="G37" s="73">
        <v>1163.5885012000001</v>
      </c>
      <c r="H37" s="73">
        <v>14552.453750999999</v>
      </c>
      <c r="I37" s="73">
        <v>90.201531755999994</v>
      </c>
      <c r="J37" s="73">
        <v>181.14908833999999</v>
      </c>
      <c r="K37" s="73"/>
      <c r="L37" s="73">
        <v>102.70983364999999</v>
      </c>
      <c r="M37" s="73">
        <v>31.760181031999998</v>
      </c>
      <c r="N37" s="73">
        <v>76.77282108</v>
      </c>
      <c r="O37" s="73">
        <v>3.5473557351</v>
      </c>
      <c r="P37" s="73">
        <v>16.926138047999999</v>
      </c>
      <c r="Q37" s="73">
        <v>8.5030477229999999</v>
      </c>
      <c r="R37" s="73"/>
      <c r="S37" s="73" t="s">
        <v>200</v>
      </c>
      <c r="T37" s="73">
        <v>35.4583124859683</v>
      </c>
      <c r="U37" s="73">
        <v>10.072659946500201</v>
      </c>
      <c r="V37" s="73">
        <v>3.5452905963138002</v>
      </c>
      <c r="W37" s="73">
        <v>90.426818307073006</v>
      </c>
      <c r="X37" s="73">
        <v>90.426742806505302</v>
      </c>
      <c r="Y37" s="73">
        <v>82.974856953405293</v>
      </c>
      <c r="Z37" s="73">
        <v>8.1188076966278899</v>
      </c>
      <c r="AA37" s="73">
        <v>181.157639302593</v>
      </c>
      <c r="AB37" s="73">
        <v>16.9490516127067</v>
      </c>
      <c r="AC37" s="73">
        <v>1577.74439601322</v>
      </c>
      <c r="AD37" s="73">
        <v>0</v>
      </c>
      <c r="AE37" s="73">
        <v>31489.101971042201</v>
      </c>
      <c r="AF37" s="73">
        <v>249.22661619844101</v>
      </c>
      <c r="AG37" s="73">
        <v>20.616276797562701</v>
      </c>
      <c r="AH37" s="73">
        <v>34.4277443682643</v>
      </c>
      <c r="AI37" s="73">
        <v>589.87410241147199</v>
      </c>
      <c r="AJ37" s="73">
        <v>1.4062527843755599E-3</v>
      </c>
      <c r="AK37" s="73">
        <v>103.006898975814</v>
      </c>
      <c r="AL37" s="73">
        <v>103.006898975814</v>
      </c>
      <c r="AM37" s="73">
        <v>31.760264161940501</v>
      </c>
      <c r="AN37" s="73">
        <v>0</v>
      </c>
      <c r="AO37" s="73">
        <v>909.98359051327998</v>
      </c>
      <c r="AP37" s="73">
        <v>3.40851712573965</v>
      </c>
      <c r="AQ37" s="73">
        <v>86.447970781714304</v>
      </c>
      <c r="AR37" s="73">
        <v>4.19545703940849</v>
      </c>
      <c r="AS37" s="73">
        <v>76.772853980700106</v>
      </c>
      <c r="AT37" s="73">
        <v>8.4984631263124406</v>
      </c>
      <c r="AU37" s="73">
        <v>950.74536450779203</v>
      </c>
      <c r="AV37" s="73">
        <v>0</v>
      </c>
      <c r="AW37" s="73">
        <v>14450.7275977887</v>
      </c>
      <c r="AX37" s="73">
        <v>15577.507540799201</v>
      </c>
      <c r="AY37" s="73">
        <v>1730.83489112804</v>
      </c>
      <c r="AZ37" s="73">
        <v>17308.3424319273</v>
      </c>
      <c r="BA37" s="73">
        <v>2.86270220857145E-3</v>
      </c>
      <c r="BB37" s="73">
        <v>317.66911529346203</v>
      </c>
      <c r="BC37" s="73">
        <v>2.1711000951294301</v>
      </c>
      <c r="BD37" s="73">
        <v>9787.7637701254898</v>
      </c>
      <c r="BE37" s="73">
        <v>22.719995122273801</v>
      </c>
      <c r="BF37" s="73">
        <v>324.21930495984799</v>
      </c>
      <c r="BG37" s="73">
        <v>571.83532862646496</v>
      </c>
      <c r="BH37" s="73">
        <v>2.7269307312179998</v>
      </c>
      <c r="BI37" s="73">
        <v>2.35640565595771E-2</v>
      </c>
      <c r="BJ37" s="73">
        <v>510.56180213517598</v>
      </c>
      <c r="BK37" s="73">
        <v>9729.6065938107604</v>
      </c>
      <c r="BL37" s="73">
        <v>8686.8386920046196</v>
      </c>
      <c r="BM37" s="73">
        <v>1042.7679018061301</v>
      </c>
      <c r="BN37" s="73">
        <v>8.6207380567359397</v>
      </c>
      <c r="BO37" s="73">
        <v>0.115896195553828</v>
      </c>
      <c r="BP37" s="73">
        <v>783.26343302633995</v>
      </c>
      <c r="BQ37" s="73">
        <v>32.106830882344802</v>
      </c>
      <c r="BR37" s="73">
        <v>1857.76430860298</v>
      </c>
      <c r="BS37" s="73">
        <v>59.650413002860397</v>
      </c>
      <c r="BT37" s="73">
        <v>20.697902271311801</v>
      </c>
      <c r="BU37" s="73">
        <v>3712.0485271471598</v>
      </c>
      <c r="BV37" s="73">
        <v>101.604194091829</v>
      </c>
      <c r="BW37" s="73">
        <v>433.19998943986002</v>
      </c>
      <c r="BX37" s="73">
        <v>345.001783109288</v>
      </c>
      <c r="BY37" s="73">
        <v>0.110844543505459</v>
      </c>
      <c r="BZ37" s="73">
        <v>1160.5513510562901</v>
      </c>
      <c r="CA37" s="73">
        <v>455.25745326890399</v>
      </c>
      <c r="CB37" s="73">
        <v>6.1007618064892997</v>
      </c>
      <c r="CC37" s="73">
        <v>21.621473250930599</v>
      </c>
      <c r="CD37" s="73">
        <v>791.62154524271898</v>
      </c>
      <c r="CE37" s="73">
        <v>0</v>
      </c>
      <c r="CF37" s="73">
        <v>367.238988641677</v>
      </c>
      <c r="CG37" s="73">
        <v>14552.2910492347</v>
      </c>
      <c r="CH37" s="73">
        <v>606.36669931937399</v>
      </c>
      <c r="CI37" s="90"/>
      <c r="CJ37" s="44">
        <f t="shared" si="16"/>
        <v>2.8911899289058246E-4</v>
      </c>
      <c r="CK37" s="44">
        <f t="shared" si="17"/>
        <v>-1.1327713078345396E-3</v>
      </c>
      <c r="CL37" s="44">
        <f t="shared" si="18"/>
        <v>-2.4592865977029108E-3</v>
      </c>
      <c r="CM37" s="44">
        <f t="shared" si="19"/>
        <v>-4.6224873755095272E-4</v>
      </c>
      <c r="CN37" s="44">
        <f t="shared" si="20"/>
        <v>-5.206528181778842E-4</v>
      </c>
      <c r="CO37" s="44">
        <f t="shared" si="21"/>
        <v>-2.6101582652096169E-3</v>
      </c>
      <c r="CP37" s="44">
        <f t="shared" si="22"/>
        <v>-1.1180366423626758E-5</v>
      </c>
      <c r="CQ37" s="44">
        <f t="shared" si="23"/>
        <v>2.4967541694803615E-3</v>
      </c>
      <c r="CR37" s="44">
        <f t="shared" si="24"/>
        <v>4.7204005669387883E-5</v>
      </c>
      <c r="CS37" s="44" t="str">
        <f t="shared" si="25"/>
        <v/>
      </c>
      <c r="CT37" s="44">
        <f t="shared" si="26"/>
        <v>2.8922773531724366E-3</v>
      </c>
      <c r="CU37" s="44">
        <f t="shared" si="27"/>
        <v>2.6174265322700691E-6</v>
      </c>
      <c r="CV37" s="44">
        <f t="shared" si="28"/>
        <v>4.2854619177480535E-7</v>
      </c>
      <c r="CW37" s="44">
        <f t="shared" si="29"/>
        <v>-5.8216286733409138E-4</v>
      </c>
      <c r="CX37" s="44">
        <f t="shared" si="30"/>
        <v>1.3537384985117314E-3</v>
      </c>
      <c r="CY37" s="44">
        <f t="shared" si="31"/>
        <v>-5.3917099337903881E-4</v>
      </c>
    </row>
    <row r="38" spans="1:103" x14ac:dyDescent="0.25">
      <c r="A38" s="90" t="s">
        <v>201</v>
      </c>
      <c r="B38" s="73">
        <v>29796.920189</v>
      </c>
      <c r="C38" s="73">
        <v>705.93771968999999</v>
      </c>
      <c r="D38" s="73">
        <v>7787.3745998000004</v>
      </c>
      <c r="E38" s="73">
        <v>7445.4441613999998</v>
      </c>
      <c r="F38" s="73">
        <v>6426.8781722000003</v>
      </c>
      <c r="G38" s="73">
        <v>1479.1405909</v>
      </c>
      <c r="H38" s="73">
        <v>8512.6974814999994</v>
      </c>
      <c r="I38" s="73">
        <v>64.895740167</v>
      </c>
      <c r="J38" s="73">
        <v>139.79620734</v>
      </c>
      <c r="K38" s="73"/>
      <c r="L38" s="73">
        <v>77.765474178999995</v>
      </c>
      <c r="M38" s="73">
        <v>21.295323737</v>
      </c>
      <c r="N38" s="73">
        <v>96.028025245999999</v>
      </c>
      <c r="O38" s="73">
        <v>1.7333206880000001</v>
      </c>
      <c r="P38" s="73">
        <v>9.5161703161000002</v>
      </c>
      <c r="Q38" s="73">
        <v>7.5366461355999999</v>
      </c>
      <c r="R38" s="73"/>
      <c r="S38" s="73" t="s">
        <v>201</v>
      </c>
      <c r="T38" s="73">
        <v>44.363780959841002</v>
      </c>
      <c r="U38" s="73">
        <v>4.8225778287102701</v>
      </c>
      <c r="V38" s="73">
        <v>1.7331259879323899</v>
      </c>
      <c r="W38" s="73">
        <v>65.187576926665798</v>
      </c>
      <c r="X38" s="73">
        <v>65.187391453024006</v>
      </c>
      <c r="Y38" s="73">
        <v>87.287133973825604</v>
      </c>
      <c r="Z38" s="73">
        <v>10.158065927526399</v>
      </c>
      <c r="AA38" s="73">
        <v>139.81204477741801</v>
      </c>
      <c r="AB38" s="73">
        <v>9.5441854841694198</v>
      </c>
      <c r="AC38" s="73">
        <v>1142.0319637626101</v>
      </c>
      <c r="AD38" s="73">
        <v>0</v>
      </c>
      <c r="AE38" s="73">
        <v>29834.417487149702</v>
      </c>
      <c r="AF38" s="73">
        <v>346.48253469698898</v>
      </c>
      <c r="AG38" s="73">
        <v>22.861555320142799</v>
      </c>
      <c r="AH38" s="73">
        <v>41.046813729330502</v>
      </c>
      <c r="AI38" s="73">
        <v>378.01652510113598</v>
      </c>
      <c r="AJ38" s="73">
        <v>2.1667340819954001E-3</v>
      </c>
      <c r="AK38" s="73">
        <v>78.1255542394684</v>
      </c>
      <c r="AL38" s="73">
        <v>78.1255542394684</v>
      </c>
      <c r="AM38" s="73">
        <v>21.295254095008101</v>
      </c>
      <c r="AN38" s="73">
        <v>0</v>
      </c>
      <c r="AO38" s="73">
        <v>481.70406295103999</v>
      </c>
      <c r="AP38" s="73">
        <v>1.5067347888018801</v>
      </c>
      <c r="AQ38" s="73">
        <v>70.416434288312701</v>
      </c>
      <c r="AR38" s="73">
        <v>3.0418517679097401</v>
      </c>
      <c r="AS38" s="73">
        <v>96.029376973457602</v>
      </c>
      <c r="AT38" s="73">
        <v>7.5382482627400798</v>
      </c>
      <c r="AU38" s="73">
        <v>705.61314644642505</v>
      </c>
      <c r="AV38" s="73">
        <v>0</v>
      </c>
      <c r="AW38" s="73">
        <v>8437.4076810132392</v>
      </c>
      <c r="AX38" s="73">
        <v>6996.0815748761297</v>
      </c>
      <c r="AY38" s="73">
        <v>777.34308525471704</v>
      </c>
      <c r="AZ38" s="73">
        <v>7773.4246601308396</v>
      </c>
      <c r="BA38" s="73">
        <v>1.01737386112213E-3</v>
      </c>
      <c r="BB38" s="73">
        <v>260.989757363161</v>
      </c>
      <c r="BC38" s="73">
        <v>7.6796694191372099</v>
      </c>
      <c r="BD38" s="73">
        <v>5264.4238982946099</v>
      </c>
      <c r="BE38" s="73">
        <v>7.3411750861180396</v>
      </c>
      <c r="BF38" s="73">
        <v>328.11213246471198</v>
      </c>
      <c r="BG38" s="73">
        <v>479.57656216758397</v>
      </c>
      <c r="BH38" s="73">
        <v>5.27984966032286</v>
      </c>
      <c r="BI38" s="73">
        <v>3.6310496205294397E-2</v>
      </c>
      <c r="BJ38" s="73">
        <v>264.33847732270698</v>
      </c>
      <c r="BK38" s="73">
        <v>7451.9565250250998</v>
      </c>
      <c r="BL38" s="73">
        <v>6432.9443012008496</v>
      </c>
      <c r="BM38" s="73">
        <v>1019.01222382424</v>
      </c>
      <c r="BN38" s="73">
        <v>5.1802820747697496</v>
      </c>
      <c r="BO38" s="73">
        <v>0.19065540501661701</v>
      </c>
      <c r="BP38" s="73">
        <v>266.89557001052702</v>
      </c>
      <c r="BQ38" s="73">
        <v>31.061411555526099</v>
      </c>
      <c r="BR38" s="73">
        <v>1649.7769402051299</v>
      </c>
      <c r="BS38" s="73">
        <v>61.588058033366899</v>
      </c>
      <c r="BT38" s="73">
        <v>24.043856871531101</v>
      </c>
      <c r="BU38" s="73">
        <v>3147.9014235244099</v>
      </c>
      <c r="BV38" s="73">
        <v>66.162124625739594</v>
      </c>
      <c r="BW38" s="73">
        <v>43.239095913181998</v>
      </c>
      <c r="BX38" s="73">
        <v>110.18547396616999</v>
      </c>
      <c r="BY38" s="73">
        <v>0.51735702442169995</v>
      </c>
      <c r="BZ38" s="73">
        <v>1475.3675975506601</v>
      </c>
      <c r="CA38" s="73">
        <v>254.99797269598801</v>
      </c>
      <c r="CB38" s="73">
        <v>22.992135698782398</v>
      </c>
      <c r="CC38" s="73">
        <v>27.051584394637899</v>
      </c>
      <c r="CD38" s="73">
        <v>369.934798452716</v>
      </c>
      <c r="CE38" s="73">
        <v>0</v>
      </c>
      <c r="CF38" s="73">
        <v>201.61106125848599</v>
      </c>
      <c r="CG38" s="73">
        <v>8514.9945199711201</v>
      </c>
      <c r="CH38" s="73">
        <v>298.703761987071</v>
      </c>
      <c r="CI38" s="90"/>
      <c r="CJ38" s="44">
        <f t="shared" si="16"/>
        <v>1.258428653426536E-3</v>
      </c>
      <c r="CK38" s="44">
        <f t="shared" si="17"/>
        <v>-4.5977603196706442E-4</v>
      </c>
      <c r="CL38" s="44">
        <f t="shared" si="18"/>
        <v>-1.7913533618273715E-3</v>
      </c>
      <c r="CM38" s="44">
        <f t="shared" si="19"/>
        <v>8.7467765306234338E-4</v>
      </c>
      <c r="CN38" s="44">
        <f t="shared" si="20"/>
        <v>9.4386867750019532E-4</v>
      </c>
      <c r="CO38" s="44">
        <f t="shared" si="21"/>
        <v>-2.5508010344332394E-3</v>
      </c>
      <c r="CP38" s="44">
        <f t="shared" si="22"/>
        <v>2.6983673225938851E-4</v>
      </c>
      <c r="CQ38" s="44">
        <f t="shared" si="23"/>
        <v>4.494151469318061E-3</v>
      </c>
      <c r="CR38" s="44">
        <f t="shared" si="24"/>
        <v>1.1328946413757647E-4</v>
      </c>
      <c r="CS38" s="44" t="str">
        <f t="shared" si="25"/>
        <v/>
      </c>
      <c r="CT38" s="44">
        <f t="shared" si="26"/>
        <v>4.6303332458254636E-3</v>
      </c>
      <c r="CU38" s="44">
        <f t="shared" si="27"/>
        <v>-3.2702950544262082E-6</v>
      </c>
      <c r="CV38" s="44">
        <f t="shared" si="28"/>
        <v>1.4076385035934626E-5</v>
      </c>
      <c r="CW38" s="44">
        <f t="shared" si="29"/>
        <v>-1.123277815571378E-4</v>
      </c>
      <c r="CX38" s="44">
        <f t="shared" si="30"/>
        <v>2.9439540423127943E-3</v>
      </c>
      <c r="CY38" s="44">
        <f t="shared" si="31"/>
        <v>2.1257826243322142E-4</v>
      </c>
    </row>
    <row r="39" spans="1:103" x14ac:dyDescent="0.25">
      <c r="A39" s="90" t="s">
        <v>314</v>
      </c>
      <c r="B39" s="73">
        <v>106732.96335999999</v>
      </c>
      <c r="C39" s="73">
        <v>3011.7171953000002</v>
      </c>
      <c r="D39" s="73">
        <v>33787.433224</v>
      </c>
      <c r="E39" s="73">
        <v>29896.672997999998</v>
      </c>
      <c r="F39" s="73">
        <v>26768.396707</v>
      </c>
      <c r="G39" s="73">
        <v>3354.0237385</v>
      </c>
      <c r="H39" s="73">
        <v>21670.568847999999</v>
      </c>
      <c r="I39" s="73">
        <v>228.83812735999999</v>
      </c>
      <c r="J39" s="73">
        <v>378.82051689999997</v>
      </c>
      <c r="K39" s="73"/>
      <c r="L39" s="73">
        <v>257.18420764000001</v>
      </c>
      <c r="M39" s="73">
        <v>71.677155814000002</v>
      </c>
      <c r="N39" s="73">
        <v>267.41998587</v>
      </c>
      <c r="O39" s="73">
        <v>7.7797798250000003</v>
      </c>
      <c r="P39" s="73">
        <v>37.564059311999998</v>
      </c>
      <c r="Q39" s="73">
        <v>24.934448874000001</v>
      </c>
      <c r="R39" s="73"/>
      <c r="S39" s="73" t="s">
        <v>314</v>
      </c>
      <c r="T39" s="73">
        <v>123.43984851568599</v>
      </c>
      <c r="U39" s="73">
        <v>28.213004155550699</v>
      </c>
      <c r="V39" s="73">
        <v>7.7749036439290302</v>
      </c>
      <c r="W39" s="73">
        <v>229.653763403597</v>
      </c>
      <c r="X39" s="73">
        <v>229.65341051079699</v>
      </c>
      <c r="Y39" s="73">
        <v>249.492496182509</v>
      </c>
      <c r="Z39" s="73">
        <v>28.2636531531207</v>
      </c>
      <c r="AA39" s="73">
        <v>379.36420793931899</v>
      </c>
      <c r="AB39" s="73">
        <v>37.645351624670802</v>
      </c>
      <c r="AC39" s="73">
        <v>2667.9537399932501</v>
      </c>
      <c r="AD39" s="73">
        <v>0</v>
      </c>
      <c r="AE39" s="73">
        <v>106836.471016165</v>
      </c>
      <c r="AF39" s="73">
        <v>1147.0376366495</v>
      </c>
      <c r="AG39" s="73">
        <v>63.172204024881999</v>
      </c>
      <c r="AH39" s="73">
        <v>141.117326802555</v>
      </c>
      <c r="AI39" s="73">
        <v>759.59537834781497</v>
      </c>
      <c r="AJ39" s="73">
        <v>4.6415211013533502E-3</v>
      </c>
      <c r="AK39" s="73">
        <v>259.28851826086799</v>
      </c>
      <c r="AL39" s="73">
        <v>259.28851826086799</v>
      </c>
      <c r="AM39" s="73">
        <v>71.677076857752297</v>
      </c>
      <c r="AN39" s="73">
        <v>0</v>
      </c>
      <c r="AO39" s="73">
        <v>1141.0706324682101</v>
      </c>
      <c r="AP39" s="73">
        <v>4.0700169437922797</v>
      </c>
      <c r="AQ39" s="73">
        <v>238.03525114293799</v>
      </c>
      <c r="AR39" s="73">
        <v>12.331451294417301</v>
      </c>
      <c r="AS39" s="73">
        <v>267.422868368151</v>
      </c>
      <c r="AT39" s="73">
        <v>24.925233883549499</v>
      </c>
      <c r="AU39" s="73">
        <v>3011.1103010813599</v>
      </c>
      <c r="AV39" s="73">
        <v>0</v>
      </c>
      <c r="AW39" s="73">
        <v>21205.271748761199</v>
      </c>
      <c r="AX39" s="73">
        <v>30365.849276608398</v>
      </c>
      <c r="AY39" s="73">
        <v>3373.9828770537401</v>
      </c>
      <c r="AZ39" s="73">
        <v>33739.832153662101</v>
      </c>
      <c r="BA39" s="73">
        <v>7.7554001156507103E-3</v>
      </c>
      <c r="BB39" s="73">
        <v>748.33029138819495</v>
      </c>
      <c r="BC39" s="73">
        <v>6.4183928477653298</v>
      </c>
      <c r="BD39" s="73">
        <v>13040.787558767501</v>
      </c>
      <c r="BE39" s="73">
        <v>59.834012906959401</v>
      </c>
      <c r="BF39" s="73">
        <v>1149.7753308310801</v>
      </c>
      <c r="BG39" s="73">
        <v>1884.7423291831301</v>
      </c>
      <c r="BH39" s="73">
        <v>6.7600841780893601</v>
      </c>
      <c r="BI39" s="73">
        <v>7.7779056366672497E-2</v>
      </c>
      <c r="BJ39" s="73">
        <v>1562.05892348308</v>
      </c>
      <c r="BK39" s="73">
        <v>29894.225123576201</v>
      </c>
      <c r="BL39" s="73">
        <v>26764.179323766901</v>
      </c>
      <c r="BM39" s="73">
        <v>3130.0457998093002</v>
      </c>
      <c r="BN39" s="73">
        <v>25.8723315012924</v>
      </c>
      <c r="BO39" s="73">
        <v>0.36746383053070703</v>
      </c>
      <c r="BP39" s="73">
        <v>2103.5515493532098</v>
      </c>
      <c r="BQ39" s="73">
        <v>108.82134454383601</v>
      </c>
      <c r="BR39" s="73">
        <v>5976.6181072217796</v>
      </c>
      <c r="BS39" s="73">
        <v>210.869237564554</v>
      </c>
      <c r="BT39" s="73">
        <v>68.391528374036099</v>
      </c>
      <c r="BU39" s="73">
        <v>11552.850808048999</v>
      </c>
      <c r="BV39" s="73">
        <v>164.854699571775</v>
      </c>
      <c r="BW39" s="73">
        <v>1123.41240412925</v>
      </c>
      <c r="BX39" s="73">
        <v>923.417243891819</v>
      </c>
      <c r="BY39" s="73">
        <v>0.34045282108941299</v>
      </c>
      <c r="BZ39" s="73">
        <v>3351.0754319791399</v>
      </c>
      <c r="CA39" s="73">
        <v>560.09466943087898</v>
      </c>
      <c r="CB39" s="73">
        <v>24.784190669753102</v>
      </c>
      <c r="CC39" s="73">
        <v>75.270817130286702</v>
      </c>
      <c r="CD39" s="73">
        <v>809.24047331008296</v>
      </c>
      <c r="CE39" s="73">
        <v>0</v>
      </c>
      <c r="CF39" s="73">
        <v>463.193088786587</v>
      </c>
      <c r="CG39" s="73">
        <v>21677.1372641743</v>
      </c>
      <c r="CH39" s="73">
        <v>575.440624217861</v>
      </c>
      <c r="CI39" s="90"/>
      <c r="CJ39" s="44">
        <f t="shared" si="16"/>
        <v>9.6978152677991718E-4</v>
      </c>
      <c r="CK39" s="44">
        <f t="shared" si="17"/>
        <v>-2.0151102486892379E-4</v>
      </c>
      <c r="CL39" s="44">
        <f t="shared" si="18"/>
        <v>-1.4088394943267718E-3</v>
      </c>
      <c r="CM39" s="44">
        <f t="shared" si="19"/>
        <v>-8.1877820450472984E-5</v>
      </c>
      <c r="CN39" s="44">
        <f t="shared" si="20"/>
        <v>-1.5755083426405748E-4</v>
      </c>
      <c r="CO39" s="44">
        <f t="shared" si="21"/>
        <v>-8.7903567497666789E-4</v>
      </c>
      <c r="CP39" s="44">
        <f t="shared" si="22"/>
        <v>3.0310308051314947E-4</v>
      </c>
      <c r="CQ39" s="44">
        <f t="shared" si="23"/>
        <v>3.5627067927995505E-3</v>
      </c>
      <c r="CR39" s="44">
        <f t="shared" si="24"/>
        <v>1.435220678563555E-3</v>
      </c>
      <c r="CS39" s="44" t="str">
        <f t="shared" si="25"/>
        <v/>
      </c>
      <c r="CT39" s="44">
        <f t="shared" si="26"/>
        <v>8.1821144469863341E-3</v>
      </c>
      <c r="CU39" s="44">
        <f t="shared" si="27"/>
        <v>-1.1015538606212712E-6</v>
      </c>
      <c r="CV39" s="44">
        <f t="shared" si="28"/>
        <v>1.0778918193484892E-5</v>
      </c>
      <c r="CW39" s="44">
        <f t="shared" si="29"/>
        <v>-6.2677623026048787E-4</v>
      </c>
      <c r="CX39" s="44">
        <f t="shared" si="30"/>
        <v>2.1640981874617342E-3</v>
      </c>
      <c r="CY39" s="44">
        <f t="shared" si="31"/>
        <v>-3.695686436491042E-4</v>
      </c>
    </row>
    <row r="40" spans="1:103" x14ac:dyDescent="0.25">
      <c r="A40" s="90" t="s">
        <v>203</v>
      </c>
      <c r="B40" s="73">
        <v>6772.0999696999997</v>
      </c>
      <c r="C40" s="73">
        <v>253.01013671000001</v>
      </c>
      <c r="D40" s="73">
        <v>2431.3946304000001</v>
      </c>
      <c r="E40" s="73">
        <v>1488.9173685000001</v>
      </c>
      <c r="F40" s="73">
        <v>1352.2151351</v>
      </c>
      <c r="G40" s="73">
        <v>107.50266918</v>
      </c>
      <c r="H40" s="73">
        <v>1025.7213472999999</v>
      </c>
      <c r="I40" s="73">
        <v>11.74771408</v>
      </c>
      <c r="J40" s="73">
        <v>18.130760882000001</v>
      </c>
      <c r="K40" s="73"/>
      <c r="L40" s="73">
        <v>15.414749289</v>
      </c>
      <c r="M40" s="73">
        <v>2.8565782453000002</v>
      </c>
      <c r="N40" s="73">
        <v>20.673832733000001</v>
      </c>
      <c r="O40" s="73">
        <v>0.23702451820000001</v>
      </c>
      <c r="P40" s="73">
        <v>1.3706563827</v>
      </c>
      <c r="Q40" s="73">
        <v>1.5270057545</v>
      </c>
      <c r="R40" s="73"/>
      <c r="S40" s="73" t="s">
        <v>203</v>
      </c>
      <c r="T40" s="73">
        <v>9.5790747188517695</v>
      </c>
      <c r="U40" s="73">
        <v>1.21874641734309</v>
      </c>
      <c r="V40" s="73">
        <v>0.23698722571089301</v>
      </c>
      <c r="W40" s="73">
        <v>11.819315760658</v>
      </c>
      <c r="X40" s="73">
        <v>11.8192979878205</v>
      </c>
      <c r="Y40" s="73">
        <v>17.981162913242599</v>
      </c>
      <c r="Z40" s="73">
        <v>2.1932655645464401</v>
      </c>
      <c r="AA40" s="73">
        <v>18.135738612749499</v>
      </c>
      <c r="AB40" s="73">
        <v>1.37751480916117</v>
      </c>
      <c r="AC40" s="73">
        <v>234.209426389546</v>
      </c>
      <c r="AD40" s="73">
        <v>0</v>
      </c>
      <c r="AE40" s="73">
        <v>6782.2559059067298</v>
      </c>
      <c r="AF40" s="73">
        <v>76.898726386805293</v>
      </c>
      <c r="AG40" s="73">
        <v>4.6845279933100601</v>
      </c>
      <c r="AH40" s="73">
        <v>8.9520090773504695</v>
      </c>
      <c r="AI40" s="73">
        <v>41.882261431733397</v>
      </c>
      <c r="AJ40" s="73">
        <v>2.41989826699295E-4</v>
      </c>
      <c r="AK40" s="73">
        <v>15.5041102915281</v>
      </c>
      <c r="AL40" s="73">
        <v>15.5041102915281</v>
      </c>
      <c r="AM40" s="73">
        <v>2.8565765247771902</v>
      </c>
      <c r="AN40" s="73">
        <v>0</v>
      </c>
      <c r="AO40" s="73">
        <v>42.271008224408398</v>
      </c>
      <c r="AP40" s="73">
        <v>0.10432125101263701</v>
      </c>
      <c r="AQ40" s="73">
        <v>13.8961631671008</v>
      </c>
      <c r="AR40" s="73">
        <v>0.63904971488505502</v>
      </c>
      <c r="AS40" s="73">
        <v>20.673454214368501</v>
      </c>
      <c r="AT40" s="73">
        <v>1.52741876337621</v>
      </c>
      <c r="AU40" s="73">
        <v>252.97494757960001</v>
      </c>
      <c r="AV40" s="73">
        <v>0</v>
      </c>
      <c r="AW40" s="73">
        <v>983.30670535778097</v>
      </c>
      <c r="AX40" s="73">
        <v>2186.2140762909398</v>
      </c>
      <c r="AY40" s="73">
        <v>242.912835882427</v>
      </c>
      <c r="AZ40" s="73">
        <v>2429.1269121733699</v>
      </c>
      <c r="BA40" s="73">
        <v>2.1370582089981599E-4</v>
      </c>
      <c r="BB40" s="73">
        <v>42.584580325787897</v>
      </c>
      <c r="BC40" s="73">
        <v>0.46665159035918702</v>
      </c>
      <c r="BD40" s="73">
        <v>551.06703037087198</v>
      </c>
      <c r="BE40" s="73">
        <v>0.94190971852488603</v>
      </c>
      <c r="BF40" s="73">
        <v>66.251807613661995</v>
      </c>
      <c r="BG40" s="73">
        <v>102.89574232378099</v>
      </c>
      <c r="BH40" s="73">
        <v>0.57427343375386397</v>
      </c>
      <c r="BI40" s="73">
        <v>5.18498568594058E-3</v>
      </c>
      <c r="BJ40" s="73">
        <v>54.208943975043702</v>
      </c>
      <c r="BK40" s="73">
        <v>1490.9326267444201</v>
      </c>
      <c r="BL40" s="73">
        <v>1353.81141706833</v>
      </c>
      <c r="BM40" s="73">
        <v>137.12120967608499</v>
      </c>
      <c r="BN40" s="73">
        <v>1.0574754950754199</v>
      </c>
      <c r="BO40" s="73">
        <v>3.2793835987147003E-2</v>
      </c>
      <c r="BP40" s="73">
        <v>68.628771419280298</v>
      </c>
      <c r="BQ40" s="73">
        <v>6.3110385092346002</v>
      </c>
      <c r="BR40" s="73">
        <v>339.72892904975203</v>
      </c>
      <c r="BS40" s="73">
        <v>12.3283801958806</v>
      </c>
      <c r="BT40" s="73">
        <v>4.8277974283084397</v>
      </c>
      <c r="BU40" s="73">
        <v>652.10304458296798</v>
      </c>
      <c r="BV40" s="73">
        <v>12.412941974834199</v>
      </c>
      <c r="BW40" s="73">
        <v>8.9892963507994299</v>
      </c>
      <c r="BX40" s="73">
        <v>34.4299162464105</v>
      </c>
      <c r="BY40" s="73">
        <v>2.9460313827940201E-2</v>
      </c>
      <c r="BZ40" s="73">
        <v>107.369684922039</v>
      </c>
      <c r="CA40" s="73">
        <v>22.196727242738099</v>
      </c>
      <c r="CB40" s="73">
        <v>0.65568450801104505</v>
      </c>
      <c r="CC40" s="73">
        <v>5.8411269641140002</v>
      </c>
      <c r="CD40" s="73">
        <v>23.6577513590635</v>
      </c>
      <c r="CE40" s="73">
        <v>0</v>
      </c>
      <c r="CF40" s="73">
        <v>17.848281110468101</v>
      </c>
      <c r="CG40" s="73">
        <v>1026.3089541824399</v>
      </c>
      <c r="CH40" s="73">
        <v>17.7667737502438</v>
      </c>
      <c r="CI40" s="90"/>
      <c r="CJ40" s="44">
        <f t="shared" si="16"/>
        <v>1.4996731076283827E-3</v>
      </c>
      <c r="CK40" s="44">
        <f t="shared" si="17"/>
        <v>-1.3908189947477444E-4</v>
      </c>
      <c r="CL40" s="44">
        <f t="shared" si="18"/>
        <v>-9.3268209046638785E-4</v>
      </c>
      <c r="CM40" s="44">
        <f t="shared" si="19"/>
        <v>1.3535057667103912E-3</v>
      </c>
      <c r="CN40" s="44">
        <f t="shared" si="20"/>
        <v>1.180494084775907E-3</v>
      </c>
      <c r="CO40" s="44">
        <f t="shared" si="21"/>
        <v>-1.2370321497630259E-3</v>
      </c>
      <c r="CP40" s="44">
        <f t="shared" si="22"/>
        <v>5.7287184671233336E-4</v>
      </c>
      <c r="CQ40" s="44">
        <f t="shared" si="23"/>
        <v>6.0934329294214541E-3</v>
      </c>
      <c r="CR40" s="44">
        <f t="shared" si="24"/>
        <v>2.7454615842627473E-4</v>
      </c>
      <c r="CS40" s="44" t="str">
        <f t="shared" si="25"/>
        <v/>
      </c>
      <c r="CT40" s="44">
        <f t="shared" si="26"/>
        <v>5.7971103423569044E-3</v>
      </c>
      <c r="CU40" s="44">
        <f t="shared" si="27"/>
        <v>-6.0230200689624589E-7</v>
      </c>
      <c r="CV40" s="44">
        <f t="shared" si="28"/>
        <v>-1.8309069072410481E-5</v>
      </c>
      <c r="CW40" s="44">
        <f t="shared" si="29"/>
        <v>-1.5733599793896439E-4</v>
      </c>
      <c r="CX40" s="44">
        <f t="shared" si="30"/>
        <v>5.0037533460135578E-3</v>
      </c>
      <c r="CY40" s="44">
        <f t="shared" si="31"/>
        <v>2.7046975755845847E-4</v>
      </c>
    </row>
    <row r="41" spans="1:103" x14ac:dyDescent="0.25">
      <c r="A41" s="90" t="s">
        <v>204</v>
      </c>
      <c r="B41" s="73">
        <v>62473.860895999998</v>
      </c>
      <c r="C41" s="73">
        <v>519.26167496000005</v>
      </c>
      <c r="D41" s="73">
        <v>9127.0859077000005</v>
      </c>
      <c r="E41" s="73">
        <v>21920.736970000002</v>
      </c>
      <c r="F41" s="73">
        <v>19440.660985999999</v>
      </c>
      <c r="G41" s="73">
        <v>1064.9364105</v>
      </c>
      <c r="H41" s="73">
        <v>16948.042358999999</v>
      </c>
      <c r="I41" s="73">
        <v>143.25407396</v>
      </c>
      <c r="J41" s="73">
        <v>231.91887954000001</v>
      </c>
      <c r="K41" s="73"/>
      <c r="L41" s="73">
        <v>139.74894309999999</v>
      </c>
      <c r="M41" s="73">
        <v>38.965342405000001</v>
      </c>
      <c r="N41" s="73">
        <v>98.328543999999994</v>
      </c>
      <c r="O41" s="73">
        <v>5.2506565002999999</v>
      </c>
      <c r="P41" s="73">
        <v>22.691027708</v>
      </c>
      <c r="Q41" s="73">
        <v>14.539460347</v>
      </c>
      <c r="R41" s="73"/>
      <c r="S41" s="73" t="s">
        <v>204</v>
      </c>
      <c r="T41" s="73">
        <v>45.9184541043048</v>
      </c>
      <c r="U41" s="73">
        <v>24.075161544746699</v>
      </c>
      <c r="V41" s="73">
        <v>5.2452683813826004</v>
      </c>
      <c r="W41" s="73">
        <v>143.43653383277899</v>
      </c>
      <c r="X41" s="73">
        <v>143.43646021632699</v>
      </c>
      <c r="Y41" s="73">
        <v>149.259752920881</v>
      </c>
      <c r="Z41" s="73">
        <v>10.5138867693391</v>
      </c>
      <c r="AA41" s="73">
        <v>231.90527132726899</v>
      </c>
      <c r="AB41" s="73">
        <v>22.712375304791699</v>
      </c>
      <c r="AC41" s="73">
        <v>957.12355119912604</v>
      </c>
      <c r="AD41" s="73">
        <v>0</v>
      </c>
      <c r="AE41" s="73">
        <v>62464.801931689697</v>
      </c>
      <c r="AF41" s="73">
        <v>665.520155020846</v>
      </c>
      <c r="AG41" s="73">
        <v>35.447043813006502</v>
      </c>
      <c r="AH41" s="73">
        <v>88.172859087707707</v>
      </c>
      <c r="AI41" s="73">
        <v>681.17713381545298</v>
      </c>
      <c r="AJ41" s="73">
        <v>1.6856937759525299E-3</v>
      </c>
      <c r="AK41" s="73">
        <v>140.06137973365699</v>
      </c>
      <c r="AL41" s="73">
        <v>140.06137973365699</v>
      </c>
      <c r="AM41" s="73">
        <v>38.965330521999299</v>
      </c>
      <c r="AN41" s="73">
        <v>0</v>
      </c>
      <c r="AO41" s="73">
        <v>1084.12222387627</v>
      </c>
      <c r="AP41" s="73">
        <v>4.4078670821146702</v>
      </c>
      <c r="AQ41" s="73">
        <v>164.475807327284</v>
      </c>
      <c r="AR41" s="73">
        <v>9.2366048669543694</v>
      </c>
      <c r="AS41" s="73">
        <v>98.327620877274597</v>
      </c>
      <c r="AT41" s="73">
        <v>14.5226020297701</v>
      </c>
      <c r="AU41" s="73">
        <v>518.75498566444503</v>
      </c>
      <c r="AV41" s="73">
        <v>0</v>
      </c>
      <c r="AW41" s="73">
        <v>16930.508782001401</v>
      </c>
      <c r="AX41" s="73">
        <v>8197.2440460324997</v>
      </c>
      <c r="AY41" s="73">
        <v>910.80474534962502</v>
      </c>
      <c r="AZ41" s="73">
        <v>9108.0487913821307</v>
      </c>
      <c r="BA41" s="73">
        <v>7.8614254373837698E-3</v>
      </c>
      <c r="BB41" s="73">
        <v>532.85972439480304</v>
      </c>
      <c r="BC41" s="73">
        <v>3.31197372531512</v>
      </c>
      <c r="BD41" s="73">
        <v>10914.103894247501</v>
      </c>
      <c r="BE41" s="73">
        <v>66.476883755794006</v>
      </c>
      <c r="BF41" s="73">
        <v>686.24241692708699</v>
      </c>
      <c r="BG41" s="73">
        <v>1200.8366775244299</v>
      </c>
      <c r="BH41" s="73">
        <v>2.8491000543439302</v>
      </c>
      <c r="BI41" s="73">
        <v>2.8247451732557299E-2</v>
      </c>
      <c r="BJ41" s="73">
        <v>1356.69201254429</v>
      </c>
      <c r="BK41" s="73">
        <v>21892.145748527499</v>
      </c>
      <c r="BL41" s="73">
        <v>19415.067967479601</v>
      </c>
      <c r="BM41" s="73">
        <v>2477.0777810479599</v>
      </c>
      <c r="BN41" s="73">
        <v>21.723391196944299</v>
      </c>
      <c r="BO41" s="73">
        <v>0.169953778997668</v>
      </c>
      <c r="BP41" s="73">
        <v>1882.2456665399</v>
      </c>
      <c r="BQ41" s="73">
        <v>68.068911379707501</v>
      </c>
      <c r="BR41" s="73">
        <v>3948.99062958492</v>
      </c>
      <c r="BS41" s="73">
        <v>121.583508512596</v>
      </c>
      <c r="BT41" s="73">
        <v>35.859125448502802</v>
      </c>
      <c r="BU41" s="73">
        <v>7912.0392988199701</v>
      </c>
      <c r="BV41" s="73">
        <v>78.873023843955096</v>
      </c>
      <c r="BW41" s="73">
        <v>1340.1341212652301</v>
      </c>
      <c r="BX41" s="73">
        <v>767.66320100089797</v>
      </c>
      <c r="BY41" s="73">
        <v>0.15284796893687599</v>
      </c>
      <c r="BZ41" s="73">
        <v>1062.94002854103</v>
      </c>
      <c r="CA41" s="73">
        <v>467.69825418395902</v>
      </c>
      <c r="CB41" s="73">
        <v>0.19643492956228301</v>
      </c>
      <c r="CC41" s="73">
        <v>27.999773125687199</v>
      </c>
      <c r="CD41" s="73">
        <v>805.68705083606903</v>
      </c>
      <c r="CE41" s="73">
        <v>0</v>
      </c>
      <c r="CF41" s="73">
        <v>364.76078549830498</v>
      </c>
      <c r="CG41" s="73">
        <v>16948.727829494499</v>
      </c>
      <c r="CH41" s="73">
        <v>657.07425967386405</v>
      </c>
      <c r="CI41" s="90"/>
      <c r="CJ41" s="44">
        <f t="shared" si="16"/>
        <v>-1.4500407338969586E-4</v>
      </c>
      <c r="CK41" s="44">
        <f t="shared" si="17"/>
        <v>-9.7578796970535452E-4</v>
      </c>
      <c r="CL41" s="44">
        <f t="shared" si="18"/>
        <v>-2.0857825280037306E-3</v>
      </c>
      <c r="CM41" s="44">
        <f t="shared" si="19"/>
        <v>-1.304300193539665E-3</v>
      </c>
      <c r="CN41" s="44">
        <f t="shared" si="20"/>
        <v>-1.3164685366834209E-3</v>
      </c>
      <c r="CO41" s="44">
        <f t="shared" si="21"/>
        <v>-1.8746489830624542E-3</v>
      </c>
      <c r="CP41" s="44">
        <f t="shared" si="22"/>
        <v>4.0445408382867714E-5</v>
      </c>
      <c r="CQ41" s="44">
        <f t="shared" si="23"/>
        <v>1.273166279221625E-3</v>
      </c>
      <c r="CR41" s="44">
        <f t="shared" si="24"/>
        <v>-5.8676606052969405E-5</v>
      </c>
      <c r="CS41" s="44" t="str">
        <f t="shared" si="25"/>
        <v/>
      </c>
      <c r="CT41" s="44">
        <f t="shared" si="26"/>
        <v>2.2356994387673522E-3</v>
      </c>
      <c r="CU41" s="44">
        <f t="shared" si="27"/>
        <v>-3.0496333328806142E-7</v>
      </c>
      <c r="CV41" s="44">
        <f t="shared" si="28"/>
        <v>-9.3881459832894206E-6</v>
      </c>
      <c r="CW41" s="44">
        <f t="shared" si="29"/>
        <v>-1.0261800437891106E-3</v>
      </c>
      <c r="CX41" s="44">
        <f t="shared" si="30"/>
        <v>9.407946200767636E-4</v>
      </c>
      <c r="CY41" s="44">
        <f t="shared" si="31"/>
        <v>-1.1594871355303518E-3</v>
      </c>
    </row>
    <row r="42" spans="1:103" x14ac:dyDescent="0.25">
      <c r="A42" s="90" t="s">
        <v>205</v>
      </c>
      <c r="B42" s="73">
        <v>6211.0471998000003</v>
      </c>
      <c r="C42" s="73">
        <v>214.69467621000001</v>
      </c>
      <c r="D42" s="73">
        <v>4071.3908320999999</v>
      </c>
      <c r="E42" s="73">
        <v>1916.9195</v>
      </c>
      <c r="F42" s="73">
        <v>1348.0089613</v>
      </c>
      <c r="G42" s="73">
        <v>955.94381791000001</v>
      </c>
      <c r="H42" s="73">
        <v>3302.7160964999998</v>
      </c>
      <c r="I42" s="73">
        <v>19.182590534999999</v>
      </c>
      <c r="J42" s="73">
        <v>46.390234141000001</v>
      </c>
      <c r="K42" s="73"/>
      <c r="L42" s="73">
        <v>23.176592901999999</v>
      </c>
      <c r="M42" s="73">
        <v>8.4747918673000004</v>
      </c>
      <c r="N42" s="73">
        <v>16.813893792999998</v>
      </c>
      <c r="O42" s="73">
        <v>0.82660426549999999</v>
      </c>
      <c r="P42" s="73">
        <v>4.4191841884</v>
      </c>
      <c r="Q42" s="73">
        <v>1.5555841902</v>
      </c>
      <c r="R42" s="73"/>
      <c r="S42" s="73" t="s">
        <v>205</v>
      </c>
      <c r="T42" s="73">
        <v>7.8446201800596098</v>
      </c>
      <c r="U42" s="73">
        <v>0.85722618391356697</v>
      </c>
      <c r="V42" s="73">
        <v>0.82651061936124304</v>
      </c>
      <c r="W42" s="73">
        <v>19.2412754809239</v>
      </c>
      <c r="X42" s="73">
        <v>19.241260592530502</v>
      </c>
      <c r="Y42" s="73">
        <v>13.686152537735399</v>
      </c>
      <c r="Z42" s="73">
        <v>1.79615991698615</v>
      </c>
      <c r="AA42" s="73">
        <v>46.548071300309601</v>
      </c>
      <c r="AB42" s="73">
        <v>4.4248433897004897</v>
      </c>
      <c r="AC42" s="73">
        <v>383.62606954607901</v>
      </c>
      <c r="AD42" s="73">
        <v>0</v>
      </c>
      <c r="AE42" s="73">
        <v>6213.7641491426803</v>
      </c>
      <c r="AF42" s="73">
        <v>41.406874330531899</v>
      </c>
      <c r="AG42" s="73">
        <v>4.0249779779299502</v>
      </c>
      <c r="AH42" s="73">
        <v>5.6304506116175803</v>
      </c>
      <c r="AI42" s="73">
        <v>119.096519978149</v>
      </c>
      <c r="AJ42" s="73">
        <v>2.24910522770989E-4</v>
      </c>
      <c r="AK42" s="73">
        <v>23.555014599063401</v>
      </c>
      <c r="AL42" s="73">
        <v>23.555014599063401</v>
      </c>
      <c r="AM42" s="73">
        <v>8.4747815948676397</v>
      </c>
      <c r="AN42" s="73">
        <v>0</v>
      </c>
      <c r="AO42" s="73">
        <v>211.718446465032</v>
      </c>
      <c r="AP42" s="73">
        <v>0.73087208750087296</v>
      </c>
      <c r="AQ42" s="73">
        <v>13.2021739378118</v>
      </c>
      <c r="AR42" s="73">
        <v>0.53377732127069999</v>
      </c>
      <c r="AS42" s="73">
        <v>16.814033653524</v>
      </c>
      <c r="AT42" s="73">
        <v>1.55574982890639</v>
      </c>
      <c r="AU42" s="73">
        <v>214.46929705275099</v>
      </c>
      <c r="AV42" s="73">
        <v>0</v>
      </c>
      <c r="AW42" s="73">
        <v>3263.0344473288201</v>
      </c>
      <c r="AX42" s="73">
        <v>3655.7742161301098</v>
      </c>
      <c r="AY42" s="73">
        <v>406.19707690008102</v>
      </c>
      <c r="AZ42" s="73">
        <v>4061.9712930301898</v>
      </c>
      <c r="BA42" s="73">
        <v>2.0790809308401199E-4</v>
      </c>
      <c r="BB42" s="73">
        <v>65.8281166315966</v>
      </c>
      <c r="BC42" s="73">
        <v>6.5339773232582097</v>
      </c>
      <c r="BD42" s="73">
        <v>2254.4166753435002</v>
      </c>
      <c r="BE42" s="73">
        <v>4.8028891032148797</v>
      </c>
      <c r="BF42" s="73">
        <v>68.540883204638504</v>
      </c>
      <c r="BG42" s="73">
        <v>103.65598789662501</v>
      </c>
      <c r="BH42" s="73">
        <v>3.5199252754399599</v>
      </c>
      <c r="BI42" s="73">
        <v>3.76862293798948E-3</v>
      </c>
      <c r="BJ42" s="73">
        <v>61.563847054349402</v>
      </c>
      <c r="BK42" s="73">
        <v>1916.53813077329</v>
      </c>
      <c r="BL42" s="73">
        <v>1348.70608061814</v>
      </c>
      <c r="BM42" s="73">
        <v>567.83205015515</v>
      </c>
      <c r="BN42" s="73">
        <v>1.04029003147097</v>
      </c>
      <c r="BO42" s="73">
        <v>5.1608561175504497E-2</v>
      </c>
      <c r="BP42" s="73">
        <v>115.634623323798</v>
      </c>
      <c r="BQ42" s="73">
        <v>6.1077706245142904</v>
      </c>
      <c r="BR42" s="73">
        <v>314.83844100156</v>
      </c>
      <c r="BS42" s="73">
        <v>13.6741099963072</v>
      </c>
      <c r="BT42" s="73">
        <v>4.5201739336518898</v>
      </c>
      <c r="BU42" s="73">
        <v>580.15754978311998</v>
      </c>
      <c r="BV42" s="73">
        <v>22.9156731206552</v>
      </c>
      <c r="BW42" s="73">
        <v>25.374168998605501</v>
      </c>
      <c r="BX42" s="73">
        <v>38.226861576194402</v>
      </c>
      <c r="BY42" s="73">
        <v>0.459204307280213</v>
      </c>
      <c r="BZ42" s="73">
        <v>953.10096123723395</v>
      </c>
      <c r="CA42" s="73">
        <v>97.140814175159093</v>
      </c>
      <c r="CB42" s="73">
        <v>19.450781300352201</v>
      </c>
      <c r="CC42" s="73">
        <v>4.78344313673312</v>
      </c>
      <c r="CD42" s="73">
        <v>190.43579749918899</v>
      </c>
      <c r="CE42" s="73">
        <v>0</v>
      </c>
      <c r="CF42" s="73">
        <v>79.156570798075293</v>
      </c>
      <c r="CG42" s="73">
        <v>3302.7866234560702</v>
      </c>
      <c r="CH42" s="73">
        <v>132.80201627525901</v>
      </c>
      <c r="CI42" s="90"/>
      <c r="CJ42" s="44">
        <f t="shared" si="16"/>
        <v>4.3743820571311539E-4</v>
      </c>
      <c r="CK42" s="44">
        <f t="shared" si="17"/>
        <v>-1.0497659337792432E-3</v>
      </c>
      <c r="CL42" s="44">
        <f t="shared" si="18"/>
        <v>-2.3135924450052186E-3</v>
      </c>
      <c r="CM42" s="44">
        <f t="shared" si="19"/>
        <v>-1.9894900474950637E-4</v>
      </c>
      <c r="CN42" s="44">
        <f t="shared" si="20"/>
        <v>5.17147391563145E-4</v>
      </c>
      <c r="CO42" s="44">
        <f t="shared" si="21"/>
        <v>-2.9738742167729668E-3</v>
      </c>
      <c r="CP42" s="44">
        <f t="shared" si="22"/>
        <v>2.1354229067733846E-5</v>
      </c>
      <c r="CQ42" s="44">
        <f t="shared" si="23"/>
        <v>3.0585054413508265E-3</v>
      </c>
      <c r="CR42" s="44">
        <f t="shared" si="24"/>
        <v>3.4023790186069208E-3</v>
      </c>
      <c r="CS42" s="44" t="str">
        <f t="shared" si="25"/>
        <v/>
      </c>
      <c r="CT42" s="44">
        <f t="shared" si="26"/>
        <v>1.6327753551331807E-2</v>
      </c>
      <c r="CU42" s="44">
        <f t="shared" si="27"/>
        <v>-1.2121161819173826E-6</v>
      </c>
      <c r="CV42" s="44">
        <f t="shared" si="28"/>
        <v>8.3181519833023766E-6</v>
      </c>
      <c r="CW42" s="44">
        <f t="shared" si="29"/>
        <v>-1.1329017120460668E-4</v>
      </c>
      <c r="CX42" s="44">
        <f t="shared" si="30"/>
        <v>1.2805986488059573E-3</v>
      </c>
      <c r="CY42" s="44">
        <f t="shared" si="31"/>
        <v>1.0648006545288558E-4</v>
      </c>
    </row>
    <row r="43" spans="1:103" x14ac:dyDescent="0.25">
      <c r="A43" s="90" t="s">
        <v>206</v>
      </c>
      <c r="B43" s="73">
        <v>70490.664350000006</v>
      </c>
      <c r="C43" s="73">
        <v>1014.7367378</v>
      </c>
      <c r="D43" s="73">
        <v>13611.076639000001</v>
      </c>
      <c r="E43" s="73">
        <v>19382.410962000002</v>
      </c>
      <c r="F43" s="73">
        <v>16995.210931000001</v>
      </c>
      <c r="G43" s="73">
        <v>2751.6194046000001</v>
      </c>
      <c r="H43" s="73">
        <v>20368.670552</v>
      </c>
      <c r="I43" s="73">
        <v>152.89455531999999</v>
      </c>
      <c r="J43" s="73">
        <v>286.64643232999998</v>
      </c>
      <c r="K43" s="73"/>
      <c r="L43" s="73">
        <v>164.81310070999999</v>
      </c>
      <c r="M43" s="73">
        <v>55.027394360000002</v>
      </c>
      <c r="N43" s="73">
        <v>132.01495398</v>
      </c>
      <c r="O43" s="73">
        <v>5.49881039</v>
      </c>
      <c r="P43" s="73">
        <v>28.154212418</v>
      </c>
      <c r="Q43" s="73">
        <v>14.128183894999999</v>
      </c>
      <c r="R43" s="73"/>
      <c r="S43" s="73" t="s">
        <v>206</v>
      </c>
      <c r="T43" s="73">
        <v>60.850312022288897</v>
      </c>
      <c r="U43" s="73">
        <v>15.3035095750668</v>
      </c>
      <c r="V43" s="73">
        <v>5.4961056143554901</v>
      </c>
      <c r="W43" s="73">
        <v>153.31795421478901</v>
      </c>
      <c r="X43" s="73">
        <v>153.31333793876399</v>
      </c>
      <c r="Y43" s="73">
        <v>150.38687915653301</v>
      </c>
      <c r="Z43" s="73">
        <v>13.9478735781613</v>
      </c>
      <c r="AA43" s="73">
        <v>286.66790259311603</v>
      </c>
      <c r="AB43" s="73">
        <v>28.196200847988099</v>
      </c>
      <c r="AC43" s="73">
        <v>1725.01512522294</v>
      </c>
      <c r="AD43" s="73">
        <v>0</v>
      </c>
      <c r="AE43" s="73">
        <v>70518.172478160399</v>
      </c>
      <c r="AF43" s="73">
        <v>792.10740088976604</v>
      </c>
      <c r="AG43" s="73">
        <v>38.5047710510756</v>
      </c>
      <c r="AH43" s="73">
        <v>94.396557425336297</v>
      </c>
      <c r="AI43" s="73">
        <v>1118.37746581803</v>
      </c>
      <c r="AJ43" s="73">
        <v>3.6908981560125599E-2</v>
      </c>
      <c r="AK43" s="73">
        <v>165.38108770966599</v>
      </c>
      <c r="AL43" s="73">
        <v>165.38108770966599</v>
      </c>
      <c r="AM43" s="73">
        <v>55.027294034788902</v>
      </c>
      <c r="AN43" s="73">
        <v>0</v>
      </c>
      <c r="AO43" s="73">
        <v>1241.4122847250001</v>
      </c>
      <c r="AP43" s="73">
        <v>4.3683317676264597</v>
      </c>
      <c r="AQ43" s="73">
        <v>145.374564701487</v>
      </c>
      <c r="AR43" s="73">
        <v>7.1627586389214901</v>
      </c>
      <c r="AS43" s="73">
        <v>132.02471905178001</v>
      </c>
      <c r="AT43" s="73">
        <v>14.1222370235137</v>
      </c>
      <c r="AU43" s="73">
        <v>1013.95302513842</v>
      </c>
      <c r="AV43" s="73">
        <v>0</v>
      </c>
      <c r="AW43" s="73">
        <v>20299.55409492</v>
      </c>
      <c r="AX43" s="73">
        <v>12226.459322585701</v>
      </c>
      <c r="AY43" s="73">
        <v>1358.4966648147799</v>
      </c>
      <c r="AZ43" s="73">
        <v>13584.955987400501</v>
      </c>
      <c r="BA43" s="73">
        <v>4.8753879701044396E-3</v>
      </c>
      <c r="BB43" s="73">
        <v>626.43658117170105</v>
      </c>
      <c r="BC43" s="73">
        <v>10.1602985526656</v>
      </c>
      <c r="BD43" s="73">
        <v>12841.082685835399</v>
      </c>
      <c r="BE43" s="73">
        <v>39.271085264857703</v>
      </c>
      <c r="BF43" s="73">
        <v>804.20474247259403</v>
      </c>
      <c r="BG43" s="73">
        <v>1220.58846144942</v>
      </c>
      <c r="BH43" s="73">
        <v>6.8780949244090301</v>
      </c>
      <c r="BI43" s="73">
        <v>0.50739494981729105</v>
      </c>
      <c r="BJ43" s="73">
        <v>1021.7301751021</v>
      </c>
      <c r="BK43" s="73">
        <v>19375.5557181595</v>
      </c>
      <c r="BL43" s="73">
        <v>16989.215231378901</v>
      </c>
      <c r="BM43" s="73">
        <v>2386.3404867805302</v>
      </c>
      <c r="BN43" s="73">
        <v>16.545932170395201</v>
      </c>
      <c r="BO43" s="73">
        <v>0.25177554906176802</v>
      </c>
      <c r="BP43" s="73">
        <v>1189.38839244476</v>
      </c>
      <c r="BQ43" s="73">
        <v>73.432050155150307</v>
      </c>
      <c r="BR43" s="73">
        <v>3899.42482272083</v>
      </c>
      <c r="BS43" s="73">
        <v>150.09545241599</v>
      </c>
      <c r="BT43" s="73">
        <v>45.815764494562799</v>
      </c>
      <c r="BU43" s="73">
        <v>7348.7031724510398</v>
      </c>
      <c r="BV43" s="73">
        <v>130.28311813073799</v>
      </c>
      <c r="BW43" s="73">
        <v>672.37537218979605</v>
      </c>
      <c r="BX43" s="73">
        <v>489.220582273736</v>
      </c>
      <c r="BY43" s="73">
        <v>0.62166179775900099</v>
      </c>
      <c r="BZ43" s="73">
        <v>2744.6122834217899</v>
      </c>
      <c r="CA43" s="73">
        <v>614.18021790941305</v>
      </c>
      <c r="CB43" s="73">
        <v>40.5410026498325</v>
      </c>
      <c r="CC43" s="73">
        <v>37.093874762180903</v>
      </c>
      <c r="CD43" s="73">
        <v>945.71462930206701</v>
      </c>
      <c r="CE43" s="73">
        <v>0</v>
      </c>
      <c r="CF43" s="73">
        <v>481.072440370376</v>
      </c>
      <c r="CG43" s="73">
        <v>20370.779787805099</v>
      </c>
      <c r="CH43" s="73">
        <v>788.02872456450098</v>
      </c>
      <c r="CI43" s="90"/>
      <c r="CJ43" s="44">
        <f t="shared" si="16"/>
        <v>3.9023789056390863E-4</v>
      </c>
      <c r="CK43" s="44">
        <f t="shared" si="17"/>
        <v>-7.7233102181669289E-4</v>
      </c>
      <c r="CL43" s="44">
        <f t="shared" si="18"/>
        <v>-1.9190731411103897E-3</v>
      </c>
      <c r="CM43" s="44">
        <f t="shared" si="19"/>
        <v>-3.5368375244659747E-4</v>
      </c>
      <c r="CN43" s="44">
        <f t="shared" si="20"/>
        <v>-3.5278759677903973E-4</v>
      </c>
      <c r="CO43" s="44">
        <f t="shared" si="21"/>
        <v>-2.5465444699568633E-3</v>
      </c>
      <c r="CP43" s="44">
        <f t="shared" si="22"/>
        <v>1.0355294419998633E-4</v>
      </c>
      <c r="CQ43" s="44">
        <f t="shared" si="23"/>
        <v>2.7390289856137075E-3</v>
      </c>
      <c r="CR43" s="44">
        <f t="shared" si="24"/>
        <v>7.4901553602195153E-5</v>
      </c>
      <c r="CS43" s="44" t="str">
        <f t="shared" si="25"/>
        <v/>
      </c>
      <c r="CT43" s="44">
        <f t="shared" si="26"/>
        <v>3.4462490980338802E-3</v>
      </c>
      <c r="CU43" s="44">
        <f t="shared" si="27"/>
        <v>-1.8231866557979367E-6</v>
      </c>
      <c r="CV43" s="44">
        <f t="shared" si="28"/>
        <v>7.3969436685852134E-5</v>
      </c>
      <c r="CW43" s="44">
        <f t="shared" si="29"/>
        <v>-4.9188378079535733E-4</v>
      </c>
      <c r="CX43" s="44">
        <f t="shared" si="30"/>
        <v>1.4913729201408476E-3</v>
      </c>
      <c r="CY43" s="44">
        <f t="shared" si="31"/>
        <v>-4.2092257083406253E-4</v>
      </c>
    </row>
    <row r="44" spans="1:103" x14ac:dyDescent="0.25">
      <c r="A44" s="90" t="s">
        <v>207</v>
      </c>
      <c r="B44" s="73">
        <v>145145.13811999999</v>
      </c>
      <c r="C44" s="73">
        <v>2860.8214108000002</v>
      </c>
      <c r="D44" s="73">
        <v>48932.120411999997</v>
      </c>
      <c r="E44" s="73">
        <v>30080.366539999999</v>
      </c>
      <c r="F44" s="73">
        <v>25905.153256000001</v>
      </c>
      <c r="G44" s="73">
        <v>4124.3493412999997</v>
      </c>
      <c r="H44" s="73">
        <v>64316.709267999999</v>
      </c>
      <c r="I44" s="73">
        <v>408.28063135000002</v>
      </c>
      <c r="J44" s="73">
        <v>511.84544289000002</v>
      </c>
      <c r="K44" s="73"/>
      <c r="L44" s="73">
        <v>540.98999895999998</v>
      </c>
      <c r="M44" s="73">
        <v>97.936948935000004</v>
      </c>
      <c r="N44" s="73">
        <v>552.83921062000002</v>
      </c>
      <c r="O44" s="73">
        <v>7.8502766026000002</v>
      </c>
      <c r="P44" s="73">
        <v>56.656281323999998</v>
      </c>
      <c r="Q44" s="73">
        <v>33.500197495999998</v>
      </c>
      <c r="R44" s="73"/>
      <c r="S44" s="73" t="s">
        <v>207</v>
      </c>
      <c r="T44" s="73">
        <v>256.977231754478</v>
      </c>
      <c r="U44" s="73">
        <v>28.898335179657501</v>
      </c>
      <c r="V44" s="73">
        <v>7.85026225567134</v>
      </c>
      <c r="W44" s="73">
        <v>411.84372630193297</v>
      </c>
      <c r="X44" s="73">
        <v>411.72455783850199</v>
      </c>
      <c r="Y44" s="73">
        <v>436.27769875463702</v>
      </c>
      <c r="Z44" s="73">
        <v>59.247830811456197</v>
      </c>
      <c r="AA44" s="73">
        <v>519.43020339720795</v>
      </c>
      <c r="AB44" s="73">
        <v>56.812417286980399</v>
      </c>
      <c r="AC44" s="73">
        <v>5880.94014005802</v>
      </c>
      <c r="AD44" s="73">
        <v>0</v>
      </c>
      <c r="AE44" s="73">
        <v>145942.08445214599</v>
      </c>
      <c r="AF44" s="73">
        <v>1444.2544107429101</v>
      </c>
      <c r="AG44" s="73">
        <v>132.814262222548</v>
      </c>
      <c r="AH44" s="73">
        <v>171.13772493701401</v>
      </c>
      <c r="AI44" s="73">
        <v>2366.4185013258498</v>
      </c>
      <c r="AJ44" s="73">
        <v>0.94764738006895899</v>
      </c>
      <c r="AK44" s="73">
        <v>546.05885387652904</v>
      </c>
      <c r="AL44" s="73">
        <v>546.05885387652904</v>
      </c>
      <c r="AM44" s="73">
        <v>97.936786805461907</v>
      </c>
      <c r="AN44" s="73">
        <v>0</v>
      </c>
      <c r="AO44" s="73">
        <v>3965.7511962931198</v>
      </c>
      <c r="AP44" s="73">
        <v>13.872954228402801</v>
      </c>
      <c r="AQ44" s="73">
        <v>388.74216853864698</v>
      </c>
      <c r="AR44" s="73">
        <v>17.816877467948</v>
      </c>
      <c r="AS44" s="73">
        <v>556.20133476430397</v>
      </c>
      <c r="AT44" s="73">
        <v>33.905447193601297</v>
      </c>
      <c r="AU44" s="73">
        <v>2860.6370997386002</v>
      </c>
      <c r="AV44" s="73">
        <v>0</v>
      </c>
      <c r="AW44" s="73">
        <v>64051.008701202001</v>
      </c>
      <c r="AX44" s="73">
        <v>43954.042512631</v>
      </c>
      <c r="AY44" s="73">
        <v>4883.7821180389901</v>
      </c>
      <c r="AZ44" s="73">
        <v>48837.824630670002</v>
      </c>
      <c r="BA44" s="73">
        <v>1.11801636476311E-2</v>
      </c>
      <c r="BB44" s="73">
        <v>1553.1935136143099</v>
      </c>
      <c r="BC44" s="73">
        <v>9.8011202330285396</v>
      </c>
      <c r="BD44" s="73">
        <v>43011.048170459799</v>
      </c>
      <c r="BE44" s="73">
        <v>11.936894026025501</v>
      </c>
      <c r="BF44" s="73">
        <v>1327.8355458864501</v>
      </c>
      <c r="BG44" s="73">
        <v>1980.52837725822</v>
      </c>
      <c r="BH44" s="73">
        <v>12.2009340802592</v>
      </c>
      <c r="BI44" s="73">
        <v>3.7418337388790599</v>
      </c>
      <c r="BJ44" s="73">
        <v>986.71668750563504</v>
      </c>
      <c r="BK44" s="73">
        <v>30135.9937644727</v>
      </c>
      <c r="BL44" s="73">
        <v>25949.211435117599</v>
      </c>
      <c r="BM44" s="73">
        <v>4186.78232935509</v>
      </c>
      <c r="BN44" s="73">
        <v>19.6839795408874</v>
      </c>
      <c r="BO44" s="73">
        <v>0.69477535555702497</v>
      </c>
      <c r="BP44" s="73">
        <v>1211.42166575946</v>
      </c>
      <c r="BQ44" s="73">
        <v>124.928953125657</v>
      </c>
      <c r="BR44" s="73">
        <v>6662.6644781163604</v>
      </c>
      <c r="BS44" s="73">
        <v>249.91463221867599</v>
      </c>
      <c r="BT44" s="73">
        <v>99.877507952843104</v>
      </c>
      <c r="BU44" s="73">
        <v>12698.389068271599</v>
      </c>
      <c r="BV44" s="73">
        <v>376.15201819755299</v>
      </c>
      <c r="BW44" s="73">
        <v>21.767768080490701</v>
      </c>
      <c r="BX44" s="73">
        <v>526.54417236781899</v>
      </c>
      <c r="BY44" s="73">
        <v>0.563041599720012</v>
      </c>
      <c r="BZ44" s="73">
        <v>4114.4985931670399</v>
      </c>
      <c r="CA44" s="73">
        <v>2005.4248940950199</v>
      </c>
      <c r="CB44" s="73">
        <v>40.199555411808802</v>
      </c>
      <c r="CC44" s="73">
        <v>156.398840867697</v>
      </c>
      <c r="CD44" s="73">
        <v>3415.0261966818598</v>
      </c>
      <c r="CE44" s="73">
        <v>0</v>
      </c>
      <c r="CF44" s="73">
        <v>1655.7051141393799</v>
      </c>
      <c r="CG44" s="73">
        <v>64326.402728109402</v>
      </c>
      <c r="CH44" s="73">
        <v>2365.0932557249198</v>
      </c>
      <c r="CI44" s="90"/>
      <c r="CJ44" s="44">
        <f t="shared" si="16"/>
        <v>5.4906856851596637E-3</v>
      </c>
      <c r="CK44" s="44">
        <f t="shared" si="17"/>
        <v>-6.4425923514193172E-5</v>
      </c>
      <c r="CL44" s="44">
        <f t="shared" si="18"/>
        <v>-1.9270732708094461E-3</v>
      </c>
      <c r="CM44" s="44">
        <f t="shared" si="19"/>
        <v>1.8492867897314067E-3</v>
      </c>
      <c r="CN44" s="44">
        <f t="shared" si="20"/>
        <v>1.7007496030695291E-3</v>
      </c>
      <c r="CO44" s="44">
        <f t="shared" si="21"/>
        <v>-2.3884368945950667E-3</v>
      </c>
      <c r="CP44" s="44">
        <f t="shared" si="22"/>
        <v>1.5071449114431598E-4</v>
      </c>
      <c r="CQ44" s="44">
        <f t="shared" si="23"/>
        <v>8.4351943836141821E-3</v>
      </c>
      <c r="CR44" s="44">
        <f t="shared" si="24"/>
        <v>1.4818458604188378E-2</v>
      </c>
      <c r="CS44" s="44" t="str">
        <f t="shared" si="25"/>
        <v/>
      </c>
      <c r="CT44" s="44">
        <f t="shared" si="26"/>
        <v>9.3695907988566099E-3</v>
      </c>
      <c r="CU44" s="44">
        <f t="shared" si="27"/>
        <v>-1.6554481210634547E-6</v>
      </c>
      <c r="CV44" s="44">
        <f t="shared" si="28"/>
        <v>6.0815587601562877E-3</v>
      </c>
      <c r="CW44" s="44">
        <f t="shared" si="29"/>
        <v>-1.8275698279791856E-6</v>
      </c>
      <c r="CX44" s="44">
        <f t="shared" si="30"/>
        <v>2.7558455890796339E-3</v>
      </c>
      <c r="CY44" s="44">
        <f t="shared" si="31"/>
        <v>1.2096934582241991E-2</v>
      </c>
    </row>
    <row r="45" spans="1:103" x14ac:dyDescent="0.25">
      <c r="A45" s="90" t="s">
        <v>208</v>
      </c>
      <c r="B45" s="73">
        <v>4883.0330919999997</v>
      </c>
      <c r="C45" s="73">
        <v>5836.136614</v>
      </c>
      <c r="D45" s="73">
        <v>6887.4542748000003</v>
      </c>
      <c r="E45" s="73">
        <v>2116.9465224999999</v>
      </c>
      <c r="F45" s="73">
        <v>1902.1331639</v>
      </c>
      <c r="G45" s="73">
        <v>313.17946367000002</v>
      </c>
      <c r="H45" s="73">
        <v>5538.9813518999999</v>
      </c>
      <c r="I45" s="73">
        <v>29.188734225000001</v>
      </c>
      <c r="J45" s="73">
        <v>55.243076719000001</v>
      </c>
      <c r="K45" s="73"/>
      <c r="L45" s="73">
        <v>66.468223339000005</v>
      </c>
      <c r="M45" s="73">
        <v>2.79677211</v>
      </c>
      <c r="N45" s="73">
        <v>60.831446114999999</v>
      </c>
      <c r="O45" s="73">
        <v>0.2242195065</v>
      </c>
      <c r="P45" s="73">
        <v>1.5230193361</v>
      </c>
      <c r="Q45" s="73">
        <v>4.9118559345000001</v>
      </c>
      <c r="R45" s="73"/>
      <c r="S45" s="73" t="s">
        <v>208</v>
      </c>
      <c r="T45" s="73">
        <v>28.558242992410602</v>
      </c>
      <c r="U45" s="73">
        <v>12.9369923545955</v>
      </c>
      <c r="V45" s="73">
        <v>0.22407159627637899</v>
      </c>
      <c r="W45" s="73">
        <v>30.099169028122301</v>
      </c>
      <c r="X45" s="73">
        <v>30.069017385000201</v>
      </c>
      <c r="Y45" s="73">
        <v>44.655246862365402</v>
      </c>
      <c r="Z45" s="73">
        <v>6.64248074342827</v>
      </c>
      <c r="AA45" s="73">
        <v>69.281882690156394</v>
      </c>
      <c r="AB45" s="73">
        <v>1.54201201617795</v>
      </c>
      <c r="AC45" s="73">
        <v>95443.739286153097</v>
      </c>
      <c r="AD45" s="73">
        <v>0</v>
      </c>
      <c r="AE45" s="73">
        <v>4911.7978413664196</v>
      </c>
      <c r="AF45" s="73">
        <v>30.888810739476501</v>
      </c>
      <c r="AG45" s="73">
        <v>617.97472742212403</v>
      </c>
      <c r="AH45" s="73">
        <v>6.6896330105937496</v>
      </c>
      <c r="AI45" s="73">
        <v>684.25479975451105</v>
      </c>
      <c r="AJ45" s="73">
        <v>0.23904887199330799</v>
      </c>
      <c r="AK45" s="73">
        <v>68.1210872973096</v>
      </c>
      <c r="AL45" s="73">
        <v>68.1210872973096</v>
      </c>
      <c r="AM45" s="73">
        <v>2.7967662657010401</v>
      </c>
      <c r="AN45" s="73">
        <v>0</v>
      </c>
      <c r="AO45" s="73">
        <v>246.451625599664</v>
      </c>
      <c r="AP45" s="73">
        <v>1.12375687386407</v>
      </c>
      <c r="AQ45" s="73">
        <v>44.797193764492498</v>
      </c>
      <c r="AR45" s="73">
        <v>6.0434327583039797</v>
      </c>
      <c r="AS45" s="73">
        <v>61.776604024798601</v>
      </c>
      <c r="AT45" s="73">
        <v>5.0395845228993199</v>
      </c>
      <c r="AU45" s="73">
        <v>5835.0198461394302</v>
      </c>
      <c r="AV45" s="73">
        <v>0</v>
      </c>
      <c r="AW45" s="73">
        <v>6128.2833694340197</v>
      </c>
      <c r="AX45" s="73">
        <v>6188.0619988006802</v>
      </c>
      <c r="AY45" s="73">
        <v>687.56302010945899</v>
      </c>
      <c r="AZ45" s="73">
        <v>6875.6250189101402</v>
      </c>
      <c r="BA45" s="73">
        <v>2.1723851615907401E-3</v>
      </c>
      <c r="BB45" s="73">
        <v>76.574690083037098</v>
      </c>
      <c r="BC45" s="73">
        <v>1.3957316576001499</v>
      </c>
      <c r="BD45" s="73">
        <v>2917.8613041597901</v>
      </c>
      <c r="BE45" s="73">
        <v>4.7326165793085098</v>
      </c>
      <c r="BF45" s="73">
        <v>22.1528803606761</v>
      </c>
      <c r="BG45" s="73">
        <v>88.505682424202305</v>
      </c>
      <c r="BH45" s="73">
        <v>1.9422090538313499</v>
      </c>
      <c r="BI45" s="73">
        <v>0.86964148382082695</v>
      </c>
      <c r="BJ45" s="73">
        <v>17.812899006266601</v>
      </c>
      <c r="BK45" s="73">
        <v>2122.3896055749301</v>
      </c>
      <c r="BL45" s="73">
        <v>1906.3966188192001</v>
      </c>
      <c r="BM45" s="73">
        <v>215.992986755733</v>
      </c>
      <c r="BN45" s="73">
        <v>1.4925816639384399</v>
      </c>
      <c r="BO45" s="73">
        <v>0.14854041314616001</v>
      </c>
      <c r="BP45" s="73">
        <v>176.730120967608</v>
      </c>
      <c r="BQ45" s="73">
        <v>5.7178464238275497</v>
      </c>
      <c r="BR45" s="73">
        <v>438.25443906149201</v>
      </c>
      <c r="BS45" s="73">
        <v>2.1049198950599899</v>
      </c>
      <c r="BT45" s="73">
        <v>7.0891579578586397</v>
      </c>
      <c r="BU45" s="73">
        <v>1065.9756130226999</v>
      </c>
      <c r="BV45" s="73">
        <v>25.098440655613899</v>
      </c>
      <c r="BW45" s="73">
        <v>15.7683375527593</v>
      </c>
      <c r="BX45" s="73">
        <v>55.578604522782001</v>
      </c>
      <c r="BY45" s="73">
        <v>0.124796772323175</v>
      </c>
      <c r="BZ45" s="73">
        <v>312.276281696897</v>
      </c>
      <c r="CA45" s="73">
        <v>145.584049165225</v>
      </c>
      <c r="CB45" s="73">
        <v>6.0088508258403603E-2</v>
      </c>
      <c r="CC45" s="73">
        <v>17.337956362636</v>
      </c>
      <c r="CD45" s="73">
        <v>594.73867893402905</v>
      </c>
      <c r="CE45" s="73">
        <v>0</v>
      </c>
      <c r="CF45" s="73">
        <v>179.024349375452</v>
      </c>
      <c r="CG45" s="73">
        <v>5540.28693496916</v>
      </c>
      <c r="CH45" s="73">
        <v>178.91822950042501</v>
      </c>
      <c r="CI45" s="90"/>
      <c r="CJ45" s="44">
        <f t="shared" si="16"/>
        <v>5.8907545422016349E-3</v>
      </c>
      <c r="CK45" s="44">
        <f t="shared" si="17"/>
        <v>-1.9135396143586233E-4</v>
      </c>
      <c r="CL45" s="44">
        <f t="shared" si="18"/>
        <v>-1.7175077202532397E-3</v>
      </c>
      <c r="CM45" s="44">
        <f t="shared" si="19"/>
        <v>2.5711953594851383E-3</v>
      </c>
      <c r="CN45" s="44">
        <f t="shared" si="20"/>
        <v>2.2414071738587268E-3</v>
      </c>
      <c r="CO45" s="44">
        <f t="shared" si="21"/>
        <v>-2.8839118712289122E-3</v>
      </c>
      <c r="CP45" s="44">
        <f t="shared" si="22"/>
        <v>2.3570815393921622E-4</v>
      </c>
      <c r="CQ45" s="44">
        <f t="shared" si="23"/>
        <v>3.015831906976775E-2</v>
      </c>
      <c r="CR45" s="44">
        <f t="shared" si="24"/>
        <v>0.25412787999781994</v>
      </c>
      <c r="CS45" s="44" t="str">
        <f t="shared" si="25"/>
        <v/>
      </c>
      <c r="CT45" s="44">
        <f t="shared" si="26"/>
        <v>2.486697966755767E-2</v>
      </c>
      <c r="CU45" s="44">
        <f t="shared" si="27"/>
        <v>-2.0896586243093906E-6</v>
      </c>
      <c r="CV45" s="44">
        <f t="shared" si="28"/>
        <v>1.5537324363649196E-2</v>
      </c>
      <c r="CW45" s="44">
        <f t="shared" si="29"/>
        <v>-6.5966706434175345E-4</v>
      </c>
      <c r="CX45" s="44">
        <f t="shared" si="30"/>
        <v>1.2470412967037364E-2</v>
      </c>
      <c r="CY45" s="44">
        <f t="shared" si="31"/>
        <v>2.6004139800228452E-2</v>
      </c>
    </row>
    <row r="46" spans="1:103" x14ac:dyDescent="0.25">
      <c r="A46" s="90" t="s">
        <v>209</v>
      </c>
      <c r="B46" s="73">
        <v>5753.6305149</v>
      </c>
      <c r="C46" s="73">
        <v>115.46903453</v>
      </c>
      <c r="D46" s="73">
        <v>3087.915962</v>
      </c>
      <c r="E46" s="73">
        <v>1571.4763728999999</v>
      </c>
      <c r="F46" s="73">
        <v>1413.2137006999999</v>
      </c>
      <c r="G46" s="73">
        <v>94.079777563999997</v>
      </c>
      <c r="H46" s="73">
        <v>1841.5062793</v>
      </c>
      <c r="I46" s="73">
        <v>13.429589511</v>
      </c>
      <c r="J46" s="73">
        <v>25.655332504</v>
      </c>
      <c r="K46" s="73"/>
      <c r="L46" s="73">
        <v>16.026661017999999</v>
      </c>
      <c r="M46" s="73">
        <v>4.9434470332</v>
      </c>
      <c r="N46" s="73">
        <v>26.584502107999999</v>
      </c>
      <c r="O46" s="73">
        <v>0.50846777649999997</v>
      </c>
      <c r="P46" s="73">
        <v>2.5222462700000001</v>
      </c>
      <c r="Q46" s="73">
        <v>1.8405302699999999</v>
      </c>
      <c r="R46" s="73"/>
      <c r="S46" s="73" t="s">
        <v>209</v>
      </c>
      <c r="T46" s="73">
        <v>12.3691773350748</v>
      </c>
      <c r="U46" s="73">
        <v>2.8120827353239601</v>
      </c>
      <c r="V46" s="73">
        <v>0.50821486354128398</v>
      </c>
      <c r="W46" s="73">
        <v>13.4694345197136</v>
      </c>
      <c r="X46" s="73">
        <v>13.4694073408689</v>
      </c>
      <c r="Y46" s="73">
        <v>12.081954309727299</v>
      </c>
      <c r="Z46" s="73">
        <v>2.8320463200619401</v>
      </c>
      <c r="AA46" s="73">
        <v>25.656737268799102</v>
      </c>
      <c r="AB46" s="73">
        <v>2.5262236637619</v>
      </c>
      <c r="AC46" s="73">
        <v>167.45081260962601</v>
      </c>
      <c r="AD46" s="73">
        <v>0</v>
      </c>
      <c r="AE46" s="73">
        <v>5757.2528130425399</v>
      </c>
      <c r="AF46" s="73">
        <v>55.019983527753404</v>
      </c>
      <c r="AG46" s="73">
        <v>3.07010144934869</v>
      </c>
      <c r="AH46" s="73">
        <v>6.7103101687855302</v>
      </c>
      <c r="AI46" s="73">
        <v>63.008099728041202</v>
      </c>
      <c r="AJ46" s="73">
        <v>2.7813733421931598E-4</v>
      </c>
      <c r="AK46" s="73">
        <v>16.077616870572101</v>
      </c>
      <c r="AL46" s="73">
        <v>16.077616870572101</v>
      </c>
      <c r="AM46" s="73">
        <v>4.9434443632555602</v>
      </c>
      <c r="AN46" s="73">
        <v>0</v>
      </c>
      <c r="AO46" s="73">
        <v>102.507484031129</v>
      </c>
      <c r="AP46" s="73">
        <v>0.35188711866748201</v>
      </c>
      <c r="AQ46" s="73">
        <v>14.685120242753399</v>
      </c>
      <c r="AR46" s="73">
        <v>0.71829843899755697</v>
      </c>
      <c r="AS46" s="73">
        <v>26.5843379530391</v>
      </c>
      <c r="AT46" s="73">
        <v>1.84008549358602</v>
      </c>
      <c r="AU46" s="73">
        <v>115.41623067180301</v>
      </c>
      <c r="AV46" s="73">
        <v>0</v>
      </c>
      <c r="AW46" s="73">
        <v>1820.34896520555</v>
      </c>
      <c r="AX46" s="73">
        <v>2773.97193849104</v>
      </c>
      <c r="AY46" s="73">
        <v>308.21849553068</v>
      </c>
      <c r="AZ46" s="73">
        <v>3082.1904340217202</v>
      </c>
      <c r="BA46" s="73">
        <v>3.3832260349344299E-4</v>
      </c>
      <c r="BB46" s="73">
        <v>46.341414721308197</v>
      </c>
      <c r="BC46" s="73">
        <v>0.35056204644036199</v>
      </c>
      <c r="BD46" s="73">
        <v>1203.18540929248</v>
      </c>
      <c r="BE46" s="73">
        <v>2.6061247871161801</v>
      </c>
      <c r="BF46" s="73">
        <v>61.9372330891714</v>
      </c>
      <c r="BG46" s="73">
        <v>107.969851353362</v>
      </c>
      <c r="BH46" s="73">
        <v>0.446467631409249</v>
      </c>
      <c r="BI46" s="73">
        <v>4.6605822957830898E-3</v>
      </c>
      <c r="BJ46" s="73">
        <v>75.676735395757206</v>
      </c>
      <c r="BK46" s="73">
        <v>1571.2816868423099</v>
      </c>
      <c r="BL46" s="73">
        <v>1412.93181586782</v>
      </c>
      <c r="BM46" s="73">
        <v>158.349870974498</v>
      </c>
      <c r="BN46" s="73">
        <v>1.2389961286837801</v>
      </c>
      <c r="BO46" s="73">
        <v>1.8946835430480001E-2</v>
      </c>
      <c r="BP46" s="73">
        <v>125.54125138753299</v>
      </c>
      <c r="BQ46" s="73">
        <v>5.6841080264775101</v>
      </c>
      <c r="BR46" s="73">
        <v>312.32741105728098</v>
      </c>
      <c r="BS46" s="73">
        <v>11.558049879572501</v>
      </c>
      <c r="BT46" s="73">
        <v>3.6635599034375499</v>
      </c>
      <c r="BU46" s="73">
        <v>596.41265331768</v>
      </c>
      <c r="BV46" s="73">
        <v>11.7416313750443</v>
      </c>
      <c r="BW46" s="73">
        <v>47.4656212194866</v>
      </c>
      <c r="BX46" s="73">
        <v>60.008671847528397</v>
      </c>
      <c r="BY46" s="73">
        <v>2.09113791564014E-2</v>
      </c>
      <c r="BZ46" s="73">
        <v>93.931183288965201</v>
      </c>
      <c r="CA46" s="73">
        <v>47.202389596791299</v>
      </c>
      <c r="CB46" s="73">
        <v>0.39600406188373899</v>
      </c>
      <c r="CC46" s="73">
        <v>7.5424231337622496</v>
      </c>
      <c r="CD46" s="73">
        <v>85.262911852508495</v>
      </c>
      <c r="CE46" s="73">
        <v>0</v>
      </c>
      <c r="CF46" s="73">
        <v>40.493295118107099</v>
      </c>
      <c r="CG46" s="73">
        <v>1841.62788108268</v>
      </c>
      <c r="CH46" s="73">
        <v>50.596943126617496</v>
      </c>
      <c r="CI46" s="90"/>
      <c r="CJ46" s="44">
        <f t="shared" si="16"/>
        <v>6.2956738934822482E-4</v>
      </c>
      <c r="CK46" s="44">
        <f t="shared" si="17"/>
        <v>-4.5729886295425994E-4</v>
      </c>
      <c r="CL46" s="44">
        <f t="shared" si="18"/>
        <v>-1.8541722147682731E-3</v>
      </c>
      <c r="CM46" s="44">
        <f t="shared" si="19"/>
        <v>-1.2388735907667813E-4</v>
      </c>
      <c r="CN46" s="44">
        <f t="shared" si="20"/>
        <v>-1.9946369897226991E-4</v>
      </c>
      <c r="CO46" s="44">
        <f t="shared" si="21"/>
        <v>-1.5794496849624369E-3</v>
      </c>
      <c r="CP46" s="44">
        <f t="shared" si="22"/>
        <v>6.6033868060590595E-5</v>
      </c>
      <c r="CQ46" s="44">
        <f t="shared" si="23"/>
        <v>2.9649327580925518E-3</v>
      </c>
      <c r="CR46" s="44">
        <f t="shared" si="24"/>
        <v>5.4755275492232359E-5</v>
      </c>
      <c r="CS46" s="44" t="str">
        <f t="shared" si="25"/>
        <v/>
      </c>
      <c r="CT46" s="44">
        <f t="shared" si="26"/>
        <v>3.1794428368374377E-3</v>
      </c>
      <c r="CU46" s="44">
        <f t="shared" si="27"/>
        <v>-5.4009771356465957E-7</v>
      </c>
      <c r="CV46" s="44">
        <f t="shared" si="28"/>
        <v>-6.1748367613646515E-6</v>
      </c>
      <c r="CW46" s="44">
        <f t="shared" si="29"/>
        <v>-4.9740213717552959E-4</v>
      </c>
      <c r="CX46" s="44">
        <f t="shared" si="30"/>
        <v>1.5769252230472611E-3</v>
      </c>
      <c r="CY46" s="44">
        <f t="shared" si="31"/>
        <v>-2.4165666885765807E-4</v>
      </c>
    </row>
    <row r="47" spans="1:103" x14ac:dyDescent="0.25">
      <c r="A47" s="90" t="s">
        <v>210</v>
      </c>
      <c r="B47" s="73">
        <v>67837.152159999998</v>
      </c>
      <c r="C47" s="73">
        <v>1351.5526314000001</v>
      </c>
      <c r="D47" s="73">
        <v>19719.087510000001</v>
      </c>
      <c r="E47" s="73">
        <v>21953.832298000001</v>
      </c>
      <c r="F47" s="73">
        <v>19561.768806</v>
      </c>
      <c r="G47" s="73">
        <v>1835.406344</v>
      </c>
      <c r="H47" s="73">
        <v>28169.014845999998</v>
      </c>
      <c r="I47" s="73">
        <v>174.97524261000001</v>
      </c>
      <c r="J47" s="73">
        <v>327.31683143999999</v>
      </c>
      <c r="K47" s="73"/>
      <c r="L47" s="73">
        <v>187.60008565999999</v>
      </c>
      <c r="M47" s="73">
        <v>48.310683965999999</v>
      </c>
      <c r="N47" s="73">
        <v>165.72909483999999</v>
      </c>
      <c r="O47" s="73">
        <v>5.8934987565999997</v>
      </c>
      <c r="P47" s="73">
        <v>27.564609020999999</v>
      </c>
      <c r="Q47" s="73">
        <v>18.166724704</v>
      </c>
      <c r="R47" s="73"/>
      <c r="S47" s="73" t="s">
        <v>210</v>
      </c>
      <c r="T47" s="73">
        <v>77.463698329804799</v>
      </c>
      <c r="U47" s="73">
        <v>24.2638456851932</v>
      </c>
      <c r="V47" s="73">
        <v>5.8890863395163002</v>
      </c>
      <c r="W47" s="73">
        <v>176.31172718106899</v>
      </c>
      <c r="X47" s="73">
        <v>176.25913522795199</v>
      </c>
      <c r="Y47" s="73">
        <v>198.63508371962101</v>
      </c>
      <c r="Z47" s="73">
        <v>17.9166730690735</v>
      </c>
      <c r="AA47" s="73">
        <v>955.40978964522196</v>
      </c>
      <c r="AB47" s="73">
        <v>27.6109791475414</v>
      </c>
      <c r="AC47" s="73">
        <v>8474.4615021271093</v>
      </c>
      <c r="AD47" s="73">
        <v>0</v>
      </c>
      <c r="AE47" s="73">
        <v>67868.876182917404</v>
      </c>
      <c r="AF47" s="73">
        <v>1350.35577287314</v>
      </c>
      <c r="AG47" s="73">
        <v>267.251475712142</v>
      </c>
      <c r="AH47" s="73">
        <v>88.951777469078905</v>
      </c>
      <c r="AI47" s="73">
        <v>2375.9946527488901</v>
      </c>
      <c r="AJ47" s="73">
        <v>0.41619382662740201</v>
      </c>
      <c r="AK47" s="73">
        <v>189.75774349559501</v>
      </c>
      <c r="AL47" s="73">
        <v>189.75774349559501</v>
      </c>
      <c r="AM47" s="73">
        <v>48.3106366006161</v>
      </c>
      <c r="AN47" s="73">
        <v>0</v>
      </c>
      <c r="AO47" s="73">
        <v>1621.8217857869799</v>
      </c>
      <c r="AP47" s="73">
        <v>6.5834047687442796</v>
      </c>
      <c r="AQ47" s="73">
        <v>209.27003703936501</v>
      </c>
      <c r="AR47" s="73">
        <v>10.979053300408401</v>
      </c>
      <c r="AS47" s="73">
        <v>167.21421094518399</v>
      </c>
      <c r="AT47" s="73">
        <v>18.333497850874</v>
      </c>
      <c r="AU47" s="73">
        <v>1350.8113997860401</v>
      </c>
      <c r="AV47" s="73">
        <v>0</v>
      </c>
      <c r="AW47" s="73">
        <v>28239.942235045699</v>
      </c>
      <c r="AX47" s="73">
        <v>17714.590133566999</v>
      </c>
      <c r="AY47" s="73">
        <v>1968.2877923819201</v>
      </c>
      <c r="AZ47" s="73">
        <v>19682.877925948898</v>
      </c>
      <c r="BA47" s="73">
        <v>1.0045162050645E-2</v>
      </c>
      <c r="BB47" s="73">
        <v>684.88489325413195</v>
      </c>
      <c r="BC47" s="73">
        <v>4.4772105884687203</v>
      </c>
      <c r="BD47" s="73">
        <v>16610.648468673699</v>
      </c>
      <c r="BE47" s="73">
        <v>55.886227097008799</v>
      </c>
      <c r="BF47" s="73">
        <v>701.72901745729905</v>
      </c>
      <c r="BG47" s="73">
        <v>1220.2329276277701</v>
      </c>
      <c r="BH47" s="73">
        <v>4.7088673347773504</v>
      </c>
      <c r="BI47" s="73">
        <v>2.2910348936545401E-2</v>
      </c>
      <c r="BJ47" s="73">
        <v>1201.3768983944799</v>
      </c>
      <c r="BK47" s="73">
        <v>21940.561265528799</v>
      </c>
      <c r="BL47" s="73">
        <v>19549.026190213401</v>
      </c>
      <c r="BM47" s="73">
        <v>2391.5350753153898</v>
      </c>
      <c r="BN47" s="73">
        <v>20.552154465737399</v>
      </c>
      <c r="BO47" s="73">
        <v>0.28060065146403401</v>
      </c>
      <c r="BP47" s="73">
        <v>1651.4369132977199</v>
      </c>
      <c r="BQ47" s="73">
        <v>71.906328238451806</v>
      </c>
      <c r="BR47" s="73">
        <v>4192.6823814326699</v>
      </c>
      <c r="BS47" s="73">
        <v>124.604522617547</v>
      </c>
      <c r="BT47" s="73">
        <v>44.848708951316397</v>
      </c>
      <c r="BU47" s="73">
        <v>8489.9142271973196</v>
      </c>
      <c r="BV47" s="73">
        <v>122.75265005048701</v>
      </c>
      <c r="BW47" s="73">
        <v>1087.18507941599</v>
      </c>
      <c r="BX47" s="73">
        <v>676.95163957737395</v>
      </c>
      <c r="BY47" s="73">
        <v>0.22957551908375901</v>
      </c>
      <c r="BZ47" s="73">
        <v>1833.45614160728</v>
      </c>
      <c r="CA47" s="73">
        <v>801.65375275025895</v>
      </c>
      <c r="CB47" s="73">
        <v>4.3533967358124297</v>
      </c>
      <c r="CC47" s="73">
        <v>47.103414028786702</v>
      </c>
      <c r="CD47" s="73">
        <v>1325.2748337549699</v>
      </c>
      <c r="CE47" s="73">
        <v>0</v>
      </c>
      <c r="CF47" s="73">
        <v>640.86694386189595</v>
      </c>
      <c r="CG47" s="73">
        <v>28171.6005455337</v>
      </c>
      <c r="CH47" s="73">
        <v>1061.23709542867</v>
      </c>
      <c r="CI47" s="90"/>
      <c r="CJ47" s="44">
        <f t="shared" si="16"/>
        <v>4.6764968615695823E-4</v>
      </c>
      <c r="CK47" s="44">
        <f t="shared" si="17"/>
        <v>-5.4842970724140565E-4</v>
      </c>
      <c r="CL47" s="44">
        <f t="shared" si="18"/>
        <v>-1.8362707723032395E-3</v>
      </c>
      <c r="CM47" s="44">
        <f t="shared" si="19"/>
        <v>-6.0449730557573232E-4</v>
      </c>
      <c r="CN47" s="44">
        <f t="shared" si="20"/>
        <v>-6.5140406846496011E-4</v>
      </c>
      <c r="CO47" s="44">
        <f t="shared" si="21"/>
        <v>-1.0625453045290498E-3</v>
      </c>
      <c r="CP47" s="44">
        <f t="shared" si="22"/>
        <v>9.1792330964988263E-5</v>
      </c>
      <c r="CQ47" s="44">
        <f t="shared" si="23"/>
        <v>7.3375672969554244E-3</v>
      </c>
      <c r="CR47" s="44">
        <f t="shared" si="24"/>
        <v>1.9189143297091853</v>
      </c>
      <c r="CS47" s="44" t="str">
        <f t="shared" si="25"/>
        <v/>
      </c>
      <c r="CT47" s="44">
        <f t="shared" si="26"/>
        <v>1.1501369138527385E-2</v>
      </c>
      <c r="CU47" s="44">
        <f t="shared" si="27"/>
        <v>-9.8043289829686353E-7</v>
      </c>
      <c r="CV47" s="44">
        <f t="shared" si="28"/>
        <v>8.9611067182728682E-3</v>
      </c>
      <c r="CW47" s="44">
        <f t="shared" si="29"/>
        <v>-7.4869229059530544E-4</v>
      </c>
      <c r="CX47" s="44">
        <f t="shared" si="30"/>
        <v>1.6822341469118615E-3</v>
      </c>
      <c r="CY47" s="44">
        <f t="shared" si="31"/>
        <v>9.18014389447315E-3</v>
      </c>
    </row>
    <row r="48" spans="1:103" x14ac:dyDescent="0.25">
      <c r="A48" s="90" t="s">
        <v>211</v>
      </c>
      <c r="B48" s="73">
        <v>13780.614294000001</v>
      </c>
      <c r="C48" s="73">
        <v>1259.8496216999999</v>
      </c>
      <c r="D48" s="73">
        <v>10224.379612999999</v>
      </c>
      <c r="E48" s="73">
        <v>8410.7017233999995</v>
      </c>
      <c r="F48" s="73">
        <v>7241.6956055999999</v>
      </c>
      <c r="G48" s="73">
        <v>1051.6290557</v>
      </c>
      <c r="H48" s="73">
        <v>11207.591909999999</v>
      </c>
      <c r="I48" s="73">
        <v>81.110306702000003</v>
      </c>
      <c r="J48" s="73">
        <v>153.63871391000001</v>
      </c>
      <c r="K48" s="73"/>
      <c r="L48" s="73">
        <v>99.874841403000005</v>
      </c>
      <c r="M48" s="73">
        <v>67.865652685000001</v>
      </c>
      <c r="N48" s="73">
        <v>163.91820555999999</v>
      </c>
      <c r="O48" s="73">
        <v>16.681858849000001</v>
      </c>
      <c r="P48" s="73">
        <v>4.9576764620000002</v>
      </c>
      <c r="Q48" s="73">
        <v>12.765993786999999</v>
      </c>
      <c r="R48" s="73"/>
      <c r="S48" s="73" t="s">
        <v>211</v>
      </c>
      <c r="T48" s="73">
        <v>76.328662963817607</v>
      </c>
      <c r="U48" s="73">
        <v>11.2774124077804</v>
      </c>
      <c r="V48" s="73">
        <v>16.680622634965001</v>
      </c>
      <c r="W48" s="73">
        <v>81.742530798436704</v>
      </c>
      <c r="X48" s="73">
        <v>81.711284533050502</v>
      </c>
      <c r="Y48" s="73">
        <v>156.043954771904</v>
      </c>
      <c r="Z48" s="73">
        <v>17.5841417954374</v>
      </c>
      <c r="AA48" s="73">
        <v>154.044217140905</v>
      </c>
      <c r="AB48" s="73">
        <v>5.0053382163767699</v>
      </c>
      <c r="AC48" s="73">
        <v>1612.4081002923899</v>
      </c>
      <c r="AD48" s="73">
        <v>0</v>
      </c>
      <c r="AE48" s="73">
        <v>13849.7856181484</v>
      </c>
      <c r="AF48" s="73">
        <v>124.76446705519299</v>
      </c>
      <c r="AG48" s="73">
        <v>40.6576345040543</v>
      </c>
      <c r="AH48" s="73">
        <v>26.8555825723213</v>
      </c>
      <c r="AI48" s="73">
        <v>475.03537516384699</v>
      </c>
      <c r="AJ48" s="73">
        <v>0.24969791933715199</v>
      </c>
      <c r="AK48" s="73">
        <v>100.72063426736</v>
      </c>
      <c r="AL48" s="73">
        <v>100.72063426736</v>
      </c>
      <c r="AM48" s="73">
        <v>67.865808484708296</v>
      </c>
      <c r="AN48" s="73">
        <v>0</v>
      </c>
      <c r="AO48" s="73">
        <v>642.932331919332</v>
      </c>
      <c r="AP48" s="73">
        <v>2.7942865764304701</v>
      </c>
      <c r="AQ48" s="73">
        <v>136.448483523948</v>
      </c>
      <c r="AR48" s="73">
        <v>6.6988865610705597</v>
      </c>
      <c r="AS48" s="73">
        <v>164.162715055604</v>
      </c>
      <c r="AT48" s="73">
        <v>12.7895155304067</v>
      </c>
      <c r="AU48" s="73">
        <v>1259.6697337972901</v>
      </c>
      <c r="AV48" s="73">
        <v>0</v>
      </c>
      <c r="AW48" s="73">
        <v>11039.5879657401</v>
      </c>
      <c r="AX48" s="73">
        <v>9188.1801921857204</v>
      </c>
      <c r="AY48" s="73">
        <v>1020.91035739744</v>
      </c>
      <c r="AZ48" s="73">
        <v>10209.090549583099</v>
      </c>
      <c r="BA48" s="73">
        <v>4.5954439029444903E-3</v>
      </c>
      <c r="BB48" s="73">
        <v>201.99751416131201</v>
      </c>
      <c r="BC48" s="73">
        <v>7.2278840432767097</v>
      </c>
      <c r="BD48" s="73">
        <v>7069.4571573666899</v>
      </c>
      <c r="BE48" s="73">
        <v>18.498468074207501</v>
      </c>
      <c r="BF48" s="73">
        <v>101.411575279573</v>
      </c>
      <c r="BG48" s="73">
        <v>309.01806740631702</v>
      </c>
      <c r="BH48" s="73">
        <v>6.0618527757844296</v>
      </c>
      <c r="BI48" s="73">
        <v>0.94874624194624202</v>
      </c>
      <c r="BJ48" s="73">
        <v>232.23627062837201</v>
      </c>
      <c r="BK48" s="73">
        <v>8417.9150312480306</v>
      </c>
      <c r="BL48" s="73">
        <v>7247.8400340203398</v>
      </c>
      <c r="BM48" s="73">
        <v>1170.0749972276799</v>
      </c>
      <c r="BN48" s="73">
        <v>6.8827079578035297</v>
      </c>
      <c r="BO48" s="73">
        <v>0.29355237326454903</v>
      </c>
      <c r="BP48" s="73">
        <v>590.76038659148901</v>
      </c>
      <c r="BQ48" s="73">
        <v>21.3351571719109</v>
      </c>
      <c r="BR48" s="73">
        <v>1604.2200783743101</v>
      </c>
      <c r="BS48" s="73">
        <v>11.5621299646709</v>
      </c>
      <c r="BT48" s="73">
        <v>22.025129048650399</v>
      </c>
      <c r="BU48" s="73">
        <v>3840.23885965927</v>
      </c>
      <c r="BV48" s="73">
        <v>41.716422366263899</v>
      </c>
      <c r="BW48" s="73">
        <v>285.92019302016701</v>
      </c>
      <c r="BX48" s="73">
        <v>188.689002443823</v>
      </c>
      <c r="BY48" s="73">
        <v>0.50997296549215398</v>
      </c>
      <c r="BZ48" s="73">
        <v>1048.8826721958501</v>
      </c>
      <c r="CA48" s="73">
        <v>370.047164796228</v>
      </c>
      <c r="CB48" s="73">
        <v>16.053254672758001</v>
      </c>
      <c r="CC48" s="73">
        <v>46.463931690660203</v>
      </c>
      <c r="CD48" s="73">
        <v>603.00689190476396</v>
      </c>
      <c r="CE48" s="73">
        <v>0</v>
      </c>
      <c r="CF48" s="73">
        <v>309.42696741735801</v>
      </c>
      <c r="CG48" s="73">
        <v>11212.2485177775</v>
      </c>
      <c r="CH48" s="73">
        <v>400.95711986747199</v>
      </c>
      <c r="CI48" s="90"/>
      <c r="CJ48" s="44">
        <f t="shared" si="16"/>
        <v>5.0194659448901512E-3</v>
      </c>
      <c r="CK48" s="44">
        <f t="shared" si="17"/>
        <v>-1.4278521786365608E-4</v>
      </c>
      <c r="CL48" s="44">
        <f t="shared" si="18"/>
        <v>-1.4953536542657523E-3</v>
      </c>
      <c r="CM48" s="44">
        <f t="shared" si="19"/>
        <v>8.5763448583159113E-4</v>
      </c>
      <c r="CN48" s="44">
        <f t="shared" si="20"/>
        <v>8.4847924505255092E-4</v>
      </c>
      <c r="CO48" s="44">
        <f t="shared" si="21"/>
        <v>-2.61155156303836E-3</v>
      </c>
      <c r="CP48" s="44">
        <f t="shared" si="22"/>
        <v>4.1548691412877649E-4</v>
      </c>
      <c r="CQ48" s="44">
        <f t="shared" si="23"/>
        <v>7.4093892069536588E-3</v>
      </c>
      <c r="CR48" s="44">
        <f t="shared" si="24"/>
        <v>2.6393297664710821E-3</v>
      </c>
      <c r="CS48" s="44" t="str">
        <f t="shared" si="25"/>
        <v/>
      </c>
      <c r="CT48" s="44">
        <f t="shared" si="26"/>
        <v>8.4685277340984817E-3</v>
      </c>
      <c r="CU48" s="44">
        <f t="shared" si="27"/>
        <v>2.2957078010969375E-6</v>
      </c>
      <c r="CV48" s="44">
        <f t="shared" si="28"/>
        <v>1.4916555166564905E-3</v>
      </c>
      <c r="CW48" s="44">
        <f t="shared" si="29"/>
        <v>-7.4105292832762809E-5</v>
      </c>
      <c r="CX48" s="44">
        <f t="shared" si="30"/>
        <v>9.6137282741403842E-3</v>
      </c>
      <c r="CY48" s="44">
        <f t="shared" si="31"/>
        <v>1.8425313218194757E-3</v>
      </c>
    </row>
    <row r="49" spans="1:103" x14ac:dyDescent="0.25">
      <c r="A49" s="90" t="s">
        <v>212</v>
      </c>
      <c r="B49" s="73">
        <v>19079.429502999999</v>
      </c>
      <c r="C49" s="73">
        <v>321.01337873</v>
      </c>
      <c r="D49" s="73">
        <v>4621.6991208999998</v>
      </c>
      <c r="E49" s="73">
        <v>4659.4714928000003</v>
      </c>
      <c r="F49" s="73">
        <v>4200.1430115000003</v>
      </c>
      <c r="G49" s="73">
        <v>394.91510737999999</v>
      </c>
      <c r="H49" s="73">
        <v>7170.0819297999997</v>
      </c>
      <c r="I49" s="73">
        <v>48.282161143000003</v>
      </c>
      <c r="J49" s="73">
        <v>110.23536512</v>
      </c>
      <c r="K49" s="73"/>
      <c r="L49" s="73">
        <v>52.575641079999997</v>
      </c>
      <c r="M49" s="73">
        <v>22.631356989</v>
      </c>
      <c r="N49" s="73">
        <v>35.409927584999998</v>
      </c>
      <c r="O49" s="73">
        <v>2.2916822274999999</v>
      </c>
      <c r="P49" s="73">
        <v>11.890310325</v>
      </c>
      <c r="Q49" s="73">
        <v>3.4699230058000001</v>
      </c>
      <c r="R49" s="73"/>
      <c r="S49" s="73" t="s">
        <v>212</v>
      </c>
      <c r="T49" s="73">
        <v>16.379462225800399</v>
      </c>
      <c r="U49" s="73">
        <v>2.6915970164290299</v>
      </c>
      <c r="V49" s="73">
        <v>2.29123088186613</v>
      </c>
      <c r="W49" s="73">
        <v>48.390068473443002</v>
      </c>
      <c r="X49" s="73">
        <v>48.390040697314397</v>
      </c>
      <c r="Y49" s="73">
        <v>27.4378298013029</v>
      </c>
      <c r="Z49" s="73">
        <v>3.7504326363737999</v>
      </c>
      <c r="AA49" s="73">
        <v>110.240147139482</v>
      </c>
      <c r="AB49" s="73">
        <v>11.9009148700385</v>
      </c>
      <c r="AC49" s="73">
        <v>336.61904840451399</v>
      </c>
      <c r="AD49" s="73">
        <v>0</v>
      </c>
      <c r="AE49" s="73">
        <v>19089.031113168701</v>
      </c>
      <c r="AF49" s="73">
        <v>216.360792433429</v>
      </c>
      <c r="AG49" s="73">
        <v>7.0466448451525299</v>
      </c>
      <c r="AH49" s="73">
        <v>24.0001050391941</v>
      </c>
      <c r="AI49" s="73">
        <v>246.40008110672301</v>
      </c>
      <c r="AJ49" s="73">
        <v>5.2355083179698699E-4</v>
      </c>
      <c r="AK49" s="73">
        <v>52.714996428263198</v>
      </c>
      <c r="AL49" s="73">
        <v>52.714996428263198</v>
      </c>
      <c r="AM49" s="73">
        <v>22.631358874937298</v>
      </c>
      <c r="AN49" s="73">
        <v>0</v>
      </c>
      <c r="AO49" s="73">
        <v>464.43829511240801</v>
      </c>
      <c r="AP49" s="73">
        <v>1.5102208608104</v>
      </c>
      <c r="AQ49" s="73">
        <v>29.262319657222399</v>
      </c>
      <c r="AR49" s="73">
        <v>1.27423424615309</v>
      </c>
      <c r="AS49" s="73">
        <v>35.410111177270799</v>
      </c>
      <c r="AT49" s="73">
        <v>3.4694495582417</v>
      </c>
      <c r="AU49" s="73">
        <v>320.95779575577097</v>
      </c>
      <c r="AV49" s="73">
        <v>0</v>
      </c>
      <c r="AW49" s="73">
        <v>7114.2419394059598</v>
      </c>
      <c r="AX49" s="73">
        <v>4152.23296015696</v>
      </c>
      <c r="AY49" s="73">
        <v>461.35903836813799</v>
      </c>
      <c r="AZ49" s="73">
        <v>4613.5919985251003</v>
      </c>
      <c r="BA49" s="73">
        <v>6.6256426387791901E-4</v>
      </c>
      <c r="BB49" s="73">
        <v>197.46597621780501</v>
      </c>
      <c r="BC49" s="73">
        <v>1.18570225621014</v>
      </c>
      <c r="BD49" s="73">
        <v>4802.46708937317</v>
      </c>
      <c r="BE49" s="73">
        <v>5.2374093883827397</v>
      </c>
      <c r="BF49" s="73">
        <v>262.39125679988098</v>
      </c>
      <c r="BG49" s="73">
        <v>363.435141454058</v>
      </c>
      <c r="BH49" s="73">
        <v>0.93629914096904199</v>
      </c>
      <c r="BI49" s="73">
        <v>8.7733175702861006E-3</v>
      </c>
      <c r="BJ49" s="73">
        <v>252.54302055258799</v>
      </c>
      <c r="BK49" s="73">
        <v>4659.7877976678701</v>
      </c>
      <c r="BL49" s="73">
        <v>4200.1236425065699</v>
      </c>
      <c r="BM49" s="73">
        <v>459.66415516129501</v>
      </c>
      <c r="BN49" s="73">
        <v>3.6728869106080899</v>
      </c>
      <c r="BO49" s="73">
        <v>4.1181430503149798E-2</v>
      </c>
      <c r="BP49" s="73">
        <v>221.187705969565</v>
      </c>
      <c r="BQ49" s="73">
        <v>21.5500804797257</v>
      </c>
      <c r="BR49" s="73">
        <v>1035.8505825162399</v>
      </c>
      <c r="BS49" s="73">
        <v>50.566980230052202</v>
      </c>
      <c r="BT49" s="73">
        <v>12.9432656470289</v>
      </c>
      <c r="BU49" s="73">
        <v>1775.31698054972</v>
      </c>
      <c r="BV49" s="73">
        <v>30.3871896583757</v>
      </c>
      <c r="BW49" s="73">
        <v>83.930429185888201</v>
      </c>
      <c r="BX49" s="73">
        <v>109.270665762771</v>
      </c>
      <c r="BY49" s="73">
        <v>5.5280914807894703E-2</v>
      </c>
      <c r="BZ49" s="73">
        <v>394.28422782122698</v>
      </c>
      <c r="CA49" s="73">
        <v>206.91040368792301</v>
      </c>
      <c r="CB49" s="73">
        <v>1.46737993337632</v>
      </c>
      <c r="CC49" s="73">
        <v>9.9878877345629302</v>
      </c>
      <c r="CD49" s="73">
        <v>369.5915585875</v>
      </c>
      <c r="CE49" s="73">
        <v>0</v>
      </c>
      <c r="CF49" s="73">
        <v>168.96149023621399</v>
      </c>
      <c r="CG49" s="73">
        <v>7170.4507682556396</v>
      </c>
      <c r="CH49" s="73">
        <v>271.15519332736397</v>
      </c>
      <c r="CI49" s="90"/>
      <c r="CJ49" s="44">
        <f t="shared" si="16"/>
        <v>5.0324409161144729E-4</v>
      </c>
      <c r="CK49" s="44">
        <f t="shared" si="17"/>
        <v>-1.7314846642505757E-4</v>
      </c>
      <c r="CL49" s="44">
        <f t="shared" si="18"/>
        <v>-1.7541432626451004E-3</v>
      </c>
      <c r="CM49" s="44">
        <f t="shared" si="19"/>
        <v>6.7884280085964705E-5</v>
      </c>
      <c r="CN49" s="44">
        <f t="shared" si="20"/>
        <v>-4.6115080789700921E-6</v>
      </c>
      <c r="CO49" s="44">
        <f t="shared" si="21"/>
        <v>-1.597506772932758E-3</v>
      </c>
      <c r="CP49" s="44">
        <f t="shared" si="22"/>
        <v>5.1441316745201679E-5</v>
      </c>
      <c r="CQ49" s="44">
        <f t="shared" si="23"/>
        <v>2.2343563701484079E-3</v>
      </c>
      <c r="CR49" s="44">
        <f t="shared" si="24"/>
        <v>4.3380084755940318E-5</v>
      </c>
      <c r="CS49" s="44" t="str">
        <f t="shared" si="25"/>
        <v/>
      </c>
      <c r="CT49" s="44">
        <f t="shared" si="26"/>
        <v>2.6505686930408706E-3</v>
      </c>
      <c r="CU49" s="44">
        <f t="shared" si="27"/>
        <v>8.3332930446984812E-8</v>
      </c>
      <c r="CV49" s="44">
        <f t="shared" si="28"/>
        <v>5.1847683212683405E-6</v>
      </c>
      <c r="CW49" s="44">
        <f t="shared" si="29"/>
        <v>-1.9694948472953082E-4</v>
      </c>
      <c r="CX49" s="44">
        <f t="shared" si="30"/>
        <v>8.9186444664978836E-4</v>
      </c>
      <c r="CY49" s="44">
        <f t="shared" si="31"/>
        <v>-1.3644324600539355E-4</v>
      </c>
    </row>
    <row r="50" spans="1:103" x14ac:dyDescent="0.25">
      <c r="A50" s="90" t="s">
        <v>213</v>
      </c>
      <c r="B50" s="73">
        <v>60995.646237000001</v>
      </c>
      <c r="C50" s="73">
        <v>1876.0679287</v>
      </c>
      <c r="D50" s="73">
        <v>23096.147364</v>
      </c>
      <c r="E50" s="73">
        <v>19523.137806999999</v>
      </c>
      <c r="F50" s="73">
        <v>17256.375820000001</v>
      </c>
      <c r="G50" s="73">
        <v>1347.8500236</v>
      </c>
      <c r="H50" s="73">
        <v>13353.326648</v>
      </c>
      <c r="I50" s="73">
        <v>143.43638469999999</v>
      </c>
      <c r="J50" s="73">
        <v>233.57207968</v>
      </c>
      <c r="K50" s="73"/>
      <c r="L50" s="73">
        <v>155.19063327999999</v>
      </c>
      <c r="M50" s="73">
        <v>43.432674910999999</v>
      </c>
      <c r="N50" s="73">
        <v>114.94978974999999</v>
      </c>
      <c r="O50" s="73">
        <v>5.3928026331999996</v>
      </c>
      <c r="P50" s="73">
        <v>24.290310608999999</v>
      </c>
      <c r="Q50" s="73">
        <v>14.742024657</v>
      </c>
      <c r="R50" s="73"/>
      <c r="S50" s="73" t="s">
        <v>213</v>
      </c>
      <c r="T50" s="73">
        <v>53.4884612468028</v>
      </c>
      <c r="U50" s="73">
        <v>22.563927097722601</v>
      </c>
      <c r="V50" s="73">
        <v>5.3879412775848401</v>
      </c>
      <c r="W50" s="73">
        <v>143.742854757288</v>
      </c>
      <c r="X50" s="73">
        <v>143.74265838200199</v>
      </c>
      <c r="Y50" s="73">
        <v>141.86287876816701</v>
      </c>
      <c r="Z50" s="73">
        <v>12.2472552447709</v>
      </c>
      <c r="AA50" s="73">
        <v>233.98234354988</v>
      </c>
      <c r="AB50" s="73">
        <v>24.323118812908</v>
      </c>
      <c r="AC50" s="73">
        <v>2361.5147028886199</v>
      </c>
      <c r="AD50" s="73">
        <v>0</v>
      </c>
      <c r="AE50" s="73">
        <v>61003.567369830802</v>
      </c>
      <c r="AF50" s="73">
        <v>516.84429091446896</v>
      </c>
      <c r="AG50" s="73">
        <v>34.433411961244403</v>
      </c>
      <c r="AH50" s="73">
        <v>71.953356072075593</v>
      </c>
      <c r="AI50" s="73">
        <v>538.08542048785398</v>
      </c>
      <c r="AJ50" s="73">
        <v>2.2666990466801099E-3</v>
      </c>
      <c r="AK50" s="73">
        <v>156.446830979932</v>
      </c>
      <c r="AL50" s="73">
        <v>156.446830979932</v>
      </c>
      <c r="AM50" s="73">
        <v>43.432591554787599</v>
      </c>
      <c r="AN50" s="73">
        <v>0</v>
      </c>
      <c r="AO50" s="73">
        <v>742.11740967669198</v>
      </c>
      <c r="AP50" s="73">
        <v>3.2394938972471898</v>
      </c>
      <c r="AQ50" s="73">
        <v>154.39528906304699</v>
      </c>
      <c r="AR50" s="73">
        <v>8.7108664326879293</v>
      </c>
      <c r="AS50" s="73">
        <v>114.95009095299901</v>
      </c>
      <c r="AT50" s="73">
        <v>14.7276868671457</v>
      </c>
      <c r="AU50" s="73">
        <v>1874.7599220633001</v>
      </c>
      <c r="AV50" s="73">
        <v>0</v>
      </c>
      <c r="AW50" s="73">
        <v>13005.279252963801</v>
      </c>
      <c r="AX50" s="73">
        <v>20747.573092147599</v>
      </c>
      <c r="AY50" s="73">
        <v>2305.2855427636</v>
      </c>
      <c r="AZ50" s="73">
        <v>23052.858634911299</v>
      </c>
      <c r="BA50" s="73">
        <v>7.1073946159908898E-3</v>
      </c>
      <c r="BB50" s="73">
        <v>392.54358845048102</v>
      </c>
      <c r="BC50" s="73">
        <v>3.9326863488704</v>
      </c>
      <c r="BD50" s="73">
        <v>8130.0052382512904</v>
      </c>
      <c r="BE50" s="73">
        <v>60.486480333118301</v>
      </c>
      <c r="BF50" s="73">
        <v>585.81383168813397</v>
      </c>
      <c r="BG50" s="73">
        <v>1048.02714440825</v>
      </c>
      <c r="BH50" s="73">
        <v>3.6915893944454501</v>
      </c>
      <c r="BI50" s="73">
        <v>3.7984949321252001E-2</v>
      </c>
      <c r="BJ50" s="73">
        <v>1189.0064885332099</v>
      </c>
      <c r="BK50" s="73">
        <v>19503.655615331802</v>
      </c>
      <c r="BL50" s="73">
        <v>17238.670246415801</v>
      </c>
      <c r="BM50" s="73">
        <v>2264.9853689159299</v>
      </c>
      <c r="BN50" s="73">
        <v>19.245329657126099</v>
      </c>
      <c r="BO50" s="73">
        <v>0.16439109711580299</v>
      </c>
      <c r="BP50" s="73">
        <v>1690.1153179340399</v>
      </c>
      <c r="BQ50" s="73">
        <v>59.580320838638201</v>
      </c>
      <c r="BR50" s="73">
        <v>3485.7216124605202</v>
      </c>
      <c r="BS50" s="73">
        <v>104.94932781075499</v>
      </c>
      <c r="BT50" s="73">
        <v>33.391518636220802</v>
      </c>
      <c r="BU50" s="73">
        <v>7061.0425560387303</v>
      </c>
      <c r="BV50" s="73">
        <v>140.01233462514401</v>
      </c>
      <c r="BW50" s="73">
        <v>1199.78617340454</v>
      </c>
      <c r="BX50" s="73">
        <v>693.47223587250596</v>
      </c>
      <c r="BY50" s="73">
        <v>0.20525701031211899</v>
      </c>
      <c r="BZ50" s="73">
        <v>1345.11756782574</v>
      </c>
      <c r="CA50" s="73">
        <v>344.47157151101999</v>
      </c>
      <c r="CB50" s="73">
        <v>7.4501434624470297</v>
      </c>
      <c r="CC50" s="73">
        <v>32.615783135560903</v>
      </c>
      <c r="CD50" s="73">
        <v>583.53174968959104</v>
      </c>
      <c r="CE50" s="73">
        <v>0</v>
      </c>
      <c r="CF50" s="73">
        <v>268.69191501063102</v>
      </c>
      <c r="CG50" s="73">
        <v>13354.8168680037</v>
      </c>
      <c r="CH50" s="73">
        <v>452.21505860584602</v>
      </c>
      <c r="CI50" s="90"/>
      <c r="CJ50" s="44">
        <f t="shared" si="16"/>
        <v>1.2986390536831637E-4</v>
      </c>
      <c r="CK50" s="44">
        <f t="shared" si="17"/>
        <v>-6.9720643729904671E-4</v>
      </c>
      <c r="CL50" s="44">
        <f t="shared" si="18"/>
        <v>-1.8742835506918908E-3</v>
      </c>
      <c r="CM50" s="44">
        <f t="shared" si="19"/>
        <v>-9.9790268658618542E-4</v>
      </c>
      <c r="CN50" s="44">
        <f t="shared" si="20"/>
        <v>-1.0260308287722761E-3</v>
      </c>
      <c r="CO50" s="44">
        <f t="shared" si="21"/>
        <v>-2.0272698938430772E-3</v>
      </c>
      <c r="CP50" s="44">
        <f t="shared" si="22"/>
        <v>1.1159915749703493E-4</v>
      </c>
      <c r="CQ50" s="44">
        <f t="shared" si="23"/>
        <v>2.1352579587290777E-3</v>
      </c>
      <c r="CR50" s="44">
        <f t="shared" si="24"/>
        <v>1.7564765037074222E-3</v>
      </c>
      <c r="CS50" s="44" t="str">
        <f t="shared" si="25"/>
        <v/>
      </c>
      <c r="CT50" s="44">
        <f t="shared" si="26"/>
        <v>8.0945458716283718E-3</v>
      </c>
      <c r="CU50" s="44">
        <f t="shared" si="27"/>
        <v>-1.9192051277266635E-6</v>
      </c>
      <c r="CV50" s="44">
        <f t="shared" si="28"/>
        <v>2.6203005648534222E-6</v>
      </c>
      <c r="CW50" s="44">
        <f t="shared" si="29"/>
        <v>-9.014525369853742E-4</v>
      </c>
      <c r="CX50" s="44">
        <f t="shared" si="30"/>
        <v>1.3506704148873604E-3</v>
      </c>
      <c r="CY50" s="44">
        <f t="shared" si="31"/>
        <v>-9.7257942432570803E-4</v>
      </c>
    </row>
    <row r="51" spans="1:103" x14ac:dyDescent="0.25">
      <c r="A51" s="90" t="s">
        <v>214</v>
      </c>
      <c r="B51" s="73">
        <v>2536.2412330000002</v>
      </c>
      <c r="C51" s="73">
        <v>128.40038733</v>
      </c>
      <c r="D51" s="73">
        <v>879.67533725999999</v>
      </c>
      <c r="E51" s="73">
        <v>796.76210127000002</v>
      </c>
      <c r="F51" s="73">
        <v>726.48721893000004</v>
      </c>
      <c r="G51" s="73">
        <v>28.681499024000001</v>
      </c>
      <c r="H51" s="73">
        <v>6042.8898405</v>
      </c>
      <c r="I51" s="73">
        <v>11.528125838999999</v>
      </c>
      <c r="J51" s="73">
        <v>42.271197289</v>
      </c>
      <c r="K51" s="73"/>
      <c r="L51" s="73">
        <v>13.283121812999999</v>
      </c>
      <c r="M51" s="73">
        <v>5.0601722443000003</v>
      </c>
      <c r="N51" s="73">
        <v>0.1208318462</v>
      </c>
      <c r="O51" s="73">
        <v>0.4531214288</v>
      </c>
      <c r="P51" s="73">
        <v>2.4834390789</v>
      </c>
      <c r="Q51" s="73">
        <v>0.57613304359999995</v>
      </c>
      <c r="R51" s="73"/>
      <c r="S51" s="73" t="s">
        <v>214</v>
      </c>
      <c r="T51" s="73">
        <v>4.4370963410329697E-4</v>
      </c>
      <c r="U51" s="73">
        <v>1.9650233563374499E-2</v>
      </c>
      <c r="V51" s="73">
        <v>0.453123603032347</v>
      </c>
      <c r="W51" s="73">
        <v>11.5701653489992</v>
      </c>
      <c r="X51" s="73">
        <v>11.5701441478493</v>
      </c>
      <c r="Y51" s="73">
        <v>10.0848907794275</v>
      </c>
      <c r="Z51" s="73">
        <v>2.12713934147169E-4</v>
      </c>
      <c r="AA51" s="73">
        <v>42.273340424389502</v>
      </c>
      <c r="AB51" s="73">
        <v>2.4874529474444098</v>
      </c>
      <c r="AC51" s="73">
        <v>113.169718595362</v>
      </c>
      <c r="AD51" s="73">
        <v>0</v>
      </c>
      <c r="AE51" s="73">
        <v>2543.2754252770901</v>
      </c>
      <c r="AF51" s="73">
        <v>27.831022239164302</v>
      </c>
      <c r="AG51" s="73">
        <v>2.64699686242695</v>
      </c>
      <c r="AH51" s="73">
        <v>3.4866193812480302</v>
      </c>
      <c r="AI51" s="73">
        <v>95.773587275836306</v>
      </c>
      <c r="AJ51" s="73">
        <v>2.5526499920082402E-4</v>
      </c>
      <c r="AK51" s="73">
        <v>13.336327245380099</v>
      </c>
      <c r="AL51" s="73">
        <v>13.336327245380099</v>
      </c>
      <c r="AM51" s="73">
        <v>5.0601823355655204</v>
      </c>
      <c r="AN51" s="73">
        <v>0</v>
      </c>
      <c r="AO51" s="73">
        <v>448.92600663121601</v>
      </c>
      <c r="AP51" s="73">
        <v>1.52595788472571</v>
      </c>
      <c r="AQ51" s="73">
        <v>7.9883118726375901</v>
      </c>
      <c r="AR51" s="73">
        <v>0.217214044559599</v>
      </c>
      <c r="AS51" s="73">
        <v>0.120892030492236</v>
      </c>
      <c r="AT51" s="73">
        <v>0.576468101436168</v>
      </c>
      <c r="AU51" s="73">
        <v>128.400077416182</v>
      </c>
      <c r="AV51" s="73">
        <v>0</v>
      </c>
      <c r="AW51" s="73">
        <v>6008.0126247678199</v>
      </c>
      <c r="AX51" s="73">
        <v>791.83877983652701</v>
      </c>
      <c r="AY51" s="73">
        <v>87.982010278608996</v>
      </c>
      <c r="AZ51" s="73">
        <v>879.82079011513599</v>
      </c>
      <c r="BA51" s="73">
        <v>1.0078567096090599E-4</v>
      </c>
      <c r="BB51" s="73">
        <v>107.188959625214</v>
      </c>
      <c r="BC51" s="73">
        <v>0.26758931265397901</v>
      </c>
      <c r="BD51" s="73">
        <v>4502.1580673787503</v>
      </c>
      <c r="BE51" s="73">
        <v>0.32560291792743501</v>
      </c>
      <c r="BF51" s="73">
        <v>40.829639566350799</v>
      </c>
      <c r="BG51" s="73">
        <v>56.768514867419498</v>
      </c>
      <c r="BH51" s="73">
        <v>0.26879944542733802</v>
      </c>
      <c r="BI51" s="73">
        <v>4.2777645133021298E-3</v>
      </c>
      <c r="BJ51" s="73">
        <v>30.516897876397799</v>
      </c>
      <c r="BK51" s="73">
        <v>798.09220282597198</v>
      </c>
      <c r="BL51" s="73">
        <v>727.55133289315802</v>
      </c>
      <c r="BM51" s="73">
        <v>70.540869932814104</v>
      </c>
      <c r="BN51" s="73">
        <v>0.58575555030120596</v>
      </c>
      <c r="BO51" s="73">
        <v>1.8813337940993199E-2</v>
      </c>
      <c r="BP51" s="73">
        <v>17.423734343050199</v>
      </c>
      <c r="BQ51" s="73">
        <v>3.8035396826446601</v>
      </c>
      <c r="BR51" s="73">
        <v>194.42034833027401</v>
      </c>
      <c r="BS51" s="73">
        <v>7.6129753688608099</v>
      </c>
      <c r="BT51" s="73">
        <v>2.87584743795367</v>
      </c>
      <c r="BU51" s="73">
        <v>363.17382871189398</v>
      </c>
      <c r="BV51" s="73">
        <v>3.7784022581607899</v>
      </c>
      <c r="BW51" s="73">
        <v>0.32631565325705297</v>
      </c>
      <c r="BX51" s="73">
        <v>8.3127469259302096</v>
      </c>
      <c r="BY51" s="73">
        <v>1.61058003604557E-2</v>
      </c>
      <c r="BZ51" s="73">
        <v>28.681462689087599</v>
      </c>
      <c r="CA51" s="73">
        <v>178.72628646502201</v>
      </c>
      <c r="CB51" s="73">
        <v>4.6222405947629101E-2</v>
      </c>
      <c r="CC51" s="73">
        <v>1.89021072743486E-4</v>
      </c>
      <c r="CD51" s="73">
        <v>415.93494108976199</v>
      </c>
      <c r="CE51" s="73">
        <v>0</v>
      </c>
      <c r="CF51" s="73">
        <v>157.92349625542701</v>
      </c>
      <c r="CG51" s="73">
        <v>6043.2832433296298</v>
      </c>
      <c r="CH51" s="73">
        <v>230.12555205619</v>
      </c>
      <c r="CI51" s="90"/>
      <c r="CJ51" s="44">
        <f t="shared" si="16"/>
        <v>2.7734713029523221E-3</v>
      </c>
      <c r="CK51" s="44">
        <f t="shared" si="17"/>
        <v>-2.413651737700686E-6</v>
      </c>
      <c r="CL51" s="44">
        <f t="shared" si="18"/>
        <v>1.6534833815968328E-4</v>
      </c>
      <c r="CM51" s="44">
        <f t="shared" si="19"/>
        <v>1.6693835636155977E-3</v>
      </c>
      <c r="CN51" s="44">
        <f t="shared" si="20"/>
        <v>1.4647387255143311E-3</v>
      </c>
      <c r="CO51" s="44">
        <f t="shared" si="21"/>
        <v>-1.2668414705629658E-6</v>
      </c>
      <c r="CP51" s="44">
        <f t="shared" si="22"/>
        <v>6.5101770843682693E-5</v>
      </c>
      <c r="CQ51" s="44">
        <f t="shared" si="23"/>
        <v>3.6448516815414398E-3</v>
      </c>
      <c r="CR51" s="44">
        <f t="shared" si="24"/>
        <v>5.069966139947023E-5</v>
      </c>
      <c r="CS51" s="44" t="str">
        <f t="shared" si="25"/>
        <v/>
      </c>
      <c r="CT51" s="44">
        <f t="shared" si="26"/>
        <v>4.0054915650949239E-3</v>
      </c>
      <c r="CU51" s="44">
        <f t="shared" si="27"/>
        <v>1.994253363897445E-6</v>
      </c>
      <c r="CV51" s="44">
        <f t="shared" si="28"/>
        <v>4.9808303132592609E-4</v>
      </c>
      <c r="CW51" s="44">
        <f t="shared" si="29"/>
        <v>4.798343686270681E-6</v>
      </c>
      <c r="CX51" s="44">
        <f t="shared" si="30"/>
        <v>1.6162540802843654E-3</v>
      </c>
      <c r="CY51" s="44">
        <f t="shared" si="31"/>
        <v>5.8156330363282635E-4</v>
      </c>
    </row>
    <row r="52" spans="1:103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AA52" s="73"/>
      <c r="AB52" s="73"/>
      <c r="AC52" s="73"/>
      <c r="AD52" s="73"/>
      <c r="AE52" s="73"/>
      <c r="AF52" s="73"/>
      <c r="AG52" s="73"/>
      <c r="AH52" s="73"/>
      <c r="AI52" s="73"/>
      <c r="AK52" s="73"/>
      <c r="AL52" s="73"/>
      <c r="AM52" s="73"/>
      <c r="AN52" s="73"/>
      <c r="AO52" s="73"/>
      <c r="AP52" s="73"/>
      <c r="AR52" s="73"/>
      <c r="AS52" s="73"/>
      <c r="AT52" s="73"/>
      <c r="AU52" s="73"/>
      <c r="AV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F52" s="73"/>
      <c r="CG52" s="73"/>
      <c r="CH52" s="73"/>
      <c r="CI52" s="73"/>
      <c r="CJ52" s="44"/>
      <c r="CK52" s="44" t="str">
        <f t="shared" si="17"/>
        <v/>
      </c>
      <c r="CL52" s="44" t="str">
        <f t="shared" si="18"/>
        <v/>
      </c>
      <c r="CM52" s="44" t="str">
        <f t="shared" si="19"/>
        <v/>
      </c>
      <c r="CN52" s="44" t="str">
        <f t="shared" si="20"/>
        <v/>
      </c>
      <c r="CO52" s="44" t="str">
        <f t="shared" si="21"/>
        <v/>
      </c>
      <c r="CP52" s="44" t="str">
        <f t="shared" si="22"/>
        <v/>
      </c>
      <c r="CQ52" s="44" t="str">
        <f t="shared" si="23"/>
        <v/>
      </c>
      <c r="CR52" s="44"/>
      <c r="CS52" s="44" t="str">
        <f t="shared" si="25"/>
        <v/>
      </c>
      <c r="CT52" s="44" t="str">
        <f t="shared" si="26"/>
        <v/>
      </c>
      <c r="CU52" s="44" t="str">
        <f t="shared" si="27"/>
        <v/>
      </c>
      <c r="CV52" s="44" t="str">
        <f t="shared" si="28"/>
        <v/>
      </c>
      <c r="CW52" s="90"/>
      <c r="CX52" s="90"/>
      <c r="CY52" s="44" t="str">
        <f t="shared" si="31"/>
        <v/>
      </c>
    </row>
    <row r="53" spans="1:103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AA53" s="73"/>
      <c r="AB53" s="73"/>
      <c r="AC53" s="73"/>
      <c r="AD53" s="73"/>
      <c r="AE53" s="73"/>
      <c r="AF53" s="73"/>
      <c r="AG53" s="73"/>
      <c r="AH53" s="73"/>
      <c r="AI53" s="73"/>
      <c r="AK53" s="73"/>
      <c r="AL53" s="73"/>
      <c r="AM53" s="73"/>
      <c r="AN53" s="73"/>
      <c r="AO53" s="73"/>
      <c r="AP53" s="73"/>
      <c r="AR53" s="73"/>
      <c r="AS53" s="73"/>
      <c r="AT53" s="73"/>
      <c r="AU53" s="73"/>
      <c r="AV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F53" s="73"/>
      <c r="CG53" s="73"/>
      <c r="CH53" s="73"/>
      <c r="CI53" s="73"/>
      <c r="CJ53" s="44"/>
      <c r="CK53" s="44" t="str">
        <f t="shared" si="17"/>
        <v/>
      </c>
      <c r="CL53" s="44" t="str">
        <f t="shared" si="18"/>
        <v/>
      </c>
      <c r="CM53" s="44" t="str">
        <f t="shared" si="19"/>
        <v/>
      </c>
      <c r="CN53" s="44" t="str">
        <f t="shared" si="20"/>
        <v/>
      </c>
      <c r="CO53" s="44" t="str">
        <f t="shared" si="21"/>
        <v/>
      </c>
      <c r="CP53" s="44" t="str">
        <f t="shared" si="22"/>
        <v/>
      </c>
      <c r="CQ53" s="44" t="str">
        <f t="shared" si="23"/>
        <v/>
      </c>
      <c r="CR53" s="44"/>
      <c r="CS53" s="44" t="str">
        <f t="shared" si="25"/>
        <v/>
      </c>
      <c r="CT53" s="44" t="str">
        <f t="shared" si="26"/>
        <v/>
      </c>
      <c r="CU53" s="44" t="str">
        <f t="shared" si="27"/>
        <v/>
      </c>
      <c r="CV53" s="44" t="str">
        <f t="shared" si="28"/>
        <v/>
      </c>
      <c r="CW53" s="90"/>
      <c r="CX53" s="90"/>
      <c r="CY53" s="44" t="str">
        <f t="shared" si="31"/>
        <v/>
      </c>
    </row>
    <row r="54" spans="1:103" x14ac:dyDescent="0.25">
      <c r="A54" s="90" t="s">
        <v>334</v>
      </c>
      <c r="B54" s="73">
        <v>341.52847621000001</v>
      </c>
      <c r="C54" s="73">
        <v>16.200412550999999</v>
      </c>
      <c r="D54" s="73">
        <v>168.45257788000001</v>
      </c>
      <c r="E54" s="73">
        <v>73.310080525999993</v>
      </c>
      <c r="F54" s="73">
        <v>50.056521277999998</v>
      </c>
      <c r="G54" s="73">
        <v>20.767875480000001</v>
      </c>
      <c r="H54" s="73">
        <v>395.71815486999998</v>
      </c>
      <c r="I54" s="73">
        <v>0.576504919</v>
      </c>
      <c r="J54" s="73">
        <v>3.9043634331999999</v>
      </c>
      <c r="K54" s="73">
        <v>1.5473955100000001E-2</v>
      </c>
      <c r="L54" s="73">
        <v>0.72849569280000004</v>
      </c>
      <c r="M54" s="73">
        <v>1.0337714656000001</v>
      </c>
      <c r="N54" s="73">
        <v>0.42524101809999998</v>
      </c>
      <c r="O54" s="73">
        <v>0.1046385078</v>
      </c>
      <c r="P54" s="73">
        <v>0.2321164812</v>
      </c>
      <c r="Q54" s="73">
        <v>5.0950210400000001E-2</v>
      </c>
      <c r="R54" s="73"/>
      <c r="S54" s="73" t="s">
        <v>316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73">
        <v>0</v>
      </c>
      <c r="AS54" s="73">
        <v>0</v>
      </c>
      <c r="AT54" s="73">
        <v>0</v>
      </c>
      <c r="AU54" s="73">
        <v>0</v>
      </c>
      <c r="AV54" s="73">
        <v>0</v>
      </c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0</v>
      </c>
      <c r="BC54" s="73">
        <v>0</v>
      </c>
      <c r="BD54" s="73">
        <v>0</v>
      </c>
      <c r="BE54" s="73">
        <v>0</v>
      </c>
      <c r="BF54" s="73">
        <v>0</v>
      </c>
      <c r="BG54" s="73">
        <v>0</v>
      </c>
      <c r="BH54" s="73">
        <v>0</v>
      </c>
      <c r="BI54" s="73">
        <v>0</v>
      </c>
      <c r="BJ54" s="73">
        <v>0</v>
      </c>
      <c r="BK54" s="73">
        <v>0</v>
      </c>
      <c r="BL54" s="73">
        <v>0</v>
      </c>
      <c r="BM54" s="73">
        <v>0</v>
      </c>
      <c r="BN54" s="73">
        <v>0</v>
      </c>
      <c r="BO54" s="73">
        <v>0</v>
      </c>
      <c r="BP54" s="73">
        <v>0</v>
      </c>
      <c r="BQ54" s="73">
        <v>0</v>
      </c>
      <c r="BR54" s="73">
        <v>0</v>
      </c>
      <c r="BS54" s="73">
        <v>0</v>
      </c>
      <c r="BT54" s="73">
        <v>0</v>
      </c>
      <c r="BU54" s="73">
        <v>0</v>
      </c>
      <c r="BV54" s="73">
        <v>0</v>
      </c>
      <c r="BW54" s="73">
        <v>0</v>
      </c>
      <c r="BX54" s="73">
        <v>0</v>
      </c>
      <c r="BY54" s="73">
        <v>0</v>
      </c>
      <c r="BZ54" s="73">
        <v>0</v>
      </c>
      <c r="CA54" s="73">
        <v>0</v>
      </c>
      <c r="CB54" s="73">
        <v>0</v>
      </c>
      <c r="CC54" s="73">
        <v>0</v>
      </c>
      <c r="CD54" s="73">
        <v>0</v>
      </c>
      <c r="CE54" s="73">
        <v>0</v>
      </c>
      <c r="CF54" s="73">
        <v>0</v>
      </c>
      <c r="CG54" s="73">
        <v>0</v>
      </c>
      <c r="CH54" s="73">
        <v>0</v>
      </c>
      <c r="CI54" s="73"/>
      <c r="CJ54" s="44" t="str">
        <f>IF(AD54=0,"",(AD54-B54)/B54)</f>
        <v/>
      </c>
      <c r="CK54" s="44" t="str">
        <f t="shared" si="17"/>
        <v/>
      </c>
      <c r="CL54" s="44" t="str">
        <f t="shared" si="18"/>
        <v/>
      </c>
      <c r="CM54" s="44" t="str">
        <f t="shared" si="19"/>
        <v/>
      </c>
      <c r="CN54" s="44" t="str">
        <f t="shared" si="20"/>
        <v/>
      </c>
      <c r="CO54" s="44" t="str">
        <f t="shared" si="21"/>
        <v/>
      </c>
      <c r="CP54" s="44" t="str">
        <f t="shared" si="22"/>
        <v/>
      </c>
      <c r="CQ54" s="44" t="str">
        <f t="shared" si="23"/>
        <v/>
      </c>
      <c r="CR54" s="44"/>
      <c r="CS54" s="44" t="str">
        <f t="shared" si="25"/>
        <v/>
      </c>
      <c r="CT54" s="44" t="str">
        <f t="shared" si="26"/>
        <v/>
      </c>
      <c r="CU54" s="44" t="str">
        <f t="shared" si="27"/>
        <v/>
      </c>
      <c r="CV54" s="44" t="str">
        <f t="shared" si="28"/>
        <v/>
      </c>
      <c r="CW54" s="90"/>
      <c r="CX54" s="90"/>
      <c r="CY54" s="44" t="str">
        <f t="shared" si="31"/>
        <v/>
      </c>
    </row>
    <row r="55" spans="1:103" s="21" customFormat="1" x14ac:dyDescent="0.25">
      <c r="A55" s="90" t="s">
        <v>317</v>
      </c>
      <c r="B55" s="73">
        <v>4421.6254163000003</v>
      </c>
      <c r="C55" s="73">
        <v>368.66392769999999</v>
      </c>
      <c r="D55" s="73">
        <v>9345.9133022000005</v>
      </c>
      <c r="E55" s="73">
        <v>682.49792966999996</v>
      </c>
      <c r="F55" s="73">
        <v>569.77929587000006</v>
      </c>
      <c r="G55" s="73">
        <v>226.03263532</v>
      </c>
      <c r="H55" s="73">
        <v>2114.8818504999999</v>
      </c>
      <c r="I55" s="73">
        <v>6.6439930184999998</v>
      </c>
      <c r="J55" s="73">
        <v>19.004814036999999</v>
      </c>
      <c r="K55" s="73"/>
      <c r="L55" s="73">
        <v>26.605492996999999</v>
      </c>
      <c r="M55" s="73">
        <v>0.44523057719999998</v>
      </c>
      <c r="N55" s="73">
        <v>14.3739559</v>
      </c>
      <c r="O55" s="73">
        <v>2.7061956299999999E-2</v>
      </c>
      <c r="P55" s="73">
        <v>0.1453669702</v>
      </c>
      <c r="Q55" s="73">
        <v>1.7737393392</v>
      </c>
      <c r="R55" s="73"/>
      <c r="S55" s="73" t="s">
        <v>317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73">
        <v>0</v>
      </c>
      <c r="CE55" s="73">
        <v>0</v>
      </c>
      <c r="CF55" s="73">
        <v>0</v>
      </c>
      <c r="CG55" s="73">
        <v>0</v>
      </c>
      <c r="CH55" s="73">
        <v>0</v>
      </c>
      <c r="CI55" s="73"/>
      <c r="CJ55" s="44" t="str">
        <f>IF(AE55=0,"",(AE55-B55)/B55)</f>
        <v/>
      </c>
      <c r="CK55" s="44" t="str">
        <f>IF(AU55=0,"",(AU55-C55)/C55)</f>
        <v/>
      </c>
      <c r="CL55" s="44" t="str">
        <f>IF(AZ55=0,"",(AZ55-D55)/D55)</f>
        <v/>
      </c>
      <c r="CM55" s="44" t="str">
        <f t="shared" ref="CM55:CN57" si="32">IF(BK55=0,"",(BK55-E55)/E55)</f>
        <v/>
      </c>
      <c r="CN55" s="44" t="str">
        <f t="shared" si="32"/>
        <v/>
      </c>
      <c r="CO55" s="44" t="str">
        <f>IF(BZ55=0,"",(BZ55-G55)/G55)</f>
        <v/>
      </c>
      <c r="CP55" s="44" t="str">
        <f>IF(CG55=0,"",(CG55-H55)/H55)</f>
        <v/>
      </c>
      <c r="CQ55" s="44" t="str">
        <f>IF(X55=0,"",(X55-I55)/I55)</f>
        <v/>
      </c>
      <c r="CR55" s="44" t="e">
        <f>IF(AA55=0,"",AA55-J55)/J55</f>
        <v>#VALUE!</v>
      </c>
      <c r="CS55" s="44" t="str">
        <f>IF(AD55=0,"",(AD55-K55)/K55)</f>
        <v/>
      </c>
      <c r="CT55" s="44" t="str">
        <f t="shared" ref="CT55:CU57" si="33">IF(AL55=0,"",(AL55-L55)/L55)</f>
        <v/>
      </c>
      <c r="CU55" s="44" t="str">
        <f t="shared" si="33"/>
        <v/>
      </c>
      <c r="CV55" s="44" t="str">
        <f>IF(AS55=0,"",(AS55-N55)/N55)</f>
        <v/>
      </c>
      <c r="CW55" s="44" t="str">
        <f>IF(V55=0,"",(V55-O55)/O55)</f>
        <v/>
      </c>
      <c r="CX55" s="44" t="str">
        <f>IF(AB55=0,"",(AB55-P55)/P55)</f>
        <v/>
      </c>
      <c r="CY55" s="44" t="str">
        <f>IF(AT55=0,"",(AT55-Q55)/Q55)</f>
        <v/>
      </c>
    </row>
    <row r="56" spans="1:103" s="21" customFormat="1" x14ac:dyDescent="0.25">
      <c r="A56" s="90" t="s">
        <v>318</v>
      </c>
      <c r="B56" s="73">
        <v>7422.5040575000003</v>
      </c>
      <c r="C56" s="73">
        <v>57.716642653999997</v>
      </c>
      <c r="D56" s="73">
        <v>713.79685017999998</v>
      </c>
      <c r="E56" s="73">
        <v>1797.1103665999999</v>
      </c>
      <c r="F56" s="73">
        <v>1628.7304885999999</v>
      </c>
      <c r="G56" s="73">
        <v>933.31484821000004</v>
      </c>
      <c r="H56" s="73">
        <v>3520.3363405999999</v>
      </c>
      <c r="I56" s="73">
        <v>13.955520962</v>
      </c>
      <c r="J56" s="73">
        <v>28.778968476999999</v>
      </c>
      <c r="K56" s="73"/>
      <c r="L56" s="73">
        <v>16.02081197</v>
      </c>
      <c r="M56" s="73">
        <v>3.7906442949999999</v>
      </c>
      <c r="N56" s="73">
        <v>39.599364100000003</v>
      </c>
      <c r="O56" s="73">
        <v>0.26005478859999998</v>
      </c>
      <c r="P56" s="73">
        <v>1.484186553</v>
      </c>
      <c r="Q56" s="73">
        <v>2.4289426421</v>
      </c>
      <c r="R56" s="73"/>
      <c r="S56" s="73" t="s">
        <v>318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0</v>
      </c>
      <c r="BZ56" s="73">
        <v>0</v>
      </c>
      <c r="CA56" s="73">
        <v>0</v>
      </c>
      <c r="CB56" s="73">
        <v>0</v>
      </c>
      <c r="CC56" s="73">
        <v>0</v>
      </c>
      <c r="CD56" s="73">
        <v>0</v>
      </c>
      <c r="CE56" s="73">
        <v>0</v>
      </c>
      <c r="CF56" s="73">
        <v>0</v>
      </c>
      <c r="CG56" s="73">
        <v>0</v>
      </c>
      <c r="CH56" s="73">
        <v>0</v>
      </c>
      <c r="CI56" s="73"/>
      <c r="CJ56" s="44" t="str">
        <f>IF(AE56=0,"",(AE56-B56)/B56)</f>
        <v/>
      </c>
      <c r="CK56" s="44" t="str">
        <f>IF(AU56=0,"",(AU56-C56)/C56)</f>
        <v/>
      </c>
      <c r="CL56" s="44" t="str">
        <f>IF(AZ56=0,"",(AZ56-D56)/D56)</f>
        <v/>
      </c>
      <c r="CM56" s="44" t="str">
        <f t="shared" si="32"/>
        <v/>
      </c>
      <c r="CN56" s="44" t="str">
        <f t="shared" si="32"/>
        <v/>
      </c>
      <c r="CO56" s="44" t="str">
        <f>IF(BZ56=0,"",(BZ56-G56)/G56)</f>
        <v/>
      </c>
      <c r="CP56" s="44" t="str">
        <f>IF(CG56=0,"",(CG56-H56)/H56)</f>
        <v/>
      </c>
      <c r="CQ56" s="44" t="str">
        <f>IF(X56=0,"",(X56-I56)/I56)</f>
        <v/>
      </c>
      <c r="CR56" s="44" t="e">
        <f>IF(AA56=0,"",AA56-J56)/J56</f>
        <v>#VALUE!</v>
      </c>
      <c r="CS56" s="44" t="str">
        <f>IF(AD56=0,"",(AD56-K56)/K56)</f>
        <v/>
      </c>
      <c r="CT56" s="44" t="str">
        <f t="shared" si="33"/>
        <v/>
      </c>
      <c r="CU56" s="44" t="str">
        <f t="shared" si="33"/>
        <v/>
      </c>
      <c r="CV56" s="44" t="str">
        <f>IF(AS56=0,"",(AS56-N56)/N56)</f>
        <v/>
      </c>
      <c r="CW56" s="44" t="str">
        <f>IF(V56=0,"",(V56-O56)/O56)</f>
        <v/>
      </c>
      <c r="CX56" s="44" t="str">
        <f>IF(AB56=0,"",(AB56-P56)/P56)</f>
        <v/>
      </c>
      <c r="CY56" s="44" t="str">
        <f>IF(AT56=0,"",(AT56-Q56)/Q56)</f>
        <v/>
      </c>
    </row>
    <row r="57" spans="1:103" s="21" customFormat="1" x14ac:dyDescent="0.25">
      <c r="A57" s="90" t="s">
        <v>319</v>
      </c>
      <c r="B57" s="73">
        <v>5913.6613909999996</v>
      </c>
      <c r="C57" s="73">
        <v>21.575861916000001</v>
      </c>
      <c r="D57" s="73">
        <v>819.04135267000004</v>
      </c>
      <c r="E57" s="73">
        <v>1121.4236158000001</v>
      </c>
      <c r="F57" s="73">
        <v>994.08366169999999</v>
      </c>
      <c r="G57" s="73">
        <v>54.667089844000003</v>
      </c>
      <c r="H57" s="73">
        <v>4543.4322916000001</v>
      </c>
      <c r="I57" s="73">
        <v>15.032008117</v>
      </c>
      <c r="J57" s="73">
        <v>35.644119527000001</v>
      </c>
      <c r="K57" s="73"/>
      <c r="L57" s="73">
        <v>17.294546583999999</v>
      </c>
      <c r="M57" s="73">
        <v>7.9654567207999998</v>
      </c>
      <c r="N57" s="73">
        <v>0.43391249999999998</v>
      </c>
      <c r="O57" s="73">
        <v>0.55329033660000004</v>
      </c>
      <c r="P57" s="73">
        <v>3.3715291278000001</v>
      </c>
      <c r="Q57" s="73">
        <v>0.54857532740000003</v>
      </c>
      <c r="R57" s="73"/>
      <c r="S57" s="73" t="s">
        <v>319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0</v>
      </c>
      <c r="BZ57" s="73">
        <v>0</v>
      </c>
      <c r="CA57" s="73">
        <v>0</v>
      </c>
      <c r="CB57" s="73">
        <v>0</v>
      </c>
      <c r="CC57" s="73">
        <v>0</v>
      </c>
      <c r="CD57" s="73">
        <v>0</v>
      </c>
      <c r="CE57" s="73">
        <v>0</v>
      </c>
      <c r="CF57" s="73">
        <v>0</v>
      </c>
      <c r="CG57" s="73">
        <v>0</v>
      </c>
      <c r="CH57" s="73">
        <v>0</v>
      </c>
      <c r="CI57" s="73"/>
      <c r="CJ57" s="44" t="str">
        <f>IF(AE57=0,"",(AE57-B57)/B57)</f>
        <v/>
      </c>
      <c r="CK57" s="44" t="str">
        <f>IF(AU57=0,"",(AU57-C57)/C57)</f>
        <v/>
      </c>
      <c r="CL57" s="44" t="str">
        <f>IF(AZ57=0,"",(AZ57-D57)/D57)</f>
        <v/>
      </c>
      <c r="CM57" s="44" t="str">
        <f t="shared" si="32"/>
        <v/>
      </c>
      <c r="CN57" s="44" t="str">
        <f t="shared" si="32"/>
        <v/>
      </c>
      <c r="CO57" s="44" t="str">
        <f>IF(BZ57=0,"",(BZ57-G57)/G57)</f>
        <v/>
      </c>
      <c r="CP57" s="44" t="str">
        <f>IF(CG57=0,"",(CG57-H57)/H57)</f>
        <v/>
      </c>
      <c r="CQ57" s="44" t="str">
        <f>IF(X57=0,"",(X57-I57)/I57)</f>
        <v/>
      </c>
      <c r="CR57" s="44" t="e">
        <f>IF(AA57=0,"",AA57-J57)/J57</f>
        <v>#VALUE!</v>
      </c>
      <c r="CS57" s="44" t="str">
        <f>IF(AD57=0,"",(AD57-K57)/K57)</f>
        <v/>
      </c>
      <c r="CT57" s="44" t="str">
        <f t="shared" si="33"/>
        <v/>
      </c>
      <c r="CU57" s="44" t="str">
        <f t="shared" si="33"/>
        <v/>
      </c>
      <c r="CV57" s="44" t="str">
        <f>IF(AS57=0,"",(AS57-N57)/N57)</f>
        <v/>
      </c>
      <c r="CW57" s="44" t="str">
        <f>IF(V57=0,"",(V57-O57)/O57)</f>
        <v/>
      </c>
      <c r="CX57" s="44" t="str">
        <f>IF(AB57=0,"",(AB57-P57)/P57)</f>
        <v/>
      </c>
      <c r="CY57" s="44" t="str">
        <f>IF(AT57=0,"",(AT57-Q57)/Q57)</f>
        <v/>
      </c>
    </row>
    <row r="58" spans="1:103" x14ac:dyDescent="0.25">
      <c r="A58" s="90" t="s">
        <v>320</v>
      </c>
      <c r="B58" s="73">
        <v>229.96898286000001</v>
      </c>
      <c r="C58" s="73">
        <v>0.27412982990000001</v>
      </c>
      <c r="D58" s="73">
        <v>32.298455517000001</v>
      </c>
      <c r="E58" s="73">
        <v>43.947156462999999</v>
      </c>
      <c r="F58" s="73">
        <v>39.247959020000003</v>
      </c>
      <c r="G58" s="73">
        <v>2.2323343656999999</v>
      </c>
      <c r="H58" s="73">
        <v>198.34472049999999</v>
      </c>
      <c r="I58" s="73">
        <v>0.50777329839999996</v>
      </c>
      <c r="J58" s="73">
        <v>1.5128977468</v>
      </c>
      <c r="K58" s="73"/>
      <c r="L58" s="73">
        <v>0.58254564409999998</v>
      </c>
      <c r="M58" s="73">
        <v>0.29395974559999999</v>
      </c>
      <c r="N58" s="73"/>
      <c r="O58" s="73">
        <v>1.8845354200000001E-2</v>
      </c>
      <c r="P58" s="73">
        <v>0.1136266665</v>
      </c>
      <c r="Q58" s="73">
        <v>3.3010392600000001E-2</v>
      </c>
      <c r="R58" s="73"/>
      <c r="S58" s="73" t="s">
        <v>320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>
        <v>0</v>
      </c>
      <c r="BX58" s="73">
        <v>0</v>
      </c>
      <c r="BY58" s="73">
        <v>0</v>
      </c>
      <c r="BZ58" s="73">
        <v>0</v>
      </c>
      <c r="CA58" s="73">
        <v>0</v>
      </c>
      <c r="CB58" s="73">
        <v>0</v>
      </c>
      <c r="CC58" s="73">
        <v>0</v>
      </c>
      <c r="CD58" s="73">
        <v>0</v>
      </c>
      <c r="CE58" s="73">
        <v>0</v>
      </c>
      <c r="CF58" s="73">
        <v>0</v>
      </c>
      <c r="CG58" s="73">
        <v>0</v>
      </c>
      <c r="CH58" s="73">
        <v>0</v>
      </c>
      <c r="CI58" s="73"/>
      <c r="CJ58" s="44" t="str">
        <f>IF(AD58=0,"",(AD58-B58)/B58)</f>
        <v/>
      </c>
      <c r="CK58" s="44" t="str">
        <f t="shared" si="17"/>
        <v/>
      </c>
      <c r="CL58" s="44" t="str">
        <f t="shared" si="18"/>
        <v/>
      </c>
      <c r="CM58" s="44" t="str">
        <f t="shared" si="19"/>
        <v/>
      </c>
      <c r="CN58" s="44" t="str">
        <f t="shared" si="20"/>
        <v/>
      </c>
      <c r="CO58" s="44" t="str">
        <f t="shared" si="21"/>
        <v/>
      </c>
      <c r="CP58" s="44" t="str">
        <f t="shared" si="22"/>
        <v/>
      </c>
      <c r="CQ58" s="44" t="str">
        <f t="shared" si="23"/>
        <v/>
      </c>
      <c r="CR58" s="44"/>
      <c r="CS58" s="44" t="str">
        <f t="shared" si="25"/>
        <v/>
      </c>
      <c r="CT58" s="44" t="str">
        <f t="shared" si="26"/>
        <v/>
      </c>
      <c r="CU58" s="44" t="str">
        <f t="shared" si="27"/>
        <v/>
      </c>
      <c r="CV58" s="44" t="str">
        <f t="shared" si="28"/>
        <v/>
      </c>
      <c r="CW58" s="90"/>
      <c r="CX58" s="90"/>
      <c r="CY58" s="44" t="str">
        <f t="shared" si="31"/>
        <v/>
      </c>
    </row>
    <row r="59" spans="1:103" s="21" customFormat="1" x14ac:dyDescent="0.25">
      <c r="A59" s="33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44" t="str">
        <f>IF(B59=0,"",(AD59-B59)/B59)</f>
        <v/>
      </c>
      <c r="CK59" s="44" t="str">
        <f t="shared" si="17"/>
        <v/>
      </c>
      <c r="CL59" s="44" t="str">
        <f t="shared" si="18"/>
        <v/>
      </c>
      <c r="CM59" s="44" t="str">
        <f t="shared" si="19"/>
        <v/>
      </c>
      <c r="CN59" s="44" t="str">
        <f t="shared" si="20"/>
        <v/>
      </c>
      <c r="CO59" s="44" t="str">
        <f t="shared" si="21"/>
        <v/>
      </c>
      <c r="CP59" s="44" t="str">
        <f t="shared" si="22"/>
        <v/>
      </c>
      <c r="CQ59" s="44" t="str">
        <f t="shared" si="23"/>
        <v/>
      </c>
      <c r="CR59" s="44"/>
      <c r="CS59" s="44" t="str">
        <f t="shared" si="25"/>
        <v/>
      </c>
      <c r="CT59" s="44" t="str">
        <f t="shared" si="26"/>
        <v/>
      </c>
      <c r="CU59" s="44" t="str">
        <f t="shared" si="27"/>
        <v/>
      </c>
      <c r="CV59" s="44" t="str">
        <f t="shared" si="28"/>
        <v/>
      </c>
      <c r="CW59" s="90"/>
      <c r="CX59" s="90"/>
      <c r="CY59" s="44" t="str">
        <f t="shared" si="31"/>
        <v/>
      </c>
    </row>
    <row r="60" spans="1:103" s="21" customForma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44" t="str">
        <f>IF(B60=0,"",(AD60-B60)/B60)</f>
        <v/>
      </c>
      <c r="CK60" s="44" t="str">
        <f t="shared" si="17"/>
        <v/>
      </c>
      <c r="CL60" s="44" t="str">
        <f t="shared" si="18"/>
        <v/>
      </c>
      <c r="CM60" s="44" t="str">
        <f t="shared" si="19"/>
        <v/>
      </c>
      <c r="CN60" s="44" t="str">
        <f t="shared" si="20"/>
        <v/>
      </c>
      <c r="CO60" s="44" t="str">
        <f t="shared" si="21"/>
        <v/>
      </c>
      <c r="CP60" s="44" t="str">
        <f t="shared" si="22"/>
        <v/>
      </c>
      <c r="CQ60" s="44" t="str">
        <f t="shared" si="23"/>
        <v/>
      </c>
      <c r="CR60" s="44"/>
      <c r="CS60" s="44" t="str">
        <f t="shared" si="25"/>
        <v/>
      </c>
      <c r="CT60" s="44" t="str">
        <f t="shared" si="26"/>
        <v/>
      </c>
      <c r="CU60" s="44" t="str">
        <f t="shared" si="27"/>
        <v/>
      </c>
      <c r="CV60" s="44" t="str">
        <f t="shared" si="28"/>
        <v/>
      </c>
      <c r="CW60" s="90"/>
      <c r="CX60" s="90"/>
      <c r="CY60" s="44" t="str">
        <f t="shared" si="31"/>
        <v/>
      </c>
    </row>
    <row r="61" spans="1:103" x14ac:dyDescent="0.25">
      <c r="A61" s="1" t="s">
        <v>322</v>
      </c>
      <c r="B61" s="1">
        <f>SUM(B3:B58)</f>
        <v>1958291.3362998697</v>
      </c>
      <c r="C61" s="1">
        <f t="shared" ref="C61:N61" si="34">SUM(C3:C58)</f>
        <v>104507.24622452688</v>
      </c>
      <c r="D61" s="1">
        <f t="shared" si="34"/>
        <v>724013.00070090697</v>
      </c>
      <c r="E61" s="1">
        <f t="shared" si="34"/>
        <v>585220.79144729918</v>
      </c>
      <c r="F61" s="1">
        <f t="shared" si="34"/>
        <v>496166.27382747811</v>
      </c>
      <c r="G61" s="1">
        <f t="shared" si="34"/>
        <v>124864.5903216367</v>
      </c>
      <c r="H61" s="1">
        <f t="shared" si="34"/>
        <v>746199.73053960013</v>
      </c>
      <c r="I61" s="1">
        <f t="shared" si="34"/>
        <v>5402.6060433025013</v>
      </c>
      <c r="J61" s="1">
        <f t="shared" si="34"/>
        <v>9295.8131141170979</v>
      </c>
      <c r="K61" s="1">
        <f t="shared" si="34"/>
        <v>4.6560324017000001</v>
      </c>
      <c r="L61" s="1">
        <f t="shared" si="34"/>
        <v>6319.7381007965014</v>
      </c>
      <c r="M61" s="1">
        <f t="shared" si="34"/>
        <v>1858.1238020394997</v>
      </c>
      <c r="N61" s="1">
        <f t="shared" si="34"/>
        <v>5316.1903916392994</v>
      </c>
      <c r="O61" s="1">
        <f>SUM(O3:O58)</f>
        <v>224.89327035669996</v>
      </c>
      <c r="P61" s="1">
        <f>SUM(P3:P58)</f>
        <v>795.4266639775999</v>
      </c>
      <c r="Q61" s="1">
        <f>SUM(Q3:Q58)</f>
        <v>512.46040352150021</v>
      </c>
      <c r="R61" s="73"/>
      <c r="S61" s="73"/>
      <c r="T61" s="1">
        <f t="shared" ref="T61:CE61" si="35">SUM(T3:T58)</f>
        <v>2529.8388263087381</v>
      </c>
      <c r="U61" s="1">
        <f t="shared" si="35"/>
        <v>749.23204424519156</v>
      </c>
      <c r="V61" s="1">
        <f t="shared" si="35"/>
        <v>223.85874759681241</v>
      </c>
      <c r="W61" s="1">
        <f t="shared" si="35"/>
        <v>5478.1822539053519</v>
      </c>
      <c r="X61" s="1">
        <f t="shared" si="35"/>
        <v>5464.0164584738222</v>
      </c>
      <c r="Y61" s="1">
        <f t="shared" si="35"/>
        <v>6430.7877772097781</v>
      </c>
      <c r="Z61" s="1">
        <f t="shared" si="35"/>
        <v>658.28820470387404</v>
      </c>
      <c r="AA61" s="1">
        <f t="shared" si="35"/>
        <v>10978.596967092119</v>
      </c>
      <c r="AB61" s="1">
        <f t="shared" si="35"/>
        <v>792.097419792663</v>
      </c>
      <c r="AC61" s="1">
        <f t="shared" si="35"/>
        <v>1307020.23915709</v>
      </c>
      <c r="AD61" s="1">
        <f t="shared" si="35"/>
        <v>4.6258101422492599</v>
      </c>
      <c r="AE61" s="1">
        <f t="shared" si="35"/>
        <v>1942754.2001159741</v>
      </c>
      <c r="AF61" s="1">
        <f t="shared" si="35"/>
        <v>21326.103974531568</v>
      </c>
      <c r="AG61" s="1">
        <f t="shared" si="35"/>
        <v>21946.705647906918</v>
      </c>
      <c r="AH61" s="1">
        <f t="shared" si="35"/>
        <v>2615.7454633996304</v>
      </c>
      <c r="AI61" s="1">
        <f t="shared" si="35"/>
        <v>42912.895809987953</v>
      </c>
      <c r="AJ61" s="1">
        <f t="shared" si="35"/>
        <v>66.432244416050253</v>
      </c>
      <c r="AK61" s="1">
        <f t="shared" si="35"/>
        <v>6436.9293346101676</v>
      </c>
      <c r="AL61" s="1">
        <f t="shared" si="35"/>
        <v>6436.9293346101676</v>
      </c>
      <c r="AM61" s="1">
        <f t="shared" si="35"/>
        <v>1844.2394448425141</v>
      </c>
      <c r="AN61" s="1">
        <f t="shared" si="35"/>
        <v>0</v>
      </c>
      <c r="AO61" s="1">
        <f t="shared" si="35"/>
        <v>43200.291253099342</v>
      </c>
      <c r="AP61" s="1">
        <f t="shared" si="35"/>
        <v>187.33655810494088</v>
      </c>
      <c r="AQ61" s="1">
        <f t="shared" si="35"/>
        <v>8217.6028246228216</v>
      </c>
      <c r="AR61" s="1">
        <f t="shared" si="35"/>
        <v>397.05137622374878</v>
      </c>
      <c r="AS61" s="1">
        <f t="shared" si="35"/>
        <v>5354.6633571171933</v>
      </c>
      <c r="AT61" s="1">
        <f t="shared" si="35"/>
        <v>519.17756876394958</v>
      </c>
      <c r="AU61" s="1">
        <f t="shared" si="35"/>
        <v>104012.10921638233</v>
      </c>
      <c r="AV61" s="1">
        <f t="shared" si="35"/>
        <v>0</v>
      </c>
      <c r="AW61" s="1">
        <f t="shared" si="35"/>
        <v>748255.63386431511</v>
      </c>
      <c r="AX61" s="1">
        <f t="shared" si="35"/>
        <v>640552.28885050374</v>
      </c>
      <c r="AY61" s="1">
        <f t="shared" si="35"/>
        <v>71172.483409608714</v>
      </c>
      <c r="AZ61" s="1">
        <f t="shared" si="35"/>
        <v>711724.77226011199</v>
      </c>
      <c r="BA61" s="1">
        <f t="shared" si="35"/>
        <v>0.32925877628122507</v>
      </c>
      <c r="BB61" s="1">
        <f t="shared" si="35"/>
        <v>18809.378952776678</v>
      </c>
      <c r="BC61" s="1">
        <f t="shared" si="35"/>
        <v>550.58017980165778</v>
      </c>
      <c r="BD61" s="1">
        <f t="shared" si="35"/>
        <v>453505.62222509074</v>
      </c>
      <c r="BE61" s="1">
        <f t="shared" si="35"/>
        <v>1268.8513815966521</v>
      </c>
      <c r="BF61" s="1">
        <f t="shared" si="35"/>
        <v>19838.55305874439</v>
      </c>
      <c r="BG61" s="1">
        <f t="shared" si="35"/>
        <v>32696.032438972143</v>
      </c>
      <c r="BH61" s="1">
        <f t="shared" si="35"/>
        <v>467.57659702309826</v>
      </c>
      <c r="BI61" s="1">
        <f t="shared" si="35"/>
        <v>128.53862029858246</v>
      </c>
      <c r="BJ61" s="1">
        <f t="shared" si="35"/>
        <v>24796.56995654244</v>
      </c>
      <c r="BK61" s="1">
        <f t="shared" si="35"/>
        <v>581575.5134032385</v>
      </c>
      <c r="BL61" s="1">
        <f t="shared" si="35"/>
        <v>492964.28339364665</v>
      </c>
      <c r="BM61" s="1">
        <f t="shared" si="35"/>
        <v>88611.230009592095</v>
      </c>
      <c r="BN61" s="1">
        <f t="shared" si="35"/>
        <v>446.87627513767217</v>
      </c>
      <c r="BO61" s="1">
        <f t="shared" si="35"/>
        <v>17.778911796478251</v>
      </c>
      <c r="BP61" s="1">
        <f t="shared" si="35"/>
        <v>40522.152722195475</v>
      </c>
      <c r="BQ61" s="1">
        <f t="shared" si="35"/>
        <v>2091.0874301322497</v>
      </c>
      <c r="BR61" s="1">
        <f t="shared" si="35"/>
        <v>110667.89519156933</v>
      </c>
      <c r="BS61" s="1">
        <f t="shared" si="35"/>
        <v>3826.7492793731067</v>
      </c>
      <c r="BT61" s="1">
        <f t="shared" si="35"/>
        <v>1591.090011567868</v>
      </c>
      <c r="BU61" s="1">
        <f t="shared" si="35"/>
        <v>220921.42493720623</v>
      </c>
      <c r="BV61" s="1">
        <f t="shared" si="35"/>
        <v>5431.2072923726009</v>
      </c>
      <c r="BW61" s="1">
        <f t="shared" si="35"/>
        <v>17476.327820786893</v>
      </c>
      <c r="BX61" s="1">
        <f t="shared" si="35"/>
        <v>15585.355444008088</v>
      </c>
      <c r="BY61" s="1">
        <f t="shared" si="35"/>
        <v>70.843136893954508</v>
      </c>
      <c r="BZ61" s="1">
        <f t="shared" si="35"/>
        <v>123300.77056810119</v>
      </c>
      <c r="CA61" s="1">
        <f t="shared" si="35"/>
        <v>21823.838623845102</v>
      </c>
      <c r="CB61" s="1">
        <f t="shared" si="35"/>
        <v>1987.5221316790135</v>
      </c>
      <c r="CC61" s="1">
        <f t="shared" si="35"/>
        <v>1673.1885262873327</v>
      </c>
      <c r="CD61" s="1">
        <f t="shared" si="35"/>
        <v>40446.172702020711</v>
      </c>
      <c r="CE61" s="1">
        <f t="shared" si="35"/>
        <v>0</v>
      </c>
      <c r="CF61" s="1">
        <f>SUM(CF3:CF58)</f>
        <v>18196.236388348672</v>
      </c>
      <c r="CG61" s="1">
        <f>SUM(CG3:CG58)</f>
        <v>735552.63442935981</v>
      </c>
      <c r="CH61" s="1">
        <f>SUM(CH3:CH58)</f>
        <v>26814.795803499532</v>
      </c>
      <c r="CI61" s="1"/>
      <c r="CJ61" s="44">
        <f>IF(AE61=0,"",(AE61-B61)/B61)</f>
        <v>-7.9340269222926609E-3</v>
      </c>
      <c r="CK61" s="44">
        <f t="shared" si="17"/>
        <v>-4.7378246584048374E-3</v>
      </c>
      <c r="CL61" s="44">
        <f t="shared" si="18"/>
        <v>-1.6972386447341295E-2</v>
      </c>
      <c r="CM61" s="44">
        <f t="shared" si="19"/>
        <v>-6.2288936027812937E-3</v>
      </c>
      <c r="CN61" s="44">
        <f t="shared" si="20"/>
        <v>-6.4534624837173631E-3</v>
      </c>
      <c r="CO61" s="44">
        <f t="shared" si="21"/>
        <v>-1.2524125130329548E-2</v>
      </c>
      <c r="CP61" s="44">
        <f t="shared" si="22"/>
        <v>-1.426842663497222E-2</v>
      </c>
      <c r="CQ61" s="44">
        <f t="shared" si="23"/>
        <v>1.136681347466564E-2</v>
      </c>
      <c r="CR61" s="44">
        <f>IF(AA61=0,"",AA61-J61)/J61</f>
        <v>0.18102599872833705</v>
      </c>
      <c r="CS61" s="44">
        <f t="shared" si="25"/>
        <v>-6.4909899337696865E-3</v>
      </c>
      <c r="CT61" s="44">
        <f t="shared" si="26"/>
        <v>1.8543685188298575E-2</v>
      </c>
      <c r="CU61" s="44">
        <f t="shared" si="27"/>
        <v>-7.4722454885653503E-3</v>
      </c>
      <c r="CV61" s="44">
        <f t="shared" si="28"/>
        <v>7.2369427435104343E-3</v>
      </c>
      <c r="CW61" s="44">
        <f>IF(V61=0,"",(V61-O61)/O61)</f>
        <v>-4.600060990027445E-3</v>
      </c>
      <c r="CX61" s="44">
        <f>IF(AB61=0,"",(AB61-P61)/P61)</f>
        <v>-4.1854822521145106E-3</v>
      </c>
      <c r="CY61" s="44">
        <f t="shared" si="31"/>
        <v>1.3107676605432697E-2</v>
      </c>
    </row>
    <row r="62" spans="1:103" x14ac:dyDescent="0.25">
      <c r="A62" s="33" t="s">
        <v>216</v>
      </c>
      <c r="B62" s="73">
        <f>SUM(B2:B51)</f>
        <v>1939962.0479759995</v>
      </c>
      <c r="C62" s="73">
        <f t="shared" ref="C62:N62" si="36">SUM(C2:C51)</f>
        <v>104042.81524987597</v>
      </c>
      <c r="D62" s="73">
        <f t="shared" si="36"/>
        <v>712933.49816245981</v>
      </c>
      <c r="E62" s="73">
        <f t="shared" si="36"/>
        <v>581502.50229824008</v>
      </c>
      <c r="F62" s="73">
        <f t="shared" si="36"/>
        <v>492884.37590101012</v>
      </c>
      <c r="G62" s="73">
        <f t="shared" si="36"/>
        <v>123627.57553841699</v>
      </c>
      <c r="H62" s="73">
        <f t="shared" si="36"/>
        <v>735427.01718153001</v>
      </c>
      <c r="I62" s="73">
        <f t="shared" si="36"/>
        <v>5365.8902429876007</v>
      </c>
      <c r="J62" s="73">
        <f t="shared" si="36"/>
        <v>9206.9679508960999</v>
      </c>
      <c r="K62" s="73">
        <f t="shared" si="36"/>
        <v>4.6405584466000001</v>
      </c>
      <c r="L62" s="73">
        <f t="shared" si="36"/>
        <v>6258.5062079086019</v>
      </c>
      <c r="M62" s="73">
        <f t="shared" si="36"/>
        <v>1844.5947392352998</v>
      </c>
      <c r="N62" s="73">
        <f t="shared" si="36"/>
        <v>5261.3579181212008</v>
      </c>
      <c r="O62" s="73">
        <f>SUM(O2:O51)</f>
        <v>223.92937941319994</v>
      </c>
      <c r="P62" s="73">
        <f>SUM(P2:P51)</f>
        <v>790.07983817889988</v>
      </c>
      <c r="Q62" s="73">
        <f>SUM(Q2:Q51)</f>
        <v>507.62518560980016</v>
      </c>
      <c r="R62" s="73"/>
      <c r="S62" s="73"/>
      <c r="T62" s="73">
        <f>SUM(T2:T54)</f>
        <v>2529.8388263087381</v>
      </c>
      <c r="U62" s="73">
        <f t="shared" ref="U62:CF62" si="37">SUM(U2:U54)</f>
        <v>749.23204424519156</v>
      </c>
      <c r="V62" s="73">
        <f t="shared" si="37"/>
        <v>223.85874759681241</v>
      </c>
      <c r="W62" s="73">
        <f t="shared" si="37"/>
        <v>5478.1822539053519</v>
      </c>
      <c r="X62" s="73">
        <f t="shared" si="37"/>
        <v>5464.0164584738222</v>
      </c>
      <c r="Y62" s="73">
        <f t="shared" si="37"/>
        <v>6430.7877772097781</v>
      </c>
      <c r="Z62" s="73">
        <f t="shared" si="37"/>
        <v>658.28820470387404</v>
      </c>
      <c r="AA62" s="73">
        <f t="shared" si="37"/>
        <v>10978.596967092119</v>
      </c>
      <c r="AB62" s="73">
        <f t="shared" si="37"/>
        <v>792.097419792663</v>
      </c>
      <c r="AC62" s="73">
        <f t="shared" si="37"/>
        <v>1307020.23915709</v>
      </c>
      <c r="AD62" s="73">
        <f t="shared" si="37"/>
        <v>4.6258101422492599</v>
      </c>
      <c r="AE62" s="73">
        <f t="shared" si="37"/>
        <v>1942754.2001159741</v>
      </c>
      <c r="AF62" s="73">
        <f t="shared" si="37"/>
        <v>21326.103974531568</v>
      </c>
      <c r="AG62" s="73">
        <f t="shared" si="37"/>
        <v>21946.705647906918</v>
      </c>
      <c r="AH62" s="73">
        <f t="shared" si="37"/>
        <v>2615.7454633996304</v>
      </c>
      <c r="AI62" s="73">
        <f t="shared" si="37"/>
        <v>42912.895809987953</v>
      </c>
      <c r="AJ62" s="73">
        <f t="shared" si="37"/>
        <v>66.432244416050253</v>
      </c>
      <c r="AK62" s="73">
        <f t="shared" si="37"/>
        <v>6436.9293346101676</v>
      </c>
      <c r="AL62" s="73">
        <f t="shared" si="37"/>
        <v>6436.9293346101676</v>
      </c>
      <c r="AM62" s="73">
        <f t="shared" si="37"/>
        <v>1844.2394448425141</v>
      </c>
      <c r="AN62" s="73">
        <f t="shared" si="37"/>
        <v>0</v>
      </c>
      <c r="AO62" s="73">
        <f t="shared" si="37"/>
        <v>43200.291253099342</v>
      </c>
      <c r="AP62" s="73">
        <f t="shared" si="37"/>
        <v>187.33655810494088</v>
      </c>
      <c r="AQ62" s="73">
        <f t="shared" si="37"/>
        <v>8217.6028246228216</v>
      </c>
      <c r="AR62" s="73">
        <f t="shared" si="37"/>
        <v>397.05137622374878</v>
      </c>
      <c r="AS62" s="73">
        <f t="shared" si="37"/>
        <v>5354.6633571171933</v>
      </c>
      <c r="AT62" s="73">
        <f t="shared" si="37"/>
        <v>519.17756876394958</v>
      </c>
      <c r="AU62" s="73">
        <f t="shared" si="37"/>
        <v>104012.10921638233</v>
      </c>
      <c r="AV62" s="73">
        <f t="shared" si="37"/>
        <v>0</v>
      </c>
      <c r="AW62" s="73">
        <f t="shared" si="37"/>
        <v>748255.63386431511</v>
      </c>
      <c r="AX62" s="73">
        <f t="shared" si="37"/>
        <v>640552.28885050374</v>
      </c>
      <c r="AY62" s="73">
        <f t="shared" si="37"/>
        <v>71172.483409608714</v>
      </c>
      <c r="AZ62" s="73">
        <f t="shared" si="37"/>
        <v>711724.77226011199</v>
      </c>
      <c r="BA62" s="73">
        <f t="shared" si="37"/>
        <v>0.32925877628122507</v>
      </c>
      <c r="BB62" s="73">
        <f t="shared" si="37"/>
        <v>18809.378952776678</v>
      </c>
      <c r="BC62" s="73">
        <f t="shared" si="37"/>
        <v>550.58017980165778</v>
      </c>
      <c r="BD62" s="73">
        <f t="shared" si="37"/>
        <v>453505.62222509074</v>
      </c>
      <c r="BE62" s="73">
        <f t="shared" si="37"/>
        <v>1268.8513815966521</v>
      </c>
      <c r="BF62" s="73">
        <f t="shared" si="37"/>
        <v>19838.55305874439</v>
      </c>
      <c r="BG62" s="73">
        <f t="shared" si="37"/>
        <v>32696.032438972143</v>
      </c>
      <c r="BH62" s="73">
        <f t="shared" si="37"/>
        <v>467.57659702309826</v>
      </c>
      <c r="BI62" s="73">
        <f t="shared" si="37"/>
        <v>128.53862029858246</v>
      </c>
      <c r="BJ62" s="73">
        <f t="shared" si="37"/>
        <v>24796.56995654244</v>
      </c>
      <c r="BK62" s="73">
        <f t="shared" si="37"/>
        <v>581575.5134032385</v>
      </c>
      <c r="BL62" s="73">
        <f t="shared" si="37"/>
        <v>492964.28339364665</v>
      </c>
      <c r="BM62" s="73">
        <f t="shared" si="37"/>
        <v>88611.230009592095</v>
      </c>
      <c r="BN62" s="73">
        <f t="shared" si="37"/>
        <v>446.87627513767217</v>
      </c>
      <c r="BO62" s="73">
        <f t="shared" si="37"/>
        <v>17.778911796478251</v>
      </c>
      <c r="BP62" s="73">
        <f t="shared" si="37"/>
        <v>40522.152722195475</v>
      </c>
      <c r="BQ62" s="73">
        <f t="shared" si="37"/>
        <v>2091.0874301322497</v>
      </c>
      <c r="BR62" s="73">
        <f t="shared" si="37"/>
        <v>110667.89519156933</v>
      </c>
      <c r="BS62" s="73">
        <f t="shared" si="37"/>
        <v>3826.7492793731067</v>
      </c>
      <c r="BT62" s="73">
        <f t="shared" si="37"/>
        <v>1591.090011567868</v>
      </c>
      <c r="BU62" s="73">
        <f t="shared" si="37"/>
        <v>220921.42493720623</v>
      </c>
      <c r="BV62" s="73">
        <f t="shared" si="37"/>
        <v>5431.2072923726009</v>
      </c>
      <c r="BW62" s="73">
        <f t="shared" si="37"/>
        <v>17476.327820786893</v>
      </c>
      <c r="BX62" s="73">
        <f t="shared" si="37"/>
        <v>15585.355444008088</v>
      </c>
      <c r="BY62" s="73">
        <f t="shared" si="37"/>
        <v>70.843136893954508</v>
      </c>
      <c r="BZ62" s="73">
        <f t="shared" si="37"/>
        <v>123300.77056810119</v>
      </c>
      <c r="CA62" s="73">
        <f t="shared" si="37"/>
        <v>21823.838623845102</v>
      </c>
      <c r="CB62" s="73">
        <f t="shared" si="37"/>
        <v>1987.5221316790135</v>
      </c>
      <c r="CC62" s="73">
        <f t="shared" si="37"/>
        <v>1673.1885262873327</v>
      </c>
      <c r="CD62" s="73">
        <f t="shared" si="37"/>
        <v>40446.172702020711</v>
      </c>
      <c r="CE62" s="73">
        <f t="shared" si="37"/>
        <v>0</v>
      </c>
      <c r="CF62" s="73">
        <f t="shared" si="37"/>
        <v>18196.236388348672</v>
      </c>
      <c r="CG62" s="73">
        <f>SUM(CG2:CG54)</f>
        <v>735552.63442935981</v>
      </c>
      <c r="CH62" s="73">
        <f>SUM(CH2:CH54)</f>
        <v>26814.795803499532</v>
      </c>
      <c r="CI62" s="73"/>
      <c r="CW62" s="90"/>
      <c r="CX62" s="90"/>
      <c r="CY62" s="90"/>
    </row>
    <row r="63" spans="1:103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1739042.2858533997</v>
      </c>
      <c r="C63" s="73">
        <f t="shared" ref="C63:Q63" si="38">+C3+C5+C8+C9+C11+C12+C14+C15+C16+C17+C18+C19+C20+C21+C22+C23+C24+C25+C26+C28+C30+C31+C33+C34+C35+C36+C37+C39+C40+C41+C42+C43+C44+C46+C47+C49+C50+C10</f>
        <v>51587.614012696009</v>
      </c>
      <c r="D63" s="73">
        <f t="shared" si="38"/>
        <v>595583.64193839999</v>
      </c>
      <c r="E63" s="73">
        <f t="shared" si="38"/>
        <v>503581.82597607007</v>
      </c>
      <c r="F63" s="73">
        <f t="shared" si="38"/>
        <v>432370.17417208006</v>
      </c>
      <c r="G63" s="73">
        <f t="shared" si="38"/>
        <v>111454.19658693198</v>
      </c>
      <c r="H63" s="73">
        <f t="shared" si="38"/>
        <v>611737.24220643006</v>
      </c>
      <c r="I63" s="73">
        <f t="shared" si="38"/>
        <v>4232.0794879415998</v>
      </c>
      <c r="J63" s="73">
        <f t="shared" si="38"/>
        <v>7575.2876519920992</v>
      </c>
      <c r="K63" s="73">
        <f t="shared" si="38"/>
        <v>0</v>
      </c>
      <c r="L63" s="73">
        <f t="shared" si="38"/>
        <v>4937.3013715736006</v>
      </c>
      <c r="M63" s="73">
        <f t="shared" si="38"/>
        <v>1415.4593958016001</v>
      </c>
      <c r="N63" s="73">
        <f t="shared" si="38"/>
        <v>4498.3971924359994</v>
      </c>
      <c r="O63" s="73">
        <f t="shared" si="38"/>
        <v>185.51018645359997</v>
      </c>
      <c r="P63" s="73">
        <f t="shared" si="38"/>
        <v>663.28476795189988</v>
      </c>
      <c r="Q63" s="73">
        <f t="shared" si="38"/>
        <v>435.86786659240005</v>
      </c>
      <c r="R63" s="73"/>
      <c r="S63" s="73"/>
      <c r="T63" s="73"/>
      <c r="U63" s="73"/>
      <c r="V63" s="73"/>
      <c r="W63" s="73"/>
      <c r="X63" s="73"/>
      <c r="Y63" s="73"/>
      <c r="AA63" s="73"/>
      <c r="AB63" s="73"/>
      <c r="AC63" s="73"/>
      <c r="AD63" s="73"/>
      <c r="AE63" s="73"/>
      <c r="AF63" s="73"/>
      <c r="AG63" s="73"/>
      <c r="AH63" s="73"/>
      <c r="AI63" s="73"/>
      <c r="AK63" s="73"/>
      <c r="AL63" s="73"/>
      <c r="AM63" s="73"/>
      <c r="AN63" s="73"/>
      <c r="AO63" s="73"/>
      <c r="AP63" s="73"/>
      <c r="AR63" s="73"/>
      <c r="AS63" s="73"/>
      <c r="AT63" s="73"/>
      <c r="AU63" s="73"/>
      <c r="AV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F63" s="73"/>
      <c r="CG63" s="73"/>
      <c r="CH63" s="73"/>
      <c r="CI63" s="73"/>
      <c r="CW63" s="90"/>
      <c r="CX63" s="90"/>
      <c r="CY63" s="90"/>
    </row>
    <row r="64" spans="1:103" x14ac:dyDescent="0.25">
      <c r="A64" s="90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AA64" s="73"/>
      <c r="AB64" s="73"/>
      <c r="AC64" s="73"/>
      <c r="AD64" s="73"/>
      <c r="AE64" s="73"/>
      <c r="AF64" s="73"/>
      <c r="AG64" s="73"/>
      <c r="AH64" s="73"/>
      <c r="AI64" s="73"/>
      <c r="AK64" s="73"/>
      <c r="AL64" s="73"/>
      <c r="AM64" s="73"/>
      <c r="AN64" s="73"/>
      <c r="AO64" s="73"/>
      <c r="AP64" s="73"/>
      <c r="AR64" s="73"/>
      <c r="AS64" s="73"/>
      <c r="AT64" s="73"/>
      <c r="AU64" s="73"/>
      <c r="AV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F64" s="73"/>
      <c r="CG64" s="73"/>
      <c r="CH64" s="73"/>
      <c r="CI64" s="73"/>
      <c r="CW64" s="90"/>
      <c r="CX64" s="90"/>
      <c r="CY64" s="90"/>
    </row>
    <row r="65" spans="2:21" x14ac:dyDescent="0.25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</row>
    <row r="66" spans="2:21" x14ac:dyDescent="0.25"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</row>
    <row r="67" spans="2:21" x14ac:dyDescent="0.25"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</row>
    <row r="68" spans="2:21" x14ac:dyDescent="0.25"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</row>
    <row r="69" spans="2:21" x14ac:dyDescent="0.25"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C3F0-E710-42C0-8923-8208A6C27885}">
  <dimension ref="A1:EL63"/>
  <sheetViews>
    <sheetView zoomScale="85" zoomScaleNormal="85" workbookViewId="0">
      <pane xSplit="1" ySplit="2" topLeftCell="Q3" activePane="bottomRight" state="frozen"/>
      <selection pane="topRight" activeCell="AY55" sqref="AY55"/>
      <selection pane="bottomLeft" activeCell="AY55" sqref="AY55"/>
      <selection pane="bottomRight" activeCell="Q2" sqref="Q2"/>
    </sheetView>
  </sheetViews>
  <sheetFormatPr defaultRowHeight="15" x14ac:dyDescent="0.25"/>
  <cols>
    <col min="1" max="1" width="19.140625" style="72" customWidth="1"/>
    <col min="2" max="16" width="9.140625" style="72" customWidth="1"/>
    <col min="17" max="17" width="15.140625" style="72" bestFit="1" customWidth="1"/>
    <col min="18" max="81" width="9.140625" style="72" customWidth="1"/>
    <col min="82" max="89" width="9.140625" style="72"/>
    <col min="90" max="90" width="9.140625" style="72" customWidth="1"/>
    <col min="91" max="141" width="9.140625" style="72"/>
    <col min="142" max="142" width="9.140625" style="72" customWidth="1"/>
    <col min="143" max="16384" width="9.140625" style="72"/>
  </cols>
  <sheetData>
    <row r="1" spans="1:142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 t="s">
        <v>297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 t="s">
        <v>376</v>
      </c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</row>
    <row r="2" spans="1:142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73" t="s">
        <v>163</v>
      </c>
      <c r="I2" s="73" t="s">
        <v>300</v>
      </c>
      <c r="J2" s="73" t="s">
        <v>301</v>
      </c>
      <c r="K2" s="73" t="s">
        <v>302</v>
      </c>
      <c r="L2" s="73" t="s">
        <v>67</v>
      </c>
      <c r="M2" s="73" t="s">
        <v>303</v>
      </c>
      <c r="N2" s="73" t="s">
        <v>305</v>
      </c>
      <c r="O2" s="73" t="s">
        <v>306</v>
      </c>
      <c r="P2" s="73"/>
      <c r="Q2" s="90" t="s">
        <v>307</v>
      </c>
      <c r="R2" s="90" t="s">
        <v>308</v>
      </c>
      <c r="S2" s="90" t="s">
        <v>35</v>
      </c>
      <c r="T2" s="90" t="s">
        <v>39</v>
      </c>
      <c r="U2" s="90" t="s">
        <v>41</v>
      </c>
      <c r="V2" s="90" t="s">
        <v>43</v>
      </c>
      <c r="W2" s="90" t="s">
        <v>309</v>
      </c>
      <c r="X2" s="90" t="s">
        <v>45</v>
      </c>
      <c r="Y2" s="90" t="s">
        <v>47</v>
      </c>
      <c r="Z2" s="90" t="s">
        <v>49</v>
      </c>
      <c r="AA2" s="90" t="s">
        <v>53</v>
      </c>
      <c r="AB2" s="90" t="s">
        <v>55</v>
      </c>
      <c r="AC2" s="90" t="s">
        <v>57</v>
      </c>
      <c r="AD2" s="90" t="s">
        <v>59</v>
      </c>
      <c r="AE2" s="90" t="s">
        <v>61</v>
      </c>
      <c r="AF2" s="90" t="s">
        <v>310</v>
      </c>
      <c r="AG2" s="90" t="s">
        <v>63</v>
      </c>
      <c r="AH2" s="90" t="s">
        <v>65</v>
      </c>
      <c r="AI2" s="90" t="s">
        <v>67</v>
      </c>
      <c r="AJ2" s="90" t="s">
        <v>69</v>
      </c>
      <c r="AK2" s="90" t="s">
        <v>71</v>
      </c>
      <c r="AL2" s="90" t="s">
        <v>73</v>
      </c>
      <c r="AM2" s="90" t="s">
        <v>311</v>
      </c>
      <c r="AN2" s="90" t="s">
        <v>75</v>
      </c>
      <c r="AO2" s="90" t="s">
        <v>77</v>
      </c>
      <c r="AP2" s="90" t="s">
        <v>79</v>
      </c>
      <c r="AQ2" s="90" t="s">
        <v>81</v>
      </c>
      <c r="AR2" s="90" t="s">
        <v>83</v>
      </c>
      <c r="AS2" s="90" t="s">
        <v>312</v>
      </c>
      <c r="AT2" s="90" t="s">
        <v>85</v>
      </c>
      <c r="AU2" s="90" t="s">
        <v>87</v>
      </c>
      <c r="AV2" s="90" t="s">
        <v>160</v>
      </c>
      <c r="AW2" s="90" t="s">
        <v>91</v>
      </c>
      <c r="AX2" s="90" t="s">
        <v>93</v>
      </c>
      <c r="AY2" s="90" t="s">
        <v>95</v>
      </c>
      <c r="AZ2" s="90" t="s">
        <v>97</v>
      </c>
      <c r="BA2" s="90" t="s">
        <v>99</v>
      </c>
      <c r="BB2" s="90" t="s">
        <v>101</v>
      </c>
      <c r="BC2" s="90" t="s">
        <v>103</v>
      </c>
      <c r="BD2" s="90" t="s">
        <v>105</v>
      </c>
      <c r="BE2" s="90" t="s">
        <v>107</v>
      </c>
      <c r="BF2" s="90" t="s">
        <v>109</v>
      </c>
      <c r="BG2" s="90" t="s">
        <v>161</v>
      </c>
      <c r="BH2" s="90" t="s">
        <v>162</v>
      </c>
      <c r="BI2" s="90" t="s">
        <v>111</v>
      </c>
      <c r="BJ2" s="90" t="s">
        <v>113</v>
      </c>
      <c r="BK2" s="90" t="s">
        <v>115</v>
      </c>
      <c r="BL2" s="90" t="s">
        <v>117</v>
      </c>
      <c r="BM2" s="90" t="s">
        <v>119</v>
      </c>
      <c r="BN2" s="90" t="s">
        <v>121</v>
      </c>
      <c r="BO2" s="90" t="s">
        <v>123</v>
      </c>
      <c r="BP2" s="90" t="s">
        <v>125</v>
      </c>
      <c r="BQ2" s="90" t="s">
        <v>127</v>
      </c>
      <c r="BR2" s="90" t="s">
        <v>129</v>
      </c>
      <c r="BS2" s="90" t="s">
        <v>131</v>
      </c>
      <c r="BT2" s="90" t="s">
        <v>133</v>
      </c>
      <c r="BU2" s="90" t="s">
        <v>135</v>
      </c>
      <c r="BV2" s="90" t="s">
        <v>139</v>
      </c>
      <c r="BW2" s="90" t="s">
        <v>141</v>
      </c>
      <c r="BX2" s="90" t="s">
        <v>143</v>
      </c>
      <c r="BY2" s="90" t="s">
        <v>145</v>
      </c>
      <c r="BZ2" s="90" t="s">
        <v>147</v>
      </c>
      <c r="CA2" s="90" t="s">
        <v>149</v>
      </c>
      <c r="CB2" s="90" t="s">
        <v>151</v>
      </c>
      <c r="CC2" s="90" t="s">
        <v>153</v>
      </c>
      <c r="CD2" s="90" t="s">
        <v>155</v>
      </c>
      <c r="CE2" s="90"/>
      <c r="CF2" s="40" t="s">
        <v>53</v>
      </c>
      <c r="CG2" s="40" t="s">
        <v>81</v>
      </c>
      <c r="CH2" s="40" t="s">
        <v>160</v>
      </c>
      <c r="CI2" s="40" t="s">
        <v>161</v>
      </c>
      <c r="CJ2" s="40" t="s">
        <v>162</v>
      </c>
      <c r="CK2" s="40" t="s">
        <v>139</v>
      </c>
      <c r="CL2" s="90" t="s">
        <v>163</v>
      </c>
      <c r="CM2" s="90" t="s">
        <v>300</v>
      </c>
      <c r="CN2" s="90" t="s">
        <v>301</v>
      </c>
      <c r="CO2" s="40" t="s">
        <v>302</v>
      </c>
      <c r="CP2" s="40" t="s">
        <v>67</v>
      </c>
      <c r="CQ2" s="90" t="s">
        <v>303</v>
      </c>
      <c r="CR2" s="40" t="s">
        <v>305</v>
      </c>
      <c r="CS2" s="90" t="s">
        <v>306</v>
      </c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</row>
    <row r="3" spans="1:142" x14ac:dyDescent="0.25">
      <c r="A3" s="33" t="s">
        <v>165</v>
      </c>
      <c r="B3" s="73"/>
      <c r="C3" s="73"/>
      <c r="D3" s="73"/>
      <c r="E3" s="73"/>
      <c r="F3" s="73"/>
      <c r="G3" s="73"/>
      <c r="H3" s="73">
        <v>37864.435298999997</v>
      </c>
      <c r="I3" s="73">
        <v>0.98038682369999997</v>
      </c>
      <c r="J3" s="73">
        <v>3.3911072105</v>
      </c>
      <c r="K3" s="73">
        <v>0.18060957020000001</v>
      </c>
      <c r="L3" s="73"/>
      <c r="M3" s="73">
        <v>138.17088699999999</v>
      </c>
      <c r="N3" s="73"/>
      <c r="O3" s="73">
        <v>68.592642264999995</v>
      </c>
      <c r="P3" s="73"/>
      <c r="Q3" s="73" t="s">
        <v>165</v>
      </c>
      <c r="R3" s="73">
        <v>14.416602844496699</v>
      </c>
      <c r="S3" s="73">
        <v>4616.76671962618</v>
      </c>
      <c r="T3" s="73">
        <v>0.98038497449445905</v>
      </c>
      <c r="U3" s="73">
        <v>0.98038497449445905</v>
      </c>
      <c r="V3" s="73">
        <v>0.61161386214719105</v>
      </c>
      <c r="W3" s="73">
        <v>6.56240462723479E-2</v>
      </c>
      <c r="X3" s="73">
        <v>3.3911089302006601</v>
      </c>
      <c r="Y3" s="73">
        <v>0</v>
      </c>
      <c r="Z3" s="73">
        <v>0</v>
      </c>
      <c r="AA3" s="73">
        <v>0</v>
      </c>
      <c r="AB3" s="73">
        <v>0</v>
      </c>
      <c r="AC3" s="73">
        <v>3.5543422162985499</v>
      </c>
      <c r="AD3" s="73">
        <v>0</v>
      </c>
      <c r="AE3" s="73">
        <v>6650.38875050765</v>
      </c>
      <c r="AF3" s="73">
        <v>48.6677524001609</v>
      </c>
      <c r="AG3" s="73">
        <v>0.181208724597298</v>
      </c>
      <c r="AH3" s="73">
        <v>0.181208724597298</v>
      </c>
      <c r="AI3" s="73">
        <v>0</v>
      </c>
      <c r="AJ3" s="73">
        <v>0</v>
      </c>
      <c r="AK3" s="73">
        <v>47.294941457651902</v>
      </c>
      <c r="AL3" s="73">
        <v>0</v>
      </c>
      <c r="AM3" s="73">
        <v>12553.821461535799</v>
      </c>
      <c r="AN3" s="73">
        <v>136.193154904831</v>
      </c>
      <c r="AO3" s="73">
        <v>138.253993728686</v>
      </c>
      <c r="AP3" s="73">
        <v>68.592219188359493</v>
      </c>
      <c r="AQ3" s="73">
        <v>0</v>
      </c>
      <c r="AR3" s="73">
        <v>0</v>
      </c>
      <c r="AS3" s="73">
        <v>45357.108326967398</v>
      </c>
      <c r="AT3" s="73">
        <v>0</v>
      </c>
      <c r="AU3" s="73">
        <v>0</v>
      </c>
      <c r="AV3" s="73">
        <v>0</v>
      </c>
      <c r="AW3" s="73">
        <v>0.56234895798862405</v>
      </c>
      <c r="AX3" s="73">
        <v>66.039062429680797</v>
      </c>
      <c r="AY3" s="73">
        <v>0</v>
      </c>
      <c r="AZ3" s="73">
        <v>10948.240736007499</v>
      </c>
      <c r="BA3" s="73">
        <v>0</v>
      </c>
      <c r="BB3" s="73">
        <v>0</v>
      </c>
      <c r="BC3" s="73">
        <v>0</v>
      </c>
      <c r="BD3" s="73">
        <v>0</v>
      </c>
      <c r="BE3" s="73">
        <v>0</v>
      </c>
      <c r="BF3" s="73">
        <v>0</v>
      </c>
      <c r="BG3" s="73">
        <v>0</v>
      </c>
      <c r="BH3" s="73">
        <v>0</v>
      </c>
      <c r="BI3" s="73">
        <v>0</v>
      </c>
      <c r="BJ3" s="73">
        <v>0</v>
      </c>
      <c r="BK3" s="73">
        <v>0</v>
      </c>
      <c r="BL3" s="73">
        <v>0</v>
      </c>
      <c r="BM3" s="73">
        <v>0</v>
      </c>
      <c r="BN3" s="73">
        <v>0</v>
      </c>
      <c r="BO3" s="73">
        <v>0</v>
      </c>
      <c r="BP3" s="73">
        <v>0</v>
      </c>
      <c r="BQ3" s="73">
        <v>0</v>
      </c>
      <c r="BR3" s="73">
        <v>2909.7173596378202</v>
      </c>
      <c r="BS3" s="73">
        <v>0</v>
      </c>
      <c r="BT3" s="73">
        <v>0</v>
      </c>
      <c r="BU3" s="73">
        <v>0</v>
      </c>
      <c r="BV3" s="73">
        <v>0</v>
      </c>
      <c r="BW3" s="73">
        <v>3440.7824275574098</v>
      </c>
      <c r="BX3" s="73">
        <v>0</v>
      </c>
      <c r="BY3" s="73">
        <v>381.996201307207</v>
      </c>
      <c r="BZ3" s="73">
        <v>1733.1883264681801</v>
      </c>
      <c r="CA3" s="73">
        <v>0</v>
      </c>
      <c r="CB3" s="73">
        <v>1979.64445322707</v>
      </c>
      <c r="CC3" s="73">
        <v>37864.383398755403</v>
      </c>
      <c r="CD3" s="73">
        <v>1520.3381833063099</v>
      </c>
      <c r="CE3" s="90"/>
      <c r="CF3" s="40">
        <f t="shared" ref="CF3:CF34" si="0">(AA3-B3)/(B3+1E-50)</f>
        <v>0</v>
      </c>
      <c r="CG3" s="40">
        <f t="shared" ref="CG3:CG34" si="1">(AQ3-C3)/(C3+1E-50)</f>
        <v>0</v>
      </c>
      <c r="CH3" s="40">
        <f t="shared" ref="CH3:CH34" si="2">(AV3-D3)/(D3+1E-50)</f>
        <v>0</v>
      </c>
      <c r="CI3" s="40">
        <f t="shared" ref="CI3:CI34" si="3">(BG3-E3)/(E3+1E-50)</f>
        <v>0</v>
      </c>
      <c r="CJ3" s="40">
        <f t="shared" ref="CJ3:CJ34" si="4">(BH3-F3)/(F3+1E-50)</f>
        <v>0</v>
      </c>
      <c r="CK3" s="40">
        <f t="shared" ref="CK3:CK34" si="5">(BV3-G3)/(G3+1E-50)</f>
        <v>0</v>
      </c>
      <c r="CL3" s="40">
        <f t="shared" ref="CL3:CL34" si="6">(CC3-H3)/(H3+1E-50)</f>
        <v>-1.3706858212620934E-6</v>
      </c>
      <c r="CM3" s="40">
        <f t="shared" ref="CM3:CM34" si="7">(U3-I3)/(I3+1E-50)</f>
        <v>-1.8861999123334736E-6</v>
      </c>
      <c r="CN3" s="40">
        <f t="shared" ref="CN3:CN34" si="8">(X3-J3)/(J3+1E-50)</f>
        <v>5.0712069933143584E-7</v>
      </c>
      <c r="CO3" s="40">
        <f>(AG3-K3)/(K3+1E-50)</f>
        <v>3.3174011578373749E-3</v>
      </c>
      <c r="CP3" s="40">
        <f>(AI3-L3)/(L3+1E-50)</f>
        <v>0</v>
      </c>
      <c r="CQ3" s="40">
        <f t="shared" ref="CQ3:CQ34" si="9">(AO3-M3)/(M3+1E-50)</f>
        <v>6.0147785463666287E-4</v>
      </c>
      <c r="CR3" s="40">
        <f>(Y3-N3)/(N3+1E-50)</f>
        <v>0</v>
      </c>
      <c r="CS3" s="40">
        <f>(AP3-O3)/(O3+1E-50)</f>
        <v>-6.1679595147691453E-6</v>
      </c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</row>
    <row r="4" spans="1:142" x14ac:dyDescent="0.25">
      <c r="A4" s="33" t="s">
        <v>167</v>
      </c>
      <c r="B4" s="73"/>
      <c r="C4" s="73"/>
      <c r="D4" s="73"/>
      <c r="E4" s="73"/>
      <c r="F4" s="73"/>
      <c r="G4" s="73"/>
      <c r="H4" s="73">
        <v>56552.535625999997</v>
      </c>
      <c r="I4" s="73">
        <v>1.5724697785999999</v>
      </c>
      <c r="J4" s="73">
        <v>11.65377084</v>
      </c>
      <c r="K4" s="73">
        <v>0.25280575189999999</v>
      </c>
      <c r="L4" s="73"/>
      <c r="M4" s="73">
        <v>207.17960876000001</v>
      </c>
      <c r="N4" s="73"/>
      <c r="O4" s="73">
        <v>127.64426783</v>
      </c>
      <c r="P4" s="73"/>
      <c r="Q4" s="73" t="s">
        <v>167</v>
      </c>
      <c r="R4" s="73">
        <v>21.358195573370701</v>
      </c>
      <c r="S4" s="73">
        <v>6575.8992910202396</v>
      </c>
      <c r="T4" s="73">
        <v>1.5724513930788799</v>
      </c>
      <c r="U4" s="73">
        <v>1.5724513930788799</v>
      </c>
      <c r="V4" s="73">
        <v>0.95916187671754005</v>
      </c>
      <c r="W4" s="73">
        <v>0.10525873648692299</v>
      </c>
      <c r="X4" s="73">
        <v>11.653723022642801</v>
      </c>
      <c r="Y4" s="73">
        <v>0</v>
      </c>
      <c r="Z4" s="73">
        <v>0</v>
      </c>
      <c r="AA4" s="73">
        <v>0</v>
      </c>
      <c r="AB4" s="73">
        <v>0</v>
      </c>
      <c r="AC4" s="73">
        <v>3.35295991269565</v>
      </c>
      <c r="AD4" s="73">
        <v>0</v>
      </c>
      <c r="AE4" s="73">
        <v>10278.8720919354</v>
      </c>
      <c r="AF4" s="73">
        <v>70.702965037971794</v>
      </c>
      <c r="AG4" s="73">
        <v>0.25376391295691603</v>
      </c>
      <c r="AH4" s="73">
        <v>0.25376391295691603</v>
      </c>
      <c r="AI4" s="73">
        <v>0</v>
      </c>
      <c r="AJ4" s="73">
        <v>0</v>
      </c>
      <c r="AK4" s="73">
        <v>77.923068534022306</v>
      </c>
      <c r="AL4" s="73">
        <v>0</v>
      </c>
      <c r="AM4" s="73">
        <v>20067.8723303185</v>
      </c>
      <c r="AN4" s="73">
        <v>159.347008746021</v>
      </c>
      <c r="AO4" s="73">
        <v>207.21481798754999</v>
      </c>
      <c r="AP4" s="73">
        <v>127.63814189230899</v>
      </c>
      <c r="AQ4" s="73">
        <v>0</v>
      </c>
      <c r="AR4" s="73">
        <v>0</v>
      </c>
      <c r="AS4" s="73">
        <v>67689.721023936596</v>
      </c>
      <c r="AT4" s="73">
        <v>0</v>
      </c>
      <c r="AU4" s="73">
        <v>0</v>
      </c>
      <c r="AV4" s="73">
        <v>0</v>
      </c>
      <c r="AW4" s="73">
        <v>0.49917334284509601</v>
      </c>
      <c r="AX4" s="73">
        <v>100.922589486047</v>
      </c>
      <c r="AY4" s="73">
        <v>0</v>
      </c>
      <c r="AZ4" s="73">
        <v>16401.296145680299</v>
      </c>
      <c r="BA4" s="73">
        <v>0</v>
      </c>
      <c r="BB4" s="73">
        <v>0</v>
      </c>
      <c r="BC4" s="73">
        <v>0</v>
      </c>
      <c r="BD4" s="73">
        <v>0</v>
      </c>
      <c r="BE4" s="73">
        <v>0</v>
      </c>
      <c r="BF4" s="73">
        <v>0</v>
      </c>
      <c r="BG4" s="73">
        <v>0</v>
      </c>
      <c r="BH4" s="73">
        <v>0</v>
      </c>
      <c r="BI4" s="73">
        <v>0</v>
      </c>
      <c r="BJ4" s="73">
        <v>0</v>
      </c>
      <c r="BK4" s="73">
        <v>0</v>
      </c>
      <c r="BL4" s="73">
        <v>0</v>
      </c>
      <c r="BM4" s="73">
        <v>0</v>
      </c>
      <c r="BN4" s="73">
        <v>0</v>
      </c>
      <c r="BO4" s="73">
        <v>0</v>
      </c>
      <c r="BP4" s="73">
        <v>0</v>
      </c>
      <c r="BQ4" s="73">
        <v>0</v>
      </c>
      <c r="BR4" s="73">
        <v>4019.5394642400001</v>
      </c>
      <c r="BS4" s="73">
        <v>0</v>
      </c>
      <c r="BT4" s="73">
        <v>0</v>
      </c>
      <c r="BU4" s="73">
        <v>0</v>
      </c>
      <c r="BV4" s="73">
        <v>0</v>
      </c>
      <c r="BW4" s="73">
        <v>5218.1402561065297</v>
      </c>
      <c r="BX4" s="73">
        <v>0</v>
      </c>
      <c r="BY4" s="73">
        <v>556.56459100633595</v>
      </c>
      <c r="BZ4" s="73">
        <v>2151.96822027798</v>
      </c>
      <c r="CA4" s="73">
        <v>0</v>
      </c>
      <c r="CB4" s="73">
        <v>2880.8403778422198</v>
      </c>
      <c r="CC4" s="73">
        <v>56549.951824379801</v>
      </c>
      <c r="CD4" s="73">
        <v>1971.9007325139</v>
      </c>
      <c r="CE4" s="90"/>
      <c r="CF4" s="40">
        <f t="shared" si="0"/>
        <v>0</v>
      </c>
      <c r="CG4" s="40">
        <f t="shared" si="1"/>
        <v>0</v>
      </c>
      <c r="CH4" s="40">
        <f t="shared" si="2"/>
        <v>0</v>
      </c>
      <c r="CI4" s="40">
        <f t="shared" si="3"/>
        <v>0</v>
      </c>
      <c r="CJ4" s="40">
        <f t="shared" si="4"/>
        <v>0</v>
      </c>
      <c r="CK4" s="40">
        <f t="shared" si="5"/>
        <v>0</v>
      </c>
      <c r="CL4" s="40">
        <f t="shared" si="6"/>
        <v>-4.5688519384586636E-5</v>
      </c>
      <c r="CM4" s="40">
        <f t="shared" si="7"/>
        <v>-1.1692130030224892E-5</v>
      </c>
      <c r="CN4" s="40">
        <f t="shared" si="8"/>
        <v>-4.103166078659969E-6</v>
      </c>
      <c r="CO4" s="40">
        <f t="shared" ref="CO4:CO51" si="10">(AG4-K4)/(K4+1E-50)</f>
        <v>3.7901078188088506E-3</v>
      </c>
      <c r="CP4" s="40">
        <f t="shared" ref="CP4:CP51" si="11">(AI4-L4)/(L4+1E-50)</f>
        <v>0</v>
      </c>
      <c r="CQ4" s="40">
        <f t="shared" si="9"/>
        <v>1.6994542928580939E-4</v>
      </c>
      <c r="CR4" s="40">
        <f t="shared" ref="CR4:CR51" si="12">(Y4-N4)/(N4+1E-50)</f>
        <v>0</v>
      </c>
      <c r="CS4" s="40">
        <f t="shared" ref="CS4:CS51" si="13">(AP4-O4)/(O4+1E-50)</f>
        <v>-4.7992266281544216E-5</v>
      </c>
      <c r="CT4" s="40"/>
      <c r="CU4" s="40"/>
      <c r="CV4" s="40"/>
      <c r="CW4" s="40"/>
      <c r="CX4" s="90"/>
      <c r="CY4" s="90"/>
      <c r="CZ4" s="40"/>
      <c r="DA4" s="9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</row>
    <row r="5" spans="1:142" x14ac:dyDescent="0.25">
      <c r="A5" s="33" t="s">
        <v>168</v>
      </c>
      <c r="B5" s="73"/>
      <c r="C5" s="73"/>
      <c r="D5" s="73"/>
      <c r="E5" s="73"/>
      <c r="F5" s="73"/>
      <c r="G5" s="73"/>
      <c r="H5" s="73">
        <v>27854.063684000001</v>
      </c>
      <c r="I5" s="73">
        <v>0.61577685869999998</v>
      </c>
      <c r="J5" s="73">
        <v>2.8285261819</v>
      </c>
      <c r="K5" s="73">
        <v>0.19577614209999999</v>
      </c>
      <c r="L5" s="73"/>
      <c r="M5" s="73">
        <v>84.744248174999996</v>
      </c>
      <c r="N5" s="73"/>
      <c r="O5" s="73">
        <v>37.063175145000002</v>
      </c>
      <c r="P5" s="73"/>
      <c r="Q5" s="73" t="s">
        <v>168</v>
      </c>
      <c r="R5" s="73">
        <v>8.77758780478778</v>
      </c>
      <c r="S5" s="73">
        <v>2701.5623365831698</v>
      </c>
      <c r="T5" s="73">
        <v>0.615773898387732</v>
      </c>
      <c r="U5" s="73">
        <v>0.615773898387732</v>
      </c>
      <c r="V5" s="73">
        <v>0.37294218858446698</v>
      </c>
      <c r="W5" s="73">
        <v>3.9595773079592299E-2</v>
      </c>
      <c r="X5" s="73">
        <v>2.8285178867692999</v>
      </c>
      <c r="Y5" s="73">
        <v>0</v>
      </c>
      <c r="Z5" s="73">
        <v>0</v>
      </c>
      <c r="AA5" s="73">
        <v>0</v>
      </c>
      <c r="AB5" s="73">
        <v>0</v>
      </c>
      <c r="AC5" s="73">
        <v>1.48410402730765</v>
      </c>
      <c r="AD5" s="73">
        <v>0</v>
      </c>
      <c r="AE5" s="73">
        <v>4138.3983340281802</v>
      </c>
      <c r="AF5" s="73">
        <v>29.656120348779499</v>
      </c>
      <c r="AG5" s="73">
        <v>0.19615507408273</v>
      </c>
      <c r="AH5" s="73">
        <v>0.19615507408273</v>
      </c>
      <c r="AI5" s="73">
        <v>0</v>
      </c>
      <c r="AJ5" s="73">
        <v>0</v>
      </c>
      <c r="AK5" s="73">
        <v>28.589123811755002</v>
      </c>
      <c r="AL5" s="73">
        <v>0</v>
      </c>
      <c r="AM5" s="73">
        <v>8814.1754538974692</v>
      </c>
      <c r="AN5" s="73">
        <v>70.1523406454141</v>
      </c>
      <c r="AO5" s="73">
        <v>85.046869887961094</v>
      </c>
      <c r="AP5" s="73">
        <v>37.063087595072197</v>
      </c>
      <c r="AQ5" s="73">
        <v>0</v>
      </c>
      <c r="AR5" s="73">
        <v>0</v>
      </c>
      <c r="AS5" s="73">
        <v>32343.467151573201</v>
      </c>
      <c r="AT5" s="73">
        <v>0</v>
      </c>
      <c r="AU5" s="73">
        <v>0</v>
      </c>
      <c r="AV5" s="73">
        <v>0</v>
      </c>
      <c r="AW5" s="73">
        <v>1.4007480263162599</v>
      </c>
      <c r="AX5" s="73">
        <v>38.5304196863814</v>
      </c>
      <c r="AY5" s="73">
        <v>0</v>
      </c>
      <c r="AZ5" s="73">
        <v>7189.9872444484799</v>
      </c>
      <c r="BA5" s="73">
        <v>0</v>
      </c>
      <c r="BB5" s="73">
        <v>0</v>
      </c>
      <c r="BC5" s="73">
        <v>0</v>
      </c>
      <c r="BD5" s="73">
        <v>0</v>
      </c>
      <c r="BE5" s="73">
        <v>0</v>
      </c>
      <c r="BF5" s="73">
        <v>0</v>
      </c>
      <c r="BG5" s="73">
        <v>0</v>
      </c>
      <c r="BH5" s="73">
        <v>0</v>
      </c>
      <c r="BI5" s="73">
        <v>0</v>
      </c>
      <c r="BJ5" s="73">
        <v>0</v>
      </c>
      <c r="BK5" s="73">
        <v>0</v>
      </c>
      <c r="BL5" s="73">
        <v>0</v>
      </c>
      <c r="BM5" s="73">
        <v>0</v>
      </c>
      <c r="BN5" s="73">
        <v>0</v>
      </c>
      <c r="BO5" s="73">
        <v>0</v>
      </c>
      <c r="BP5" s="73">
        <v>0</v>
      </c>
      <c r="BQ5" s="73">
        <v>0</v>
      </c>
      <c r="BR5" s="73">
        <v>1648.5414047366201</v>
      </c>
      <c r="BS5" s="73">
        <v>0</v>
      </c>
      <c r="BT5" s="73">
        <v>0</v>
      </c>
      <c r="BU5" s="73">
        <v>0</v>
      </c>
      <c r="BV5" s="73">
        <v>0</v>
      </c>
      <c r="BW5" s="73">
        <v>2232.3697836400202</v>
      </c>
      <c r="BX5" s="73">
        <v>0</v>
      </c>
      <c r="BY5" s="73">
        <v>232.878688306123</v>
      </c>
      <c r="BZ5" s="73">
        <v>913.80968461591203</v>
      </c>
      <c r="CA5" s="73">
        <v>0</v>
      </c>
      <c r="CB5" s="73">
        <v>1949.70948857289</v>
      </c>
      <c r="CC5" s="73">
        <v>27854.033705253001</v>
      </c>
      <c r="CD5" s="73">
        <v>764.27900376949503</v>
      </c>
      <c r="CE5" s="90"/>
      <c r="CF5" s="40">
        <f t="shared" si="0"/>
        <v>0</v>
      </c>
      <c r="CG5" s="40">
        <f t="shared" si="1"/>
        <v>0</v>
      </c>
      <c r="CH5" s="40">
        <f t="shared" si="2"/>
        <v>0</v>
      </c>
      <c r="CI5" s="40">
        <f t="shared" si="3"/>
        <v>0</v>
      </c>
      <c r="CJ5" s="40">
        <f t="shared" si="4"/>
        <v>0</v>
      </c>
      <c r="CK5" s="40">
        <f t="shared" si="5"/>
        <v>0</v>
      </c>
      <c r="CL5" s="40">
        <f t="shared" si="6"/>
        <v>-1.0762791145848087E-6</v>
      </c>
      <c r="CM5" s="40">
        <f t="shared" si="7"/>
        <v>-4.8074431933593921E-6</v>
      </c>
      <c r="CN5" s="40">
        <f t="shared" si="8"/>
        <v>-2.9326688765301893E-6</v>
      </c>
      <c r="CO5" s="40">
        <f t="shared" si="10"/>
        <v>1.9355370816146423E-3</v>
      </c>
      <c r="CP5" s="40">
        <f t="shared" si="11"/>
        <v>0</v>
      </c>
      <c r="CQ5" s="40">
        <f t="shared" si="9"/>
        <v>3.5710000321930216E-3</v>
      </c>
      <c r="CR5" s="40">
        <f t="shared" si="12"/>
        <v>0</v>
      </c>
      <c r="CS5" s="40">
        <f t="shared" si="13"/>
        <v>-2.3621809913134905E-6</v>
      </c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</row>
    <row r="6" spans="1:142" x14ac:dyDescent="0.25">
      <c r="A6" s="33" t="s">
        <v>169</v>
      </c>
      <c r="B6" s="73">
        <v>15.849771225</v>
      </c>
      <c r="C6" s="73">
        <v>31.790484552999999</v>
      </c>
      <c r="D6" s="73">
        <v>27.655068553</v>
      </c>
      <c r="E6" s="73">
        <v>512.97168337999994</v>
      </c>
      <c r="F6" s="73">
        <v>494.26954889000001</v>
      </c>
      <c r="G6" s="73">
        <v>0.89722352750000001</v>
      </c>
      <c r="H6" s="73">
        <v>292906.91054999997</v>
      </c>
      <c r="I6" s="73">
        <v>8.0168448968000003</v>
      </c>
      <c r="J6" s="73">
        <v>32.423454247999999</v>
      </c>
      <c r="K6" s="73">
        <v>1.5868921818999999</v>
      </c>
      <c r="L6" s="73"/>
      <c r="M6" s="73">
        <v>1064.6790865</v>
      </c>
      <c r="N6" s="73"/>
      <c r="O6" s="73">
        <v>150.54287499</v>
      </c>
      <c r="P6" s="73"/>
      <c r="Q6" s="73" t="s">
        <v>169</v>
      </c>
      <c r="R6" s="73">
        <v>109.538493670775</v>
      </c>
      <c r="S6" s="73">
        <v>33742.003537127399</v>
      </c>
      <c r="T6" s="73">
        <v>8.0168054940284392</v>
      </c>
      <c r="U6" s="73">
        <v>8.0168054940284392</v>
      </c>
      <c r="V6" s="73">
        <v>4.8590260599455997</v>
      </c>
      <c r="W6" s="73">
        <v>0.52847748183585497</v>
      </c>
      <c r="X6" s="73">
        <v>32.423286912243597</v>
      </c>
      <c r="Y6" s="73">
        <v>0</v>
      </c>
      <c r="Z6" s="73">
        <v>0</v>
      </c>
      <c r="AA6" s="73">
        <v>15.8497859554555</v>
      </c>
      <c r="AB6" s="73">
        <v>0</v>
      </c>
      <c r="AC6" s="73">
        <v>18.040883949490201</v>
      </c>
      <c r="AD6" s="73">
        <v>0</v>
      </c>
      <c r="AE6" s="73">
        <v>52878.302122847497</v>
      </c>
      <c r="AF6" s="73">
        <v>364.39375247899602</v>
      </c>
      <c r="AG6" s="73">
        <v>1.5917817376550201</v>
      </c>
      <c r="AH6" s="73">
        <v>1.5917817376550201</v>
      </c>
      <c r="AI6" s="73">
        <v>0</v>
      </c>
      <c r="AJ6" s="73">
        <v>0</v>
      </c>
      <c r="AK6" s="73">
        <v>225.99076836988101</v>
      </c>
      <c r="AL6" s="73">
        <v>0</v>
      </c>
      <c r="AM6" s="73">
        <v>95920.091336740807</v>
      </c>
      <c r="AN6" s="73">
        <v>960.84692663716396</v>
      </c>
      <c r="AO6" s="73">
        <v>1065.7692222775499</v>
      </c>
      <c r="AP6" s="73">
        <v>150.53983920426501</v>
      </c>
      <c r="AQ6" s="73">
        <v>31.790387528453302</v>
      </c>
      <c r="AR6" s="73">
        <v>0</v>
      </c>
      <c r="AS6" s="73">
        <v>349864.13040438201</v>
      </c>
      <c r="AT6" s="73">
        <v>24.8894742946588</v>
      </c>
      <c r="AU6" s="73">
        <v>2.7655365403969201</v>
      </c>
      <c r="AV6" s="73">
        <v>27.655010835055698</v>
      </c>
      <c r="AW6" s="73">
        <v>6.3040685570854302</v>
      </c>
      <c r="AX6" s="73">
        <v>429.30820255862898</v>
      </c>
      <c r="AY6" s="73">
        <v>0</v>
      </c>
      <c r="AZ6" s="73">
        <v>83846.794967889597</v>
      </c>
      <c r="BA6" s="73">
        <v>0</v>
      </c>
      <c r="BB6" s="73">
        <v>0</v>
      </c>
      <c r="BC6" s="73">
        <v>21.797265486091401</v>
      </c>
      <c r="BD6" s="73">
        <v>0</v>
      </c>
      <c r="BE6" s="73">
        <v>6.5243698359209903</v>
      </c>
      <c r="BF6" s="73">
        <v>0</v>
      </c>
      <c r="BG6" s="73">
        <v>512.990956266691</v>
      </c>
      <c r="BH6" s="73">
        <v>494.28882837877399</v>
      </c>
      <c r="BI6" s="73">
        <v>18.702127887917001</v>
      </c>
      <c r="BJ6" s="73">
        <v>0</v>
      </c>
      <c r="BK6" s="73">
        <v>0</v>
      </c>
      <c r="BL6" s="73">
        <v>377.22611935823301</v>
      </c>
      <c r="BM6" s="73">
        <v>0</v>
      </c>
      <c r="BN6" s="73">
        <v>17.348848352871698</v>
      </c>
      <c r="BO6" s="73">
        <v>0</v>
      </c>
      <c r="BP6" s="73">
        <v>0.810603955312313</v>
      </c>
      <c r="BQ6" s="73">
        <v>43.3473934941604</v>
      </c>
      <c r="BR6" s="73">
        <v>21109.8269191369</v>
      </c>
      <c r="BS6" s="73">
        <v>0</v>
      </c>
      <c r="BT6" s="73">
        <v>27.234227896184201</v>
      </c>
      <c r="BU6" s="73">
        <v>0</v>
      </c>
      <c r="BV6" s="73">
        <v>0.89721405887442796</v>
      </c>
      <c r="BW6" s="73">
        <v>22378.1616805513</v>
      </c>
      <c r="BX6" s="73">
        <v>0</v>
      </c>
      <c r="BY6" s="73">
        <v>2868.5123811031799</v>
      </c>
      <c r="BZ6" s="73">
        <v>12825.1749204227</v>
      </c>
      <c r="CA6" s="73">
        <v>0</v>
      </c>
      <c r="CB6" s="73">
        <v>17362.326377719899</v>
      </c>
      <c r="CC6" s="73">
        <v>292897.48606171802</v>
      </c>
      <c r="CD6" s="73">
        <v>9374.2220506200701</v>
      </c>
      <c r="CE6" s="90"/>
      <c r="CF6" s="40">
        <f t="shared" si="0"/>
        <v>9.2937969208518088E-7</v>
      </c>
      <c r="CG6" s="40">
        <f t="shared" si="1"/>
        <v>-3.0519996175459101E-6</v>
      </c>
      <c r="CH6" s="40">
        <f t="shared" si="2"/>
        <v>-2.0870656744423546E-6</v>
      </c>
      <c r="CI6" s="40">
        <f t="shared" si="3"/>
        <v>3.7571053754986021E-5</v>
      </c>
      <c r="CJ6" s="40">
        <f t="shared" si="4"/>
        <v>3.9006021749209115E-5</v>
      </c>
      <c r="CK6" s="40">
        <f t="shared" si="5"/>
        <v>-1.0553251538592852E-5</v>
      </c>
      <c r="CL6" s="40">
        <f t="shared" si="6"/>
        <v>-3.2175711608343143E-5</v>
      </c>
      <c r="CM6" s="40">
        <f t="shared" si="7"/>
        <v>-4.914997367211443E-6</v>
      </c>
      <c r="CN6" s="40">
        <f t="shared" si="8"/>
        <v>-5.1609478472492052E-6</v>
      </c>
      <c r="CO6" s="40">
        <f t="shared" si="10"/>
        <v>3.081214849244414E-3</v>
      </c>
      <c r="CP6" s="40">
        <f t="shared" si="11"/>
        <v>0</v>
      </c>
      <c r="CQ6" s="40">
        <f t="shared" si="9"/>
        <v>1.0239102010856523E-3</v>
      </c>
      <c r="CR6" s="40">
        <f t="shared" si="12"/>
        <v>0</v>
      </c>
      <c r="CS6" s="40">
        <f t="shared" si="13"/>
        <v>-2.0165588940663813E-5</v>
      </c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</row>
    <row r="7" spans="1:142" x14ac:dyDescent="0.25">
      <c r="A7" s="33" t="s">
        <v>170</v>
      </c>
      <c r="B7" s="73"/>
      <c r="C7" s="73"/>
      <c r="D7" s="73"/>
      <c r="E7" s="73"/>
      <c r="F7" s="73"/>
      <c r="G7" s="73"/>
      <c r="H7" s="73">
        <v>40039.674079999997</v>
      </c>
      <c r="I7" s="73">
        <v>1.1996220374</v>
      </c>
      <c r="J7" s="73">
        <v>6.8135269000000002E-3</v>
      </c>
      <c r="K7" s="73">
        <v>0.241742655</v>
      </c>
      <c r="L7" s="73"/>
      <c r="M7" s="73">
        <v>155.65904524999999</v>
      </c>
      <c r="N7" s="73"/>
      <c r="O7" s="73">
        <v>1.7177371321999999</v>
      </c>
      <c r="P7" s="73"/>
      <c r="Q7" s="73" t="s">
        <v>170</v>
      </c>
      <c r="R7" s="73">
        <v>15.923063573776</v>
      </c>
      <c r="S7" s="73">
        <v>4729.8067187877696</v>
      </c>
      <c r="T7" s="73">
        <v>1.1996225043501501</v>
      </c>
      <c r="U7" s="73">
        <v>1.1996225043501501</v>
      </c>
      <c r="V7" s="73">
        <v>0.71003460678781105</v>
      </c>
      <c r="W7" s="73">
        <v>7.6722665040978397E-2</v>
      </c>
      <c r="X7" s="73">
        <v>6.8133463630686703E-3</v>
      </c>
      <c r="Y7" s="73">
        <v>0</v>
      </c>
      <c r="Z7" s="73">
        <v>0</v>
      </c>
      <c r="AA7" s="73">
        <v>0</v>
      </c>
      <c r="AB7" s="73">
        <v>0</v>
      </c>
      <c r="AC7" s="73">
        <v>2.1587491858235102</v>
      </c>
      <c r="AD7" s="73">
        <v>0</v>
      </c>
      <c r="AE7" s="73">
        <v>7796.05268516465</v>
      </c>
      <c r="AF7" s="73">
        <v>52.930511784145402</v>
      </c>
      <c r="AG7" s="73">
        <v>0.24247556778302001</v>
      </c>
      <c r="AH7" s="73">
        <v>0.24247556778302001</v>
      </c>
      <c r="AI7" s="73">
        <v>0</v>
      </c>
      <c r="AJ7" s="73">
        <v>0</v>
      </c>
      <c r="AK7" s="73">
        <v>15.2530756195394</v>
      </c>
      <c r="AL7" s="73">
        <v>0</v>
      </c>
      <c r="AM7" s="73">
        <v>13396.674851276501</v>
      </c>
      <c r="AN7" s="73">
        <v>140.23378759490501</v>
      </c>
      <c r="AO7" s="73">
        <v>155.846903745937</v>
      </c>
      <c r="AP7" s="73">
        <v>1.7177200750564201</v>
      </c>
      <c r="AQ7" s="73">
        <v>0</v>
      </c>
      <c r="AR7" s="73">
        <v>0</v>
      </c>
      <c r="AS7" s="73">
        <v>48212.987540799302</v>
      </c>
      <c r="AT7" s="73">
        <v>0</v>
      </c>
      <c r="AU7" s="73">
        <v>0</v>
      </c>
      <c r="AV7" s="73">
        <v>0</v>
      </c>
      <c r="AW7" s="73">
        <v>1.03222384078799</v>
      </c>
      <c r="AX7" s="73">
        <v>53.759524879489803</v>
      </c>
      <c r="AY7" s="73">
        <v>0</v>
      </c>
      <c r="AZ7" s="73">
        <v>11210.1338597877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2897.9134304823401</v>
      </c>
      <c r="BS7" s="73">
        <v>0</v>
      </c>
      <c r="BT7" s="73">
        <v>0</v>
      </c>
      <c r="BU7" s="73">
        <v>0</v>
      </c>
      <c r="BV7" s="73">
        <v>0</v>
      </c>
      <c r="BW7" s="73">
        <v>2700.6130004097199</v>
      </c>
      <c r="BX7" s="73">
        <v>0</v>
      </c>
      <c r="BY7" s="73">
        <v>417.01210043092999</v>
      </c>
      <c r="BZ7" s="73">
        <v>1641.228781113</v>
      </c>
      <c r="CA7" s="73">
        <v>0</v>
      </c>
      <c r="CB7" s="73">
        <v>2361.7450120026401</v>
      </c>
      <c r="CC7" s="73">
        <v>40039.5985526656</v>
      </c>
      <c r="CD7" s="73">
        <v>1146.5670279948099</v>
      </c>
      <c r="CE7" s="90"/>
      <c r="CF7" s="40">
        <f t="shared" si="0"/>
        <v>0</v>
      </c>
      <c r="CG7" s="40">
        <f t="shared" si="1"/>
        <v>0</v>
      </c>
      <c r="CH7" s="40">
        <f t="shared" si="2"/>
        <v>0</v>
      </c>
      <c r="CI7" s="40">
        <f t="shared" si="3"/>
        <v>0</v>
      </c>
      <c r="CJ7" s="40">
        <f t="shared" si="4"/>
        <v>0</v>
      </c>
      <c r="CK7" s="40">
        <f t="shared" si="5"/>
        <v>0</v>
      </c>
      <c r="CL7" s="40">
        <f t="shared" si="6"/>
        <v>-1.8863124171716778E-6</v>
      </c>
      <c r="CM7" s="40">
        <f t="shared" si="7"/>
        <v>3.8924772598713842E-7</v>
      </c>
      <c r="CN7" s="40">
        <f t="shared" si="8"/>
        <v>-2.649683988624524E-5</v>
      </c>
      <c r="CO7" s="40">
        <f t="shared" si="10"/>
        <v>3.0317892513425575E-3</v>
      </c>
      <c r="CP7" s="40">
        <f t="shared" si="11"/>
        <v>0</v>
      </c>
      <c r="CQ7" s="40">
        <f t="shared" si="9"/>
        <v>1.2068588473949113E-3</v>
      </c>
      <c r="CR7" s="40">
        <f t="shared" si="12"/>
        <v>0</v>
      </c>
      <c r="CS7" s="40">
        <f t="shared" si="13"/>
        <v>-9.9300080670409027E-6</v>
      </c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</row>
    <row r="8" spans="1:142" x14ac:dyDescent="0.25">
      <c r="A8" s="33" t="s">
        <v>171</v>
      </c>
      <c r="B8" s="73"/>
      <c r="C8" s="73"/>
      <c r="D8" s="73"/>
      <c r="E8" s="73"/>
      <c r="F8" s="73"/>
      <c r="G8" s="73"/>
      <c r="H8" s="73">
        <v>22727.002426999999</v>
      </c>
      <c r="I8" s="73">
        <v>0.44476456809999998</v>
      </c>
      <c r="J8" s="73">
        <v>0.30417736750000002</v>
      </c>
      <c r="K8" s="73">
        <v>9.13267777E-2</v>
      </c>
      <c r="L8" s="73"/>
      <c r="M8" s="73">
        <v>78.145276256000002</v>
      </c>
      <c r="N8" s="73"/>
      <c r="O8" s="73">
        <v>0.85679750870000004</v>
      </c>
      <c r="P8" s="73"/>
      <c r="Q8" s="73" t="s">
        <v>171</v>
      </c>
      <c r="R8" s="73">
        <v>8.9577278383174104</v>
      </c>
      <c r="S8" s="73">
        <v>2739.3134151336199</v>
      </c>
      <c r="T8" s="73">
        <v>0.44476617656171502</v>
      </c>
      <c r="U8" s="73">
        <v>0.44476617656171502</v>
      </c>
      <c r="V8" s="73">
        <v>0.362661272474742</v>
      </c>
      <c r="W8" s="73">
        <v>3.8057669241885597E-2</v>
      </c>
      <c r="X8" s="73">
        <v>0.30417741039350299</v>
      </c>
      <c r="Y8" s="73">
        <v>0</v>
      </c>
      <c r="Z8" s="73">
        <v>0</v>
      </c>
      <c r="AA8" s="73">
        <v>0</v>
      </c>
      <c r="AB8" s="73">
        <v>0</v>
      </c>
      <c r="AC8" s="73">
        <v>1.35475220983977</v>
      </c>
      <c r="AD8" s="73">
        <v>0</v>
      </c>
      <c r="AE8" s="73">
        <v>3985.9513127629598</v>
      </c>
      <c r="AF8" s="73">
        <v>30.905049956458701</v>
      </c>
      <c r="AG8" s="73">
        <v>9.1674610626719194E-2</v>
      </c>
      <c r="AH8" s="73">
        <v>9.1674610626719194E-2</v>
      </c>
      <c r="AI8" s="73">
        <v>0</v>
      </c>
      <c r="AJ8" s="73">
        <v>0</v>
      </c>
      <c r="AK8" s="73">
        <v>20.546110585095501</v>
      </c>
      <c r="AL8" s="73">
        <v>0</v>
      </c>
      <c r="AM8" s="73">
        <v>6383.4895314124296</v>
      </c>
      <c r="AN8" s="73">
        <v>144.29591475013399</v>
      </c>
      <c r="AO8" s="73">
        <v>78.147918076842103</v>
      </c>
      <c r="AP8" s="73">
        <v>0.85679488064253595</v>
      </c>
      <c r="AQ8" s="73">
        <v>0</v>
      </c>
      <c r="AR8" s="73">
        <v>0</v>
      </c>
      <c r="AS8" s="73">
        <v>27135.3345124753</v>
      </c>
      <c r="AT8" s="73">
        <v>0</v>
      </c>
      <c r="AU8" s="73">
        <v>0</v>
      </c>
      <c r="AV8" s="73">
        <v>0</v>
      </c>
      <c r="AW8" s="73">
        <v>0.13809591164018301</v>
      </c>
      <c r="AX8" s="73">
        <v>32.0234188955394</v>
      </c>
      <c r="AY8" s="73">
        <v>0</v>
      </c>
      <c r="AZ8" s="73">
        <v>7377.0745147869302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1514.1859598260501</v>
      </c>
      <c r="BS8" s="73">
        <v>0</v>
      </c>
      <c r="BT8" s="73">
        <v>0</v>
      </c>
      <c r="BU8" s="73">
        <v>0</v>
      </c>
      <c r="BV8" s="73">
        <v>0</v>
      </c>
      <c r="BW8" s="73">
        <v>1859.7014553415199</v>
      </c>
      <c r="BX8" s="73">
        <v>0</v>
      </c>
      <c r="BY8" s="73">
        <v>242.08606473914301</v>
      </c>
      <c r="BZ8" s="73">
        <v>1284.95717973262</v>
      </c>
      <c r="CA8" s="73">
        <v>0</v>
      </c>
      <c r="CB8" s="73">
        <v>1439.2617824302599</v>
      </c>
      <c r="CC8" s="73">
        <v>22726.978040862599</v>
      </c>
      <c r="CD8" s="73">
        <v>1104.0059491235399</v>
      </c>
      <c r="CE8" s="90"/>
      <c r="CF8" s="40">
        <f t="shared" si="0"/>
        <v>0</v>
      </c>
      <c r="CG8" s="40">
        <f t="shared" si="1"/>
        <v>0</v>
      </c>
      <c r="CH8" s="40">
        <f t="shared" si="2"/>
        <v>0</v>
      </c>
      <c r="CI8" s="40">
        <f t="shared" si="3"/>
        <v>0</v>
      </c>
      <c r="CJ8" s="40">
        <f t="shared" si="4"/>
        <v>0</v>
      </c>
      <c r="CK8" s="40">
        <f t="shared" si="5"/>
        <v>0</v>
      </c>
      <c r="CL8" s="40">
        <f t="shared" si="6"/>
        <v>-1.0730028070561361E-6</v>
      </c>
      <c r="CM8" s="40">
        <f t="shared" si="7"/>
        <v>3.6164340201661963E-6</v>
      </c>
      <c r="CN8" s="40">
        <f t="shared" si="8"/>
        <v>1.410147747817172E-7</v>
      </c>
      <c r="CO8" s="40">
        <f t="shared" si="10"/>
        <v>3.8086630830422232E-3</v>
      </c>
      <c r="CP8" s="40">
        <f t="shared" si="11"/>
        <v>0</v>
      </c>
      <c r="CQ8" s="40">
        <f t="shared" si="9"/>
        <v>3.380653276400426E-5</v>
      </c>
      <c r="CR8" s="40">
        <f t="shared" si="12"/>
        <v>0</v>
      </c>
      <c r="CS8" s="40">
        <f t="shared" si="13"/>
        <v>-3.0673028777605246E-6</v>
      </c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</row>
    <row r="9" spans="1:142" x14ac:dyDescent="0.25">
      <c r="A9" s="33" t="s">
        <v>172</v>
      </c>
      <c r="B9" s="73"/>
      <c r="C9" s="73"/>
      <c r="D9" s="73"/>
      <c r="E9" s="73"/>
      <c r="F9" s="73"/>
      <c r="G9" s="73"/>
      <c r="H9" s="73">
        <v>5834.8070711999999</v>
      </c>
      <c r="I9" s="73">
        <v>0.18995668609999999</v>
      </c>
      <c r="J9" s="73">
        <v>1.7958674E-3</v>
      </c>
      <c r="K9" s="73">
        <v>3.3122121900000003E-2</v>
      </c>
      <c r="L9" s="73"/>
      <c r="M9" s="73">
        <v>23.952005872000001</v>
      </c>
      <c r="N9" s="73"/>
      <c r="O9" s="73">
        <v>0.2959215563</v>
      </c>
      <c r="P9" s="73"/>
      <c r="Q9" s="73" t="s">
        <v>172</v>
      </c>
      <c r="R9" s="73">
        <v>2.3903786690300102</v>
      </c>
      <c r="S9" s="73">
        <v>797.860791474503</v>
      </c>
      <c r="T9" s="73">
        <v>0.18995662636029001</v>
      </c>
      <c r="U9" s="73">
        <v>0.18995662636029001</v>
      </c>
      <c r="V9" s="73">
        <v>0.11151176391805299</v>
      </c>
      <c r="W9" s="73">
        <v>1.22978146547837E-2</v>
      </c>
      <c r="X9" s="73">
        <v>1.7959286374025099E-3</v>
      </c>
      <c r="Y9" s="73">
        <v>0</v>
      </c>
      <c r="Z9" s="73">
        <v>0</v>
      </c>
      <c r="AA9" s="73">
        <v>0</v>
      </c>
      <c r="AB9" s="73">
        <v>0</v>
      </c>
      <c r="AC9" s="73">
        <v>0.44958391805783599</v>
      </c>
      <c r="AD9" s="73">
        <v>0</v>
      </c>
      <c r="AE9" s="73">
        <v>1209.36523089662</v>
      </c>
      <c r="AF9" s="73">
        <v>7.8136201901762199</v>
      </c>
      <c r="AG9" s="73">
        <v>3.32380209117214E-2</v>
      </c>
      <c r="AH9" s="73">
        <v>3.32380209117214E-2</v>
      </c>
      <c r="AI9" s="73">
        <v>0</v>
      </c>
      <c r="AJ9" s="73">
        <v>0</v>
      </c>
      <c r="AK9" s="73">
        <v>2.18545247681564</v>
      </c>
      <c r="AL9" s="73">
        <v>0</v>
      </c>
      <c r="AM9" s="73">
        <v>1996.31441976204</v>
      </c>
      <c r="AN9" s="73">
        <v>17.8930413168206</v>
      </c>
      <c r="AO9" s="73">
        <v>23.967816178420001</v>
      </c>
      <c r="AP9" s="73">
        <v>0.295921558180195</v>
      </c>
      <c r="AQ9" s="73">
        <v>0</v>
      </c>
      <c r="AR9" s="73">
        <v>0</v>
      </c>
      <c r="AS9" s="73">
        <v>7179.5420139221897</v>
      </c>
      <c r="AT9" s="73">
        <v>0</v>
      </c>
      <c r="AU9" s="73">
        <v>0</v>
      </c>
      <c r="AV9" s="73">
        <v>0</v>
      </c>
      <c r="AW9" s="73">
        <v>0.10182133870765001</v>
      </c>
      <c r="AX9" s="73">
        <v>8.8665561632963694</v>
      </c>
      <c r="AY9" s="73">
        <v>0</v>
      </c>
      <c r="AZ9" s="73">
        <v>1672.0611298235699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500.54086876656999</v>
      </c>
      <c r="BS9" s="73">
        <v>0</v>
      </c>
      <c r="BT9" s="73">
        <v>0</v>
      </c>
      <c r="BU9" s="73">
        <v>0</v>
      </c>
      <c r="BV9" s="73">
        <v>0</v>
      </c>
      <c r="BW9" s="73">
        <v>412.21649253856702</v>
      </c>
      <c r="BX9" s="73">
        <v>0</v>
      </c>
      <c r="BY9" s="73">
        <v>61.779974915899103</v>
      </c>
      <c r="BZ9" s="73">
        <v>254.45534979855199</v>
      </c>
      <c r="CA9" s="73">
        <v>0</v>
      </c>
      <c r="CB9" s="73">
        <v>304.91248761388198</v>
      </c>
      <c r="CC9" s="73">
        <v>5834.7931661127504</v>
      </c>
      <c r="CD9" s="73">
        <v>175.471603503805</v>
      </c>
      <c r="CE9" s="90"/>
      <c r="CF9" s="40">
        <f t="shared" si="0"/>
        <v>0</v>
      </c>
      <c r="CG9" s="40">
        <f t="shared" si="1"/>
        <v>0</v>
      </c>
      <c r="CH9" s="40">
        <f t="shared" si="2"/>
        <v>0</v>
      </c>
      <c r="CI9" s="40">
        <f t="shared" si="3"/>
        <v>0</v>
      </c>
      <c r="CJ9" s="40">
        <f t="shared" si="4"/>
        <v>0</v>
      </c>
      <c r="CK9" s="40">
        <f t="shared" si="5"/>
        <v>0</v>
      </c>
      <c r="CL9" s="40">
        <f t="shared" si="6"/>
        <v>-2.3831271676616184E-6</v>
      </c>
      <c r="CM9" s="40">
        <f t="shared" si="7"/>
        <v>-3.1449122013509216E-7</v>
      </c>
      <c r="CN9" s="40">
        <f t="shared" si="8"/>
        <v>3.4099066840882337E-5</v>
      </c>
      <c r="CO9" s="40">
        <f t="shared" si="10"/>
        <v>3.4991421162965204E-3</v>
      </c>
      <c r="CP9" s="40">
        <f t="shared" si="11"/>
        <v>0</v>
      </c>
      <c r="CQ9" s="40">
        <f t="shared" si="9"/>
        <v>6.6008277154285867E-4</v>
      </c>
      <c r="CR9" s="40">
        <f t="shared" si="12"/>
        <v>0</v>
      </c>
      <c r="CS9" s="40">
        <f t="shared" si="13"/>
        <v>6.3536939424129384E-9</v>
      </c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</row>
    <row r="10" spans="1:142" x14ac:dyDescent="0.25">
      <c r="A10" s="33" t="s">
        <v>173</v>
      </c>
      <c r="B10" s="73"/>
      <c r="C10" s="73"/>
      <c r="D10" s="73"/>
      <c r="E10" s="73"/>
      <c r="F10" s="73"/>
      <c r="G10" s="73"/>
      <c r="H10" s="73">
        <v>4461.4793691000004</v>
      </c>
      <c r="I10" s="73">
        <v>0.155955699</v>
      </c>
      <c r="J10" s="73">
        <v>9.2176680000000003E-4</v>
      </c>
      <c r="K10" s="73">
        <v>2.3164534300000001E-2</v>
      </c>
      <c r="L10" s="73"/>
      <c r="M10" s="73">
        <v>19.461092564000001</v>
      </c>
      <c r="N10" s="73"/>
      <c r="O10" s="73">
        <v>0.67173515620000002</v>
      </c>
      <c r="P10" s="73"/>
      <c r="Q10" s="73" t="s">
        <v>173</v>
      </c>
      <c r="R10" s="73">
        <v>1.9668998833931399</v>
      </c>
      <c r="S10" s="73">
        <v>642.794160492733</v>
      </c>
      <c r="T10" s="73">
        <v>0.15595575568617101</v>
      </c>
      <c r="U10" s="73">
        <v>0.15595575568617101</v>
      </c>
      <c r="V10" s="73">
        <v>9.3258400502653702E-2</v>
      </c>
      <c r="W10" s="73">
        <v>1.04418510061343E-2</v>
      </c>
      <c r="X10" s="73">
        <v>9.2177667103181401E-4</v>
      </c>
      <c r="Y10" s="73">
        <v>0</v>
      </c>
      <c r="Z10" s="73">
        <v>0</v>
      </c>
      <c r="AA10" s="73">
        <v>0</v>
      </c>
      <c r="AB10" s="73">
        <v>0</v>
      </c>
      <c r="AC10" s="73">
        <v>0.25304423206733101</v>
      </c>
      <c r="AD10" s="73">
        <v>0</v>
      </c>
      <c r="AE10" s="73">
        <v>990.68645778852294</v>
      </c>
      <c r="AF10" s="73">
        <v>6.3812023669373099</v>
      </c>
      <c r="AG10" s="73">
        <v>2.3259698482227999E-2</v>
      </c>
      <c r="AH10" s="73">
        <v>2.3259698482227999E-2</v>
      </c>
      <c r="AI10" s="73">
        <v>0</v>
      </c>
      <c r="AJ10" s="73">
        <v>0</v>
      </c>
      <c r="AK10" s="73">
        <v>1.43088679751098</v>
      </c>
      <c r="AL10" s="73">
        <v>0</v>
      </c>
      <c r="AM10" s="73">
        <v>1604.52617893349</v>
      </c>
      <c r="AN10" s="73">
        <v>12.8852754355506</v>
      </c>
      <c r="AO10" s="73">
        <v>19.461128666589399</v>
      </c>
      <c r="AP10" s="73">
        <v>0.67173769318771703</v>
      </c>
      <c r="AQ10" s="73">
        <v>0</v>
      </c>
      <c r="AR10" s="73">
        <v>0</v>
      </c>
      <c r="AS10" s="73">
        <v>5556.2957610630601</v>
      </c>
      <c r="AT10" s="73">
        <v>0</v>
      </c>
      <c r="AU10" s="73">
        <v>0</v>
      </c>
      <c r="AV10" s="73">
        <v>0</v>
      </c>
      <c r="AW10" s="73">
        <v>3.0572820585768101E-2</v>
      </c>
      <c r="AX10" s="73">
        <v>6.9691998958315899</v>
      </c>
      <c r="AY10" s="73">
        <v>0</v>
      </c>
      <c r="AZ10" s="73">
        <v>1308.5381635112899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379.712360422188</v>
      </c>
      <c r="BS10" s="73">
        <v>0</v>
      </c>
      <c r="BT10" s="73">
        <v>0</v>
      </c>
      <c r="BU10" s="73">
        <v>0</v>
      </c>
      <c r="BV10" s="73">
        <v>0</v>
      </c>
      <c r="BW10" s="73">
        <v>309.25153749751001</v>
      </c>
      <c r="BX10" s="73">
        <v>0</v>
      </c>
      <c r="BY10" s="73">
        <v>50.434373877456103</v>
      </c>
      <c r="BZ10" s="73">
        <v>187.049062461571</v>
      </c>
      <c r="CA10" s="73">
        <v>0</v>
      </c>
      <c r="CB10" s="73">
        <v>216.71485977612099</v>
      </c>
      <c r="CC10" s="73">
        <v>4461.4818818653303</v>
      </c>
      <c r="CD10" s="73">
        <v>125.953326981817</v>
      </c>
      <c r="CE10" s="90"/>
      <c r="CF10" s="40">
        <f t="shared" si="0"/>
        <v>0</v>
      </c>
      <c r="CG10" s="40">
        <f t="shared" si="1"/>
        <v>0</v>
      </c>
      <c r="CH10" s="40">
        <f t="shared" si="2"/>
        <v>0</v>
      </c>
      <c r="CI10" s="40">
        <f t="shared" si="3"/>
        <v>0</v>
      </c>
      <c r="CJ10" s="40">
        <f t="shared" si="4"/>
        <v>0</v>
      </c>
      <c r="CK10" s="40">
        <f t="shared" si="5"/>
        <v>0</v>
      </c>
      <c r="CL10" s="40">
        <f t="shared" si="6"/>
        <v>5.6321348188107049E-7</v>
      </c>
      <c r="CM10" s="40">
        <f t="shared" si="7"/>
        <v>3.6347611129735552E-7</v>
      </c>
      <c r="CN10" s="40">
        <f t="shared" si="8"/>
        <v>1.0708816822197953E-5</v>
      </c>
      <c r="CO10" s="40">
        <f t="shared" si="10"/>
        <v>4.1081845633304326E-3</v>
      </c>
      <c r="CP10" s="40">
        <f t="shared" si="11"/>
        <v>0</v>
      </c>
      <c r="CQ10" s="40">
        <f t="shared" si="9"/>
        <v>1.8551162674595608E-6</v>
      </c>
      <c r="CR10" s="40">
        <f t="shared" si="12"/>
        <v>0</v>
      </c>
      <c r="CS10" s="40">
        <f t="shared" si="13"/>
        <v>3.7767678133275502E-6</v>
      </c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</row>
    <row r="11" spans="1:142" x14ac:dyDescent="0.25">
      <c r="A11" s="33" t="s">
        <v>174</v>
      </c>
      <c r="B11" s="73"/>
      <c r="C11" s="73"/>
      <c r="D11" s="73"/>
      <c r="E11" s="73"/>
      <c r="F11" s="73"/>
      <c r="G11" s="73"/>
      <c r="H11" s="73">
        <v>149623.44589</v>
      </c>
      <c r="I11" s="73">
        <v>4.5430610721000004</v>
      </c>
      <c r="J11" s="73">
        <v>2.0827003076000001</v>
      </c>
      <c r="K11" s="73">
        <v>0.80869553439999997</v>
      </c>
      <c r="L11" s="73"/>
      <c r="M11" s="73">
        <v>586.82333552</v>
      </c>
      <c r="N11" s="73"/>
      <c r="O11" s="73">
        <v>69.557907162999996</v>
      </c>
      <c r="P11" s="73"/>
      <c r="Q11" s="73" t="s">
        <v>174</v>
      </c>
      <c r="R11" s="73">
        <v>59.728027977767702</v>
      </c>
      <c r="S11" s="73">
        <v>18383.790651493098</v>
      </c>
      <c r="T11" s="73">
        <v>4.5430481688832396</v>
      </c>
      <c r="U11" s="73">
        <v>4.5430481688832396</v>
      </c>
      <c r="V11" s="73">
        <v>2.6774845736437398</v>
      </c>
      <c r="W11" s="73">
        <v>0.28966467552429698</v>
      </c>
      <c r="X11" s="73">
        <v>2.08269255856748</v>
      </c>
      <c r="Y11" s="73">
        <v>0</v>
      </c>
      <c r="Z11" s="73">
        <v>0</v>
      </c>
      <c r="AA11" s="73">
        <v>0</v>
      </c>
      <c r="AB11" s="73">
        <v>0</v>
      </c>
      <c r="AC11" s="73">
        <v>8.6150012369801097</v>
      </c>
      <c r="AD11" s="73">
        <v>0</v>
      </c>
      <c r="AE11" s="73">
        <v>29409.3776218897</v>
      </c>
      <c r="AF11" s="73">
        <v>198.19648220235399</v>
      </c>
      <c r="AG11" s="73">
        <v>0.81147308155467701</v>
      </c>
      <c r="AH11" s="73">
        <v>0.81147308155467701</v>
      </c>
      <c r="AI11" s="73">
        <v>0</v>
      </c>
      <c r="AJ11" s="73">
        <v>0</v>
      </c>
      <c r="AK11" s="73">
        <v>86.006018311485406</v>
      </c>
      <c r="AL11" s="73">
        <v>0</v>
      </c>
      <c r="AM11" s="73">
        <v>50615.021623517801</v>
      </c>
      <c r="AN11" s="73">
        <v>506.47339241717998</v>
      </c>
      <c r="AO11" s="73">
        <v>587.223789937123</v>
      </c>
      <c r="AP11" s="73">
        <v>69.557598346034098</v>
      </c>
      <c r="AQ11" s="73">
        <v>0</v>
      </c>
      <c r="AR11" s="73">
        <v>0</v>
      </c>
      <c r="AS11" s="73">
        <v>181073.91792445799</v>
      </c>
      <c r="AT11" s="73">
        <v>0</v>
      </c>
      <c r="AU11" s="73">
        <v>0</v>
      </c>
      <c r="AV11" s="73">
        <v>0</v>
      </c>
      <c r="AW11" s="73">
        <v>2.6065195045068799</v>
      </c>
      <c r="AX11" s="73">
        <v>217.57408539269301</v>
      </c>
      <c r="AY11" s="73">
        <v>0</v>
      </c>
      <c r="AZ11" s="73">
        <v>43035.370509082502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11176.6613008185</v>
      </c>
      <c r="BS11" s="73">
        <v>0</v>
      </c>
      <c r="BT11" s="73">
        <v>0</v>
      </c>
      <c r="BU11" s="73">
        <v>0</v>
      </c>
      <c r="BV11" s="73">
        <v>0</v>
      </c>
      <c r="BW11" s="73">
        <v>10935.960318703899</v>
      </c>
      <c r="BX11" s="73">
        <v>0</v>
      </c>
      <c r="BY11" s="73">
        <v>1562.6174270227</v>
      </c>
      <c r="BZ11" s="73">
        <v>6317.8585922822404</v>
      </c>
      <c r="CA11" s="73">
        <v>0</v>
      </c>
      <c r="CB11" s="73">
        <v>8377.7905573511507</v>
      </c>
      <c r="CC11" s="73">
        <v>149622.920525692</v>
      </c>
      <c r="CD11" s="73">
        <v>4768.3034294953704</v>
      </c>
      <c r="CE11" s="90"/>
      <c r="CF11" s="40">
        <f t="shared" si="0"/>
        <v>0</v>
      </c>
      <c r="CG11" s="40">
        <f t="shared" si="1"/>
        <v>0</v>
      </c>
      <c r="CH11" s="40">
        <f t="shared" si="2"/>
        <v>0</v>
      </c>
      <c r="CI11" s="40">
        <f t="shared" si="3"/>
        <v>0</v>
      </c>
      <c r="CJ11" s="40">
        <f t="shared" si="4"/>
        <v>0</v>
      </c>
      <c r="CK11" s="40">
        <f t="shared" si="5"/>
        <v>0</v>
      </c>
      <c r="CL11" s="40">
        <f t="shared" si="6"/>
        <v>-3.5112432071178562E-6</v>
      </c>
      <c r="CM11" s="40">
        <f t="shared" si="7"/>
        <v>-2.840203236553812E-6</v>
      </c>
      <c r="CN11" s="40">
        <f t="shared" si="8"/>
        <v>-3.7206661428060488E-6</v>
      </c>
      <c r="CO11" s="40">
        <f t="shared" si="10"/>
        <v>3.434601820495771E-3</v>
      </c>
      <c r="CP11" s="40">
        <f t="shared" si="11"/>
        <v>0</v>
      </c>
      <c r="CQ11" s="40">
        <f t="shared" si="9"/>
        <v>6.8241051928882043E-4</v>
      </c>
      <c r="CR11" s="40">
        <f t="shared" si="12"/>
        <v>0</v>
      </c>
      <c r="CS11" s="40">
        <f t="shared" si="13"/>
        <v>-4.4397104296761691E-6</v>
      </c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</row>
    <row r="12" spans="1:142" x14ac:dyDescent="0.25">
      <c r="A12" s="33" t="s">
        <v>175</v>
      </c>
      <c r="B12" s="73"/>
      <c r="C12" s="73"/>
      <c r="D12" s="73"/>
      <c r="E12" s="73"/>
      <c r="F12" s="73"/>
      <c r="G12" s="73"/>
      <c r="H12" s="73">
        <v>81326.203701999999</v>
      </c>
      <c r="I12" s="73">
        <v>2.2131384635</v>
      </c>
      <c r="J12" s="73">
        <v>2.2385644779999998</v>
      </c>
      <c r="K12" s="73">
        <v>0.44307498150000002</v>
      </c>
      <c r="L12" s="73"/>
      <c r="M12" s="73">
        <v>298.30063267999998</v>
      </c>
      <c r="N12" s="73"/>
      <c r="O12" s="73">
        <v>33.591326795000001</v>
      </c>
      <c r="P12" s="73"/>
      <c r="Q12" s="73" t="s">
        <v>175</v>
      </c>
      <c r="R12" s="73">
        <v>30.653875495301602</v>
      </c>
      <c r="S12" s="73">
        <v>9797.8221558734294</v>
      </c>
      <c r="T12" s="73">
        <v>2.2131342306249402</v>
      </c>
      <c r="U12" s="73">
        <v>2.2131342306249402</v>
      </c>
      <c r="V12" s="73">
        <v>1.35445656589394</v>
      </c>
      <c r="W12" s="73">
        <v>0.147556970232636</v>
      </c>
      <c r="X12" s="73">
        <v>2.2385519864143402</v>
      </c>
      <c r="Y12" s="73">
        <v>0</v>
      </c>
      <c r="Z12" s="73">
        <v>0</v>
      </c>
      <c r="AA12" s="73">
        <v>0</v>
      </c>
      <c r="AB12" s="73">
        <v>0</v>
      </c>
      <c r="AC12" s="73">
        <v>5.9559103816867296</v>
      </c>
      <c r="AD12" s="73">
        <v>0</v>
      </c>
      <c r="AE12" s="73">
        <v>14682.3127975849</v>
      </c>
      <c r="AF12" s="73">
        <v>102.072264745691</v>
      </c>
      <c r="AG12" s="73">
        <v>0.44442595231958998</v>
      </c>
      <c r="AH12" s="73">
        <v>0.44442595231958998</v>
      </c>
      <c r="AI12" s="73">
        <v>0</v>
      </c>
      <c r="AJ12" s="73">
        <v>0</v>
      </c>
      <c r="AK12" s="73">
        <v>54.740666747985202</v>
      </c>
      <c r="AL12" s="73">
        <v>0</v>
      </c>
      <c r="AM12" s="73">
        <v>26191.2963774292</v>
      </c>
      <c r="AN12" s="73">
        <v>238.401019946405</v>
      </c>
      <c r="AO12" s="73">
        <v>298.61294426556799</v>
      </c>
      <c r="AP12" s="73">
        <v>33.591261692168601</v>
      </c>
      <c r="AQ12" s="73">
        <v>0</v>
      </c>
      <c r="AR12" s="73">
        <v>0</v>
      </c>
      <c r="AS12" s="73">
        <v>97573.794137910096</v>
      </c>
      <c r="AT12" s="73">
        <v>0</v>
      </c>
      <c r="AU12" s="73">
        <v>0</v>
      </c>
      <c r="AV12" s="73">
        <v>0</v>
      </c>
      <c r="AW12" s="73">
        <v>1.77473490411534</v>
      </c>
      <c r="AX12" s="73">
        <v>116.37396471710299</v>
      </c>
      <c r="AY12" s="73">
        <v>0</v>
      </c>
      <c r="AZ12" s="73">
        <v>23565.135996941699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6107.1484404452704</v>
      </c>
      <c r="BS12" s="73">
        <v>0</v>
      </c>
      <c r="BT12" s="73">
        <v>0</v>
      </c>
      <c r="BU12" s="73">
        <v>0</v>
      </c>
      <c r="BV12" s="73">
        <v>0</v>
      </c>
      <c r="BW12" s="73">
        <v>5975.4902841639896</v>
      </c>
      <c r="BX12" s="73">
        <v>0</v>
      </c>
      <c r="BY12" s="73">
        <v>803.00451243680004</v>
      </c>
      <c r="BZ12" s="73">
        <v>3271.58013533337</v>
      </c>
      <c r="CA12" s="73">
        <v>0</v>
      </c>
      <c r="CB12" s="73">
        <v>5037.28566667014</v>
      </c>
      <c r="CC12" s="73">
        <v>81326.137464684696</v>
      </c>
      <c r="CD12" s="73">
        <v>2366.3751341008701</v>
      </c>
      <c r="CE12" s="90"/>
      <c r="CF12" s="40">
        <f t="shared" si="0"/>
        <v>0</v>
      </c>
      <c r="CG12" s="40">
        <f t="shared" si="1"/>
        <v>0</v>
      </c>
      <c r="CH12" s="40">
        <f t="shared" si="2"/>
        <v>0</v>
      </c>
      <c r="CI12" s="40">
        <f t="shared" si="3"/>
        <v>0</v>
      </c>
      <c r="CJ12" s="40">
        <f t="shared" si="4"/>
        <v>0</v>
      </c>
      <c r="CK12" s="40">
        <f t="shared" si="5"/>
        <v>0</v>
      </c>
      <c r="CL12" s="40">
        <f t="shared" si="6"/>
        <v>-8.144646164159483E-7</v>
      </c>
      <c r="CM12" s="40">
        <f t="shared" si="7"/>
        <v>-1.9126119443521682E-6</v>
      </c>
      <c r="CN12" s="40">
        <f t="shared" si="8"/>
        <v>-5.580176842078553E-6</v>
      </c>
      <c r="CO12" s="40">
        <f t="shared" si="10"/>
        <v>3.049079447041535E-3</v>
      </c>
      <c r="CP12" s="40">
        <f t="shared" si="11"/>
        <v>0</v>
      </c>
      <c r="CQ12" s="40">
        <f t="shared" si="9"/>
        <v>1.0469692362437642E-3</v>
      </c>
      <c r="CR12" s="40">
        <f t="shared" si="12"/>
        <v>0</v>
      </c>
      <c r="CS12" s="40">
        <f t="shared" si="13"/>
        <v>-1.9380845477437289E-6</v>
      </c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</row>
    <row r="13" spans="1:142" x14ac:dyDescent="0.25">
      <c r="A13" s="33" t="s">
        <v>176</v>
      </c>
      <c r="B13" s="73"/>
      <c r="C13" s="73">
        <v>33.103524327999999</v>
      </c>
      <c r="D13" s="73"/>
      <c r="E13" s="73"/>
      <c r="F13" s="73"/>
      <c r="G13" s="73"/>
      <c r="H13" s="73">
        <v>19536.232921999999</v>
      </c>
      <c r="I13" s="73">
        <v>0.362990323</v>
      </c>
      <c r="J13" s="73">
        <v>3.1017724821999999</v>
      </c>
      <c r="K13" s="73">
        <v>0.15930627750000001</v>
      </c>
      <c r="L13" s="73">
        <v>1.7125695999999999E-3</v>
      </c>
      <c r="M13" s="73">
        <v>49.652489076000002</v>
      </c>
      <c r="N13" s="73">
        <v>1.71488157E-2</v>
      </c>
      <c r="O13" s="73">
        <v>78.683149264999997</v>
      </c>
      <c r="P13" s="73"/>
      <c r="Q13" s="73" t="s">
        <v>176</v>
      </c>
      <c r="R13" s="73">
        <v>5.16640351197593</v>
      </c>
      <c r="S13" s="73">
        <v>1607.44023371101</v>
      </c>
      <c r="T13" s="73">
        <v>0.36299108915417</v>
      </c>
      <c r="U13" s="73">
        <v>0.36299108915417</v>
      </c>
      <c r="V13" s="73">
        <v>0.22433372455397699</v>
      </c>
      <c r="W13" s="73">
        <v>2.42970088146519E-2</v>
      </c>
      <c r="X13" s="73">
        <v>3.1017637011362802</v>
      </c>
      <c r="Y13" s="73">
        <v>1.7148594594385901E-2</v>
      </c>
      <c r="Z13" s="73">
        <v>0</v>
      </c>
      <c r="AA13" s="73">
        <v>0</v>
      </c>
      <c r="AB13" s="73">
        <v>0</v>
      </c>
      <c r="AC13" s="73">
        <v>0.82336856177565798</v>
      </c>
      <c r="AD13" s="73">
        <v>0</v>
      </c>
      <c r="AE13" s="73">
        <v>2441.5817327404202</v>
      </c>
      <c r="AF13" s="73">
        <v>17.305048728875601</v>
      </c>
      <c r="AG13" s="73">
        <v>0.159528042181318</v>
      </c>
      <c r="AH13" s="73">
        <v>0.159528042181318</v>
      </c>
      <c r="AI13" s="73">
        <v>1.7124867452228501E-3</v>
      </c>
      <c r="AJ13" s="73">
        <v>0</v>
      </c>
      <c r="AK13" s="73">
        <v>35.416610327525198</v>
      </c>
      <c r="AL13" s="73">
        <v>0</v>
      </c>
      <c r="AM13" s="73">
        <v>6632.2830253053298</v>
      </c>
      <c r="AN13" s="73">
        <v>41.445969049757203</v>
      </c>
      <c r="AO13" s="73">
        <v>49.959149870381701</v>
      </c>
      <c r="AP13" s="73">
        <v>78.682512750027399</v>
      </c>
      <c r="AQ13" s="73">
        <v>33.103399992063302</v>
      </c>
      <c r="AR13" s="73">
        <v>0</v>
      </c>
      <c r="AS13" s="73">
        <v>22202.476359507698</v>
      </c>
      <c r="AT13" s="73">
        <v>0</v>
      </c>
      <c r="AU13" s="73">
        <v>0</v>
      </c>
      <c r="AV13" s="73">
        <v>0</v>
      </c>
      <c r="AW13" s="73">
        <v>1.3637341817258899</v>
      </c>
      <c r="AX13" s="73">
        <v>33.568890059265698</v>
      </c>
      <c r="AY13" s="73">
        <v>0</v>
      </c>
      <c r="AZ13" s="73">
        <v>4343.7517960703599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964.03114811141802</v>
      </c>
      <c r="BS13" s="73">
        <v>0</v>
      </c>
      <c r="BT13" s="73">
        <v>0</v>
      </c>
      <c r="BU13" s="73">
        <v>0</v>
      </c>
      <c r="BV13" s="73">
        <v>0</v>
      </c>
      <c r="BW13" s="73">
        <v>1968.4829457369999</v>
      </c>
      <c r="BX13" s="73">
        <v>0</v>
      </c>
      <c r="BY13" s="73">
        <v>135.90213757412599</v>
      </c>
      <c r="BZ13" s="73">
        <v>535.46441774105301</v>
      </c>
      <c r="CA13" s="73">
        <v>0</v>
      </c>
      <c r="CB13" s="73">
        <v>1252.0164077043501</v>
      </c>
      <c r="CC13" s="73">
        <v>19536.1871979805</v>
      </c>
      <c r="CD13" s="73">
        <v>623.02949038660404</v>
      </c>
      <c r="CE13" s="90"/>
      <c r="CF13" s="40">
        <f t="shared" si="0"/>
        <v>0</v>
      </c>
      <c r="CG13" s="40">
        <f t="shared" si="1"/>
        <v>-3.7559727920428214E-6</v>
      </c>
      <c r="CH13" s="40">
        <f t="shared" si="2"/>
        <v>0</v>
      </c>
      <c r="CI13" s="40">
        <f t="shared" si="3"/>
        <v>0</v>
      </c>
      <c r="CJ13" s="40">
        <f t="shared" si="4"/>
        <v>0</v>
      </c>
      <c r="CK13" s="40">
        <f t="shared" si="5"/>
        <v>0</v>
      </c>
      <c r="CL13" s="40">
        <f t="shared" si="6"/>
        <v>-2.3404726838450564E-6</v>
      </c>
      <c r="CM13" s="40">
        <f t="shared" si="7"/>
        <v>2.110673815388409E-6</v>
      </c>
      <c r="CN13" s="40">
        <f t="shared" si="8"/>
        <v>-2.8309825334066009E-6</v>
      </c>
      <c r="CO13" s="40">
        <f t="shared" si="10"/>
        <v>1.3920649254891254E-3</v>
      </c>
      <c r="CP13" s="40">
        <f t="shared" si="11"/>
        <v>-4.8380385328500499E-5</v>
      </c>
      <c r="CQ13" s="40">
        <f t="shared" si="9"/>
        <v>6.1761414198654224E-3</v>
      </c>
      <c r="CR13" s="40">
        <f t="shared" si="12"/>
        <v>-1.2893345987674551E-5</v>
      </c>
      <c r="CS13" s="40">
        <f t="shared" si="13"/>
        <v>-8.0895970553267502E-6</v>
      </c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</row>
    <row r="14" spans="1:142" x14ac:dyDescent="0.25">
      <c r="A14" s="33" t="s">
        <v>177</v>
      </c>
      <c r="B14" s="73"/>
      <c r="C14" s="73"/>
      <c r="D14" s="73"/>
      <c r="E14" s="73"/>
      <c r="F14" s="73"/>
      <c r="G14" s="73"/>
      <c r="H14" s="73">
        <v>87250.204507999995</v>
      </c>
      <c r="I14" s="73">
        <v>2.4336905129000002</v>
      </c>
      <c r="J14" s="73">
        <v>0.94283964600000003</v>
      </c>
      <c r="K14" s="73">
        <v>0.55935832809999997</v>
      </c>
      <c r="L14" s="73"/>
      <c r="M14" s="73">
        <v>311.08244282999999</v>
      </c>
      <c r="N14" s="73">
        <v>2.1996477600000001E-2</v>
      </c>
      <c r="O14" s="73">
        <v>8.6978117314999999</v>
      </c>
      <c r="P14" s="73"/>
      <c r="Q14" s="73" t="s">
        <v>177</v>
      </c>
      <c r="R14" s="73">
        <v>31.245008402266301</v>
      </c>
      <c r="S14" s="73">
        <v>10076.256231138301</v>
      </c>
      <c r="T14" s="73">
        <v>2.4336851510782598</v>
      </c>
      <c r="U14" s="73">
        <v>2.4336851510782598</v>
      </c>
      <c r="V14" s="73">
        <v>1.3910951480249301</v>
      </c>
      <c r="W14" s="73">
        <v>0.148089510115235</v>
      </c>
      <c r="X14" s="73">
        <v>0.94282949844698005</v>
      </c>
      <c r="Y14" s="73">
        <v>2.19966553426699E-2</v>
      </c>
      <c r="Z14" s="73">
        <v>0</v>
      </c>
      <c r="AA14" s="73">
        <v>0</v>
      </c>
      <c r="AB14" s="73">
        <v>0</v>
      </c>
      <c r="AC14" s="73">
        <v>5.2114832234620296</v>
      </c>
      <c r="AD14" s="73">
        <v>0</v>
      </c>
      <c r="AE14" s="73">
        <v>15706.817063529101</v>
      </c>
      <c r="AF14" s="73">
        <v>104.110028638453</v>
      </c>
      <c r="AG14" s="73">
        <v>0.56085113264908404</v>
      </c>
      <c r="AH14" s="73">
        <v>0.56085113264908404</v>
      </c>
      <c r="AI14" s="73">
        <v>0</v>
      </c>
      <c r="AJ14" s="73">
        <v>0</v>
      </c>
      <c r="AK14" s="73">
        <v>40.314295457724697</v>
      </c>
      <c r="AL14" s="73">
        <v>0</v>
      </c>
      <c r="AM14" s="73">
        <v>28019.736501092499</v>
      </c>
      <c r="AN14" s="73">
        <v>268.518733171809</v>
      </c>
      <c r="AO14" s="73">
        <v>311.69561165371903</v>
      </c>
      <c r="AP14" s="73">
        <v>8.6978163362051095</v>
      </c>
      <c r="AQ14" s="73">
        <v>0</v>
      </c>
      <c r="AR14" s="73">
        <v>0</v>
      </c>
      <c r="AS14" s="73">
        <v>104256.179186273</v>
      </c>
      <c r="AT14" s="73">
        <v>0</v>
      </c>
      <c r="AU14" s="73">
        <v>0</v>
      </c>
      <c r="AV14" s="73">
        <v>0</v>
      </c>
      <c r="AW14" s="73">
        <v>3.0520226314702801</v>
      </c>
      <c r="AX14" s="73">
        <v>112.81930570980001</v>
      </c>
      <c r="AY14" s="73">
        <v>0</v>
      </c>
      <c r="AZ14" s="73">
        <v>23871.388675149999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6168.6824465734398</v>
      </c>
      <c r="BS14" s="73">
        <v>0</v>
      </c>
      <c r="BT14" s="73">
        <v>0</v>
      </c>
      <c r="BU14" s="73">
        <v>0</v>
      </c>
      <c r="BV14" s="73">
        <v>0</v>
      </c>
      <c r="BW14" s="73">
        <v>5948.1084119745101</v>
      </c>
      <c r="BX14" s="73">
        <v>0</v>
      </c>
      <c r="BY14" s="73">
        <v>821.60484959385599</v>
      </c>
      <c r="BZ14" s="73">
        <v>3423.5407430943301</v>
      </c>
      <c r="CA14" s="73">
        <v>0</v>
      </c>
      <c r="CB14" s="73">
        <v>5634.4753991329198</v>
      </c>
      <c r="CC14" s="73">
        <v>87250.118338707005</v>
      </c>
      <c r="CD14" s="73">
        <v>2480.4359353831901</v>
      </c>
      <c r="CE14" s="90"/>
      <c r="CF14" s="40">
        <f t="shared" si="0"/>
        <v>0</v>
      </c>
      <c r="CG14" s="40">
        <f t="shared" si="1"/>
        <v>0</v>
      </c>
      <c r="CH14" s="40">
        <f t="shared" si="2"/>
        <v>0</v>
      </c>
      <c r="CI14" s="40">
        <f t="shared" si="3"/>
        <v>0</v>
      </c>
      <c r="CJ14" s="40">
        <f t="shared" si="4"/>
        <v>0</v>
      </c>
      <c r="CK14" s="40">
        <f t="shared" si="5"/>
        <v>0</v>
      </c>
      <c r="CL14" s="40">
        <f t="shared" si="6"/>
        <v>-9.876113583474042E-7</v>
      </c>
      <c r="CM14" s="40">
        <f t="shared" si="7"/>
        <v>-2.2031649924091169E-6</v>
      </c>
      <c r="CN14" s="40">
        <f t="shared" si="8"/>
        <v>-1.0762755960708773E-5</v>
      </c>
      <c r="CO14" s="40">
        <f t="shared" si="10"/>
        <v>2.668780411574014E-3</v>
      </c>
      <c r="CP14" s="40">
        <f t="shared" si="11"/>
        <v>0</v>
      </c>
      <c r="CQ14" s="40">
        <f t="shared" si="9"/>
        <v>1.9710814218278461E-3</v>
      </c>
      <c r="CR14" s="40">
        <f t="shared" si="12"/>
        <v>8.0805060305797323E-6</v>
      </c>
      <c r="CS14" s="40">
        <f t="shared" si="13"/>
        <v>5.2940960919860909E-7</v>
      </c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</row>
    <row r="15" spans="1:142" x14ac:dyDescent="0.25">
      <c r="A15" s="33" t="s">
        <v>178</v>
      </c>
      <c r="B15" s="73"/>
      <c r="C15" s="73"/>
      <c r="D15" s="73"/>
      <c r="E15" s="73"/>
      <c r="F15" s="73"/>
      <c r="G15" s="73"/>
      <c r="H15" s="73">
        <v>58737.689651000001</v>
      </c>
      <c r="I15" s="73">
        <v>1.3023826735999999</v>
      </c>
      <c r="J15" s="73">
        <v>0.57547019310000003</v>
      </c>
      <c r="K15" s="73">
        <v>0.30059535100000001</v>
      </c>
      <c r="L15" s="73"/>
      <c r="M15" s="73">
        <v>190.86949634000001</v>
      </c>
      <c r="N15" s="73"/>
      <c r="O15" s="73">
        <v>55.832973557999999</v>
      </c>
      <c r="P15" s="73"/>
      <c r="Q15" s="73" t="s">
        <v>178</v>
      </c>
      <c r="R15" s="73">
        <v>20.103280313633</v>
      </c>
      <c r="S15" s="73">
        <v>7126.0065045874799</v>
      </c>
      <c r="T15" s="73">
        <v>1.30237943080235</v>
      </c>
      <c r="U15" s="73">
        <v>1.30237943080235</v>
      </c>
      <c r="V15" s="73">
        <v>0.80170262548157101</v>
      </c>
      <c r="W15" s="73">
        <v>8.2473302082750499E-2</v>
      </c>
      <c r="X15" s="73">
        <v>0.57547189610302496</v>
      </c>
      <c r="Y15" s="73">
        <v>0</v>
      </c>
      <c r="Z15" s="73">
        <v>0</v>
      </c>
      <c r="AA15" s="73">
        <v>0</v>
      </c>
      <c r="AB15" s="73">
        <v>0</v>
      </c>
      <c r="AC15" s="73">
        <v>7.96548293850591</v>
      </c>
      <c r="AD15" s="73">
        <v>0</v>
      </c>
      <c r="AE15" s="73">
        <v>9086.4549753967603</v>
      </c>
      <c r="AF15" s="73">
        <v>69.328112281389494</v>
      </c>
      <c r="AG15" s="73">
        <v>0.30139135052728999</v>
      </c>
      <c r="AH15" s="73">
        <v>0.30139135052728999</v>
      </c>
      <c r="AI15" s="73">
        <v>0</v>
      </c>
      <c r="AJ15" s="73">
        <v>0</v>
      </c>
      <c r="AK15" s="73">
        <v>55.955092152030701</v>
      </c>
      <c r="AL15" s="73">
        <v>0</v>
      </c>
      <c r="AM15" s="73">
        <v>17294.487366024201</v>
      </c>
      <c r="AN15" s="73">
        <v>188.69128228553299</v>
      </c>
      <c r="AO15" s="73">
        <v>191.16059230004799</v>
      </c>
      <c r="AP15" s="73">
        <v>55.8328244594219</v>
      </c>
      <c r="AQ15" s="73">
        <v>0</v>
      </c>
      <c r="AR15" s="73">
        <v>0</v>
      </c>
      <c r="AS15" s="73">
        <v>69660.8859347322</v>
      </c>
      <c r="AT15" s="73">
        <v>0</v>
      </c>
      <c r="AU15" s="73">
        <v>0</v>
      </c>
      <c r="AV15" s="73">
        <v>0</v>
      </c>
      <c r="AW15" s="73">
        <v>1.5130589562372001</v>
      </c>
      <c r="AX15" s="73">
        <v>86.793196160805095</v>
      </c>
      <c r="AY15" s="73">
        <v>0</v>
      </c>
      <c r="AZ15" s="73">
        <v>16712.6092378379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4597.9777936208302</v>
      </c>
      <c r="BS15" s="73">
        <v>0</v>
      </c>
      <c r="BT15" s="73">
        <v>0</v>
      </c>
      <c r="BU15" s="73">
        <v>0</v>
      </c>
      <c r="BV15" s="73">
        <v>0</v>
      </c>
      <c r="BW15" s="73">
        <v>4572.42277691658</v>
      </c>
      <c r="BX15" s="73">
        <v>0</v>
      </c>
      <c r="BY15" s="73">
        <v>542.62043239068601</v>
      </c>
      <c r="BZ15" s="73">
        <v>2699.61413970898</v>
      </c>
      <c r="CA15" s="73">
        <v>0</v>
      </c>
      <c r="CB15" s="73">
        <v>3869.8222975591402</v>
      </c>
      <c r="CC15" s="73">
        <v>58737.647061073498</v>
      </c>
      <c r="CD15" s="73">
        <v>2175.0919727549399</v>
      </c>
      <c r="CE15" s="90"/>
      <c r="CF15" s="40">
        <f t="shared" si="0"/>
        <v>0</v>
      </c>
      <c r="CG15" s="40">
        <f t="shared" si="1"/>
        <v>0</v>
      </c>
      <c r="CH15" s="40">
        <f t="shared" si="2"/>
        <v>0</v>
      </c>
      <c r="CI15" s="40">
        <f t="shared" si="3"/>
        <v>0</v>
      </c>
      <c r="CJ15" s="40">
        <f t="shared" si="4"/>
        <v>0</v>
      </c>
      <c r="CK15" s="40">
        <f t="shared" si="5"/>
        <v>0</v>
      </c>
      <c r="CL15" s="40">
        <f t="shared" si="6"/>
        <v>-7.2508685234127022E-7</v>
      </c>
      <c r="CM15" s="40">
        <f t="shared" si="7"/>
        <v>-2.4898961846573617E-6</v>
      </c>
      <c r="CN15" s="40">
        <f t="shared" si="8"/>
        <v>2.9593244712802533E-6</v>
      </c>
      <c r="CO15" s="40">
        <f t="shared" si="10"/>
        <v>2.6480766407128535E-3</v>
      </c>
      <c r="CP15" s="40">
        <f t="shared" si="11"/>
        <v>0</v>
      </c>
      <c r="CQ15" s="40">
        <f t="shared" si="9"/>
        <v>1.5251046690532843E-3</v>
      </c>
      <c r="CR15" s="40">
        <f t="shared" si="12"/>
        <v>0</v>
      </c>
      <c r="CS15" s="40">
        <f t="shared" si="13"/>
        <v>-2.6704395019206036E-6</v>
      </c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</row>
    <row r="16" spans="1:142" x14ac:dyDescent="0.25">
      <c r="A16" s="33" t="s">
        <v>179</v>
      </c>
      <c r="B16" s="73"/>
      <c r="C16" s="73"/>
      <c r="D16" s="73"/>
      <c r="E16" s="73"/>
      <c r="F16" s="73"/>
      <c r="G16" s="73"/>
      <c r="H16" s="73">
        <v>35160.418849000002</v>
      </c>
      <c r="I16" s="73">
        <v>0.59835853019999996</v>
      </c>
      <c r="J16" s="73">
        <v>9.7495968336000001</v>
      </c>
      <c r="K16" s="73">
        <v>0.29537304120000002</v>
      </c>
      <c r="L16" s="73"/>
      <c r="M16" s="73">
        <v>83.292889548000005</v>
      </c>
      <c r="N16" s="73"/>
      <c r="O16" s="73">
        <v>70.657441641999995</v>
      </c>
      <c r="P16" s="73"/>
      <c r="Q16" s="73" t="s">
        <v>179</v>
      </c>
      <c r="R16" s="73">
        <v>8.6916159215604196</v>
      </c>
      <c r="S16" s="73">
        <v>2646.9044050182201</v>
      </c>
      <c r="T16" s="73">
        <v>0.59835930786253</v>
      </c>
      <c r="U16" s="73">
        <v>0.59835930786253</v>
      </c>
      <c r="V16" s="73">
        <v>0.36091369571752102</v>
      </c>
      <c r="W16" s="73">
        <v>3.7746584301202098E-2</v>
      </c>
      <c r="X16" s="73">
        <v>9.7495824390123609</v>
      </c>
      <c r="Y16" s="73">
        <v>0</v>
      </c>
      <c r="Z16" s="73">
        <v>0</v>
      </c>
      <c r="AA16" s="73">
        <v>0</v>
      </c>
      <c r="AB16" s="73">
        <v>0</v>
      </c>
      <c r="AC16" s="73">
        <v>1.3770421957849801</v>
      </c>
      <c r="AD16" s="73">
        <v>0</v>
      </c>
      <c r="AE16" s="73">
        <v>4078.2966107591601</v>
      </c>
      <c r="AF16" s="73">
        <v>29.603388326945399</v>
      </c>
      <c r="AG16" s="73">
        <v>0.29573848558073601</v>
      </c>
      <c r="AH16" s="73">
        <v>0.29573848558073601</v>
      </c>
      <c r="AI16" s="73">
        <v>0</v>
      </c>
      <c r="AJ16" s="73">
        <v>0</v>
      </c>
      <c r="AK16" s="73">
        <v>51.7466303134862</v>
      </c>
      <c r="AL16" s="73">
        <v>0</v>
      </c>
      <c r="AM16" s="73">
        <v>10886.4218717195</v>
      </c>
      <c r="AN16" s="73">
        <v>102.44712809798401</v>
      </c>
      <c r="AO16" s="73">
        <v>83.898553542490802</v>
      </c>
      <c r="AP16" s="73">
        <v>70.657377147793596</v>
      </c>
      <c r="AQ16" s="73">
        <v>0</v>
      </c>
      <c r="AR16" s="73">
        <v>0</v>
      </c>
      <c r="AS16" s="73">
        <v>39540.718945419001</v>
      </c>
      <c r="AT16" s="73">
        <v>0</v>
      </c>
      <c r="AU16" s="73">
        <v>0</v>
      </c>
      <c r="AV16" s="73">
        <v>0</v>
      </c>
      <c r="AW16" s="73">
        <v>2.6704588488538699</v>
      </c>
      <c r="AX16" s="73">
        <v>50.616176761233902</v>
      </c>
      <c r="AY16" s="73">
        <v>0</v>
      </c>
      <c r="AZ16" s="73">
        <v>8106.7491002033703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1582.67983232914</v>
      </c>
      <c r="BS16" s="73">
        <v>0</v>
      </c>
      <c r="BT16" s="73">
        <v>0</v>
      </c>
      <c r="BU16" s="73">
        <v>0</v>
      </c>
      <c r="BV16" s="73">
        <v>0</v>
      </c>
      <c r="BW16" s="73">
        <v>3223.3326424277402</v>
      </c>
      <c r="BX16" s="73">
        <v>0</v>
      </c>
      <c r="BY16" s="73">
        <v>232.50974793467699</v>
      </c>
      <c r="BZ16" s="73">
        <v>1057.01847194426</v>
      </c>
      <c r="CA16" s="73">
        <v>0</v>
      </c>
      <c r="CB16" s="73">
        <v>2603.0382199811502</v>
      </c>
      <c r="CC16" s="73">
        <v>35160.401169221303</v>
      </c>
      <c r="CD16" s="73">
        <v>1233.7423810973401</v>
      </c>
      <c r="CE16" s="90"/>
      <c r="CF16" s="40">
        <f t="shared" si="0"/>
        <v>0</v>
      </c>
      <c r="CG16" s="40">
        <f t="shared" si="1"/>
        <v>0</v>
      </c>
      <c r="CH16" s="40">
        <f t="shared" si="2"/>
        <v>0</v>
      </c>
      <c r="CI16" s="40">
        <f t="shared" si="3"/>
        <v>0</v>
      </c>
      <c r="CJ16" s="40">
        <f t="shared" si="4"/>
        <v>0</v>
      </c>
      <c r="CK16" s="40">
        <f t="shared" si="5"/>
        <v>0</v>
      </c>
      <c r="CL16" s="40">
        <f t="shared" si="6"/>
        <v>-5.0283185689214404E-7</v>
      </c>
      <c r="CM16" s="40">
        <f t="shared" si="7"/>
        <v>1.2996598039276893E-6</v>
      </c>
      <c r="CN16" s="40">
        <f t="shared" si="8"/>
        <v>-1.4764290139239605E-6</v>
      </c>
      <c r="CO16" s="40">
        <f t="shared" si="10"/>
        <v>1.2372299762067481E-3</v>
      </c>
      <c r="CP16" s="40">
        <f t="shared" si="11"/>
        <v>0</v>
      </c>
      <c r="CQ16" s="40">
        <f t="shared" si="9"/>
        <v>7.2714969762426749E-3</v>
      </c>
      <c r="CR16" s="40">
        <f t="shared" si="12"/>
        <v>0</v>
      </c>
      <c r="CS16" s="40">
        <f t="shared" si="13"/>
        <v>-9.1277302007774601E-7</v>
      </c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</row>
    <row r="17" spans="1:142" x14ac:dyDescent="0.25">
      <c r="A17" s="33" t="s">
        <v>180</v>
      </c>
      <c r="B17" s="73"/>
      <c r="C17" s="73"/>
      <c r="D17" s="73"/>
      <c r="E17" s="73"/>
      <c r="F17" s="73"/>
      <c r="G17" s="73"/>
      <c r="H17" s="73">
        <v>29335.658318000002</v>
      </c>
      <c r="I17" s="73">
        <v>0.57828353369999996</v>
      </c>
      <c r="J17" s="73">
        <v>3.3154587000000001E-3</v>
      </c>
      <c r="K17" s="73">
        <v>0.30265230520000003</v>
      </c>
      <c r="L17" s="73"/>
      <c r="M17" s="73">
        <v>77.784041146000007</v>
      </c>
      <c r="N17" s="73"/>
      <c r="O17" s="73">
        <v>33.885350008000003</v>
      </c>
      <c r="P17" s="73"/>
      <c r="Q17" s="73" t="s">
        <v>180</v>
      </c>
      <c r="R17" s="73">
        <v>8.0370508029383103</v>
      </c>
      <c r="S17" s="73">
        <v>2426.2226628193498</v>
      </c>
      <c r="T17" s="73">
        <v>0.57828599310862305</v>
      </c>
      <c r="U17" s="73">
        <v>0.57828599310862305</v>
      </c>
      <c r="V17" s="73">
        <v>0.34865400328080698</v>
      </c>
      <c r="W17" s="73">
        <v>3.7385710566571903E-2</v>
      </c>
      <c r="X17" s="73">
        <v>3.3152686377215502E-3</v>
      </c>
      <c r="Y17" s="73">
        <v>0</v>
      </c>
      <c r="Z17" s="73">
        <v>0</v>
      </c>
      <c r="AA17" s="73">
        <v>0</v>
      </c>
      <c r="AB17" s="73">
        <v>0</v>
      </c>
      <c r="AC17" s="73">
        <v>1.2401294579408699</v>
      </c>
      <c r="AD17" s="73">
        <v>0</v>
      </c>
      <c r="AE17" s="73">
        <v>3845.79850573978</v>
      </c>
      <c r="AF17" s="73">
        <v>26.961035212437299</v>
      </c>
      <c r="AG17" s="73">
        <v>0.30300395641960498</v>
      </c>
      <c r="AH17" s="73">
        <v>0.30300395641960498</v>
      </c>
      <c r="AI17" s="73">
        <v>0</v>
      </c>
      <c r="AJ17" s="73">
        <v>0</v>
      </c>
      <c r="AK17" s="73">
        <v>18.506568644440701</v>
      </c>
      <c r="AL17" s="73">
        <v>0</v>
      </c>
      <c r="AM17" s="73">
        <v>9056.8579062155095</v>
      </c>
      <c r="AN17" s="73">
        <v>60.621114257332302</v>
      </c>
      <c r="AO17" s="73">
        <v>78.422104439685498</v>
      </c>
      <c r="AP17" s="73">
        <v>33.885418624770999</v>
      </c>
      <c r="AQ17" s="73">
        <v>0</v>
      </c>
      <c r="AR17" s="73">
        <v>0</v>
      </c>
      <c r="AS17" s="73">
        <v>33434.336312549203</v>
      </c>
      <c r="AT17" s="73">
        <v>0</v>
      </c>
      <c r="AU17" s="73">
        <v>0</v>
      </c>
      <c r="AV17" s="73">
        <v>0</v>
      </c>
      <c r="AW17" s="73">
        <v>2.7982996690480002</v>
      </c>
      <c r="AX17" s="73">
        <v>34.457028754438198</v>
      </c>
      <c r="AY17" s="73">
        <v>0</v>
      </c>
      <c r="AZ17" s="73">
        <v>6065.6664582023504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1479.5867665366</v>
      </c>
      <c r="BS17" s="73">
        <v>0</v>
      </c>
      <c r="BT17" s="73">
        <v>0</v>
      </c>
      <c r="BU17" s="73">
        <v>0</v>
      </c>
      <c r="BV17" s="73">
        <v>0</v>
      </c>
      <c r="BW17" s="73">
        <v>2063.7299278588298</v>
      </c>
      <c r="BX17" s="73">
        <v>0</v>
      </c>
      <c r="BY17" s="73">
        <v>211.88173337640299</v>
      </c>
      <c r="BZ17" s="73">
        <v>816.15235631796895</v>
      </c>
      <c r="CA17" s="73">
        <v>0</v>
      </c>
      <c r="CB17" s="73">
        <v>2301.0869340795898</v>
      </c>
      <c r="CC17" s="73">
        <v>29335.636636628598</v>
      </c>
      <c r="CD17" s="73">
        <v>652.46198373242305</v>
      </c>
      <c r="CE17" s="90"/>
      <c r="CF17" s="40">
        <f t="shared" si="0"/>
        <v>0</v>
      </c>
      <c r="CG17" s="40">
        <f t="shared" si="1"/>
        <v>0</v>
      </c>
      <c r="CH17" s="40">
        <f t="shared" si="2"/>
        <v>0</v>
      </c>
      <c r="CI17" s="40">
        <f t="shared" si="3"/>
        <v>0</v>
      </c>
      <c r="CJ17" s="40">
        <f t="shared" si="4"/>
        <v>0</v>
      </c>
      <c r="CK17" s="40">
        <f t="shared" si="5"/>
        <v>0</v>
      </c>
      <c r="CL17" s="40">
        <f t="shared" si="6"/>
        <v>-7.3907908144483192E-7</v>
      </c>
      <c r="CM17" s="40">
        <f t="shared" si="7"/>
        <v>4.2529459681380175E-6</v>
      </c>
      <c r="CN17" s="40">
        <f t="shared" si="8"/>
        <v>-5.7326088378036809E-5</v>
      </c>
      <c r="CO17" s="40">
        <f t="shared" si="10"/>
        <v>1.1618983684018994E-3</v>
      </c>
      <c r="CP17" s="40">
        <f t="shared" si="11"/>
        <v>0</v>
      </c>
      <c r="CQ17" s="40">
        <f t="shared" si="9"/>
        <v>8.2030103384298503E-3</v>
      </c>
      <c r="CR17" s="40">
        <f t="shared" si="12"/>
        <v>0</v>
      </c>
      <c r="CS17" s="40">
        <f t="shared" si="13"/>
        <v>2.0249686362864422E-6</v>
      </c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</row>
    <row r="18" spans="1:142" x14ac:dyDescent="0.25">
      <c r="A18" s="33" t="s">
        <v>181</v>
      </c>
      <c r="B18" s="73"/>
      <c r="C18" s="73"/>
      <c r="D18" s="73"/>
      <c r="E18" s="73"/>
      <c r="F18" s="73"/>
      <c r="G18" s="73"/>
      <c r="H18" s="73">
        <v>36870.095580000001</v>
      </c>
      <c r="I18" s="73">
        <v>0.88193840170000004</v>
      </c>
      <c r="J18" s="73">
        <v>3.9886088926999999</v>
      </c>
      <c r="K18" s="73">
        <v>0.16485281879999999</v>
      </c>
      <c r="L18" s="73"/>
      <c r="M18" s="73">
        <v>118.20915105</v>
      </c>
      <c r="N18" s="73"/>
      <c r="O18" s="73">
        <v>52.242888182000002</v>
      </c>
      <c r="P18" s="73"/>
      <c r="Q18" s="73" t="s">
        <v>181</v>
      </c>
      <c r="R18" s="73">
        <v>11.974424556873799</v>
      </c>
      <c r="S18" s="73">
        <v>3937.9985585449899</v>
      </c>
      <c r="T18" s="73">
        <v>0.88193963960419897</v>
      </c>
      <c r="U18" s="73">
        <v>0.88193963960419897</v>
      </c>
      <c r="V18" s="73">
        <v>0.49332612240281798</v>
      </c>
      <c r="W18" s="73">
        <v>4.9738016959219998E-2</v>
      </c>
      <c r="X18" s="73">
        <v>3.9886450794556301</v>
      </c>
      <c r="Y18" s="73">
        <v>0</v>
      </c>
      <c r="Z18" s="73">
        <v>0</v>
      </c>
      <c r="AA18" s="73">
        <v>0</v>
      </c>
      <c r="AB18" s="73">
        <v>0</v>
      </c>
      <c r="AC18" s="73">
        <v>3.2091606733237299</v>
      </c>
      <c r="AD18" s="73">
        <v>0</v>
      </c>
      <c r="AE18" s="73">
        <v>5831.7552619784701</v>
      </c>
      <c r="AF18" s="73">
        <v>41.036247617930698</v>
      </c>
      <c r="AG18" s="73">
        <v>0.16539249569315101</v>
      </c>
      <c r="AH18" s="73">
        <v>0.16539249569315101</v>
      </c>
      <c r="AI18" s="73">
        <v>0</v>
      </c>
      <c r="AJ18" s="73">
        <v>0</v>
      </c>
      <c r="AK18" s="73">
        <v>41.552477512352901</v>
      </c>
      <c r="AL18" s="73">
        <v>0</v>
      </c>
      <c r="AM18" s="73">
        <v>11397.360315968301</v>
      </c>
      <c r="AN18" s="73">
        <v>106.489063192762</v>
      </c>
      <c r="AO18" s="73">
        <v>118.320811584979</v>
      </c>
      <c r="AP18" s="73">
        <v>52.242864721410101</v>
      </c>
      <c r="AQ18" s="73">
        <v>0</v>
      </c>
      <c r="AR18" s="73">
        <v>0</v>
      </c>
      <c r="AS18" s="73">
        <v>43306.722962571002</v>
      </c>
      <c r="AT18" s="73">
        <v>0</v>
      </c>
      <c r="AU18" s="73">
        <v>0</v>
      </c>
      <c r="AV18" s="73">
        <v>0</v>
      </c>
      <c r="AW18" s="73">
        <v>0.64897645924931502</v>
      </c>
      <c r="AX18" s="73">
        <v>53.136663161830299</v>
      </c>
      <c r="AY18" s="73">
        <v>0</v>
      </c>
      <c r="AZ18" s="73">
        <v>10873.672215611999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2517.7615648828</v>
      </c>
      <c r="BS18" s="73">
        <v>0</v>
      </c>
      <c r="BT18" s="73">
        <v>0</v>
      </c>
      <c r="BU18" s="73">
        <v>0</v>
      </c>
      <c r="BV18" s="73">
        <v>0</v>
      </c>
      <c r="BW18" s="73">
        <v>2985.5793154851599</v>
      </c>
      <c r="BX18" s="73">
        <v>0</v>
      </c>
      <c r="BY18" s="73">
        <v>322.72635285477799</v>
      </c>
      <c r="BZ18" s="73">
        <v>1427.3527508582199</v>
      </c>
      <c r="CA18" s="73">
        <v>0</v>
      </c>
      <c r="CB18" s="73">
        <v>2485.1055336946702</v>
      </c>
      <c r="CC18" s="73">
        <v>36870.069058460998</v>
      </c>
      <c r="CD18" s="73">
        <v>1226.02642480073</v>
      </c>
      <c r="CE18" s="90"/>
      <c r="CF18" s="40">
        <f t="shared" si="0"/>
        <v>0</v>
      </c>
      <c r="CG18" s="40">
        <f t="shared" si="1"/>
        <v>0</v>
      </c>
      <c r="CH18" s="40">
        <f t="shared" si="2"/>
        <v>0</v>
      </c>
      <c r="CI18" s="40">
        <f t="shared" si="3"/>
        <v>0</v>
      </c>
      <c r="CJ18" s="40">
        <f t="shared" si="4"/>
        <v>0</v>
      </c>
      <c r="CK18" s="40">
        <f t="shared" si="5"/>
        <v>0</v>
      </c>
      <c r="CL18" s="40">
        <f t="shared" si="6"/>
        <v>-7.1932384729432652E-7</v>
      </c>
      <c r="CM18" s="40">
        <f t="shared" si="7"/>
        <v>1.4036175276403338E-6</v>
      </c>
      <c r="CN18" s="40">
        <f t="shared" si="8"/>
        <v>9.0725254352333483E-6</v>
      </c>
      <c r="CO18" s="40">
        <f t="shared" si="10"/>
        <v>3.2736892039786844E-3</v>
      </c>
      <c r="CP18" s="40">
        <f t="shared" si="11"/>
        <v>0</v>
      </c>
      <c r="CQ18" s="40">
        <f t="shared" si="9"/>
        <v>9.4460144571857131E-4</v>
      </c>
      <c r="CR18" s="40">
        <f t="shared" si="12"/>
        <v>0</v>
      </c>
      <c r="CS18" s="40">
        <f t="shared" si="13"/>
        <v>-4.4906762848297708E-7</v>
      </c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</row>
    <row r="19" spans="1:142" x14ac:dyDescent="0.25">
      <c r="A19" s="33" t="s">
        <v>182</v>
      </c>
      <c r="B19" s="73"/>
      <c r="C19" s="73"/>
      <c r="D19" s="73"/>
      <c r="E19" s="73"/>
      <c r="F19" s="73"/>
      <c r="G19" s="73"/>
      <c r="H19" s="73">
        <v>32548.258150000001</v>
      </c>
      <c r="I19" s="73">
        <v>0.91773918269999999</v>
      </c>
      <c r="J19" s="73">
        <v>0.34826353360000001</v>
      </c>
      <c r="K19" s="73">
        <v>0.18980587230000001</v>
      </c>
      <c r="L19" s="73"/>
      <c r="M19" s="73">
        <v>122.94013344</v>
      </c>
      <c r="N19" s="73"/>
      <c r="O19" s="73">
        <v>21.65507822</v>
      </c>
      <c r="P19" s="73"/>
      <c r="Q19" s="73" t="s">
        <v>182</v>
      </c>
      <c r="R19" s="73">
        <v>12.670811448270401</v>
      </c>
      <c r="S19" s="73">
        <v>3990.5720665960398</v>
      </c>
      <c r="T19" s="73">
        <v>0.91773702268598101</v>
      </c>
      <c r="U19" s="73">
        <v>0.91773702268598101</v>
      </c>
      <c r="V19" s="73">
        <v>0.56221777679194396</v>
      </c>
      <c r="W19" s="73">
        <v>6.14067607927853E-2</v>
      </c>
      <c r="X19" s="73">
        <v>0.34826223303582399</v>
      </c>
      <c r="Y19" s="73">
        <v>0</v>
      </c>
      <c r="Z19" s="73">
        <v>0</v>
      </c>
      <c r="AA19" s="73">
        <v>0</v>
      </c>
      <c r="AB19" s="73">
        <v>0</v>
      </c>
      <c r="AC19" s="73">
        <v>2.20434027770201</v>
      </c>
      <c r="AD19" s="73">
        <v>0</v>
      </c>
      <c r="AE19" s="73">
        <v>6054.2554456452199</v>
      </c>
      <c r="AF19" s="73">
        <v>42.124557527345601</v>
      </c>
      <c r="AG19" s="73">
        <v>0.19036692186356599</v>
      </c>
      <c r="AH19" s="73">
        <v>0.19036692186356599</v>
      </c>
      <c r="AI19" s="73">
        <v>0</v>
      </c>
      <c r="AJ19" s="73">
        <v>0</v>
      </c>
      <c r="AK19" s="73">
        <v>21.727889671655699</v>
      </c>
      <c r="AL19" s="73">
        <v>0</v>
      </c>
      <c r="AM19" s="73">
        <v>10790.2622806776</v>
      </c>
      <c r="AN19" s="73">
        <v>103.892938950946</v>
      </c>
      <c r="AO19" s="73">
        <v>123.08780596872801</v>
      </c>
      <c r="AP19" s="73">
        <v>21.655000320421099</v>
      </c>
      <c r="AQ19" s="73">
        <v>0</v>
      </c>
      <c r="AR19" s="73">
        <v>0</v>
      </c>
      <c r="AS19" s="73">
        <v>39213.272960752198</v>
      </c>
      <c r="AT19" s="73">
        <v>0</v>
      </c>
      <c r="AU19" s="73">
        <v>0</v>
      </c>
      <c r="AV19" s="73">
        <v>0</v>
      </c>
      <c r="AW19" s="73">
        <v>0.81085270852829205</v>
      </c>
      <c r="AX19" s="73">
        <v>48.485978407755802</v>
      </c>
      <c r="AY19" s="73">
        <v>0</v>
      </c>
      <c r="AZ19" s="73">
        <v>9163.7081649002193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2454.1189662781499</v>
      </c>
      <c r="BS19" s="73">
        <v>0</v>
      </c>
      <c r="BT19" s="73">
        <v>0</v>
      </c>
      <c r="BU19" s="73">
        <v>0</v>
      </c>
      <c r="BV19" s="73">
        <v>0</v>
      </c>
      <c r="BW19" s="73">
        <v>2458.6044367611398</v>
      </c>
      <c r="BX19" s="73">
        <v>0</v>
      </c>
      <c r="BY19" s="73">
        <v>331.47719023735198</v>
      </c>
      <c r="BZ19" s="73">
        <v>1361.8836704938201</v>
      </c>
      <c r="CA19" s="73">
        <v>0</v>
      </c>
      <c r="CB19" s="73">
        <v>1874.7010097356099</v>
      </c>
      <c r="CC19" s="73">
        <v>32548.203490026801</v>
      </c>
      <c r="CD19" s="73">
        <v>1023.75741490664</v>
      </c>
      <c r="CE19" s="90"/>
      <c r="CF19" s="40">
        <f t="shared" si="0"/>
        <v>0</v>
      </c>
      <c r="CG19" s="40">
        <f t="shared" si="1"/>
        <v>0</v>
      </c>
      <c r="CH19" s="40">
        <f t="shared" si="2"/>
        <v>0</v>
      </c>
      <c r="CI19" s="40">
        <f t="shared" si="3"/>
        <v>0</v>
      </c>
      <c r="CJ19" s="40">
        <f t="shared" si="4"/>
        <v>0</v>
      </c>
      <c r="CK19" s="40">
        <f t="shared" si="5"/>
        <v>0</v>
      </c>
      <c r="CL19" s="40">
        <f t="shared" si="6"/>
        <v>-1.6793517167251031E-6</v>
      </c>
      <c r="CM19" s="40">
        <f t="shared" si="7"/>
        <v>-2.3536251472086908E-6</v>
      </c>
      <c r="CN19" s="40">
        <f t="shared" si="8"/>
        <v>-3.7344253720082585E-6</v>
      </c>
      <c r="CO19" s="40">
        <f t="shared" si="10"/>
        <v>2.9559125688124431E-3</v>
      </c>
      <c r="CP19" s="40">
        <f t="shared" si="11"/>
        <v>0</v>
      </c>
      <c r="CQ19" s="40">
        <f t="shared" si="9"/>
        <v>1.2011743000106586E-3</v>
      </c>
      <c r="CR19" s="40">
        <f t="shared" si="12"/>
        <v>0</v>
      </c>
      <c r="CS19" s="40">
        <f t="shared" si="13"/>
        <v>-3.5972891951647104E-6</v>
      </c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</row>
    <row r="20" spans="1:142" x14ac:dyDescent="0.25">
      <c r="A20" s="33" t="s">
        <v>183</v>
      </c>
      <c r="B20" s="73"/>
      <c r="C20" s="73"/>
      <c r="D20" s="73"/>
      <c r="E20" s="73"/>
      <c r="F20" s="73"/>
      <c r="G20" s="73"/>
      <c r="H20" s="73">
        <v>8173.9905563000002</v>
      </c>
      <c r="I20" s="73">
        <v>0.24001907119999999</v>
      </c>
      <c r="J20" s="73">
        <v>1.4186158000000001E-3</v>
      </c>
      <c r="K20" s="73">
        <v>3.9003050099999999E-2</v>
      </c>
      <c r="L20" s="73"/>
      <c r="M20" s="73">
        <v>32.508709283000002</v>
      </c>
      <c r="N20" s="73"/>
      <c r="O20" s="73">
        <v>0.3566822227</v>
      </c>
      <c r="P20" s="73"/>
      <c r="Q20" s="73" t="s">
        <v>183</v>
      </c>
      <c r="R20" s="73">
        <v>3.3683522504097798</v>
      </c>
      <c r="S20" s="73">
        <v>1031.85560706819</v>
      </c>
      <c r="T20" s="73">
        <v>0.24001696502838901</v>
      </c>
      <c r="U20" s="73">
        <v>0.24001696502838901</v>
      </c>
      <c r="V20" s="73">
        <v>0.14774360379305099</v>
      </c>
      <c r="W20" s="73">
        <v>1.6066363642840101E-2</v>
      </c>
      <c r="X20" s="73">
        <v>1.4185303845559601E-3</v>
      </c>
      <c r="Y20" s="73">
        <v>0</v>
      </c>
      <c r="Z20" s="73">
        <v>0</v>
      </c>
      <c r="AA20" s="73">
        <v>0</v>
      </c>
      <c r="AB20" s="73">
        <v>0</v>
      </c>
      <c r="AC20" s="73">
        <v>0.54517146213693901</v>
      </c>
      <c r="AD20" s="73">
        <v>0</v>
      </c>
      <c r="AE20" s="73">
        <v>1597.8463022511201</v>
      </c>
      <c r="AF20" s="73">
        <v>11.243245088237201</v>
      </c>
      <c r="AG20" s="73">
        <v>3.9149536058268097E-2</v>
      </c>
      <c r="AH20" s="73">
        <v>3.9149536058268097E-2</v>
      </c>
      <c r="AI20" s="73">
        <v>0</v>
      </c>
      <c r="AJ20" s="73">
        <v>0</v>
      </c>
      <c r="AK20" s="73">
        <v>4.4283326635989297</v>
      </c>
      <c r="AL20" s="73">
        <v>0</v>
      </c>
      <c r="AM20" s="73">
        <v>2662.8731858911501</v>
      </c>
      <c r="AN20" s="73">
        <v>32.019569787441299</v>
      </c>
      <c r="AO20" s="73">
        <v>32.515170010229298</v>
      </c>
      <c r="AP20" s="73">
        <v>0.356674637967972</v>
      </c>
      <c r="AQ20" s="73">
        <v>0</v>
      </c>
      <c r="AR20" s="73">
        <v>0</v>
      </c>
      <c r="AS20" s="73">
        <v>9903.6689787639698</v>
      </c>
      <c r="AT20" s="73">
        <v>0</v>
      </c>
      <c r="AU20" s="73">
        <v>0</v>
      </c>
      <c r="AV20" s="73">
        <v>0</v>
      </c>
      <c r="AW20" s="73">
        <v>7.7921197205983103E-2</v>
      </c>
      <c r="AX20" s="73">
        <v>11.6850867412931</v>
      </c>
      <c r="AY20" s="73">
        <v>0</v>
      </c>
      <c r="AZ20" s="73">
        <v>2472.43296942079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628.099055643469</v>
      </c>
      <c r="BS20" s="73">
        <v>0</v>
      </c>
      <c r="BT20" s="73">
        <v>0</v>
      </c>
      <c r="BU20" s="73">
        <v>0</v>
      </c>
      <c r="BV20" s="73">
        <v>0</v>
      </c>
      <c r="BW20" s="73">
        <v>586.61853936074704</v>
      </c>
      <c r="BX20" s="73">
        <v>0</v>
      </c>
      <c r="BY20" s="73">
        <v>88.406845454122504</v>
      </c>
      <c r="BZ20" s="73">
        <v>378.11301528142599</v>
      </c>
      <c r="CA20" s="73">
        <v>0</v>
      </c>
      <c r="CB20" s="73">
        <v>467.34762316175897</v>
      </c>
      <c r="CC20" s="73">
        <v>8173.9624764518703</v>
      </c>
      <c r="CD20" s="73">
        <v>274.25811698694298</v>
      </c>
      <c r="CE20" s="90"/>
      <c r="CF20" s="40">
        <f t="shared" si="0"/>
        <v>0</v>
      </c>
      <c r="CG20" s="40">
        <f t="shared" si="1"/>
        <v>0</v>
      </c>
      <c r="CH20" s="40">
        <f t="shared" si="2"/>
        <v>0</v>
      </c>
      <c r="CI20" s="40">
        <f t="shared" si="3"/>
        <v>0</v>
      </c>
      <c r="CJ20" s="40">
        <f t="shared" si="4"/>
        <v>0</v>
      </c>
      <c r="CK20" s="40">
        <f t="shared" si="5"/>
        <v>0</v>
      </c>
      <c r="CL20" s="40">
        <f t="shared" si="6"/>
        <v>-3.4352679926023924E-6</v>
      </c>
      <c r="CM20" s="40">
        <f t="shared" si="7"/>
        <v>-8.7750177535773573E-6</v>
      </c>
      <c r="CN20" s="40">
        <f t="shared" si="8"/>
        <v>-6.0210413587662295E-5</v>
      </c>
      <c r="CO20" s="40">
        <f t="shared" si="10"/>
        <v>3.7557564829551258E-3</v>
      </c>
      <c r="CP20" s="40">
        <f t="shared" si="11"/>
        <v>0</v>
      </c>
      <c r="CQ20" s="40">
        <f t="shared" si="9"/>
        <v>1.9873834956205344E-4</v>
      </c>
      <c r="CR20" s="40">
        <f t="shared" si="12"/>
        <v>0</v>
      </c>
      <c r="CS20" s="40">
        <f t="shared" si="13"/>
        <v>-2.1264676356965794E-5</v>
      </c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</row>
    <row r="21" spans="1:142" x14ac:dyDescent="0.25">
      <c r="A21" s="33" t="s">
        <v>184</v>
      </c>
      <c r="B21" s="73"/>
      <c r="C21" s="73"/>
      <c r="D21" s="73"/>
      <c r="E21" s="73"/>
      <c r="F21" s="73"/>
      <c r="G21" s="73"/>
      <c r="H21" s="73">
        <v>40533.770728000003</v>
      </c>
      <c r="I21" s="73">
        <v>1.1868352027</v>
      </c>
      <c r="J21" s="73">
        <v>2.4813327441999999</v>
      </c>
      <c r="K21" s="73">
        <v>0.19435683649999999</v>
      </c>
      <c r="L21" s="73">
        <v>0.53006007040000003</v>
      </c>
      <c r="M21" s="73">
        <v>158.06889520999999</v>
      </c>
      <c r="N21" s="73"/>
      <c r="O21" s="73">
        <v>13.335630941</v>
      </c>
      <c r="P21" s="73"/>
      <c r="Q21" s="73" t="s">
        <v>184</v>
      </c>
      <c r="R21" s="73">
        <v>22.439156416722</v>
      </c>
      <c r="S21" s="73">
        <v>5098.3891925465196</v>
      </c>
      <c r="T21" s="73">
        <v>1.1868307607017901</v>
      </c>
      <c r="U21" s="73">
        <v>1.1868307607017901</v>
      </c>
      <c r="V21" s="73">
        <v>0.71301417214239604</v>
      </c>
      <c r="W21" s="73">
        <v>7.7020134465704396E-2</v>
      </c>
      <c r="X21" s="73">
        <v>2.5548920356800502</v>
      </c>
      <c r="Y21" s="73">
        <v>0</v>
      </c>
      <c r="Z21" s="73">
        <v>0</v>
      </c>
      <c r="AA21" s="73">
        <v>0</v>
      </c>
      <c r="AB21" s="73">
        <v>0</v>
      </c>
      <c r="AC21" s="73">
        <v>2.72758833858496</v>
      </c>
      <c r="AD21" s="73">
        <v>0</v>
      </c>
      <c r="AE21" s="73">
        <v>7829.6351482052696</v>
      </c>
      <c r="AF21" s="73">
        <v>53.969368246190101</v>
      </c>
      <c r="AG21" s="73">
        <v>0.19508030102775001</v>
      </c>
      <c r="AH21" s="73">
        <v>0.19508030102775001</v>
      </c>
      <c r="AI21" s="73">
        <v>0.53005897540709501</v>
      </c>
      <c r="AJ21" s="73">
        <v>0</v>
      </c>
      <c r="AK21" s="73">
        <v>26.333428271308499</v>
      </c>
      <c r="AL21" s="73">
        <v>0</v>
      </c>
      <c r="AM21" s="73">
        <v>13661.838112563401</v>
      </c>
      <c r="AN21" s="73">
        <v>135.42960161768499</v>
      </c>
      <c r="AO21" s="73">
        <v>158.67421330815</v>
      </c>
      <c r="AP21" s="73">
        <v>15.7544476548254</v>
      </c>
      <c r="AQ21" s="73">
        <v>0</v>
      </c>
      <c r="AR21" s="73">
        <v>0</v>
      </c>
      <c r="AS21" s="73">
        <v>49077.431958090099</v>
      </c>
      <c r="AT21" s="73">
        <v>0</v>
      </c>
      <c r="AU21" s="73">
        <v>0</v>
      </c>
      <c r="AV21" s="73">
        <v>0</v>
      </c>
      <c r="AW21" s="73">
        <v>0.60818303415046404</v>
      </c>
      <c r="AX21" s="73">
        <v>60.061449446805298</v>
      </c>
      <c r="AY21" s="73">
        <v>0</v>
      </c>
      <c r="AZ21" s="73">
        <v>12043.4214529869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3131.42592406426</v>
      </c>
      <c r="BS21" s="73">
        <v>0</v>
      </c>
      <c r="BT21" s="73">
        <v>0</v>
      </c>
      <c r="BU21" s="73">
        <v>0</v>
      </c>
      <c r="BV21" s="73">
        <v>0</v>
      </c>
      <c r="BW21" s="73">
        <v>3003.59380076138</v>
      </c>
      <c r="BX21" s="73">
        <v>0</v>
      </c>
      <c r="BY21" s="73">
        <v>426.18788847948298</v>
      </c>
      <c r="BZ21" s="73">
        <v>1664.92092886103</v>
      </c>
      <c r="CA21" s="73">
        <v>0</v>
      </c>
      <c r="CB21" s="73">
        <v>2279.9079343937501</v>
      </c>
      <c r="CC21" s="73">
        <v>40533.724219646399</v>
      </c>
      <c r="CD21" s="73">
        <v>1221.2657323460901</v>
      </c>
      <c r="CE21" s="90"/>
      <c r="CF21" s="40">
        <f t="shared" si="0"/>
        <v>0</v>
      </c>
      <c r="CG21" s="40">
        <f t="shared" si="1"/>
        <v>0</v>
      </c>
      <c r="CH21" s="40">
        <f t="shared" si="2"/>
        <v>0</v>
      </c>
      <c r="CI21" s="40">
        <f t="shared" si="3"/>
        <v>0</v>
      </c>
      <c r="CJ21" s="40">
        <f t="shared" si="4"/>
        <v>0</v>
      </c>
      <c r="CK21" s="40">
        <f t="shared" si="5"/>
        <v>0</v>
      </c>
      <c r="CL21" s="40">
        <f t="shared" si="6"/>
        <v>-1.1473976580122513E-6</v>
      </c>
      <c r="CM21" s="40">
        <f t="shared" si="7"/>
        <v>-3.7427253588534815E-6</v>
      </c>
      <c r="CN21" s="40">
        <f t="shared" si="8"/>
        <v>2.9645073459813754E-2</v>
      </c>
      <c r="CO21" s="40">
        <f t="shared" si="10"/>
        <v>3.72235183890749E-3</v>
      </c>
      <c r="CP21" s="40">
        <f t="shared" si="11"/>
        <v>-2.0657902116432389E-6</v>
      </c>
      <c r="CQ21" s="40">
        <f t="shared" si="9"/>
        <v>3.8294573853117761E-3</v>
      </c>
      <c r="CR21" s="40">
        <f t="shared" si="12"/>
        <v>0</v>
      </c>
      <c r="CS21" s="40">
        <f t="shared" si="13"/>
        <v>0.18137999803135077</v>
      </c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</row>
    <row r="22" spans="1:142" x14ac:dyDescent="0.25">
      <c r="A22" s="33" t="s">
        <v>313</v>
      </c>
      <c r="B22" s="73">
        <v>21.191845964999999</v>
      </c>
      <c r="C22" s="73"/>
      <c r="D22" s="73">
        <v>6.3575537400000002</v>
      </c>
      <c r="E22" s="73">
        <v>6.3575537400000002</v>
      </c>
      <c r="F22" s="73">
        <v>6.3575537400000002</v>
      </c>
      <c r="G22" s="73">
        <v>4.6622061009999998</v>
      </c>
      <c r="H22" s="73">
        <v>48402.655425999998</v>
      </c>
      <c r="I22" s="73">
        <v>1.3196937106</v>
      </c>
      <c r="J22" s="73">
        <v>3.5403732592999999</v>
      </c>
      <c r="K22" s="73">
        <v>0.191653189</v>
      </c>
      <c r="L22" s="73"/>
      <c r="M22" s="73">
        <v>570.54760242999998</v>
      </c>
      <c r="N22" s="73"/>
      <c r="O22" s="73">
        <v>8.7229136390999997</v>
      </c>
      <c r="P22" s="73"/>
      <c r="Q22" s="73" t="s">
        <v>313</v>
      </c>
      <c r="R22" s="73">
        <v>17.648005813352299</v>
      </c>
      <c r="S22" s="73">
        <v>6824.2337287105802</v>
      </c>
      <c r="T22" s="73">
        <v>1.3196890435862301</v>
      </c>
      <c r="U22" s="73">
        <v>1.3196890435862301</v>
      </c>
      <c r="V22" s="73">
        <v>0.74509879553398695</v>
      </c>
      <c r="W22" s="73">
        <v>7.6955400470752805E-2</v>
      </c>
      <c r="X22" s="73">
        <v>3.5403600258046102</v>
      </c>
      <c r="Y22" s="73">
        <v>0</v>
      </c>
      <c r="Z22" s="73">
        <v>0</v>
      </c>
      <c r="AA22" s="73">
        <v>21.191858601277499</v>
      </c>
      <c r="AB22" s="73">
        <v>0</v>
      </c>
      <c r="AC22" s="73">
        <v>2.5417860782592201</v>
      </c>
      <c r="AD22" s="73">
        <v>0</v>
      </c>
      <c r="AE22" s="73">
        <v>8775.4330350927303</v>
      </c>
      <c r="AF22" s="73">
        <v>59.267522140205699</v>
      </c>
      <c r="AG22" s="73">
        <v>0.192460995279022</v>
      </c>
      <c r="AH22" s="73">
        <v>0.192460995279022</v>
      </c>
      <c r="AI22" s="73">
        <v>0</v>
      </c>
      <c r="AJ22" s="73">
        <v>0</v>
      </c>
      <c r="AK22" s="73">
        <v>27.940354563089102</v>
      </c>
      <c r="AL22" s="73">
        <v>0</v>
      </c>
      <c r="AM22" s="73">
        <v>15000.712513335</v>
      </c>
      <c r="AN22" s="73">
        <v>149.89086210100399</v>
      </c>
      <c r="AO22" s="73">
        <v>570.54946521810405</v>
      </c>
      <c r="AP22" s="73">
        <v>8.7228607319552296</v>
      </c>
      <c r="AQ22" s="73">
        <v>0</v>
      </c>
      <c r="AR22" s="73">
        <v>0</v>
      </c>
      <c r="AS22" s="73">
        <v>59122.9951092665</v>
      </c>
      <c r="AT22" s="73">
        <v>5.7217891309931197</v>
      </c>
      <c r="AU22" s="73">
        <v>0.63575651969554103</v>
      </c>
      <c r="AV22" s="73">
        <v>6.3575456506886603</v>
      </c>
      <c r="AW22" s="73">
        <v>0.40285552439095601</v>
      </c>
      <c r="AX22" s="73">
        <v>62.872584191945201</v>
      </c>
      <c r="AY22" s="73">
        <v>0</v>
      </c>
      <c r="AZ22" s="73">
        <v>16116.673645619099</v>
      </c>
      <c r="BA22" s="73">
        <v>0</v>
      </c>
      <c r="BB22" s="73">
        <v>0</v>
      </c>
      <c r="BC22" s="73">
        <v>0.28036838307511702</v>
      </c>
      <c r="BD22" s="73">
        <v>0</v>
      </c>
      <c r="BE22" s="73">
        <v>8.3919561214085295E-2</v>
      </c>
      <c r="BF22" s="73">
        <v>0</v>
      </c>
      <c r="BG22" s="73">
        <v>6.3578065575015001</v>
      </c>
      <c r="BH22" s="73">
        <v>6.3578065575015001</v>
      </c>
      <c r="BI22" s="73">
        <v>0</v>
      </c>
      <c r="BJ22" s="73">
        <v>0</v>
      </c>
      <c r="BK22" s="73">
        <v>0</v>
      </c>
      <c r="BL22" s="73">
        <v>4.8520820321103102</v>
      </c>
      <c r="BM22" s="73">
        <v>0</v>
      </c>
      <c r="BN22" s="73">
        <v>0.223150005897364</v>
      </c>
      <c r="BO22" s="73">
        <v>0</v>
      </c>
      <c r="BP22" s="73">
        <v>1.0426376788637301E-2</v>
      </c>
      <c r="BQ22" s="73">
        <v>0.55755915441723503</v>
      </c>
      <c r="BR22" s="73">
        <v>3477.7484638247702</v>
      </c>
      <c r="BS22" s="73">
        <v>0</v>
      </c>
      <c r="BT22" s="73">
        <v>0.35030104399874201</v>
      </c>
      <c r="BU22" s="73">
        <v>0</v>
      </c>
      <c r="BV22" s="73">
        <v>4.6622215878789799</v>
      </c>
      <c r="BW22" s="73">
        <v>3431.0746374113401</v>
      </c>
      <c r="BX22" s="73">
        <v>0</v>
      </c>
      <c r="BY22" s="73">
        <v>471.77589929840798</v>
      </c>
      <c r="BZ22" s="73">
        <v>1920.0567541269099</v>
      </c>
      <c r="CA22" s="73">
        <v>0</v>
      </c>
      <c r="CB22" s="73">
        <v>2796.8784761361799</v>
      </c>
      <c r="CC22" s="73">
        <v>48402.562857190002</v>
      </c>
      <c r="CD22" s="73">
        <v>1383.3918222109201</v>
      </c>
      <c r="CE22" s="90"/>
      <c r="CF22" s="40">
        <f t="shared" si="0"/>
        <v>5.9628016930625352E-7</v>
      </c>
      <c r="CG22" s="40">
        <f t="shared" si="1"/>
        <v>0</v>
      </c>
      <c r="CH22" s="40">
        <f t="shared" si="2"/>
        <v>-1.2723937021548822E-6</v>
      </c>
      <c r="CI22" s="40">
        <f t="shared" si="3"/>
        <v>3.9766474942918678E-5</v>
      </c>
      <c r="CJ22" s="40">
        <f t="shared" si="4"/>
        <v>3.9766474942918678E-5</v>
      </c>
      <c r="CK22" s="40">
        <f t="shared" si="5"/>
        <v>3.3217920110391774E-6</v>
      </c>
      <c r="CL22" s="40">
        <f t="shared" si="6"/>
        <v>-1.9124737926317465E-6</v>
      </c>
      <c r="CM22" s="40">
        <f t="shared" si="7"/>
        <v>-3.5364370780898937E-6</v>
      </c>
      <c r="CN22" s="40">
        <f t="shared" si="8"/>
        <v>-3.737881409811331E-6</v>
      </c>
      <c r="CO22" s="40">
        <f t="shared" si="10"/>
        <v>4.2149378428657097E-3</v>
      </c>
      <c r="CP22" s="40">
        <f t="shared" si="11"/>
        <v>0</v>
      </c>
      <c r="CQ22" s="40">
        <f t="shared" si="9"/>
        <v>3.2649126841111791E-6</v>
      </c>
      <c r="CR22" s="40">
        <f t="shared" si="12"/>
        <v>0</v>
      </c>
      <c r="CS22" s="40">
        <f t="shared" si="13"/>
        <v>-6.0653064972439679E-6</v>
      </c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</row>
    <row r="23" spans="1:142" x14ac:dyDescent="0.25">
      <c r="A23" s="33" t="s">
        <v>186</v>
      </c>
      <c r="B23" s="73"/>
      <c r="C23" s="73"/>
      <c r="D23" s="73"/>
      <c r="E23" s="73"/>
      <c r="F23" s="73"/>
      <c r="G23" s="73"/>
      <c r="H23" s="73">
        <v>77303.041075999994</v>
      </c>
      <c r="I23" s="73">
        <v>1.8771879112000001</v>
      </c>
      <c r="J23" s="73">
        <v>3.3978511029999998</v>
      </c>
      <c r="K23" s="73">
        <v>0.32215490559999999</v>
      </c>
      <c r="L23" s="73"/>
      <c r="M23" s="73">
        <v>238.49180483999999</v>
      </c>
      <c r="N23" s="73"/>
      <c r="O23" s="73">
        <v>96.436980212999998</v>
      </c>
      <c r="P23" s="73"/>
      <c r="Q23" s="73" t="s">
        <v>186</v>
      </c>
      <c r="R23" s="73">
        <v>23.821951354137401</v>
      </c>
      <c r="S23" s="73">
        <v>8432.4824727935102</v>
      </c>
      <c r="T23" s="73">
        <v>1.87718073473782</v>
      </c>
      <c r="U23" s="73">
        <v>1.87718073473782</v>
      </c>
      <c r="V23" s="73">
        <v>1.0405170896393701</v>
      </c>
      <c r="W23" s="73">
        <v>0.108170450750949</v>
      </c>
      <c r="X23" s="73">
        <v>3.3978480801738402</v>
      </c>
      <c r="Y23" s="73">
        <v>0</v>
      </c>
      <c r="Z23" s="73">
        <v>0</v>
      </c>
      <c r="AA23" s="73">
        <v>0</v>
      </c>
      <c r="AB23" s="73">
        <v>0</v>
      </c>
      <c r="AC23" s="73">
        <v>6.3970828912175497</v>
      </c>
      <c r="AD23" s="73">
        <v>0</v>
      </c>
      <c r="AE23" s="73">
        <v>12244.8748416709</v>
      </c>
      <c r="AF23" s="73">
        <v>80.055279673980493</v>
      </c>
      <c r="AG23" s="73">
        <v>0.323304619204343</v>
      </c>
      <c r="AH23" s="73">
        <v>0.323304619204343</v>
      </c>
      <c r="AI23" s="73">
        <v>0</v>
      </c>
      <c r="AJ23" s="73">
        <v>0</v>
      </c>
      <c r="AK23" s="73">
        <v>102.206424658234</v>
      </c>
      <c r="AL23" s="73">
        <v>0</v>
      </c>
      <c r="AM23" s="73">
        <v>23258.3792898012</v>
      </c>
      <c r="AN23" s="73">
        <v>483.76681814574101</v>
      </c>
      <c r="AO23" s="73">
        <v>238.65567871023299</v>
      </c>
      <c r="AP23" s="73">
        <v>96.436775773670007</v>
      </c>
      <c r="AQ23" s="73">
        <v>0</v>
      </c>
      <c r="AR23" s="73">
        <v>0</v>
      </c>
      <c r="AS23" s="73">
        <v>91044.724280604307</v>
      </c>
      <c r="AT23" s="73">
        <v>0</v>
      </c>
      <c r="AU23" s="73">
        <v>0</v>
      </c>
      <c r="AV23" s="73">
        <v>0</v>
      </c>
      <c r="AW23" s="73">
        <v>1.0564377230252799</v>
      </c>
      <c r="AX23" s="73">
        <v>126.49817400367</v>
      </c>
      <c r="AY23" s="73">
        <v>0</v>
      </c>
      <c r="AZ23" s="73">
        <v>23641.234604590602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5212.5515683183603</v>
      </c>
      <c r="BS23" s="73">
        <v>0</v>
      </c>
      <c r="BT23" s="73">
        <v>0</v>
      </c>
      <c r="BU23" s="73">
        <v>0</v>
      </c>
      <c r="BV23" s="73">
        <v>0</v>
      </c>
      <c r="BW23" s="73">
        <v>7346.4181938109396</v>
      </c>
      <c r="BX23" s="73">
        <v>0</v>
      </c>
      <c r="BY23" s="73">
        <v>634.61378238677901</v>
      </c>
      <c r="BZ23" s="73">
        <v>4311.2990619570301</v>
      </c>
      <c r="CA23" s="73">
        <v>0</v>
      </c>
      <c r="CB23" s="73">
        <v>4392.2929539779998</v>
      </c>
      <c r="CC23" s="73">
        <v>77302.919728390494</v>
      </c>
      <c r="CD23" s="73">
        <v>4786.4021967774797</v>
      </c>
      <c r="CE23" s="90"/>
      <c r="CF23" s="40">
        <f t="shared" si="0"/>
        <v>0</v>
      </c>
      <c r="CG23" s="40">
        <f t="shared" si="1"/>
        <v>0</v>
      </c>
      <c r="CH23" s="40">
        <f t="shared" si="2"/>
        <v>0</v>
      </c>
      <c r="CI23" s="40">
        <f t="shared" si="3"/>
        <v>0</v>
      </c>
      <c r="CJ23" s="40">
        <f t="shared" si="4"/>
        <v>0</v>
      </c>
      <c r="CK23" s="40">
        <f t="shared" si="5"/>
        <v>0</v>
      </c>
      <c r="CL23" s="40">
        <f t="shared" si="6"/>
        <v>-1.5697650158501905E-6</v>
      </c>
      <c r="CM23" s="40">
        <f t="shared" si="7"/>
        <v>-3.8229855078717389E-6</v>
      </c>
      <c r="CN23" s="40">
        <f t="shared" si="8"/>
        <v>-8.8962878830549032E-7</v>
      </c>
      <c r="CO23" s="40">
        <f t="shared" si="10"/>
        <v>3.5688222788404335E-3</v>
      </c>
      <c r="CP23" s="40">
        <f t="shared" si="11"/>
        <v>0</v>
      </c>
      <c r="CQ23" s="40">
        <f t="shared" si="9"/>
        <v>6.8712579177697376E-4</v>
      </c>
      <c r="CR23" s="40">
        <f t="shared" si="12"/>
        <v>0</v>
      </c>
      <c r="CS23" s="40">
        <f t="shared" si="13"/>
        <v>-2.1199267079869346E-6</v>
      </c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</row>
    <row r="24" spans="1:142" x14ac:dyDescent="0.25">
      <c r="A24" s="33" t="s">
        <v>187</v>
      </c>
      <c r="B24" s="73"/>
      <c r="C24" s="73"/>
      <c r="D24" s="73"/>
      <c r="E24" s="73"/>
      <c r="F24" s="73"/>
      <c r="G24" s="73"/>
      <c r="H24" s="73">
        <v>54595.265603</v>
      </c>
      <c r="I24" s="73">
        <v>1.1353494126999999</v>
      </c>
      <c r="J24" s="73">
        <v>4.5693116244</v>
      </c>
      <c r="K24" s="73">
        <v>0.29809089030000002</v>
      </c>
      <c r="L24" s="73"/>
      <c r="M24" s="73">
        <v>150.93171461</v>
      </c>
      <c r="N24" s="73"/>
      <c r="O24" s="73">
        <v>211.82597057999999</v>
      </c>
      <c r="P24" s="73"/>
      <c r="Q24" s="73" t="s">
        <v>187</v>
      </c>
      <c r="R24" s="73">
        <v>15.5136846529905</v>
      </c>
      <c r="S24" s="73">
        <v>4550.3366017500703</v>
      </c>
      <c r="T24" s="73">
        <v>1.1353571017147599</v>
      </c>
      <c r="U24" s="73">
        <v>1.1353571017147599</v>
      </c>
      <c r="V24" s="73">
        <v>0.67106776040443805</v>
      </c>
      <c r="W24" s="73">
        <v>7.1278936199487497E-2</v>
      </c>
      <c r="X24" s="73">
        <v>4.56930183120169</v>
      </c>
      <c r="Y24" s="73">
        <v>0</v>
      </c>
      <c r="Z24" s="73">
        <v>0</v>
      </c>
      <c r="AA24" s="73">
        <v>0</v>
      </c>
      <c r="AB24" s="73">
        <v>0</v>
      </c>
      <c r="AC24" s="73">
        <v>2.2617810994891401</v>
      </c>
      <c r="AD24" s="73">
        <v>0</v>
      </c>
      <c r="AE24" s="73">
        <v>7497.9148901054496</v>
      </c>
      <c r="AF24" s="73">
        <v>52.145600175438197</v>
      </c>
      <c r="AG24" s="73">
        <v>0.29878720299599298</v>
      </c>
      <c r="AH24" s="73">
        <v>0.29878720299599298</v>
      </c>
      <c r="AI24" s="73">
        <v>0</v>
      </c>
      <c r="AJ24" s="73">
        <v>0</v>
      </c>
      <c r="AK24" s="73">
        <v>101.44944946856501</v>
      </c>
      <c r="AL24" s="73">
        <v>0</v>
      </c>
      <c r="AM24" s="73">
        <v>18301.6076590995</v>
      </c>
      <c r="AN24" s="73">
        <v>128.51806638679801</v>
      </c>
      <c r="AO24" s="73">
        <v>151.31367001185501</v>
      </c>
      <c r="AP24" s="73">
        <v>211.822357569909</v>
      </c>
      <c r="AQ24" s="73">
        <v>0</v>
      </c>
      <c r="AR24" s="73">
        <v>0</v>
      </c>
      <c r="AS24" s="73">
        <v>62409.5697892932</v>
      </c>
      <c r="AT24" s="73">
        <v>0</v>
      </c>
      <c r="AU24" s="73">
        <v>0</v>
      </c>
      <c r="AV24" s="73">
        <v>0</v>
      </c>
      <c r="AW24" s="73">
        <v>1.8368339646931999</v>
      </c>
      <c r="AX24" s="73">
        <v>90.905318610851296</v>
      </c>
      <c r="AY24" s="73">
        <v>0</v>
      </c>
      <c r="AZ24" s="73">
        <v>14679.160484571399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2810.6053266204899</v>
      </c>
      <c r="BS24" s="73">
        <v>0</v>
      </c>
      <c r="BT24" s="73">
        <v>0</v>
      </c>
      <c r="BU24" s="73">
        <v>0</v>
      </c>
      <c r="BV24" s="73">
        <v>0</v>
      </c>
      <c r="BW24" s="73">
        <v>5394.1033364484902</v>
      </c>
      <c r="BX24" s="73">
        <v>0</v>
      </c>
      <c r="BY24" s="73">
        <v>410.12742870793301</v>
      </c>
      <c r="BZ24" s="73">
        <v>1630.38011413243</v>
      </c>
      <c r="CA24" s="73">
        <v>0</v>
      </c>
      <c r="CB24" s="73">
        <v>3541.6521331172798</v>
      </c>
      <c r="CC24" s="73">
        <v>54595.189328306697</v>
      </c>
      <c r="CD24" s="73">
        <v>1800.55374467203</v>
      </c>
      <c r="CE24" s="90"/>
      <c r="CF24" s="40">
        <f t="shared" si="0"/>
        <v>0</v>
      </c>
      <c r="CG24" s="40">
        <f t="shared" si="1"/>
        <v>0</v>
      </c>
      <c r="CH24" s="40">
        <f t="shared" si="2"/>
        <v>0</v>
      </c>
      <c r="CI24" s="40">
        <f t="shared" si="3"/>
        <v>0</v>
      </c>
      <c r="CJ24" s="40">
        <f t="shared" si="4"/>
        <v>0</v>
      </c>
      <c r="CK24" s="40">
        <f t="shared" si="5"/>
        <v>0</v>
      </c>
      <c r="CL24" s="40">
        <f t="shared" si="6"/>
        <v>-1.3970935475966357E-6</v>
      </c>
      <c r="CM24" s="40">
        <f t="shared" si="7"/>
        <v>6.7723774496157307E-6</v>
      </c>
      <c r="CN24" s="40">
        <f t="shared" si="8"/>
        <v>-2.1432546333183615E-6</v>
      </c>
      <c r="CO24" s="40">
        <f t="shared" si="10"/>
        <v>2.3359073311237052E-3</v>
      </c>
      <c r="CP24" s="40">
        <f t="shared" si="11"/>
        <v>0</v>
      </c>
      <c r="CQ24" s="40">
        <f t="shared" si="9"/>
        <v>2.5306503861164168E-3</v>
      </c>
      <c r="CR24" s="40">
        <f t="shared" si="12"/>
        <v>0</v>
      </c>
      <c r="CS24" s="40">
        <f t="shared" si="13"/>
        <v>-1.7056502000649278E-5</v>
      </c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</row>
    <row r="25" spans="1:142" x14ac:dyDescent="0.25">
      <c r="A25" s="33" t="s">
        <v>188</v>
      </c>
      <c r="B25" s="73"/>
      <c r="C25" s="73"/>
      <c r="D25" s="73"/>
      <c r="E25" s="73"/>
      <c r="F25" s="73"/>
      <c r="G25" s="73"/>
      <c r="H25" s="73">
        <v>29572.490077999999</v>
      </c>
      <c r="I25" s="73">
        <v>0.5870233762</v>
      </c>
      <c r="J25" s="73">
        <v>0.51063298599999996</v>
      </c>
      <c r="K25" s="73">
        <v>0.14609350509999999</v>
      </c>
      <c r="L25" s="73"/>
      <c r="M25" s="73">
        <v>81.969024641999994</v>
      </c>
      <c r="N25" s="73"/>
      <c r="O25" s="73">
        <v>137.07403035999999</v>
      </c>
      <c r="P25" s="73"/>
      <c r="Q25" s="73" t="s">
        <v>188</v>
      </c>
      <c r="R25" s="73">
        <v>8.4080203623172594</v>
      </c>
      <c r="S25" s="73">
        <v>2716.7726139690399</v>
      </c>
      <c r="T25" s="73">
        <v>0.58702162390713997</v>
      </c>
      <c r="U25" s="73">
        <v>0.58702162390713997</v>
      </c>
      <c r="V25" s="73">
        <v>0.34848822883893499</v>
      </c>
      <c r="W25" s="73">
        <v>3.6174699294072299E-2</v>
      </c>
      <c r="X25" s="73">
        <v>0.51062985484586698</v>
      </c>
      <c r="Y25" s="73">
        <v>0</v>
      </c>
      <c r="Z25" s="73">
        <v>0</v>
      </c>
      <c r="AA25" s="73">
        <v>0</v>
      </c>
      <c r="AB25" s="73">
        <v>0</v>
      </c>
      <c r="AC25" s="73">
        <v>1.6135528818801801</v>
      </c>
      <c r="AD25" s="73">
        <v>0</v>
      </c>
      <c r="AE25" s="73">
        <v>4187.8910869132897</v>
      </c>
      <c r="AF25" s="73">
        <v>28.676233094239301</v>
      </c>
      <c r="AG25" s="73">
        <v>0.14645520828867301</v>
      </c>
      <c r="AH25" s="73">
        <v>0.14645520828867301</v>
      </c>
      <c r="AI25" s="73">
        <v>0</v>
      </c>
      <c r="AJ25" s="73">
        <v>0</v>
      </c>
      <c r="AK25" s="73">
        <v>61.581274215393698</v>
      </c>
      <c r="AL25" s="73">
        <v>0</v>
      </c>
      <c r="AM25" s="73">
        <v>9571.6365173772701</v>
      </c>
      <c r="AN25" s="73">
        <v>173.06798661852801</v>
      </c>
      <c r="AO25" s="73">
        <v>82.140402526523204</v>
      </c>
      <c r="AP25" s="73">
        <v>137.073170400701</v>
      </c>
      <c r="AQ25" s="73">
        <v>0</v>
      </c>
      <c r="AR25" s="73">
        <v>0</v>
      </c>
      <c r="AS25" s="73">
        <v>33988.357655274202</v>
      </c>
      <c r="AT25" s="73">
        <v>0</v>
      </c>
      <c r="AU25" s="73">
        <v>0</v>
      </c>
      <c r="AV25" s="73">
        <v>0</v>
      </c>
      <c r="AW25" s="73">
        <v>0.84349102045214597</v>
      </c>
      <c r="AX25" s="73">
        <v>54.460397049620397</v>
      </c>
      <c r="AY25" s="73">
        <v>0</v>
      </c>
      <c r="AZ25" s="73">
        <v>7949.4955816336196</v>
      </c>
      <c r="BA25" s="73">
        <v>0</v>
      </c>
      <c r="BB25" s="73">
        <v>0</v>
      </c>
      <c r="BC25" s="73">
        <v>0</v>
      </c>
      <c r="BD25" s="73">
        <v>0</v>
      </c>
      <c r="BE25" s="73">
        <v>0</v>
      </c>
      <c r="BF25" s="73">
        <v>0</v>
      </c>
      <c r="BG25" s="73">
        <v>0</v>
      </c>
      <c r="BH25" s="73">
        <v>0</v>
      </c>
      <c r="BI25" s="73">
        <v>0</v>
      </c>
      <c r="BJ25" s="73">
        <v>0</v>
      </c>
      <c r="BK25" s="73">
        <v>0</v>
      </c>
      <c r="BL25" s="73">
        <v>0</v>
      </c>
      <c r="BM25" s="73">
        <v>0</v>
      </c>
      <c r="BN25" s="73">
        <v>0</v>
      </c>
      <c r="BO25" s="73">
        <v>0</v>
      </c>
      <c r="BP25" s="73">
        <v>0</v>
      </c>
      <c r="BQ25" s="73">
        <v>0</v>
      </c>
      <c r="BR25" s="73">
        <v>1644.73728957461</v>
      </c>
      <c r="BS25" s="73">
        <v>0</v>
      </c>
      <c r="BT25" s="73">
        <v>0</v>
      </c>
      <c r="BU25" s="73">
        <v>0</v>
      </c>
      <c r="BV25" s="73">
        <v>0</v>
      </c>
      <c r="BW25" s="73">
        <v>3171.1334738423102</v>
      </c>
      <c r="BX25" s="73">
        <v>0</v>
      </c>
      <c r="BY25" s="73">
        <v>225.36484660318101</v>
      </c>
      <c r="BZ25" s="73">
        <v>1588.1476848355901</v>
      </c>
      <c r="CA25" s="73">
        <v>0</v>
      </c>
      <c r="CB25" s="73">
        <v>1501.36360073017</v>
      </c>
      <c r="CC25" s="73">
        <v>29572.452466255399</v>
      </c>
      <c r="CD25" s="73">
        <v>1458.2752851775299</v>
      </c>
      <c r="CE25" s="90"/>
      <c r="CF25" s="40">
        <f t="shared" si="0"/>
        <v>0</v>
      </c>
      <c r="CG25" s="40">
        <f t="shared" si="1"/>
        <v>0</v>
      </c>
      <c r="CH25" s="40">
        <f t="shared" si="2"/>
        <v>0</v>
      </c>
      <c r="CI25" s="40">
        <f t="shared" si="3"/>
        <v>0</v>
      </c>
      <c r="CJ25" s="40">
        <f t="shared" si="4"/>
        <v>0</v>
      </c>
      <c r="CK25" s="40">
        <f t="shared" si="5"/>
        <v>0</v>
      </c>
      <c r="CL25" s="40">
        <f t="shared" si="6"/>
        <v>-1.2718490901582052E-6</v>
      </c>
      <c r="CM25" s="40">
        <f t="shared" si="7"/>
        <v>-2.9850478380924336E-6</v>
      </c>
      <c r="CN25" s="40">
        <f t="shared" si="8"/>
        <v>-6.1319072970615194E-6</v>
      </c>
      <c r="CO25" s="40">
        <f t="shared" si="10"/>
        <v>2.4758334631332811E-3</v>
      </c>
      <c r="CP25" s="40">
        <f t="shared" si="11"/>
        <v>0</v>
      </c>
      <c r="CQ25" s="40">
        <f t="shared" si="9"/>
        <v>2.0907639839769158E-3</v>
      </c>
      <c r="CR25" s="40">
        <f t="shared" si="12"/>
        <v>0</v>
      </c>
      <c r="CS25" s="40">
        <f t="shared" si="13"/>
        <v>-6.2736850790327026E-6</v>
      </c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</row>
    <row r="26" spans="1:142" x14ac:dyDescent="0.25">
      <c r="A26" s="33" t="s">
        <v>189</v>
      </c>
      <c r="B26" s="73"/>
      <c r="C26" s="73"/>
      <c r="D26" s="73"/>
      <c r="E26" s="73"/>
      <c r="F26" s="73"/>
      <c r="G26" s="73"/>
      <c r="H26" s="73">
        <v>53463.489114000004</v>
      </c>
      <c r="I26" s="73">
        <v>1.2037253937000001</v>
      </c>
      <c r="J26" s="73">
        <v>15.500335951</v>
      </c>
      <c r="K26" s="73">
        <v>0.28307186490000003</v>
      </c>
      <c r="L26" s="73"/>
      <c r="M26" s="73">
        <v>159.05154819000001</v>
      </c>
      <c r="N26" s="73"/>
      <c r="O26" s="73">
        <v>156.35939668</v>
      </c>
      <c r="P26" s="73"/>
      <c r="Q26" s="73" t="s">
        <v>189</v>
      </c>
      <c r="R26" s="73">
        <v>16.068728253124</v>
      </c>
      <c r="S26" s="73">
        <v>5187.7796199651102</v>
      </c>
      <c r="T26" s="73">
        <v>1.2037165908582801</v>
      </c>
      <c r="U26" s="73">
        <v>1.2037165908582801</v>
      </c>
      <c r="V26" s="73">
        <v>0.69179985209080697</v>
      </c>
      <c r="W26" s="73">
        <v>7.2442251583443196E-2</v>
      </c>
      <c r="X26" s="73">
        <v>15.5003785445696</v>
      </c>
      <c r="Y26" s="73">
        <v>0</v>
      </c>
      <c r="Z26" s="73">
        <v>0</v>
      </c>
      <c r="AA26" s="73">
        <v>0</v>
      </c>
      <c r="AB26" s="73">
        <v>0</v>
      </c>
      <c r="AC26" s="73">
        <v>3.0689333587630001</v>
      </c>
      <c r="AD26" s="73">
        <v>0</v>
      </c>
      <c r="AE26" s="73">
        <v>7909.8013746994002</v>
      </c>
      <c r="AF26" s="73">
        <v>54.176693833490397</v>
      </c>
      <c r="AG26" s="73">
        <v>0.28380588538489898</v>
      </c>
      <c r="AH26" s="73">
        <v>0.28380588538489898</v>
      </c>
      <c r="AI26" s="73">
        <v>0</v>
      </c>
      <c r="AJ26" s="73">
        <v>0</v>
      </c>
      <c r="AK26" s="73">
        <v>94.815189226712207</v>
      </c>
      <c r="AL26" s="73">
        <v>0</v>
      </c>
      <c r="AM26" s="73">
        <v>18010.945831281999</v>
      </c>
      <c r="AN26" s="73">
        <v>134.91444247445401</v>
      </c>
      <c r="AO26" s="73">
        <v>159.36865805873401</v>
      </c>
      <c r="AP26" s="73">
        <v>156.35886615799501</v>
      </c>
      <c r="AQ26" s="73">
        <v>0</v>
      </c>
      <c r="AR26" s="73">
        <v>0</v>
      </c>
      <c r="AS26" s="73">
        <v>62096.8028650165</v>
      </c>
      <c r="AT26" s="73">
        <v>0</v>
      </c>
      <c r="AU26" s="73">
        <v>0</v>
      </c>
      <c r="AV26" s="73">
        <v>0</v>
      </c>
      <c r="AW26" s="73">
        <v>1.5768316875853301</v>
      </c>
      <c r="AX26" s="73">
        <v>92.129287405876298</v>
      </c>
      <c r="AY26" s="73">
        <v>0</v>
      </c>
      <c r="AZ26" s="73">
        <v>14528.981800379601</v>
      </c>
      <c r="BA26" s="73">
        <v>0</v>
      </c>
      <c r="BB26" s="73">
        <v>0</v>
      </c>
      <c r="BC26" s="73">
        <v>0</v>
      </c>
      <c r="BD26" s="73">
        <v>0</v>
      </c>
      <c r="BE26" s="73">
        <v>0</v>
      </c>
      <c r="BF26" s="73">
        <v>0</v>
      </c>
      <c r="BG26" s="73">
        <v>0</v>
      </c>
      <c r="BH26" s="73">
        <v>0</v>
      </c>
      <c r="BI26" s="73">
        <v>0</v>
      </c>
      <c r="BJ26" s="73">
        <v>0</v>
      </c>
      <c r="BK26" s="73">
        <v>0</v>
      </c>
      <c r="BL26" s="73">
        <v>0</v>
      </c>
      <c r="BM26" s="73">
        <v>0</v>
      </c>
      <c r="BN26" s="73">
        <v>0</v>
      </c>
      <c r="BO26" s="73">
        <v>0</v>
      </c>
      <c r="BP26" s="73">
        <v>0</v>
      </c>
      <c r="BQ26" s="73">
        <v>0</v>
      </c>
      <c r="BR26" s="73">
        <v>3215.6159389265399</v>
      </c>
      <c r="BS26" s="73">
        <v>0</v>
      </c>
      <c r="BT26" s="73">
        <v>0</v>
      </c>
      <c r="BU26" s="73">
        <v>0</v>
      </c>
      <c r="BV26" s="73">
        <v>0</v>
      </c>
      <c r="BW26" s="73">
        <v>5291.6739813433896</v>
      </c>
      <c r="BX26" s="73">
        <v>0</v>
      </c>
      <c r="BY26" s="73">
        <v>426.65436813604498</v>
      </c>
      <c r="BZ26" s="73">
        <v>1778.97671347753</v>
      </c>
      <c r="CA26" s="73">
        <v>0</v>
      </c>
      <c r="CB26" s="73">
        <v>3222.5284729456498</v>
      </c>
      <c r="CC26" s="73">
        <v>53463.451482773598</v>
      </c>
      <c r="CD26" s="73">
        <v>1841.25252565252</v>
      </c>
      <c r="CE26" s="90"/>
      <c r="CF26" s="40">
        <f t="shared" si="0"/>
        <v>0</v>
      </c>
      <c r="CG26" s="40">
        <f t="shared" si="1"/>
        <v>0</v>
      </c>
      <c r="CH26" s="40">
        <f t="shared" si="2"/>
        <v>0</v>
      </c>
      <c r="CI26" s="40">
        <f t="shared" si="3"/>
        <v>0</v>
      </c>
      <c r="CJ26" s="40">
        <f t="shared" si="4"/>
        <v>0</v>
      </c>
      <c r="CK26" s="40">
        <f t="shared" si="5"/>
        <v>0</v>
      </c>
      <c r="CL26" s="40">
        <f t="shared" si="6"/>
        <v>-7.0386776151046556E-7</v>
      </c>
      <c r="CM26" s="40">
        <f t="shared" si="7"/>
        <v>-7.3129982686029072E-6</v>
      </c>
      <c r="CN26" s="40">
        <f t="shared" si="8"/>
        <v>2.7479126732475391E-6</v>
      </c>
      <c r="CO26" s="40">
        <f t="shared" si="10"/>
        <v>2.593053481872038E-3</v>
      </c>
      <c r="CP26" s="40">
        <f t="shared" si="11"/>
        <v>0</v>
      </c>
      <c r="CQ26" s="40">
        <f t="shared" si="9"/>
        <v>1.9937553097892149E-3</v>
      </c>
      <c r="CR26" s="40">
        <f t="shared" si="12"/>
        <v>0</v>
      </c>
      <c r="CS26" s="40">
        <f t="shared" si="13"/>
        <v>-3.3929652854770296E-6</v>
      </c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</row>
    <row r="27" spans="1:142" x14ac:dyDescent="0.25">
      <c r="A27" s="33" t="s">
        <v>190</v>
      </c>
      <c r="B27" s="73"/>
      <c r="C27" s="73"/>
      <c r="D27" s="73"/>
      <c r="E27" s="73"/>
      <c r="F27" s="73"/>
      <c r="G27" s="73"/>
      <c r="H27" s="73">
        <v>11660.744146999999</v>
      </c>
      <c r="I27" s="73">
        <v>0.2172134507</v>
      </c>
      <c r="J27" s="73">
        <v>3.1632538888999999</v>
      </c>
      <c r="K27" s="73">
        <v>7.8125384000000006E-2</v>
      </c>
      <c r="L27" s="73"/>
      <c r="M27" s="73">
        <v>29.064098724000001</v>
      </c>
      <c r="N27" s="73"/>
      <c r="O27" s="73">
        <v>63.441459217999999</v>
      </c>
      <c r="P27" s="73"/>
      <c r="Q27" s="73" t="s">
        <v>190</v>
      </c>
      <c r="R27" s="73">
        <v>3.0050766557289599</v>
      </c>
      <c r="S27" s="73">
        <v>933.02674422433802</v>
      </c>
      <c r="T27" s="73">
        <v>0.217213346136926</v>
      </c>
      <c r="U27" s="73">
        <v>0.217213346136926</v>
      </c>
      <c r="V27" s="73">
        <v>0.13278402327783101</v>
      </c>
      <c r="W27" s="73">
        <v>1.44592613691936E-2</v>
      </c>
      <c r="X27" s="73">
        <v>3.16322038136411</v>
      </c>
      <c r="Y27" s="73">
        <v>0</v>
      </c>
      <c r="Z27" s="73">
        <v>0</v>
      </c>
      <c r="AA27" s="73">
        <v>0</v>
      </c>
      <c r="AB27" s="73">
        <v>0</v>
      </c>
      <c r="AC27" s="73">
        <v>0.46367360243796901</v>
      </c>
      <c r="AD27" s="73">
        <v>0</v>
      </c>
      <c r="AE27" s="73">
        <v>1439.34869424312</v>
      </c>
      <c r="AF27" s="73">
        <v>10.007012954063899</v>
      </c>
      <c r="AG27" s="73">
        <v>7.8258753469115996E-2</v>
      </c>
      <c r="AH27" s="73">
        <v>7.8258753469115996E-2</v>
      </c>
      <c r="AI27" s="73">
        <v>0</v>
      </c>
      <c r="AJ27" s="73">
        <v>0</v>
      </c>
      <c r="AK27" s="73">
        <v>28.4551255414408</v>
      </c>
      <c r="AL27" s="73">
        <v>0</v>
      </c>
      <c r="AM27" s="73">
        <v>4175.9623581387395</v>
      </c>
      <c r="AN27" s="73">
        <v>23.066477027902799</v>
      </c>
      <c r="AO27" s="73">
        <v>29.197481123333102</v>
      </c>
      <c r="AP27" s="73">
        <v>63.440549340335103</v>
      </c>
      <c r="AQ27" s="73">
        <v>0</v>
      </c>
      <c r="AR27" s="73">
        <v>0</v>
      </c>
      <c r="AS27" s="73">
        <v>13224.360600428799</v>
      </c>
      <c r="AT27" s="73">
        <v>0</v>
      </c>
      <c r="AU27" s="73">
        <v>0</v>
      </c>
      <c r="AV27" s="73">
        <v>0</v>
      </c>
      <c r="AW27" s="73">
        <v>0.605469938581921</v>
      </c>
      <c r="AX27" s="73">
        <v>23.177402800602898</v>
      </c>
      <c r="AY27" s="73">
        <v>0</v>
      </c>
      <c r="AZ27" s="73">
        <v>2744.0893639011801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0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562.60658520496702</v>
      </c>
      <c r="BS27" s="73">
        <v>0</v>
      </c>
      <c r="BT27" s="73">
        <v>0</v>
      </c>
      <c r="BU27" s="73">
        <v>0</v>
      </c>
      <c r="BV27" s="73">
        <v>0</v>
      </c>
      <c r="BW27" s="73">
        <v>1352.9904394917201</v>
      </c>
      <c r="BX27" s="73">
        <v>0</v>
      </c>
      <c r="BY27" s="73">
        <v>78.686959306577293</v>
      </c>
      <c r="BZ27" s="73">
        <v>305.459190663725</v>
      </c>
      <c r="CA27" s="73">
        <v>0</v>
      </c>
      <c r="CB27" s="73">
        <v>665.70407609596703</v>
      </c>
      <c r="CC27" s="73">
        <v>11660.7051024873</v>
      </c>
      <c r="CD27" s="73">
        <v>421.32850382157199</v>
      </c>
      <c r="CE27" s="90"/>
      <c r="CF27" s="40">
        <f t="shared" si="0"/>
        <v>0</v>
      </c>
      <c r="CG27" s="40">
        <f t="shared" si="1"/>
        <v>0</v>
      </c>
      <c r="CH27" s="40">
        <f t="shared" si="2"/>
        <v>0</v>
      </c>
      <c r="CI27" s="40">
        <f t="shared" si="3"/>
        <v>0</v>
      </c>
      <c r="CJ27" s="40">
        <f t="shared" si="4"/>
        <v>0</v>
      </c>
      <c r="CK27" s="40">
        <f t="shared" si="5"/>
        <v>0</v>
      </c>
      <c r="CL27" s="40">
        <f t="shared" si="6"/>
        <v>-3.3483723000296219E-6</v>
      </c>
      <c r="CM27" s="40">
        <f t="shared" si="7"/>
        <v>-4.8138397354257283E-7</v>
      </c>
      <c r="CN27" s="40">
        <f t="shared" si="8"/>
        <v>-1.0592743126788263E-5</v>
      </c>
      <c r="CO27" s="40">
        <f t="shared" si="10"/>
        <v>1.707120813844452E-3</v>
      </c>
      <c r="CP27" s="40">
        <f t="shared" si="11"/>
        <v>0</v>
      </c>
      <c r="CQ27" s="40">
        <f t="shared" si="9"/>
        <v>4.5892494585754668E-3</v>
      </c>
      <c r="CR27" s="40">
        <f t="shared" si="12"/>
        <v>0</v>
      </c>
      <c r="CS27" s="40">
        <f t="shared" si="13"/>
        <v>-1.4342004047683054E-5</v>
      </c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</row>
    <row r="28" spans="1:142" x14ac:dyDescent="0.25">
      <c r="A28" s="33" t="s">
        <v>191</v>
      </c>
      <c r="B28" s="73"/>
      <c r="C28" s="73"/>
      <c r="D28" s="73"/>
      <c r="E28" s="73"/>
      <c r="F28" s="73"/>
      <c r="G28" s="73"/>
      <c r="H28" s="73">
        <v>26483.889907000001</v>
      </c>
      <c r="I28" s="73">
        <v>0.37650473550000002</v>
      </c>
      <c r="J28" s="73">
        <v>5.8735944731999998</v>
      </c>
      <c r="K28" s="73">
        <v>0.2344326128</v>
      </c>
      <c r="L28" s="73"/>
      <c r="M28" s="73">
        <v>51.942824694000002</v>
      </c>
      <c r="N28" s="73"/>
      <c r="O28" s="73">
        <v>124.27303221</v>
      </c>
      <c r="P28" s="73"/>
      <c r="Q28" s="73" t="s">
        <v>191</v>
      </c>
      <c r="R28" s="73">
        <v>5.4315506051153299</v>
      </c>
      <c r="S28" s="73">
        <v>1650.158105088</v>
      </c>
      <c r="T28" s="73">
        <v>0.37650113446192401</v>
      </c>
      <c r="U28" s="73">
        <v>0.37650113446192401</v>
      </c>
      <c r="V28" s="73">
        <v>0.23158572612807701</v>
      </c>
      <c r="W28" s="73">
        <v>2.4786900450467299E-2</v>
      </c>
      <c r="X28" s="73">
        <v>5.8735862674087702</v>
      </c>
      <c r="Y28" s="73">
        <v>0</v>
      </c>
      <c r="Z28" s="73">
        <v>0</v>
      </c>
      <c r="AA28" s="73">
        <v>0</v>
      </c>
      <c r="AB28" s="73">
        <v>0</v>
      </c>
      <c r="AC28" s="73">
        <v>0.90775202459663695</v>
      </c>
      <c r="AD28" s="73">
        <v>0</v>
      </c>
      <c r="AE28" s="73">
        <v>2550.6458389905101</v>
      </c>
      <c r="AF28" s="73">
        <v>18.315589262008299</v>
      </c>
      <c r="AG28" s="73">
        <v>0.23466333112482199</v>
      </c>
      <c r="AH28" s="73">
        <v>0.23466333112482199</v>
      </c>
      <c r="AI28" s="73">
        <v>0</v>
      </c>
      <c r="AJ28" s="73">
        <v>0</v>
      </c>
      <c r="AK28" s="73">
        <v>57.678212652422602</v>
      </c>
      <c r="AL28" s="73">
        <v>0</v>
      </c>
      <c r="AM28" s="73">
        <v>8736.2055778658396</v>
      </c>
      <c r="AN28" s="73">
        <v>55.411761792999499</v>
      </c>
      <c r="AO28" s="73">
        <v>52.465977113547197</v>
      </c>
      <c r="AP28" s="73">
        <v>124.27251005053699</v>
      </c>
      <c r="AQ28" s="73">
        <v>0</v>
      </c>
      <c r="AR28" s="73">
        <v>0</v>
      </c>
      <c r="AS28" s="73">
        <v>29230.501988899701</v>
      </c>
      <c r="AT28" s="73">
        <v>0</v>
      </c>
      <c r="AU28" s="73">
        <v>0</v>
      </c>
      <c r="AV28" s="73">
        <v>0</v>
      </c>
      <c r="AW28" s="73">
        <v>2.2768077201765502</v>
      </c>
      <c r="AX28" s="73">
        <v>45.358340442930597</v>
      </c>
      <c r="AY28" s="73">
        <v>0</v>
      </c>
      <c r="AZ28" s="73">
        <v>5509.0349752872798</v>
      </c>
      <c r="BA28" s="73">
        <v>0</v>
      </c>
      <c r="BB28" s="73">
        <v>0</v>
      </c>
      <c r="BC28" s="73">
        <v>0</v>
      </c>
      <c r="BD28" s="73">
        <v>0</v>
      </c>
      <c r="BE28" s="73">
        <v>0</v>
      </c>
      <c r="BF28" s="73">
        <v>0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0</v>
      </c>
      <c r="BM28" s="73">
        <v>0</v>
      </c>
      <c r="BN28" s="73">
        <v>0</v>
      </c>
      <c r="BO28" s="73">
        <v>0</v>
      </c>
      <c r="BP28" s="73">
        <v>0</v>
      </c>
      <c r="BQ28" s="73">
        <v>0</v>
      </c>
      <c r="BR28" s="73">
        <v>997.17742669900304</v>
      </c>
      <c r="BS28" s="73">
        <v>0</v>
      </c>
      <c r="BT28" s="73">
        <v>0</v>
      </c>
      <c r="BU28" s="73">
        <v>0</v>
      </c>
      <c r="BV28" s="73">
        <v>0</v>
      </c>
      <c r="BW28" s="73">
        <v>2866.5849737040899</v>
      </c>
      <c r="BX28" s="73">
        <v>0</v>
      </c>
      <c r="BY28" s="73">
        <v>143.83689999600699</v>
      </c>
      <c r="BZ28" s="73">
        <v>633.26263845109497</v>
      </c>
      <c r="CA28" s="73">
        <v>0</v>
      </c>
      <c r="CB28" s="73">
        <v>1873.4914774438701</v>
      </c>
      <c r="CC28" s="73">
        <v>26483.860621813601</v>
      </c>
      <c r="CD28" s="73">
        <v>906.318431141828</v>
      </c>
      <c r="CE28" s="90"/>
      <c r="CF28" s="40">
        <f t="shared" si="0"/>
        <v>0</v>
      </c>
      <c r="CG28" s="40">
        <f t="shared" si="1"/>
        <v>0</v>
      </c>
      <c r="CH28" s="40">
        <f t="shared" si="2"/>
        <v>0</v>
      </c>
      <c r="CI28" s="40">
        <f t="shared" si="3"/>
        <v>0</v>
      </c>
      <c r="CJ28" s="40">
        <f t="shared" si="4"/>
        <v>0</v>
      </c>
      <c r="CK28" s="40">
        <f t="shared" si="5"/>
        <v>0</v>
      </c>
      <c r="CL28" s="40">
        <f t="shared" si="6"/>
        <v>-1.1057736043490759E-6</v>
      </c>
      <c r="CM28" s="40">
        <f t="shared" si="7"/>
        <v>-9.5643898641124393E-6</v>
      </c>
      <c r="CN28" s="40">
        <f t="shared" si="8"/>
        <v>-1.3970646538609471E-6</v>
      </c>
      <c r="CO28" s="40">
        <f t="shared" si="10"/>
        <v>9.8415626591520687E-4</v>
      </c>
      <c r="CP28" s="40">
        <f t="shared" si="11"/>
        <v>0</v>
      </c>
      <c r="CQ28" s="40">
        <f t="shared" si="9"/>
        <v>1.0071697537227408E-2</v>
      </c>
      <c r="CR28" s="40">
        <f t="shared" si="12"/>
        <v>0</v>
      </c>
      <c r="CS28" s="40">
        <f t="shared" si="13"/>
        <v>-4.2017117770215534E-6</v>
      </c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</row>
    <row r="29" spans="1:142" x14ac:dyDescent="0.25">
      <c r="A29" s="33" t="s">
        <v>192</v>
      </c>
      <c r="B29" s="73">
        <v>1.4525392976</v>
      </c>
      <c r="C29" s="73">
        <v>1.4250682299999999E-2</v>
      </c>
      <c r="D29" s="73">
        <v>4.3674153682999997</v>
      </c>
      <c r="E29" s="73">
        <v>7.8425828573</v>
      </c>
      <c r="F29" s="73">
        <v>2.6470655738</v>
      </c>
      <c r="G29" s="73">
        <v>3.8395152600000003E-2</v>
      </c>
      <c r="H29" s="73">
        <v>24031.583505999999</v>
      </c>
      <c r="I29" s="73">
        <v>0.66382220079999998</v>
      </c>
      <c r="J29" s="73">
        <v>1.6262161042000001</v>
      </c>
      <c r="K29" s="73">
        <v>0.1035834138</v>
      </c>
      <c r="L29" s="73"/>
      <c r="M29" s="73">
        <v>88.539046494000004</v>
      </c>
      <c r="N29" s="73"/>
      <c r="O29" s="73">
        <v>47.517607034000001</v>
      </c>
      <c r="P29" s="73"/>
      <c r="Q29" s="73" t="s">
        <v>192</v>
      </c>
      <c r="R29" s="73">
        <v>9.1192353438495495</v>
      </c>
      <c r="S29" s="73">
        <v>2865.7176068900399</v>
      </c>
      <c r="T29" s="73">
        <v>0.66380964475603799</v>
      </c>
      <c r="U29" s="73">
        <v>0.66380964475603799</v>
      </c>
      <c r="V29" s="73">
        <v>0.40520548450371002</v>
      </c>
      <c r="W29" s="73">
        <v>4.42322563970797E-2</v>
      </c>
      <c r="X29" s="73">
        <v>1.6261832514021399</v>
      </c>
      <c r="Y29" s="73">
        <v>0</v>
      </c>
      <c r="Z29" s="73">
        <v>0</v>
      </c>
      <c r="AA29" s="73">
        <v>1.45254438730799</v>
      </c>
      <c r="AB29" s="73">
        <v>0</v>
      </c>
      <c r="AC29" s="73">
        <v>1.3831471890260401</v>
      </c>
      <c r="AD29" s="73">
        <v>0</v>
      </c>
      <c r="AE29" s="73">
        <v>4387.5047203136701</v>
      </c>
      <c r="AF29" s="73">
        <v>30.306490028230002</v>
      </c>
      <c r="AG29" s="73">
        <v>0.103987859220511</v>
      </c>
      <c r="AH29" s="73">
        <v>0.103987859220511</v>
      </c>
      <c r="AI29" s="73">
        <v>0</v>
      </c>
      <c r="AJ29" s="73">
        <v>0</v>
      </c>
      <c r="AK29" s="73">
        <v>29.3923630613127</v>
      </c>
      <c r="AL29" s="73">
        <v>0</v>
      </c>
      <c r="AM29" s="73">
        <v>8265.5358875491202</v>
      </c>
      <c r="AN29" s="73">
        <v>70.485837316928496</v>
      </c>
      <c r="AO29" s="73">
        <v>88.543186599883796</v>
      </c>
      <c r="AP29" s="73">
        <v>47.515493601437299</v>
      </c>
      <c r="AQ29" s="73">
        <v>1.4250751720983E-2</v>
      </c>
      <c r="AR29" s="73">
        <v>0</v>
      </c>
      <c r="AS29" s="73">
        <v>28828.124869348499</v>
      </c>
      <c r="AT29" s="73">
        <v>3.9307188500691801</v>
      </c>
      <c r="AU29" s="73">
        <v>0.436741423193724</v>
      </c>
      <c r="AV29" s="73">
        <v>4.3674602732628998</v>
      </c>
      <c r="AW29" s="73">
        <v>0.17019107407547501</v>
      </c>
      <c r="AX29" s="73">
        <v>40.234827686557701</v>
      </c>
      <c r="AY29" s="73">
        <v>0</v>
      </c>
      <c r="AZ29" s="73">
        <v>7161.6393017513601</v>
      </c>
      <c r="BA29" s="73">
        <v>0</v>
      </c>
      <c r="BB29" s="73">
        <v>0</v>
      </c>
      <c r="BC29" s="73">
        <v>0.11673589179715201</v>
      </c>
      <c r="BD29" s="73">
        <v>0</v>
      </c>
      <c r="BE29" s="73">
        <v>3.4941305246448999E-2</v>
      </c>
      <c r="BF29" s="73">
        <v>0</v>
      </c>
      <c r="BG29" s="73">
        <v>7.8427011678984799</v>
      </c>
      <c r="BH29" s="73">
        <v>2.6471767710004102</v>
      </c>
      <c r="BI29" s="73">
        <v>5.1955243968980698</v>
      </c>
      <c r="BJ29" s="73">
        <v>0</v>
      </c>
      <c r="BK29" s="73">
        <v>0</v>
      </c>
      <c r="BL29" s="73">
        <v>2.0202436107299002</v>
      </c>
      <c r="BM29" s="73">
        <v>0</v>
      </c>
      <c r="BN29" s="73">
        <v>9.2911930863054396E-2</v>
      </c>
      <c r="BO29" s="73">
        <v>0</v>
      </c>
      <c r="BP29" s="73">
        <v>4.3412214708135697E-3</v>
      </c>
      <c r="BQ29" s="73">
        <v>0.23214907653896499</v>
      </c>
      <c r="BR29" s="73">
        <v>1722.11292922149</v>
      </c>
      <c r="BS29" s="73">
        <v>0</v>
      </c>
      <c r="BT29" s="73">
        <v>0.14585373435407201</v>
      </c>
      <c r="BU29" s="73">
        <v>0</v>
      </c>
      <c r="BV29" s="73">
        <v>3.8394828838660397E-2</v>
      </c>
      <c r="BW29" s="73">
        <v>2098.4885972423599</v>
      </c>
      <c r="BX29" s="73">
        <v>0</v>
      </c>
      <c r="BY29" s="73">
        <v>238.45705792531001</v>
      </c>
      <c r="BZ29" s="73">
        <v>919.537999633087</v>
      </c>
      <c r="CA29" s="73">
        <v>0</v>
      </c>
      <c r="CB29" s="73">
        <v>1309.6955901711301</v>
      </c>
      <c r="CC29" s="73">
        <v>24030.5521092169</v>
      </c>
      <c r="CD29" s="73">
        <v>789.57807054890202</v>
      </c>
      <c r="CE29" s="90"/>
      <c r="CF29" s="40">
        <f t="shared" si="0"/>
        <v>3.504007084949599E-6</v>
      </c>
      <c r="CG29" s="40">
        <f t="shared" si="1"/>
        <v>4.8714146830925244E-6</v>
      </c>
      <c r="CH29" s="40">
        <f t="shared" si="2"/>
        <v>1.0281816386423614E-5</v>
      </c>
      <c r="CI29" s="40">
        <f t="shared" si="3"/>
        <v>1.5085667647076466E-5</v>
      </c>
      <c r="CJ29" s="40">
        <f t="shared" si="4"/>
        <v>4.2007724142083272E-5</v>
      </c>
      <c r="CK29" s="40">
        <f t="shared" si="5"/>
        <v>-8.4323493379196112E-6</v>
      </c>
      <c r="CL29" s="40">
        <f t="shared" si="6"/>
        <v>-4.2918386249553146E-5</v>
      </c>
      <c r="CM29" s="40">
        <f t="shared" si="7"/>
        <v>-1.8914769567612823E-5</v>
      </c>
      <c r="CN29" s="40">
        <f t="shared" si="8"/>
        <v>-2.0201987777202919E-5</v>
      </c>
      <c r="CO29" s="40">
        <f t="shared" si="10"/>
        <v>3.9045384359692181E-3</v>
      </c>
      <c r="CP29" s="40">
        <f t="shared" si="11"/>
        <v>0</v>
      </c>
      <c r="CQ29" s="40">
        <f t="shared" si="9"/>
        <v>4.676022667662849E-5</v>
      </c>
      <c r="CR29" s="40">
        <f t="shared" si="12"/>
        <v>0</v>
      </c>
      <c r="CS29" s="40">
        <f t="shared" si="13"/>
        <v>-4.447683068698045E-5</v>
      </c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</row>
    <row r="30" spans="1:142" x14ac:dyDescent="0.25">
      <c r="A30" s="33" t="s">
        <v>193</v>
      </c>
      <c r="B30" s="73"/>
      <c r="C30" s="73"/>
      <c r="D30" s="73"/>
      <c r="E30" s="73"/>
      <c r="F30" s="73"/>
      <c r="G30" s="73"/>
      <c r="H30" s="73">
        <v>10061.619256</v>
      </c>
      <c r="I30" s="73">
        <v>0.2590090363</v>
      </c>
      <c r="J30" s="73">
        <v>1.5290301E-3</v>
      </c>
      <c r="K30" s="73">
        <v>4.1321914699999997E-2</v>
      </c>
      <c r="L30" s="73"/>
      <c r="M30" s="73">
        <v>37.844849510000003</v>
      </c>
      <c r="N30" s="73"/>
      <c r="O30" s="73">
        <v>23.814225728</v>
      </c>
      <c r="P30" s="73"/>
      <c r="Q30" s="73" t="s">
        <v>193</v>
      </c>
      <c r="R30" s="73">
        <v>4.0185446545699</v>
      </c>
      <c r="S30" s="73">
        <v>1195.06510034349</v>
      </c>
      <c r="T30" s="73">
        <v>0.25900856273483402</v>
      </c>
      <c r="U30" s="73">
        <v>0.25900856273483402</v>
      </c>
      <c r="V30" s="73">
        <v>0.164062007506737</v>
      </c>
      <c r="W30" s="73">
        <v>1.73131370968325E-2</v>
      </c>
      <c r="X30" s="73">
        <v>1.5291153000813399E-3</v>
      </c>
      <c r="Y30" s="73">
        <v>0</v>
      </c>
      <c r="Z30" s="73">
        <v>0</v>
      </c>
      <c r="AA30" s="73">
        <v>0</v>
      </c>
      <c r="AB30" s="73">
        <v>0</v>
      </c>
      <c r="AC30" s="73">
        <v>0.67079465532532101</v>
      </c>
      <c r="AD30" s="73">
        <v>0</v>
      </c>
      <c r="AE30" s="73">
        <v>1801.4522826050299</v>
      </c>
      <c r="AF30" s="73">
        <v>13.735590481351601</v>
      </c>
      <c r="AG30" s="73">
        <v>4.14802584468658E-2</v>
      </c>
      <c r="AH30" s="73">
        <v>4.14802584468658E-2</v>
      </c>
      <c r="AI30" s="73">
        <v>0</v>
      </c>
      <c r="AJ30" s="73">
        <v>0</v>
      </c>
      <c r="AK30" s="73">
        <v>13.3121760348881</v>
      </c>
      <c r="AL30" s="73">
        <v>0</v>
      </c>
      <c r="AM30" s="73">
        <v>3389.65468609765</v>
      </c>
      <c r="AN30" s="73">
        <v>28.734782342984001</v>
      </c>
      <c r="AO30" s="73">
        <v>37.845769506808303</v>
      </c>
      <c r="AP30" s="73">
        <v>23.814071270677299</v>
      </c>
      <c r="AQ30" s="73">
        <v>0</v>
      </c>
      <c r="AR30" s="73">
        <v>0</v>
      </c>
      <c r="AS30" s="73">
        <v>12020.624978808</v>
      </c>
      <c r="AT30" s="73">
        <v>0</v>
      </c>
      <c r="AU30" s="73">
        <v>0</v>
      </c>
      <c r="AV30" s="73">
        <v>0</v>
      </c>
      <c r="AW30" s="73">
        <v>6.2562715684474496E-2</v>
      </c>
      <c r="AX30" s="73">
        <v>16.772028518989998</v>
      </c>
      <c r="AY30" s="73">
        <v>0</v>
      </c>
      <c r="AZ30" s="73">
        <v>3010.6737159377499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  <c r="BG30" s="73">
        <v>0</v>
      </c>
      <c r="BH30" s="73">
        <v>0</v>
      </c>
      <c r="BI30" s="73">
        <v>0</v>
      </c>
      <c r="BJ30" s="73">
        <v>0</v>
      </c>
      <c r="BK30" s="73">
        <v>0</v>
      </c>
      <c r="BL30" s="73">
        <v>0</v>
      </c>
      <c r="BM30" s="73">
        <v>0</v>
      </c>
      <c r="BN30" s="73">
        <v>0</v>
      </c>
      <c r="BO30" s="73">
        <v>0</v>
      </c>
      <c r="BP30" s="73">
        <v>0</v>
      </c>
      <c r="BQ30" s="73">
        <v>0</v>
      </c>
      <c r="BR30" s="73">
        <v>722.37561050043701</v>
      </c>
      <c r="BS30" s="73">
        <v>0</v>
      </c>
      <c r="BT30" s="73">
        <v>0</v>
      </c>
      <c r="BU30" s="73">
        <v>0</v>
      </c>
      <c r="BV30" s="73">
        <v>0</v>
      </c>
      <c r="BW30" s="73">
        <v>898.07974810620897</v>
      </c>
      <c r="BX30" s="73">
        <v>0</v>
      </c>
      <c r="BY30" s="73">
        <v>107.43637492200099</v>
      </c>
      <c r="BZ30" s="73">
        <v>385.17293001131998</v>
      </c>
      <c r="CA30" s="73">
        <v>0</v>
      </c>
      <c r="CB30" s="73">
        <v>551.70005401610501</v>
      </c>
      <c r="CC30" s="73">
        <v>10061.602312979099</v>
      </c>
      <c r="CD30" s="73">
        <v>329.58194207272999</v>
      </c>
      <c r="CE30" s="90"/>
      <c r="CF30" s="40">
        <f t="shared" si="0"/>
        <v>0</v>
      </c>
      <c r="CG30" s="40">
        <f t="shared" si="1"/>
        <v>0</v>
      </c>
      <c r="CH30" s="40">
        <f t="shared" si="2"/>
        <v>0</v>
      </c>
      <c r="CI30" s="40">
        <f t="shared" si="3"/>
        <v>0</v>
      </c>
      <c r="CJ30" s="40">
        <f t="shared" si="4"/>
        <v>0</v>
      </c>
      <c r="CK30" s="40">
        <f t="shared" si="5"/>
        <v>0</v>
      </c>
      <c r="CL30" s="40">
        <f t="shared" si="6"/>
        <v>-1.6839258641815942E-6</v>
      </c>
      <c r="CM30" s="40">
        <f t="shared" si="7"/>
        <v>-1.8283731437921774E-6</v>
      </c>
      <c r="CN30" s="40">
        <f t="shared" si="8"/>
        <v>5.5721650829424368E-5</v>
      </c>
      <c r="CO30" s="40">
        <f t="shared" si="10"/>
        <v>3.83195570716871E-3</v>
      </c>
      <c r="CP30" s="40">
        <f t="shared" si="11"/>
        <v>0</v>
      </c>
      <c r="CQ30" s="40">
        <f t="shared" si="9"/>
        <v>2.4309696569317191E-5</v>
      </c>
      <c r="CR30" s="40">
        <f t="shared" si="12"/>
        <v>0</v>
      </c>
      <c r="CS30" s="40">
        <f t="shared" si="13"/>
        <v>-6.4859267088915385E-6</v>
      </c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</row>
    <row r="31" spans="1:142" x14ac:dyDescent="0.25">
      <c r="A31" s="33" t="s">
        <v>194</v>
      </c>
      <c r="B31" s="73"/>
      <c r="C31" s="73"/>
      <c r="D31" s="73"/>
      <c r="E31" s="73"/>
      <c r="F31" s="73"/>
      <c r="G31" s="73"/>
      <c r="H31" s="73">
        <v>62093.156924000003</v>
      </c>
      <c r="I31" s="73">
        <v>1.7148390232999999</v>
      </c>
      <c r="J31" s="73">
        <v>1.9725864689999999</v>
      </c>
      <c r="K31" s="73">
        <v>0.25895951220000002</v>
      </c>
      <c r="L31" s="73"/>
      <c r="M31" s="73">
        <v>228.42810388999999</v>
      </c>
      <c r="N31" s="73"/>
      <c r="O31" s="73">
        <v>56.181912914000002</v>
      </c>
      <c r="P31" s="73"/>
      <c r="Q31" s="73" t="s">
        <v>194</v>
      </c>
      <c r="R31" s="73">
        <v>35.087844155720802</v>
      </c>
      <c r="S31" s="73">
        <v>7248.6056759008297</v>
      </c>
      <c r="T31" s="73">
        <v>1.7148406737755499</v>
      </c>
      <c r="U31" s="73">
        <v>1.7148406737755499</v>
      </c>
      <c r="V31" s="73">
        <v>1.0150579875824599</v>
      </c>
      <c r="W31" s="73">
        <v>0.10802684104157299</v>
      </c>
      <c r="X31" s="73">
        <v>2.1097355493696202</v>
      </c>
      <c r="Y31" s="73">
        <v>0</v>
      </c>
      <c r="Z31" s="73">
        <v>0</v>
      </c>
      <c r="AA31" s="73">
        <v>0</v>
      </c>
      <c r="AB31" s="73">
        <v>0</v>
      </c>
      <c r="AC31" s="73">
        <v>3.80409773963689</v>
      </c>
      <c r="AD31" s="73">
        <v>0</v>
      </c>
      <c r="AE31" s="73">
        <v>11313.158818759701</v>
      </c>
      <c r="AF31" s="73">
        <v>78.625854407976306</v>
      </c>
      <c r="AG31" s="73">
        <v>0.26000760813593599</v>
      </c>
      <c r="AH31" s="73">
        <v>0.26000760813593599</v>
      </c>
      <c r="AI31" s="73">
        <v>0</v>
      </c>
      <c r="AJ31" s="73">
        <v>0</v>
      </c>
      <c r="AK31" s="73">
        <v>53.500617959732502</v>
      </c>
      <c r="AL31" s="73">
        <v>0</v>
      </c>
      <c r="AM31" s="73">
        <v>20645.0236877391</v>
      </c>
      <c r="AN31" s="73">
        <v>200.643451076682</v>
      </c>
      <c r="AO31" s="73">
        <v>229.47898746140999</v>
      </c>
      <c r="AP31" s="73">
        <v>60.6920541080557</v>
      </c>
      <c r="AQ31" s="73">
        <v>0</v>
      </c>
      <c r="AR31" s="73">
        <v>0</v>
      </c>
      <c r="AS31" s="73">
        <v>74302.529449340494</v>
      </c>
      <c r="AT31" s="73">
        <v>0</v>
      </c>
      <c r="AU31" s="73">
        <v>0</v>
      </c>
      <c r="AV31" s="73">
        <v>0</v>
      </c>
      <c r="AW31" s="73">
        <v>0.70463868160573595</v>
      </c>
      <c r="AX31" s="73">
        <v>90.487497316203203</v>
      </c>
      <c r="AY31" s="73">
        <v>0</v>
      </c>
      <c r="AZ31" s="73">
        <v>18885.906435876899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0</v>
      </c>
      <c r="BG31" s="73">
        <v>0</v>
      </c>
      <c r="BH31" s="73">
        <v>0</v>
      </c>
      <c r="BI31" s="73">
        <v>0</v>
      </c>
      <c r="BJ31" s="73">
        <v>0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0</v>
      </c>
      <c r="BQ31" s="73">
        <v>0</v>
      </c>
      <c r="BR31" s="73">
        <v>4489.1141020188797</v>
      </c>
      <c r="BS31" s="73">
        <v>0</v>
      </c>
      <c r="BT31" s="73">
        <v>0</v>
      </c>
      <c r="BU31" s="73">
        <v>0</v>
      </c>
      <c r="BV31" s="73">
        <v>0</v>
      </c>
      <c r="BW31" s="73">
        <v>4768.9202758039601</v>
      </c>
      <c r="BX31" s="73">
        <v>0</v>
      </c>
      <c r="BY31" s="73">
        <v>621.22145028902696</v>
      </c>
      <c r="BZ31" s="73">
        <v>2507.6286002049001</v>
      </c>
      <c r="CA31" s="73">
        <v>0</v>
      </c>
      <c r="CB31" s="73">
        <v>3714.14193824633</v>
      </c>
      <c r="CC31" s="73">
        <v>62093.053444446203</v>
      </c>
      <c r="CD31" s="73">
        <v>1847.9307903405499</v>
      </c>
      <c r="CE31" s="90"/>
      <c r="CF31" s="40">
        <f t="shared" si="0"/>
        <v>0</v>
      </c>
      <c r="CG31" s="40">
        <f t="shared" si="1"/>
        <v>0</v>
      </c>
      <c r="CH31" s="40">
        <f t="shared" si="2"/>
        <v>0</v>
      </c>
      <c r="CI31" s="40">
        <f t="shared" si="3"/>
        <v>0</v>
      </c>
      <c r="CJ31" s="40">
        <f t="shared" si="4"/>
        <v>0</v>
      </c>
      <c r="CK31" s="40">
        <f t="shared" si="5"/>
        <v>0</v>
      </c>
      <c r="CL31" s="40">
        <f t="shared" si="6"/>
        <v>-1.6665210616767161E-6</v>
      </c>
      <c r="CM31" s="40">
        <f t="shared" si="7"/>
        <v>9.6246675494462914E-7</v>
      </c>
      <c r="CN31" s="40">
        <f t="shared" si="8"/>
        <v>6.9527537841800061E-2</v>
      </c>
      <c r="CO31" s="40">
        <f t="shared" si="10"/>
        <v>4.0473351491583723E-3</v>
      </c>
      <c r="CP31" s="40">
        <f t="shared" si="11"/>
        <v>0</v>
      </c>
      <c r="CQ31" s="40">
        <f t="shared" si="9"/>
        <v>4.6005003478733616E-3</v>
      </c>
      <c r="CR31" s="40">
        <f t="shared" si="12"/>
        <v>0</v>
      </c>
      <c r="CS31" s="40">
        <f t="shared" si="13"/>
        <v>8.0277458707387908E-2</v>
      </c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</row>
    <row r="32" spans="1:142" x14ac:dyDescent="0.25">
      <c r="A32" s="33" t="s">
        <v>195</v>
      </c>
      <c r="B32" s="73"/>
      <c r="C32" s="73"/>
      <c r="D32" s="73"/>
      <c r="E32" s="73"/>
      <c r="F32" s="73"/>
      <c r="G32" s="73"/>
      <c r="H32" s="73">
        <v>20138.248575000001</v>
      </c>
      <c r="I32" s="73">
        <v>0.44710467050000002</v>
      </c>
      <c r="J32" s="73">
        <v>0.62954378369999997</v>
      </c>
      <c r="K32" s="73">
        <v>7.6437357900000003E-2</v>
      </c>
      <c r="L32" s="73"/>
      <c r="M32" s="73">
        <v>58.957297924000002</v>
      </c>
      <c r="N32" s="73"/>
      <c r="O32" s="73">
        <v>176.14911846000001</v>
      </c>
      <c r="P32" s="73"/>
      <c r="Q32" s="73" t="s">
        <v>195</v>
      </c>
      <c r="R32" s="73">
        <v>6.0392648775441398</v>
      </c>
      <c r="S32" s="73">
        <v>1902.5328033220301</v>
      </c>
      <c r="T32" s="73">
        <v>0.44710641197921103</v>
      </c>
      <c r="U32" s="73">
        <v>0.44710641197921103</v>
      </c>
      <c r="V32" s="73">
        <v>0.27178334786702901</v>
      </c>
      <c r="W32" s="73">
        <v>2.9819207755357499E-2</v>
      </c>
      <c r="X32" s="73">
        <v>0.62954025731567798</v>
      </c>
      <c r="Y32" s="73">
        <v>0</v>
      </c>
      <c r="Z32" s="73">
        <v>0</v>
      </c>
      <c r="AA32" s="73">
        <v>0</v>
      </c>
      <c r="AB32" s="73">
        <v>0</v>
      </c>
      <c r="AC32" s="73">
        <v>0.98445260924433098</v>
      </c>
      <c r="AD32" s="73">
        <v>0</v>
      </c>
      <c r="AE32" s="73">
        <v>2926.0822917168398</v>
      </c>
      <c r="AF32" s="73">
        <v>19.979831588501799</v>
      </c>
      <c r="AG32" s="73">
        <v>7.6710643610811494E-2</v>
      </c>
      <c r="AH32" s="73">
        <v>7.6710643610811494E-2</v>
      </c>
      <c r="AI32" s="73">
        <v>0</v>
      </c>
      <c r="AJ32" s="73">
        <v>0</v>
      </c>
      <c r="AK32" s="73">
        <v>66.263762816882902</v>
      </c>
      <c r="AL32" s="73">
        <v>0</v>
      </c>
      <c r="AM32" s="73">
        <v>8027.0358443062396</v>
      </c>
      <c r="AN32" s="73">
        <v>43.191054237538999</v>
      </c>
      <c r="AO32" s="73">
        <v>58.983286122665099</v>
      </c>
      <c r="AP32" s="73">
        <v>176.147091052989</v>
      </c>
      <c r="AQ32" s="73">
        <v>0</v>
      </c>
      <c r="AR32" s="73">
        <v>0</v>
      </c>
      <c r="AS32" s="73">
        <v>23338.437544381799</v>
      </c>
      <c r="AT32" s="73">
        <v>0</v>
      </c>
      <c r="AU32" s="73">
        <v>0</v>
      </c>
      <c r="AV32" s="73">
        <v>0</v>
      </c>
      <c r="AW32" s="73">
        <v>0.200659389869419</v>
      </c>
      <c r="AX32" s="73">
        <v>51.159781561368398</v>
      </c>
      <c r="AY32" s="73">
        <v>0</v>
      </c>
      <c r="AZ32" s="73">
        <v>5356.95488399443</v>
      </c>
      <c r="BA32" s="73">
        <v>0</v>
      </c>
      <c r="BB32" s="73">
        <v>0</v>
      </c>
      <c r="BC32" s="73"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1167.15737529078</v>
      </c>
      <c r="BS32" s="73">
        <v>0</v>
      </c>
      <c r="BT32" s="73">
        <v>0</v>
      </c>
      <c r="BU32" s="73">
        <v>0</v>
      </c>
      <c r="BV32" s="73">
        <v>0</v>
      </c>
      <c r="BW32" s="73">
        <v>2834.77464533497</v>
      </c>
      <c r="BX32" s="73">
        <v>0</v>
      </c>
      <c r="BY32" s="73">
        <v>157.338504155474</v>
      </c>
      <c r="BZ32" s="73">
        <v>603.36912418160205</v>
      </c>
      <c r="CA32" s="73">
        <v>0</v>
      </c>
      <c r="CB32" s="73">
        <v>720.50102664924998</v>
      </c>
      <c r="CC32" s="73">
        <v>20138.1729417924</v>
      </c>
      <c r="CD32" s="73">
        <v>924.61320262877905</v>
      </c>
      <c r="CE32" s="90"/>
      <c r="CF32" s="40">
        <f t="shared" si="0"/>
        <v>0</v>
      </c>
      <c r="CG32" s="40">
        <f t="shared" si="1"/>
        <v>0</v>
      </c>
      <c r="CH32" s="40">
        <f t="shared" si="2"/>
        <v>0</v>
      </c>
      <c r="CI32" s="40">
        <f t="shared" si="3"/>
        <v>0</v>
      </c>
      <c r="CJ32" s="40">
        <f t="shared" si="4"/>
        <v>0</v>
      </c>
      <c r="CK32" s="40">
        <f t="shared" si="5"/>
        <v>0</v>
      </c>
      <c r="CL32" s="40">
        <f t="shared" si="6"/>
        <v>-3.7556993757408022E-6</v>
      </c>
      <c r="CM32" s="40">
        <f t="shared" si="7"/>
        <v>3.8950145813870672E-6</v>
      </c>
      <c r="CN32" s="40">
        <f t="shared" si="8"/>
        <v>-5.6014917680055102E-6</v>
      </c>
      <c r="CO32" s="40">
        <f t="shared" si="10"/>
        <v>3.5752898624389932E-3</v>
      </c>
      <c r="CP32" s="40">
        <f t="shared" si="11"/>
        <v>0</v>
      </c>
      <c r="CQ32" s="40">
        <f t="shared" si="9"/>
        <v>4.4079697645908549E-4</v>
      </c>
      <c r="CR32" s="40">
        <f t="shared" si="12"/>
        <v>0</v>
      </c>
      <c r="CS32" s="40">
        <f t="shared" si="13"/>
        <v>-1.1509606342274839E-5</v>
      </c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</row>
    <row r="33" spans="1:142" x14ac:dyDescent="0.25">
      <c r="A33" s="33" t="s">
        <v>196</v>
      </c>
      <c r="B33" s="73"/>
      <c r="C33" s="73"/>
      <c r="D33" s="73"/>
      <c r="E33" s="73"/>
      <c r="F33" s="73"/>
      <c r="G33" s="73"/>
      <c r="H33" s="73">
        <v>104822.82029</v>
      </c>
      <c r="I33" s="73">
        <v>2.4216693476</v>
      </c>
      <c r="J33" s="73">
        <v>1.4226906829999999</v>
      </c>
      <c r="K33" s="73">
        <v>0.49903416639999998</v>
      </c>
      <c r="L33" s="73"/>
      <c r="M33" s="73">
        <v>388.56817403000002</v>
      </c>
      <c r="N33" s="73"/>
      <c r="O33" s="73">
        <v>103.25546180000001</v>
      </c>
      <c r="P33" s="73"/>
      <c r="Q33" s="73" t="s">
        <v>196</v>
      </c>
      <c r="R33" s="73">
        <v>43.697820462772199</v>
      </c>
      <c r="S33" s="73">
        <v>13015.5205562468</v>
      </c>
      <c r="T33" s="73">
        <v>2.4216863418471899</v>
      </c>
      <c r="U33" s="73">
        <v>2.4216863418471899</v>
      </c>
      <c r="V33" s="73">
        <v>1.9055514805618401</v>
      </c>
      <c r="W33" s="73">
        <v>0.20590734916370301</v>
      </c>
      <c r="X33" s="73">
        <v>1.42268683119341</v>
      </c>
      <c r="Y33" s="73">
        <v>0</v>
      </c>
      <c r="Z33" s="73">
        <v>0</v>
      </c>
      <c r="AA33" s="73">
        <v>0</v>
      </c>
      <c r="AB33" s="73">
        <v>0</v>
      </c>
      <c r="AC33" s="73">
        <v>6.0765831876809999</v>
      </c>
      <c r="AD33" s="73">
        <v>0</v>
      </c>
      <c r="AE33" s="73">
        <v>20679.2262136717</v>
      </c>
      <c r="AF33" s="73">
        <v>147.31261594854399</v>
      </c>
      <c r="AG33" s="73">
        <v>0.50092409119746395</v>
      </c>
      <c r="AH33" s="73">
        <v>0.50092409119746395</v>
      </c>
      <c r="AI33" s="73">
        <v>0</v>
      </c>
      <c r="AJ33" s="73">
        <v>0</v>
      </c>
      <c r="AK33" s="73">
        <v>83.094403943662996</v>
      </c>
      <c r="AL33" s="73">
        <v>0</v>
      </c>
      <c r="AM33" s="73">
        <v>33601.1905102948</v>
      </c>
      <c r="AN33" s="73">
        <v>337.52440900475602</v>
      </c>
      <c r="AO33" s="73">
        <v>388.637753288059</v>
      </c>
      <c r="AP33" s="73">
        <v>103.25545210979</v>
      </c>
      <c r="AQ33" s="73">
        <v>0</v>
      </c>
      <c r="AR33" s="73">
        <v>0</v>
      </c>
      <c r="AS33" s="73">
        <v>126828.380714297</v>
      </c>
      <c r="AT33" s="73">
        <v>0</v>
      </c>
      <c r="AU33" s="73">
        <v>0</v>
      </c>
      <c r="AV33" s="73">
        <v>0</v>
      </c>
      <c r="AW33" s="73">
        <v>0.95334576470070498</v>
      </c>
      <c r="AX33" s="73">
        <v>159.39717417217</v>
      </c>
      <c r="AY33" s="73">
        <v>0</v>
      </c>
      <c r="AZ33" s="73">
        <v>31696.8617624662</v>
      </c>
      <c r="BA33" s="73">
        <v>0</v>
      </c>
      <c r="BB33" s="73">
        <v>0</v>
      </c>
      <c r="BC33" s="73">
        <v>0</v>
      </c>
      <c r="BD33" s="73">
        <v>0</v>
      </c>
      <c r="BE33" s="73">
        <v>0</v>
      </c>
      <c r="BF33" s="73">
        <v>0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7807.8419734982399</v>
      </c>
      <c r="BS33" s="73">
        <v>0</v>
      </c>
      <c r="BT33" s="73">
        <v>0</v>
      </c>
      <c r="BU33" s="73">
        <v>0</v>
      </c>
      <c r="BV33" s="73">
        <v>0</v>
      </c>
      <c r="BW33" s="73">
        <v>8103.7795537188504</v>
      </c>
      <c r="BX33" s="73">
        <v>0</v>
      </c>
      <c r="BY33" s="73">
        <v>1156.8573638847399</v>
      </c>
      <c r="BZ33" s="73">
        <v>4374.0979891042198</v>
      </c>
      <c r="CA33" s="73">
        <v>0</v>
      </c>
      <c r="CB33" s="73">
        <v>5992.5676612980396</v>
      </c>
      <c r="CC33" s="73">
        <v>104822.63131246599</v>
      </c>
      <c r="CD33" s="73">
        <v>3293.5213043852</v>
      </c>
      <c r="CE33" s="90"/>
      <c r="CF33" s="40">
        <f t="shared" si="0"/>
        <v>0</v>
      </c>
      <c r="CG33" s="40">
        <f t="shared" si="1"/>
        <v>0</v>
      </c>
      <c r="CH33" s="40">
        <f t="shared" si="2"/>
        <v>0</v>
      </c>
      <c r="CI33" s="40">
        <f t="shared" si="3"/>
        <v>0</v>
      </c>
      <c r="CJ33" s="40">
        <f t="shared" si="4"/>
        <v>0</v>
      </c>
      <c r="CK33" s="40">
        <f t="shared" si="5"/>
        <v>0</v>
      </c>
      <c r="CL33" s="40">
        <f t="shared" si="6"/>
        <v>-1.8028281769827332E-6</v>
      </c>
      <c r="CM33" s="40">
        <f t="shared" si="7"/>
        <v>7.0175753790540281E-6</v>
      </c>
      <c r="CN33" s="40">
        <f t="shared" si="8"/>
        <v>-2.7074097243561818E-6</v>
      </c>
      <c r="CO33" s="40">
        <f t="shared" si="10"/>
        <v>3.7871651376052379E-3</v>
      </c>
      <c r="CP33" s="40">
        <f t="shared" si="11"/>
        <v>0</v>
      </c>
      <c r="CQ33" s="40">
        <f t="shared" si="9"/>
        <v>1.7906576685718887E-4</v>
      </c>
      <c r="CR33" s="40">
        <f t="shared" si="12"/>
        <v>0</v>
      </c>
      <c r="CS33" s="40">
        <f t="shared" si="13"/>
        <v>-9.3846948509331873E-8</v>
      </c>
      <c r="CT33" s="40"/>
      <c r="CU33" s="40"/>
      <c r="CV33" s="40"/>
      <c r="CW33" s="40"/>
      <c r="CX33" s="90"/>
      <c r="CY33" s="90"/>
      <c r="CZ33" s="90"/>
      <c r="DA33" s="90"/>
      <c r="DB33" s="90"/>
      <c r="DC33" s="90"/>
      <c r="DD33" s="9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</row>
    <row r="34" spans="1:142" x14ac:dyDescent="0.25">
      <c r="A34" s="33" t="s">
        <v>197</v>
      </c>
      <c r="B34" s="73"/>
      <c r="C34" s="73"/>
      <c r="D34" s="73"/>
      <c r="E34" s="73"/>
      <c r="F34" s="73"/>
      <c r="G34" s="73"/>
      <c r="H34" s="73">
        <v>74689.506171000001</v>
      </c>
      <c r="I34" s="73">
        <v>2.1936342049999999</v>
      </c>
      <c r="J34" s="73">
        <v>1.9074199967000001</v>
      </c>
      <c r="K34" s="73">
        <v>0.40458654960000001</v>
      </c>
      <c r="L34" s="73"/>
      <c r="M34" s="73">
        <v>288.15111419999999</v>
      </c>
      <c r="N34" s="73"/>
      <c r="O34" s="73">
        <v>3.6391416640999998</v>
      </c>
      <c r="P34" s="73"/>
      <c r="Q34" s="73" t="s">
        <v>197</v>
      </c>
      <c r="R34" s="73">
        <v>29.1626993826908</v>
      </c>
      <c r="S34" s="73">
        <v>9286.7824932349504</v>
      </c>
      <c r="T34" s="73">
        <v>2.1936282797169002</v>
      </c>
      <c r="U34" s="73">
        <v>2.1936282797169002</v>
      </c>
      <c r="V34" s="73">
        <v>1.2654196622000999</v>
      </c>
      <c r="W34" s="73">
        <v>0.13331290965732701</v>
      </c>
      <c r="X34" s="73">
        <v>1.90742767753818</v>
      </c>
      <c r="Y34" s="73">
        <v>0</v>
      </c>
      <c r="Z34" s="73">
        <v>0</v>
      </c>
      <c r="AA34" s="73">
        <v>0</v>
      </c>
      <c r="AB34" s="73">
        <v>0</v>
      </c>
      <c r="AC34" s="73">
        <v>5.4251347768402196</v>
      </c>
      <c r="AD34" s="73">
        <v>0</v>
      </c>
      <c r="AE34" s="73">
        <v>14350.0157015799</v>
      </c>
      <c r="AF34" s="73">
        <v>98.033039905997796</v>
      </c>
      <c r="AG34" s="73">
        <v>0.40592972464264698</v>
      </c>
      <c r="AH34" s="73">
        <v>0.40592972464264698</v>
      </c>
      <c r="AI34" s="73">
        <v>0</v>
      </c>
      <c r="AJ34" s="73">
        <v>0</v>
      </c>
      <c r="AK34" s="73">
        <v>37.310743044069298</v>
      </c>
      <c r="AL34" s="73">
        <v>0</v>
      </c>
      <c r="AM34" s="73">
        <v>24206.502259048601</v>
      </c>
      <c r="AN34" s="73">
        <v>250.37239902110099</v>
      </c>
      <c r="AO34" s="73">
        <v>288.39895010673899</v>
      </c>
      <c r="AP34" s="73">
        <v>3.6391453307462198</v>
      </c>
      <c r="AQ34" s="73">
        <v>0</v>
      </c>
      <c r="AR34" s="73">
        <v>0</v>
      </c>
      <c r="AS34" s="73">
        <v>90260.481706267106</v>
      </c>
      <c r="AT34" s="73">
        <v>0</v>
      </c>
      <c r="AU34" s="73">
        <v>0</v>
      </c>
      <c r="AV34" s="73">
        <v>0</v>
      </c>
      <c r="AW34" s="73">
        <v>1.4815083751151601</v>
      </c>
      <c r="AX34" s="73">
        <v>103.77494512251</v>
      </c>
      <c r="AY34" s="73">
        <v>0</v>
      </c>
      <c r="AZ34" s="73">
        <v>21626.138792172402</v>
      </c>
      <c r="BA34" s="73">
        <v>0</v>
      </c>
      <c r="BB34" s="73">
        <v>0</v>
      </c>
      <c r="BC34" s="73">
        <v>0</v>
      </c>
      <c r="BD34" s="73">
        <v>0</v>
      </c>
      <c r="BE34" s="73">
        <v>0</v>
      </c>
      <c r="BF34" s="73">
        <v>0</v>
      </c>
      <c r="BG34" s="73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5757.9559709376099</v>
      </c>
      <c r="BS34" s="73">
        <v>0</v>
      </c>
      <c r="BT34" s="73">
        <v>0</v>
      </c>
      <c r="BU34" s="73">
        <v>0</v>
      </c>
      <c r="BV34" s="73">
        <v>0</v>
      </c>
      <c r="BW34" s="73">
        <v>5305.8729223719401</v>
      </c>
      <c r="BX34" s="73">
        <v>0</v>
      </c>
      <c r="BY34" s="73">
        <v>772.36909783949</v>
      </c>
      <c r="BZ34" s="73">
        <v>3189.2598232750101</v>
      </c>
      <c r="CA34" s="73">
        <v>0</v>
      </c>
      <c r="CB34" s="73">
        <v>4428.6520967330698</v>
      </c>
      <c r="CC34" s="73">
        <v>74689.406308084799</v>
      </c>
      <c r="CD34" s="73">
        <v>2382.2687436548299</v>
      </c>
      <c r="CE34" s="90"/>
      <c r="CF34" s="40">
        <f t="shared" si="0"/>
        <v>0</v>
      </c>
      <c r="CG34" s="40">
        <f t="shared" si="1"/>
        <v>0</v>
      </c>
      <c r="CH34" s="40">
        <f t="shared" si="2"/>
        <v>0</v>
      </c>
      <c r="CI34" s="40">
        <f t="shared" si="3"/>
        <v>0</v>
      </c>
      <c r="CJ34" s="40">
        <f t="shared" si="4"/>
        <v>0</v>
      </c>
      <c r="CK34" s="40">
        <f t="shared" si="5"/>
        <v>0</v>
      </c>
      <c r="CL34" s="40">
        <f t="shared" si="6"/>
        <v>-1.337040774820189E-6</v>
      </c>
      <c r="CM34" s="40">
        <f t="shared" si="7"/>
        <v>-2.7011263255388849E-6</v>
      </c>
      <c r="CN34" s="40">
        <f t="shared" si="8"/>
        <v>4.0268206232569509E-6</v>
      </c>
      <c r="CO34" s="40">
        <f t="shared" si="10"/>
        <v>3.3198707272273868E-3</v>
      </c>
      <c r="CP34" s="40">
        <f t="shared" si="11"/>
        <v>0</v>
      </c>
      <c r="CQ34" s="40">
        <f t="shared" si="9"/>
        <v>8.6009005180171124E-4</v>
      </c>
      <c r="CR34" s="40">
        <f t="shared" si="12"/>
        <v>0</v>
      </c>
      <c r="CS34" s="40">
        <f t="shared" si="13"/>
        <v>1.0075579788912942E-6</v>
      </c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</row>
    <row r="35" spans="1:142" x14ac:dyDescent="0.25">
      <c r="A35" s="33" t="s">
        <v>198</v>
      </c>
      <c r="B35" s="73"/>
      <c r="C35" s="73"/>
      <c r="D35" s="73"/>
      <c r="E35" s="73"/>
      <c r="F35" s="73"/>
      <c r="G35" s="73"/>
      <c r="H35" s="73">
        <v>17347.740097000002</v>
      </c>
      <c r="I35" s="73">
        <v>0.14515395610000001</v>
      </c>
      <c r="J35" s="73">
        <v>14.347297119</v>
      </c>
      <c r="K35" s="73">
        <v>0.17179761069999999</v>
      </c>
      <c r="L35" s="73"/>
      <c r="M35" s="73">
        <v>20.613141468999999</v>
      </c>
      <c r="N35" s="73"/>
      <c r="O35" s="73">
        <v>111.89849943</v>
      </c>
      <c r="P35" s="73"/>
      <c r="Q35" s="73" t="s">
        <v>198</v>
      </c>
      <c r="R35" s="73">
        <v>2.1819440131985801</v>
      </c>
      <c r="S35" s="73">
        <v>650.77819534980199</v>
      </c>
      <c r="T35" s="73">
        <v>0.14515278706837201</v>
      </c>
      <c r="U35" s="73">
        <v>0.14515278706837201</v>
      </c>
      <c r="V35" s="73">
        <v>9.1140890999851204E-2</v>
      </c>
      <c r="W35" s="73">
        <v>9.7161615457112098E-3</v>
      </c>
      <c r="X35" s="73">
        <v>14.347235917915301</v>
      </c>
      <c r="Y35" s="73">
        <v>0</v>
      </c>
      <c r="Z35" s="73">
        <v>0</v>
      </c>
      <c r="AA35" s="73">
        <v>0</v>
      </c>
      <c r="AB35" s="73">
        <v>0</v>
      </c>
      <c r="AC35" s="73">
        <v>0.34677796347165102</v>
      </c>
      <c r="AD35" s="73">
        <v>0</v>
      </c>
      <c r="AE35" s="73">
        <v>998.75199799620998</v>
      </c>
      <c r="AF35" s="73">
        <v>7.4034372839194704</v>
      </c>
      <c r="AG35" s="73">
        <v>0.17188568014431399</v>
      </c>
      <c r="AH35" s="73">
        <v>0.17188568014431399</v>
      </c>
      <c r="AI35" s="73">
        <v>0</v>
      </c>
      <c r="AJ35" s="73">
        <v>0</v>
      </c>
      <c r="AK35" s="73">
        <v>57.228860632849802</v>
      </c>
      <c r="AL35" s="73">
        <v>0</v>
      </c>
      <c r="AM35" s="73">
        <v>6119.3528219662403</v>
      </c>
      <c r="AN35" s="73">
        <v>16.1859373840087</v>
      </c>
      <c r="AO35" s="73">
        <v>21.055076908552</v>
      </c>
      <c r="AP35" s="73">
        <v>111.896951697193</v>
      </c>
      <c r="AQ35" s="73">
        <v>0</v>
      </c>
      <c r="AR35" s="73">
        <v>0</v>
      </c>
      <c r="AS35" s="73">
        <v>18423.2779825504</v>
      </c>
      <c r="AT35" s="73">
        <v>0</v>
      </c>
      <c r="AU35" s="73">
        <v>0</v>
      </c>
      <c r="AV35" s="73">
        <v>0</v>
      </c>
      <c r="AW35" s="73">
        <v>1.8865509386272099</v>
      </c>
      <c r="AX35" s="73">
        <v>35.939040265811201</v>
      </c>
      <c r="AY35" s="73">
        <v>0</v>
      </c>
      <c r="AZ35" s="73">
        <v>2941.4735948755701</v>
      </c>
      <c r="BA35" s="73">
        <v>0</v>
      </c>
      <c r="BB35" s="73">
        <v>0</v>
      </c>
      <c r="BC35" s="73">
        <v>0</v>
      </c>
      <c r="BD35" s="73">
        <v>0</v>
      </c>
      <c r="BE35" s="73">
        <v>0</v>
      </c>
      <c r="BF35" s="73">
        <v>0</v>
      </c>
      <c r="BG35" s="73">
        <v>0</v>
      </c>
      <c r="BH35" s="73">
        <v>0</v>
      </c>
      <c r="BI35" s="73">
        <v>0</v>
      </c>
      <c r="BJ35" s="73">
        <v>0</v>
      </c>
      <c r="BK35" s="73">
        <v>0</v>
      </c>
      <c r="BL35" s="73">
        <v>0</v>
      </c>
      <c r="BM35" s="73">
        <v>0</v>
      </c>
      <c r="BN35" s="73">
        <v>0</v>
      </c>
      <c r="BO35" s="73">
        <v>0</v>
      </c>
      <c r="BP35" s="73">
        <v>0</v>
      </c>
      <c r="BQ35" s="73">
        <v>0</v>
      </c>
      <c r="BR35" s="73">
        <v>388.48220027793201</v>
      </c>
      <c r="BS35" s="73">
        <v>0</v>
      </c>
      <c r="BT35" s="73">
        <v>0</v>
      </c>
      <c r="BU35" s="73">
        <v>0</v>
      </c>
      <c r="BV35" s="73">
        <v>0</v>
      </c>
      <c r="BW35" s="73">
        <v>2337.8553228174501</v>
      </c>
      <c r="BX35" s="73">
        <v>0</v>
      </c>
      <c r="BY35" s="73">
        <v>57.9728121257589</v>
      </c>
      <c r="BZ35" s="73">
        <v>218.78505185215201</v>
      </c>
      <c r="CA35" s="73">
        <v>0</v>
      </c>
      <c r="CB35" s="73">
        <v>1197.2619573213799</v>
      </c>
      <c r="CC35" s="73">
        <v>17347.715001570701</v>
      </c>
      <c r="CD35" s="73">
        <v>616.53191784161902</v>
      </c>
      <c r="CE35" s="90"/>
      <c r="CF35" s="40">
        <f t="shared" ref="CF35:CF51" si="14">(AA35-B35)/(B35+1E-50)</f>
        <v>0</v>
      </c>
      <c r="CG35" s="40">
        <f t="shared" ref="CG35:CG51" si="15">(AQ35-C35)/(C35+1E-50)</f>
        <v>0</v>
      </c>
      <c r="CH35" s="40">
        <f t="shared" ref="CH35:CH51" si="16">(AV35-D35)/(D35+1E-50)</f>
        <v>0</v>
      </c>
      <c r="CI35" s="40">
        <f t="shared" ref="CI35:CI51" si="17">(BG35-E35)/(E35+1E-50)</f>
        <v>0</v>
      </c>
      <c r="CJ35" s="40">
        <f t="shared" ref="CJ35:CJ51" si="18">(BH35-F35)/(F35+1E-50)</f>
        <v>0</v>
      </c>
      <c r="CK35" s="40">
        <f t="shared" ref="CK35:CK51" si="19">(BV35-G35)/(G35+1E-50)</f>
        <v>0</v>
      </c>
      <c r="CL35" s="40">
        <f t="shared" ref="CL35:CL51" si="20">(CC35-H35)/(H35+1E-50)</f>
        <v>-1.4466108645992016E-6</v>
      </c>
      <c r="CM35" s="40">
        <f t="shared" ref="CM35:CM51" si="21">(U35-I35)/(I35+1E-50)</f>
        <v>-8.0537359050393978E-6</v>
      </c>
      <c r="CN35" s="40">
        <f t="shared" ref="CN35:CN51" si="22">(X35-J35)/(J35+1E-50)</f>
        <v>-4.2656874108084688E-6</v>
      </c>
      <c r="CO35" s="40">
        <f t="shared" si="10"/>
        <v>5.1263486119017623E-4</v>
      </c>
      <c r="CP35" s="40">
        <f t="shared" si="11"/>
        <v>0</v>
      </c>
      <c r="CQ35" s="40">
        <f t="shared" ref="CQ35:CQ51" si="23">(AO35-M35)/(M35+1E-50)</f>
        <v>2.1439499661738873E-2</v>
      </c>
      <c r="CR35" s="40">
        <f t="shared" si="12"/>
        <v>0</v>
      </c>
      <c r="CS35" s="40">
        <f t="shared" si="13"/>
        <v>-1.3831577857448617E-5</v>
      </c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</row>
    <row r="36" spans="1:142" x14ac:dyDescent="0.25">
      <c r="A36" s="33" t="s">
        <v>199</v>
      </c>
      <c r="B36" s="73"/>
      <c r="C36" s="73"/>
      <c r="D36" s="73"/>
      <c r="E36" s="73"/>
      <c r="F36" s="73"/>
      <c r="G36" s="73"/>
      <c r="H36" s="73">
        <v>87694.591839999994</v>
      </c>
      <c r="I36" s="73">
        <v>2.2269776750000001</v>
      </c>
      <c r="J36" s="73">
        <v>9.0226427635000004</v>
      </c>
      <c r="K36" s="73">
        <v>0.4014403782</v>
      </c>
      <c r="L36" s="73"/>
      <c r="M36" s="73">
        <v>299.16139833</v>
      </c>
      <c r="N36" s="73"/>
      <c r="O36" s="73">
        <v>90.621376917999996</v>
      </c>
      <c r="P36" s="73"/>
      <c r="Q36" s="73" t="s">
        <v>199</v>
      </c>
      <c r="R36" s="73">
        <v>30.564662683378099</v>
      </c>
      <c r="S36" s="73">
        <v>10157.016522874101</v>
      </c>
      <c r="T36" s="73">
        <v>2.2269730039378199</v>
      </c>
      <c r="U36" s="73">
        <v>2.2269730039378199</v>
      </c>
      <c r="V36" s="73">
        <v>1.29640900997701</v>
      </c>
      <c r="W36" s="73">
        <v>0.13532935441556099</v>
      </c>
      <c r="X36" s="73">
        <v>9.0226559817806393</v>
      </c>
      <c r="Y36" s="73">
        <v>0</v>
      </c>
      <c r="Z36" s="73">
        <v>0</v>
      </c>
      <c r="AA36" s="73">
        <v>0</v>
      </c>
      <c r="AB36" s="73">
        <v>0</v>
      </c>
      <c r="AC36" s="73">
        <v>7.9114187813786501</v>
      </c>
      <c r="AD36" s="73">
        <v>0</v>
      </c>
      <c r="AE36" s="73">
        <v>14765.533580737399</v>
      </c>
      <c r="AF36" s="73">
        <v>103.52202536689001</v>
      </c>
      <c r="AG36" s="73">
        <v>0.40280130495076499</v>
      </c>
      <c r="AH36" s="73">
        <v>0.40280130495076499</v>
      </c>
      <c r="AI36" s="73">
        <v>0</v>
      </c>
      <c r="AJ36" s="73">
        <v>0</v>
      </c>
      <c r="AK36" s="73">
        <v>87.074011710186994</v>
      </c>
      <c r="AL36" s="73">
        <v>0</v>
      </c>
      <c r="AM36" s="73">
        <v>27684.078197508999</v>
      </c>
      <c r="AN36" s="73">
        <v>258.497042989357</v>
      </c>
      <c r="AO36" s="73">
        <v>299.375470720865</v>
      </c>
      <c r="AP36" s="73">
        <v>90.621149025342405</v>
      </c>
      <c r="AQ36" s="73">
        <v>0</v>
      </c>
      <c r="AR36" s="73">
        <v>0</v>
      </c>
      <c r="AS36" s="73">
        <v>104241.930193951</v>
      </c>
      <c r="AT36" s="73">
        <v>0</v>
      </c>
      <c r="AU36" s="73">
        <v>0</v>
      </c>
      <c r="AV36" s="73">
        <v>0</v>
      </c>
      <c r="AW36" s="73">
        <v>1.3580934380312399</v>
      </c>
      <c r="AX36" s="73">
        <v>128.88012285719</v>
      </c>
      <c r="AY36" s="73">
        <v>0</v>
      </c>
      <c r="AZ36" s="73">
        <v>25848.639486145501</v>
      </c>
      <c r="BA36" s="73">
        <v>0</v>
      </c>
      <c r="BB36" s="73">
        <v>0</v>
      </c>
      <c r="BC36" s="73">
        <v>0</v>
      </c>
      <c r="BD36" s="73">
        <v>0</v>
      </c>
      <c r="BE36" s="73">
        <v>0</v>
      </c>
      <c r="BF36" s="73">
        <v>0</v>
      </c>
      <c r="BG36" s="73">
        <v>0</v>
      </c>
      <c r="BH36" s="73">
        <v>0</v>
      </c>
      <c r="BI36" s="73">
        <v>0</v>
      </c>
      <c r="BJ36" s="73">
        <v>0</v>
      </c>
      <c r="BK36" s="73">
        <v>0</v>
      </c>
      <c r="BL36" s="73">
        <v>0</v>
      </c>
      <c r="BM36" s="73">
        <v>0</v>
      </c>
      <c r="BN36" s="73">
        <v>0</v>
      </c>
      <c r="BO36" s="73">
        <v>0</v>
      </c>
      <c r="BP36" s="73">
        <v>0</v>
      </c>
      <c r="BQ36" s="73">
        <v>0</v>
      </c>
      <c r="BR36" s="73">
        <v>6410.6290288669197</v>
      </c>
      <c r="BS36" s="73">
        <v>0</v>
      </c>
      <c r="BT36" s="73">
        <v>0</v>
      </c>
      <c r="BU36" s="73">
        <v>0</v>
      </c>
      <c r="BV36" s="73">
        <v>0</v>
      </c>
      <c r="BW36" s="73">
        <v>6891.4044968812796</v>
      </c>
      <c r="BX36" s="73">
        <v>0</v>
      </c>
      <c r="BY36" s="73">
        <v>814.03517691704701</v>
      </c>
      <c r="BZ36" s="73">
        <v>3553.57319587044</v>
      </c>
      <c r="CA36" s="73">
        <v>0</v>
      </c>
      <c r="CB36" s="73">
        <v>5595.0901310305999</v>
      </c>
      <c r="CC36" s="73">
        <v>87694.503445383205</v>
      </c>
      <c r="CD36" s="73">
        <v>2803.0378267440401</v>
      </c>
      <c r="CE36" s="90"/>
      <c r="CF36" s="40">
        <f t="shared" si="14"/>
        <v>0</v>
      </c>
      <c r="CG36" s="40">
        <f t="shared" si="15"/>
        <v>0</v>
      </c>
      <c r="CH36" s="40">
        <f t="shared" si="16"/>
        <v>0</v>
      </c>
      <c r="CI36" s="40">
        <f t="shared" si="17"/>
        <v>0</v>
      </c>
      <c r="CJ36" s="40">
        <f t="shared" si="18"/>
        <v>0</v>
      </c>
      <c r="CK36" s="40">
        <f t="shared" si="19"/>
        <v>0</v>
      </c>
      <c r="CL36" s="40">
        <f t="shared" si="20"/>
        <v>-1.0079825327198748E-6</v>
      </c>
      <c r="CM36" s="40">
        <f t="shared" si="21"/>
        <v>-2.097489450657181E-6</v>
      </c>
      <c r="CN36" s="40">
        <f t="shared" si="22"/>
        <v>1.4650120796548634E-6</v>
      </c>
      <c r="CO36" s="40">
        <f t="shared" si="10"/>
        <v>3.3901092781627672E-3</v>
      </c>
      <c r="CP36" s="40">
        <f t="shared" si="11"/>
        <v>0</v>
      </c>
      <c r="CQ36" s="40">
        <f t="shared" si="23"/>
        <v>7.1557491060012738E-4</v>
      </c>
      <c r="CR36" s="40">
        <f t="shared" si="12"/>
        <v>0</v>
      </c>
      <c r="CS36" s="40">
        <f t="shared" si="13"/>
        <v>-2.514778138908299E-6</v>
      </c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</row>
    <row r="37" spans="1:142" x14ac:dyDescent="0.25">
      <c r="A37" s="33" t="s">
        <v>200</v>
      </c>
      <c r="B37" s="73"/>
      <c r="C37" s="73"/>
      <c r="D37" s="73"/>
      <c r="E37" s="73"/>
      <c r="F37" s="73"/>
      <c r="G37" s="73"/>
      <c r="H37" s="73">
        <v>32110.155631000001</v>
      </c>
      <c r="I37" s="73">
        <v>0.78487865729999995</v>
      </c>
      <c r="J37" s="73">
        <v>17.095766556000001</v>
      </c>
      <c r="K37" s="73">
        <v>0.1734360466</v>
      </c>
      <c r="L37" s="73"/>
      <c r="M37" s="73">
        <v>103.49958207</v>
      </c>
      <c r="N37" s="73"/>
      <c r="O37" s="73">
        <v>80.734403460999999</v>
      </c>
      <c r="P37" s="73"/>
      <c r="Q37" s="73" t="s">
        <v>200</v>
      </c>
      <c r="R37" s="73">
        <v>10.618423971438601</v>
      </c>
      <c r="S37" s="73">
        <v>3350.8523561905199</v>
      </c>
      <c r="T37" s="73">
        <v>0.78488003100304604</v>
      </c>
      <c r="U37" s="73">
        <v>0.78488003100304604</v>
      </c>
      <c r="V37" s="73">
        <v>0.47821085566064098</v>
      </c>
      <c r="W37" s="73">
        <v>5.2530452945164501E-2</v>
      </c>
      <c r="X37" s="73">
        <v>17.095797146013499</v>
      </c>
      <c r="Y37" s="73">
        <v>0</v>
      </c>
      <c r="Z37" s="73">
        <v>0</v>
      </c>
      <c r="AA37" s="73">
        <v>0</v>
      </c>
      <c r="AB37" s="73">
        <v>0</v>
      </c>
      <c r="AC37" s="73">
        <v>2.0275112515215099</v>
      </c>
      <c r="AD37" s="73">
        <v>0</v>
      </c>
      <c r="AE37" s="73">
        <v>5131.1631848837396</v>
      </c>
      <c r="AF37" s="73">
        <v>35.1149564401059</v>
      </c>
      <c r="AG37" s="73">
        <v>0.173915508044445</v>
      </c>
      <c r="AH37" s="73">
        <v>0.173915508044445</v>
      </c>
      <c r="AI37" s="73">
        <v>0</v>
      </c>
      <c r="AJ37" s="73">
        <v>0</v>
      </c>
      <c r="AK37" s="73">
        <v>58.291448703584201</v>
      </c>
      <c r="AL37" s="73">
        <v>0</v>
      </c>
      <c r="AM37" s="73">
        <v>11467.3835132737</v>
      </c>
      <c r="AN37" s="73">
        <v>80.6468583077652</v>
      </c>
      <c r="AO37" s="73">
        <v>103.66120200481799</v>
      </c>
      <c r="AP37" s="73">
        <v>80.734036615527302</v>
      </c>
      <c r="AQ37" s="73">
        <v>0</v>
      </c>
      <c r="AR37" s="73">
        <v>0</v>
      </c>
      <c r="AS37" s="73">
        <v>37741.311482332698</v>
      </c>
      <c r="AT37" s="73">
        <v>0</v>
      </c>
      <c r="AU37" s="73">
        <v>0</v>
      </c>
      <c r="AV37" s="73">
        <v>0</v>
      </c>
      <c r="AW37" s="73">
        <v>0.83845166418288497</v>
      </c>
      <c r="AX37" s="73">
        <v>61.451179111752303</v>
      </c>
      <c r="AY37" s="73">
        <v>0</v>
      </c>
      <c r="AZ37" s="73">
        <v>8578.4802527108604</v>
      </c>
      <c r="BA37" s="73">
        <v>0</v>
      </c>
      <c r="BB37" s="73">
        <v>0</v>
      </c>
      <c r="BC37" s="73">
        <v>0</v>
      </c>
      <c r="BD37" s="73">
        <v>0</v>
      </c>
      <c r="BE37" s="73">
        <v>0</v>
      </c>
      <c r="BF37" s="73">
        <v>0</v>
      </c>
      <c r="BG37" s="73">
        <v>0</v>
      </c>
      <c r="BH37" s="73">
        <v>0</v>
      </c>
      <c r="BI37" s="73">
        <v>0</v>
      </c>
      <c r="BJ37" s="73">
        <v>0</v>
      </c>
      <c r="BK37" s="73">
        <v>0</v>
      </c>
      <c r="BL37" s="73">
        <v>0</v>
      </c>
      <c r="BM37" s="73">
        <v>0</v>
      </c>
      <c r="BN37" s="73">
        <v>0</v>
      </c>
      <c r="BO37" s="73">
        <v>0</v>
      </c>
      <c r="BP37" s="73">
        <v>0</v>
      </c>
      <c r="BQ37" s="73">
        <v>0</v>
      </c>
      <c r="BR37" s="73">
        <v>2101.5638964631498</v>
      </c>
      <c r="BS37" s="73">
        <v>0</v>
      </c>
      <c r="BT37" s="73">
        <v>0</v>
      </c>
      <c r="BU37" s="73">
        <v>0</v>
      </c>
      <c r="BV37" s="73">
        <v>0</v>
      </c>
      <c r="BW37" s="73">
        <v>3310.28084601922</v>
      </c>
      <c r="BX37" s="73">
        <v>0</v>
      </c>
      <c r="BY37" s="73">
        <v>276.55002428029098</v>
      </c>
      <c r="BZ37" s="73">
        <v>1127.7380698337299</v>
      </c>
      <c r="CA37" s="73">
        <v>0</v>
      </c>
      <c r="CB37" s="73">
        <v>1649.55310611749</v>
      </c>
      <c r="CC37" s="73">
        <v>32110.125946747299</v>
      </c>
      <c r="CD37" s="73">
        <v>1179.64932583784</v>
      </c>
      <c r="CE37" s="90"/>
      <c r="CF37" s="40">
        <f t="shared" si="14"/>
        <v>0</v>
      </c>
      <c r="CG37" s="40">
        <f t="shared" si="15"/>
        <v>0</v>
      </c>
      <c r="CH37" s="40">
        <f t="shared" si="16"/>
        <v>0</v>
      </c>
      <c r="CI37" s="40">
        <f t="shared" si="17"/>
        <v>0</v>
      </c>
      <c r="CJ37" s="40">
        <f t="shared" si="18"/>
        <v>0</v>
      </c>
      <c r="CK37" s="40">
        <f t="shared" si="19"/>
        <v>0</v>
      </c>
      <c r="CL37" s="40">
        <f t="shared" si="20"/>
        <v>-9.2445060196543678E-7</v>
      </c>
      <c r="CM37" s="40">
        <f t="shared" si="21"/>
        <v>1.7502107278825641E-6</v>
      </c>
      <c r="CN37" s="40">
        <f t="shared" si="22"/>
        <v>1.7893326630339999E-6</v>
      </c>
      <c r="CO37" s="40">
        <f t="shared" si="10"/>
        <v>2.7644855486748344E-3</v>
      </c>
      <c r="CP37" s="40">
        <f t="shared" si="11"/>
        <v>0</v>
      </c>
      <c r="CQ37" s="40">
        <f t="shared" si="23"/>
        <v>1.5615515694419253E-3</v>
      </c>
      <c r="CR37" s="40">
        <f t="shared" si="12"/>
        <v>0</v>
      </c>
      <c r="CS37" s="40">
        <f t="shared" si="13"/>
        <v>-4.5438556175736057E-6</v>
      </c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</row>
    <row r="38" spans="1:142" x14ac:dyDescent="0.25">
      <c r="A38" s="33" t="s">
        <v>201</v>
      </c>
      <c r="B38" s="73"/>
      <c r="C38" s="73"/>
      <c r="D38" s="73"/>
      <c r="E38" s="73"/>
      <c r="F38" s="73"/>
      <c r="G38" s="73"/>
      <c r="H38" s="73">
        <v>37518.188815000001</v>
      </c>
      <c r="I38" s="73">
        <v>0.86259480060000004</v>
      </c>
      <c r="J38" s="73">
        <v>3.2426892627999999</v>
      </c>
      <c r="K38" s="73">
        <v>0.1956435587</v>
      </c>
      <c r="L38" s="73"/>
      <c r="M38" s="73">
        <v>120.02670723</v>
      </c>
      <c r="N38" s="73"/>
      <c r="O38" s="73">
        <v>110.91148411</v>
      </c>
      <c r="P38" s="73"/>
      <c r="Q38" s="73" t="s">
        <v>201</v>
      </c>
      <c r="R38" s="73">
        <v>12.5688230042</v>
      </c>
      <c r="S38" s="73">
        <v>3913.3287078165599</v>
      </c>
      <c r="T38" s="73">
        <v>0.86259658063674205</v>
      </c>
      <c r="U38" s="73">
        <v>0.86259658063674205</v>
      </c>
      <c r="V38" s="73">
        <v>0.53669729499743701</v>
      </c>
      <c r="W38" s="73">
        <v>5.7741703977351698E-2</v>
      </c>
      <c r="X38" s="73">
        <v>3.2426877457258199</v>
      </c>
      <c r="Y38" s="73">
        <v>0</v>
      </c>
      <c r="Z38" s="73">
        <v>0</v>
      </c>
      <c r="AA38" s="73">
        <v>0</v>
      </c>
      <c r="AB38" s="73">
        <v>0</v>
      </c>
      <c r="AC38" s="73">
        <v>2.0954927210947201</v>
      </c>
      <c r="AD38" s="73">
        <v>0</v>
      </c>
      <c r="AE38" s="73">
        <v>5888.2737603292799</v>
      </c>
      <c r="AF38" s="73">
        <v>42.338464757882903</v>
      </c>
      <c r="AG38" s="73">
        <v>0.196169095781382</v>
      </c>
      <c r="AH38" s="73">
        <v>0.196169095781382</v>
      </c>
      <c r="AI38" s="73">
        <v>0</v>
      </c>
      <c r="AJ38" s="73">
        <v>0</v>
      </c>
      <c r="AK38" s="73">
        <v>58.153045255375503</v>
      </c>
      <c r="AL38" s="73">
        <v>0</v>
      </c>
      <c r="AM38" s="73">
        <v>12485.7794691812</v>
      </c>
      <c r="AN38" s="73">
        <v>131.61100951278701</v>
      </c>
      <c r="AO38" s="73">
        <v>120.209420108929</v>
      </c>
      <c r="AP38" s="73">
        <v>110.910064645606</v>
      </c>
      <c r="AQ38" s="73">
        <v>0</v>
      </c>
      <c r="AR38" s="73">
        <v>0</v>
      </c>
      <c r="AS38" s="73">
        <v>43954.596823139698</v>
      </c>
      <c r="AT38" s="73">
        <v>0</v>
      </c>
      <c r="AU38" s="73">
        <v>0</v>
      </c>
      <c r="AV38" s="73">
        <v>0</v>
      </c>
      <c r="AW38" s="73">
        <v>0.95548821110368798</v>
      </c>
      <c r="AX38" s="73">
        <v>64.487479292713104</v>
      </c>
      <c r="AY38" s="73">
        <v>0</v>
      </c>
      <c r="AZ38" s="73">
        <v>10434.905553278601</v>
      </c>
      <c r="BA38" s="73">
        <v>0</v>
      </c>
      <c r="BB38" s="73">
        <v>0</v>
      </c>
      <c r="BC38" s="73">
        <v>0</v>
      </c>
      <c r="BD38" s="73">
        <v>0</v>
      </c>
      <c r="BE38" s="73">
        <v>0</v>
      </c>
      <c r="BF38" s="73">
        <v>0</v>
      </c>
      <c r="BG38" s="73">
        <v>0</v>
      </c>
      <c r="BH38" s="73">
        <v>0</v>
      </c>
      <c r="BI38" s="73">
        <v>0</v>
      </c>
      <c r="BJ38" s="73">
        <v>0</v>
      </c>
      <c r="BK38" s="73">
        <v>0</v>
      </c>
      <c r="BL38" s="73">
        <v>0</v>
      </c>
      <c r="BM38" s="73">
        <v>0</v>
      </c>
      <c r="BN38" s="73">
        <v>0</v>
      </c>
      <c r="BO38" s="73">
        <v>0</v>
      </c>
      <c r="BP38" s="73">
        <v>0</v>
      </c>
      <c r="BQ38" s="73">
        <v>0</v>
      </c>
      <c r="BR38" s="73">
        <v>2335.9292160711798</v>
      </c>
      <c r="BS38" s="73">
        <v>0</v>
      </c>
      <c r="BT38" s="73">
        <v>0</v>
      </c>
      <c r="BU38" s="73">
        <v>0</v>
      </c>
      <c r="BV38" s="73">
        <v>0</v>
      </c>
      <c r="BW38" s="73">
        <v>3581.4158004810301</v>
      </c>
      <c r="BX38" s="73">
        <v>0</v>
      </c>
      <c r="BY38" s="73">
        <v>332.33839679053699</v>
      </c>
      <c r="BZ38" s="73">
        <v>1468.0795395975899</v>
      </c>
      <c r="CA38" s="73">
        <v>0</v>
      </c>
      <c r="CB38" s="73">
        <v>2155.4942776327598</v>
      </c>
      <c r="CC38" s="73">
        <v>37517.977865595203</v>
      </c>
      <c r="CD38" s="73">
        <v>1434.0003051910601</v>
      </c>
      <c r="CE38" s="90"/>
      <c r="CF38" s="40">
        <f t="shared" si="14"/>
        <v>0</v>
      </c>
      <c r="CG38" s="40">
        <f t="shared" si="15"/>
        <v>0</v>
      </c>
      <c r="CH38" s="40">
        <f t="shared" si="16"/>
        <v>0</v>
      </c>
      <c r="CI38" s="40">
        <f t="shared" si="17"/>
        <v>0</v>
      </c>
      <c r="CJ38" s="40">
        <f t="shared" si="18"/>
        <v>0</v>
      </c>
      <c r="CK38" s="40">
        <f t="shared" si="19"/>
        <v>0</v>
      </c>
      <c r="CL38" s="40">
        <f t="shared" si="20"/>
        <v>-5.622590307819395E-6</v>
      </c>
      <c r="CM38" s="40">
        <f t="shared" si="21"/>
        <v>2.0635838991458775E-6</v>
      </c>
      <c r="CN38" s="40">
        <f t="shared" si="22"/>
        <v>-4.6784445165968698E-7</v>
      </c>
      <c r="CO38" s="40">
        <f t="shared" si="10"/>
        <v>2.6861966980873818E-3</v>
      </c>
      <c r="CP38" s="40">
        <f t="shared" si="11"/>
        <v>0</v>
      </c>
      <c r="CQ38" s="40">
        <f t="shared" si="23"/>
        <v>1.522268527944152E-3</v>
      </c>
      <c r="CR38" s="40">
        <f t="shared" si="12"/>
        <v>0</v>
      </c>
      <c r="CS38" s="40">
        <f t="shared" si="13"/>
        <v>-1.279817329463036E-5</v>
      </c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</row>
    <row r="39" spans="1:142" x14ac:dyDescent="0.25">
      <c r="A39" s="33" t="s">
        <v>314</v>
      </c>
      <c r="B39" s="73"/>
      <c r="C39" s="73"/>
      <c r="D39" s="73"/>
      <c r="E39" s="73"/>
      <c r="F39" s="73"/>
      <c r="G39" s="73"/>
      <c r="H39" s="73">
        <v>107259.74541</v>
      </c>
      <c r="I39" s="73">
        <v>2.4559663378000001</v>
      </c>
      <c r="J39" s="73">
        <v>54.899529925000003</v>
      </c>
      <c r="K39" s="73">
        <v>0.39828543859999999</v>
      </c>
      <c r="L39" s="73"/>
      <c r="M39" s="73">
        <v>330.81187390000002</v>
      </c>
      <c r="N39" s="73"/>
      <c r="O39" s="73">
        <v>372.40818246999999</v>
      </c>
      <c r="P39" s="73"/>
      <c r="Q39" s="73" t="s">
        <v>314</v>
      </c>
      <c r="R39" s="73">
        <v>34.014884374119497</v>
      </c>
      <c r="S39" s="73">
        <v>10565.5495136641</v>
      </c>
      <c r="T39" s="73">
        <v>2.4559630887208401</v>
      </c>
      <c r="U39" s="73">
        <v>2.4559630887208401</v>
      </c>
      <c r="V39" s="73">
        <v>1.4616788568197201</v>
      </c>
      <c r="W39" s="73">
        <v>0.15511869014823401</v>
      </c>
      <c r="X39" s="73">
        <v>54.899450883355598</v>
      </c>
      <c r="Y39" s="73">
        <v>0</v>
      </c>
      <c r="Z39" s="73">
        <v>0</v>
      </c>
      <c r="AA39" s="73">
        <v>0</v>
      </c>
      <c r="AB39" s="73">
        <v>0</v>
      </c>
      <c r="AC39" s="73">
        <v>5.4180403078817303</v>
      </c>
      <c r="AD39" s="73">
        <v>0</v>
      </c>
      <c r="AE39" s="73">
        <v>16339.5082693326</v>
      </c>
      <c r="AF39" s="73">
        <v>114.56258311998</v>
      </c>
      <c r="AG39" s="73">
        <v>0.39978562594906197</v>
      </c>
      <c r="AH39" s="73">
        <v>0.39978562594906197</v>
      </c>
      <c r="AI39" s="73">
        <v>0</v>
      </c>
      <c r="AJ39" s="73">
        <v>0</v>
      </c>
      <c r="AK39" s="73">
        <v>242.20121314221001</v>
      </c>
      <c r="AL39" s="73">
        <v>0</v>
      </c>
      <c r="AM39" s="73">
        <v>37898.896227814301</v>
      </c>
      <c r="AN39" s="73">
        <v>283.92893149657198</v>
      </c>
      <c r="AO39" s="73">
        <v>330.901265883608</v>
      </c>
      <c r="AP39" s="73">
        <v>372.40635753176599</v>
      </c>
      <c r="AQ39" s="73">
        <v>0</v>
      </c>
      <c r="AR39" s="73">
        <v>0</v>
      </c>
      <c r="AS39" s="73">
        <v>124921.337147549</v>
      </c>
      <c r="AT39" s="73">
        <v>0</v>
      </c>
      <c r="AU39" s="73">
        <v>0</v>
      </c>
      <c r="AV39" s="73">
        <v>0</v>
      </c>
      <c r="AW39" s="73">
        <v>0.88337715685063101</v>
      </c>
      <c r="AX39" s="73">
        <v>209.76552346084199</v>
      </c>
      <c r="AY39" s="73">
        <v>0</v>
      </c>
      <c r="AZ39" s="73">
        <v>31214.860593085199</v>
      </c>
      <c r="BA39" s="73">
        <v>0</v>
      </c>
      <c r="BB39" s="73">
        <v>0</v>
      </c>
      <c r="BC39" s="73">
        <v>0</v>
      </c>
      <c r="BD39" s="73">
        <v>0</v>
      </c>
      <c r="BE39" s="73">
        <v>0</v>
      </c>
      <c r="BF39" s="73">
        <v>0</v>
      </c>
      <c r="BG39" s="73">
        <v>0</v>
      </c>
      <c r="BH39" s="73">
        <v>0</v>
      </c>
      <c r="BI39" s="73">
        <v>0</v>
      </c>
      <c r="BJ39" s="73">
        <v>0</v>
      </c>
      <c r="BK39" s="73">
        <v>0</v>
      </c>
      <c r="BL39" s="73">
        <v>0</v>
      </c>
      <c r="BM39" s="73">
        <v>0</v>
      </c>
      <c r="BN39" s="73">
        <v>0</v>
      </c>
      <c r="BO39" s="73">
        <v>0</v>
      </c>
      <c r="BP39" s="73">
        <v>0</v>
      </c>
      <c r="BQ39" s="73">
        <v>0</v>
      </c>
      <c r="BR39" s="73">
        <v>6373.2129172731902</v>
      </c>
      <c r="BS39" s="73">
        <v>0</v>
      </c>
      <c r="BT39" s="73">
        <v>0</v>
      </c>
      <c r="BU39" s="73">
        <v>0</v>
      </c>
      <c r="BV39" s="73">
        <v>0</v>
      </c>
      <c r="BW39" s="73">
        <v>11928.121462962899</v>
      </c>
      <c r="BX39" s="73">
        <v>0</v>
      </c>
      <c r="BY39" s="73">
        <v>900.74925173244696</v>
      </c>
      <c r="BZ39" s="73">
        <v>3558.4586856916599</v>
      </c>
      <c r="CA39" s="73">
        <v>0</v>
      </c>
      <c r="CB39" s="73">
        <v>5734.1576202615697</v>
      </c>
      <c r="CC39" s="73">
        <v>107259.601978978</v>
      </c>
      <c r="CD39" s="73">
        <v>4067.3349946630501</v>
      </c>
      <c r="CE39" s="90"/>
      <c r="CF39" s="40">
        <f t="shared" si="14"/>
        <v>0</v>
      </c>
      <c r="CG39" s="40">
        <f t="shared" si="15"/>
        <v>0</v>
      </c>
      <c r="CH39" s="40">
        <f t="shared" si="16"/>
        <v>0</v>
      </c>
      <c r="CI39" s="40">
        <f t="shared" si="17"/>
        <v>0</v>
      </c>
      <c r="CJ39" s="40">
        <f t="shared" si="18"/>
        <v>0</v>
      </c>
      <c r="CK39" s="40">
        <f t="shared" si="19"/>
        <v>0</v>
      </c>
      <c r="CL39" s="40">
        <f t="shared" si="20"/>
        <v>-1.3372306773458028E-6</v>
      </c>
      <c r="CM39" s="40">
        <f t="shared" si="21"/>
        <v>-1.3229330996652749E-6</v>
      </c>
      <c r="CN39" s="40">
        <f t="shared" si="22"/>
        <v>-1.4397508414504642E-6</v>
      </c>
      <c r="CO39" s="40">
        <f t="shared" si="10"/>
        <v>3.7666135983661538E-3</v>
      </c>
      <c r="CP39" s="40">
        <f t="shared" si="11"/>
        <v>0</v>
      </c>
      <c r="CQ39" s="40">
        <f t="shared" si="23"/>
        <v>2.7021999710628196E-4</v>
      </c>
      <c r="CR39" s="40">
        <f t="shared" si="12"/>
        <v>0</v>
      </c>
      <c r="CS39" s="40">
        <f t="shared" si="13"/>
        <v>-4.9003709367786386E-6</v>
      </c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</row>
    <row r="40" spans="1:142" x14ac:dyDescent="0.25">
      <c r="A40" s="33" t="s">
        <v>203</v>
      </c>
      <c r="B40" s="73"/>
      <c r="C40" s="73"/>
      <c r="D40" s="73"/>
      <c r="E40" s="73"/>
      <c r="F40" s="73"/>
      <c r="G40" s="73"/>
      <c r="H40" s="73">
        <v>6700.1133883000002</v>
      </c>
      <c r="I40" s="73">
        <v>0.19680326579999999</v>
      </c>
      <c r="J40" s="73">
        <v>0.91512209820000001</v>
      </c>
      <c r="K40" s="73">
        <v>2.95621249E-2</v>
      </c>
      <c r="L40" s="73"/>
      <c r="M40" s="73">
        <v>25.295438007000001</v>
      </c>
      <c r="N40" s="73"/>
      <c r="O40" s="73">
        <v>0.28837404779999998</v>
      </c>
      <c r="P40" s="73"/>
      <c r="Q40" s="73" t="s">
        <v>203</v>
      </c>
      <c r="R40" s="73">
        <v>2.5647095485736502</v>
      </c>
      <c r="S40" s="73">
        <v>851.11943646114196</v>
      </c>
      <c r="T40" s="73">
        <v>0.19680323324710999</v>
      </c>
      <c r="U40" s="73">
        <v>0.19680323324710999</v>
      </c>
      <c r="V40" s="73">
        <v>0.118551578332974</v>
      </c>
      <c r="W40" s="73">
        <v>1.3143029051185799E-2</v>
      </c>
      <c r="X40" s="73">
        <v>0.91512692774304005</v>
      </c>
      <c r="Y40" s="73">
        <v>0</v>
      </c>
      <c r="Z40" s="73">
        <v>0</v>
      </c>
      <c r="AA40" s="73">
        <v>0</v>
      </c>
      <c r="AB40" s="73">
        <v>0</v>
      </c>
      <c r="AC40" s="73">
        <v>0.413041315273732</v>
      </c>
      <c r="AD40" s="73">
        <v>0</v>
      </c>
      <c r="AE40" s="73">
        <v>1272.00086216306</v>
      </c>
      <c r="AF40" s="73">
        <v>8.4018835488902699</v>
      </c>
      <c r="AG40" s="73">
        <v>2.9683028698887299E-2</v>
      </c>
      <c r="AH40" s="73">
        <v>2.9683028698887299E-2</v>
      </c>
      <c r="AI40" s="73">
        <v>0</v>
      </c>
      <c r="AJ40" s="73">
        <v>0</v>
      </c>
      <c r="AK40" s="73">
        <v>4.0340703677452598</v>
      </c>
      <c r="AL40" s="73">
        <v>0</v>
      </c>
      <c r="AM40" s="73">
        <v>2170.7486091378701</v>
      </c>
      <c r="AN40" s="73">
        <v>24.852091334843401</v>
      </c>
      <c r="AO40" s="73">
        <v>25.296125935699902</v>
      </c>
      <c r="AP40" s="73">
        <v>0.28837272495858002</v>
      </c>
      <c r="AQ40" s="73">
        <v>0</v>
      </c>
      <c r="AR40" s="73">
        <v>0</v>
      </c>
      <c r="AS40" s="73">
        <v>8122.3647106158096</v>
      </c>
      <c r="AT40" s="73">
        <v>0</v>
      </c>
      <c r="AU40" s="73">
        <v>0</v>
      </c>
      <c r="AV40" s="73">
        <v>0</v>
      </c>
      <c r="AW40" s="73">
        <v>4.0351339304496602E-2</v>
      </c>
      <c r="AX40" s="73">
        <v>9.94274402067939</v>
      </c>
      <c r="AY40" s="73">
        <v>0</v>
      </c>
      <c r="AZ40" s="73">
        <v>2092.8804751037601</v>
      </c>
      <c r="BA40" s="73">
        <v>0</v>
      </c>
      <c r="BB40" s="73">
        <v>0</v>
      </c>
      <c r="BC40" s="73">
        <v>0</v>
      </c>
      <c r="BD40" s="73">
        <v>0</v>
      </c>
      <c r="BE40" s="73">
        <v>0</v>
      </c>
      <c r="BF40" s="73">
        <v>0</v>
      </c>
      <c r="BG40" s="73">
        <v>0</v>
      </c>
      <c r="BH40" s="73">
        <v>0</v>
      </c>
      <c r="BI40" s="73">
        <v>0</v>
      </c>
      <c r="BJ40" s="73">
        <v>0</v>
      </c>
      <c r="BK40" s="73">
        <v>0</v>
      </c>
      <c r="BL40" s="73">
        <v>0</v>
      </c>
      <c r="BM40" s="73">
        <v>0</v>
      </c>
      <c r="BN40" s="73">
        <v>0</v>
      </c>
      <c r="BO40" s="73">
        <v>0</v>
      </c>
      <c r="BP40" s="73">
        <v>0</v>
      </c>
      <c r="BQ40" s="73">
        <v>0</v>
      </c>
      <c r="BR40" s="73">
        <v>511.620395550632</v>
      </c>
      <c r="BS40" s="73">
        <v>0</v>
      </c>
      <c r="BT40" s="73">
        <v>0</v>
      </c>
      <c r="BU40" s="73">
        <v>0</v>
      </c>
      <c r="BV40" s="73">
        <v>0</v>
      </c>
      <c r="BW40" s="73">
        <v>493.51597039675897</v>
      </c>
      <c r="BX40" s="73">
        <v>0</v>
      </c>
      <c r="BY40" s="73">
        <v>66.344167646601406</v>
      </c>
      <c r="BZ40" s="73">
        <v>286.201897685853</v>
      </c>
      <c r="CA40" s="73">
        <v>0</v>
      </c>
      <c r="CB40" s="73">
        <v>408.501864131351</v>
      </c>
      <c r="CC40" s="73">
        <v>6700.10851601382</v>
      </c>
      <c r="CD40" s="73">
        <v>212.91999786967301</v>
      </c>
      <c r="CE40" s="90"/>
      <c r="CF40" s="40">
        <f t="shared" si="14"/>
        <v>0</v>
      </c>
      <c r="CG40" s="40">
        <f t="shared" si="15"/>
        <v>0</v>
      </c>
      <c r="CH40" s="40">
        <f t="shared" si="16"/>
        <v>0</v>
      </c>
      <c r="CI40" s="40">
        <f t="shared" si="17"/>
        <v>0</v>
      </c>
      <c r="CJ40" s="40">
        <f t="shared" si="18"/>
        <v>0</v>
      </c>
      <c r="CK40" s="40">
        <f t="shared" si="19"/>
        <v>0</v>
      </c>
      <c r="CL40" s="40">
        <f t="shared" si="20"/>
        <v>-7.2719458579975014E-7</v>
      </c>
      <c r="CM40" s="40">
        <f t="shared" si="21"/>
        <v>-1.6540828152612939E-7</v>
      </c>
      <c r="CN40" s="40">
        <f t="shared" si="22"/>
        <v>5.277484883755756E-6</v>
      </c>
      <c r="CO40" s="40">
        <f t="shared" si="10"/>
        <v>4.0898209887239413E-3</v>
      </c>
      <c r="CP40" s="40">
        <f t="shared" si="11"/>
        <v>0</v>
      </c>
      <c r="CQ40" s="40">
        <f t="shared" si="23"/>
        <v>2.7195761532566753E-5</v>
      </c>
      <c r="CR40" s="40">
        <f t="shared" si="12"/>
        <v>0</v>
      </c>
      <c r="CS40" s="40">
        <f t="shared" si="13"/>
        <v>-4.5872415706318312E-6</v>
      </c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</row>
    <row r="41" spans="1:142" x14ac:dyDescent="0.25">
      <c r="A41" s="33" t="s">
        <v>204</v>
      </c>
      <c r="B41" s="73"/>
      <c r="C41" s="73"/>
      <c r="D41" s="73"/>
      <c r="E41" s="73"/>
      <c r="F41" s="73"/>
      <c r="G41" s="73"/>
      <c r="H41" s="73">
        <v>36650.948790000002</v>
      </c>
      <c r="I41" s="73">
        <v>1.0602055122</v>
      </c>
      <c r="J41" s="73">
        <v>8.1795800299999999E-2</v>
      </c>
      <c r="K41" s="73">
        <v>0.19060335319999999</v>
      </c>
      <c r="L41" s="73"/>
      <c r="M41" s="73">
        <v>142.26859053000001</v>
      </c>
      <c r="N41" s="73"/>
      <c r="O41" s="73">
        <v>1.6285055130999999</v>
      </c>
      <c r="P41" s="73"/>
      <c r="Q41" s="73" t="s">
        <v>204</v>
      </c>
      <c r="R41" s="73">
        <v>14.6020175458121</v>
      </c>
      <c r="S41" s="73">
        <v>4859.0163922199299</v>
      </c>
      <c r="T41" s="73">
        <v>1.0602036773822201</v>
      </c>
      <c r="U41" s="73">
        <v>1.0602036773822201</v>
      </c>
      <c r="V41" s="73">
        <v>0.64723965851948495</v>
      </c>
      <c r="W41" s="73">
        <v>7.0556546473607804E-2</v>
      </c>
      <c r="X41" s="73">
        <v>8.1795869168047805E-2</v>
      </c>
      <c r="Y41" s="73">
        <v>0</v>
      </c>
      <c r="Z41" s="73">
        <v>0</v>
      </c>
      <c r="AA41" s="73">
        <v>0</v>
      </c>
      <c r="AB41" s="73">
        <v>0</v>
      </c>
      <c r="AC41" s="73">
        <v>3.3523631763646899</v>
      </c>
      <c r="AD41" s="73">
        <v>0</v>
      </c>
      <c r="AE41" s="73">
        <v>7008.8477877313599</v>
      </c>
      <c r="AF41" s="73">
        <v>48.571757674848499</v>
      </c>
      <c r="AG41" s="73">
        <v>0.19125186282048301</v>
      </c>
      <c r="AH41" s="73">
        <v>0.19125186282048301</v>
      </c>
      <c r="AI41" s="73">
        <v>0</v>
      </c>
      <c r="AJ41" s="73">
        <v>0</v>
      </c>
      <c r="AK41" s="73">
        <v>18.902361193904198</v>
      </c>
      <c r="AL41" s="73">
        <v>0</v>
      </c>
      <c r="AM41" s="73">
        <v>11812.600781414299</v>
      </c>
      <c r="AN41" s="73">
        <v>128.44148135837699</v>
      </c>
      <c r="AO41" s="73">
        <v>142.355316571711</v>
      </c>
      <c r="AP41" s="73">
        <v>1.6284897852608999</v>
      </c>
      <c r="AQ41" s="73">
        <v>0</v>
      </c>
      <c r="AR41" s="73">
        <v>0</v>
      </c>
      <c r="AS41" s="73">
        <v>44598.024126170501</v>
      </c>
      <c r="AT41" s="73">
        <v>0</v>
      </c>
      <c r="AU41" s="73">
        <v>0</v>
      </c>
      <c r="AV41" s="73">
        <v>0</v>
      </c>
      <c r="AW41" s="73">
        <v>0.58450735773706497</v>
      </c>
      <c r="AX41" s="73">
        <v>53.957976791674199</v>
      </c>
      <c r="AY41" s="73">
        <v>0</v>
      </c>
      <c r="AZ41" s="73">
        <v>10790.987319079301</v>
      </c>
      <c r="BA41" s="73">
        <v>0</v>
      </c>
      <c r="BB41" s="73">
        <v>0</v>
      </c>
      <c r="BC41" s="73">
        <v>0</v>
      </c>
      <c r="BD41" s="73">
        <v>0</v>
      </c>
      <c r="BE41" s="73">
        <v>0</v>
      </c>
      <c r="BF41" s="73">
        <v>0</v>
      </c>
      <c r="BG41" s="73">
        <v>0</v>
      </c>
      <c r="BH41" s="73">
        <v>0</v>
      </c>
      <c r="BI41" s="73">
        <v>0</v>
      </c>
      <c r="BJ41" s="73">
        <v>0</v>
      </c>
      <c r="BK41" s="73">
        <v>0</v>
      </c>
      <c r="BL41" s="73">
        <v>0</v>
      </c>
      <c r="BM41" s="73">
        <v>0</v>
      </c>
      <c r="BN41" s="73">
        <v>0</v>
      </c>
      <c r="BO41" s="73">
        <v>0</v>
      </c>
      <c r="BP41" s="73">
        <v>0</v>
      </c>
      <c r="BQ41" s="73">
        <v>0</v>
      </c>
      <c r="BR41" s="73">
        <v>3039.6739059768302</v>
      </c>
      <c r="BS41" s="73">
        <v>0</v>
      </c>
      <c r="BT41" s="73">
        <v>0</v>
      </c>
      <c r="BU41" s="73">
        <v>0</v>
      </c>
      <c r="BV41" s="73">
        <v>0</v>
      </c>
      <c r="BW41" s="73">
        <v>2625.3533671272298</v>
      </c>
      <c r="BX41" s="73">
        <v>0</v>
      </c>
      <c r="BY41" s="73">
        <v>382.328768986954</v>
      </c>
      <c r="BZ41" s="73">
        <v>1689.88684329234</v>
      </c>
      <c r="CA41" s="73">
        <v>0</v>
      </c>
      <c r="CB41" s="73">
        <v>2102.6901783415601</v>
      </c>
      <c r="CC41" s="73">
        <v>36650.903930289802</v>
      </c>
      <c r="CD41" s="73">
        <v>1188.7961471081701</v>
      </c>
      <c r="CE41" s="90"/>
      <c r="CF41" s="40">
        <f t="shared" si="14"/>
        <v>0</v>
      </c>
      <c r="CG41" s="40">
        <f t="shared" si="15"/>
        <v>0</v>
      </c>
      <c r="CH41" s="40">
        <f t="shared" si="16"/>
        <v>0</v>
      </c>
      <c r="CI41" s="40">
        <f t="shared" si="17"/>
        <v>0</v>
      </c>
      <c r="CJ41" s="40">
        <f t="shared" si="18"/>
        <v>0</v>
      </c>
      <c r="CK41" s="40">
        <f t="shared" si="19"/>
        <v>0</v>
      </c>
      <c r="CL41" s="40">
        <f t="shared" si="20"/>
        <v>-1.2239713208362674E-6</v>
      </c>
      <c r="CM41" s="40">
        <f t="shared" si="21"/>
        <v>-1.7306246372232526E-6</v>
      </c>
      <c r="CN41" s="40">
        <f t="shared" si="22"/>
        <v>8.4195090155683261E-7</v>
      </c>
      <c r="CO41" s="40">
        <f t="shared" si="10"/>
        <v>3.4024040479630853E-3</v>
      </c>
      <c r="CP41" s="40">
        <f t="shared" si="11"/>
        <v>0</v>
      </c>
      <c r="CQ41" s="40">
        <f t="shared" si="23"/>
        <v>6.0959373666319655E-4</v>
      </c>
      <c r="CR41" s="40">
        <f t="shared" si="12"/>
        <v>0</v>
      </c>
      <c r="CS41" s="40">
        <f t="shared" si="13"/>
        <v>-9.657835956623698E-6</v>
      </c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</row>
    <row r="42" spans="1:142" x14ac:dyDescent="0.25">
      <c r="A42" s="33" t="s">
        <v>205</v>
      </c>
      <c r="B42" s="73"/>
      <c r="C42" s="73"/>
      <c r="D42" s="73"/>
      <c r="E42" s="73"/>
      <c r="F42" s="73"/>
      <c r="G42" s="73"/>
      <c r="H42" s="73">
        <v>24135.304817</v>
      </c>
      <c r="I42" s="73">
        <v>0.1730862786</v>
      </c>
      <c r="J42" s="73">
        <v>37.181076916000002</v>
      </c>
      <c r="K42" s="73">
        <v>0.12735990329999999</v>
      </c>
      <c r="L42" s="73"/>
      <c r="M42" s="73">
        <v>24.414715602000001</v>
      </c>
      <c r="N42" s="73"/>
      <c r="O42" s="73">
        <v>247.01988596000001</v>
      </c>
      <c r="P42" s="73"/>
      <c r="Q42" s="73" t="s">
        <v>205</v>
      </c>
      <c r="R42" s="73">
        <v>2.5738383700499399</v>
      </c>
      <c r="S42" s="73">
        <v>795.593890738185</v>
      </c>
      <c r="T42" s="73">
        <v>0.173089003844556</v>
      </c>
      <c r="U42" s="73">
        <v>0.173089003844556</v>
      </c>
      <c r="V42" s="73">
        <v>0.10833298508010999</v>
      </c>
      <c r="W42" s="73">
        <v>1.15857407103181E-2</v>
      </c>
      <c r="X42" s="73">
        <v>37.181002027012902</v>
      </c>
      <c r="Y42" s="73">
        <v>0</v>
      </c>
      <c r="Z42" s="73">
        <v>0</v>
      </c>
      <c r="AA42" s="73">
        <v>0</v>
      </c>
      <c r="AB42" s="73">
        <v>0</v>
      </c>
      <c r="AC42" s="73">
        <v>0.44928279120160602</v>
      </c>
      <c r="AD42" s="73">
        <v>0</v>
      </c>
      <c r="AE42" s="73">
        <v>1204.95291513902</v>
      </c>
      <c r="AF42" s="73">
        <v>8.7114115048446497</v>
      </c>
      <c r="AG42" s="73">
        <v>0.12746722475920499</v>
      </c>
      <c r="AH42" s="73">
        <v>0.12746722475920499</v>
      </c>
      <c r="AI42" s="73">
        <v>0</v>
      </c>
      <c r="AJ42" s="73">
        <v>0</v>
      </c>
      <c r="AK42" s="73">
        <v>132.014478241848</v>
      </c>
      <c r="AL42" s="73">
        <v>0</v>
      </c>
      <c r="AM42" s="73">
        <v>9874.2810204269408</v>
      </c>
      <c r="AN42" s="73">
        <v>28.700278555529501</v>
      </c>
      <c r="AO42" s="73">
        <v>24.712126755745299</v>
      </c>
      <c r="AP42" s="73">
        <v>247.01746631281699</v>
      </c>
      <c r="AQ42" s="73">
        <v>0</v>
      </c>
      <c r="AR42" s="73">
        <v>0</v>
      </c>
      <c r="AS42" s="73">
        <v>25437.614888032698</v>
      </c>
      <c r="AT42" s="73">
        <v>0</v>
      </c>
      <c r="AU42" s="73">
        <v>0</v>
      </c>
      <c r="AV42" s="73">
        <v>0</v>
      </c>
      <c r="AW42" s="73">
        <v>1.2862621085021</v>
      </c>
      <c r="AX42" s="73">
        <v>73.021925339307799</v>
      </c>
      <c r="AY42" s="73">
        <v>0</v>
      </c>
      <c r="AZ42" s="73">
        <v>5010.4203045013901</v>
      </c>
      <c r="BA42" s="73">
        <v>0</v>
      </c>
      <c r="BB42" s="73">
        <v>0</v>
      </c>
      <c r="BC42" s="73">
        <v>0</v>
      </c>
      <c r="BD42" s="73">
        <v>0</v>
      </c>
      <c r="BE42" s="73">
        <v>0</v>
      </c>
      <c r="BF42" s="73">
        <v>0</v>
      </c>
      <c r="BG42" s="73">
        <v>0</v>
      </c>
      <c r="BH42" s="73">
        <v>0</v>
      </c>
      <c r="BI42" s="73">
        <v>0</v>
      </c>
      <c r="BJ42" s="73">
        <v>0</v>
      </c>
      <c r="BK42" s="73">
        <v>0</v>
      </c>
      <c r="BL42" s="73">
        <v>0</v>
      </c>
      <c r="BM42" s="73">
        <v>0</v>
      </c>
      <c r="BN42" s="73">
        <v>0</v>
      </c>
      <c r="BO42" s="73">
        <v>0</v>
      </c>
      <c r="BP42" s="73">
        <v>0</v>
      </c>
      <c r="BQ42" s="73">
        <v>0</v>
      </c>
      <c r="BR42" s="73">
        <v>477.229336975509</v>
      </c>
      <c r="BS42" s="73">
        <v>0</v>
      </c>
      <c r="BT42" s="73">
        <v>0</v>
      </c>
      <c r="BU42" s="73">
        <v>0</v>
      </c>
      <c r="BV42" s="73">
        <v>0</v>
      </c>
      <c r="BW42" s="73">
        <v>4561.9921960719503</v>
      </c>
      <c r="BX42" s="73">
        <v>0</v>
      </c>
      <c r="BY42" s="73">
        <v>68.270428630929203</v>
      </c>
      <c r="BZ42" s="73">
        <v>327.692014489408</v>
      </c>
      <c r="CA42" s="73">
        <v>0</v>
      </c>
      <c r="CB42" s="73">
        <v>1033.6398799312101</v>
      </c>
      <c r="CC42" s="73">
        <v>24135.266939929501</v>
      </c>
      <c r="CD42" s="73">
        <v>1290.6661270162499</v>
      </c>
      <c r="CE42" s="90"/>
      <c r="CF42" s="40">
        <f t="shared" si="14"/>
        <v>0</v>
      </c>
      <c r="CG42" s="40">
        <f t="shared" si="15"/>
        <v>0</v>
      </c>
      <c r="CH42" s="40">
        <f t="shared" si="16"/>
        <v>0</v>
      </c>
      <c r="CI42" s="40">
        <f t="shared" si="17"/>
        <v>0</v>
      </c>
      <c r="CJ42" s="40">
        <f t="shared" si="18"/>
        <v>0</v>
      </c>
      <c r="CK42" s="40">
        <f t="shared" si="19"/>
        <v>0</v>
      </c>
      <c r="CL42" s="40">
        <f t="shared" si="20"/>
        <v>-1.5693636681379574E-6</v>
      </c>
      <c r="CM42" s="40">
        <f t="shared" si="21"/>
        <v>1.574500635196823E-5</v>
      </c>
      <c r="CN42" s="40">
        <f t="shared" si="22"/>
        <v>-2.014169392395434E-6</v>
      </c>
      <c r="CO42" s="40">
        <f t="shared" si="10"/>
        <v>8.4266285089901541E-4</v>
      </c>
      <c r="CP42" s="40">
        <f t="shared" si="11"/>
        <v>0</v>
      </c>
      <c r="CQ42" s="40">
        <f t="shared" si="23"/>
        <v>1.2181634985784328E-2</v>
      </c>
      <c r="CR42" s="40">
        <f t="shared" si="12"/>
        <v>0</v>
      </c>
      <c r="CS42" s="40">
        <f t="shared" si="13"/>
        <v>-9.7953538178291783E-6</v>
      </c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</row>
    <row r="43" spans="1:142" x14ac:dyDescent="0.25">
      <c r="A43" s="33" t="s">
        <v>206</v>
      </c>
      <c r="B43" s="73"/>
      <c r="C43" s="73"/>
      <c r="D43" s="73"/>
      <c r="E43" s="73"/>
      <c r="F43" s="73"/>
      <c r="G43" s="73"/>
      <c r="H43" s="73">
        <v>54875.985017999999</v>
      </c>
      <c r="I43" s="73">
        <v>1.4073754107000001</v>
      </c>
      <c r="J43" s="73">
        <v>1.6158982307</v>
      </c>
      <c r="K43" s="73">
        <v>0.25839514990000001</v>
      </c>
      <c r="L43" s="73"/>
      <c r="M43" s="73">
        <v>195.61456522</v>
      </c>
      <c r="N43" s="73"/>
      <c r="O43" s="73">
        <v>95.213829587999996</v>
      </c>
      <c r="P43" s="73"/>
      <c r="Q43" s="73" t="s">
        <v>206</v>
      </c>
      <c r="R43" s="73">
        <v>20.1155281519932</v>
      </c>
      <c r="S43" s="73">
        <v>6593.1788160976002</v>
      </c>
      <c r="T43" s="73">
        <v>1.4073718186870801</v>
      </c>
      <c r="U43" s="73">
        <v>1.4073718186870801</v>
      </c>
      <c r="V43" s="73">
        <v>0.829572938170274</v>
      </c>
      <c r="W43" s="73">
        <v>8.5598402834791101E-2</v>
      </c>
      <c r="X43" s="73">
        <v>1.6158997362594401</v>
      </c>
      <c r="Y43" s="73">
        <v>0</v>
      </c>
      <c r="Z43" s="73">
        <v>0</v>
      </c>
      <c r="AA43" s="73">
        <v>0</v>
      </c>
      <c r="AB43" s="73">
        <v>0</v>
      </c>
      <c r="AC43" s="73">
        <v>5.1613476700061103</v>
      </c>
      <c r="AD43" s="73">
        <v>0</v>
      </c>
      <c r="AE43" s="73">
        <v>9496.17275267902</v>
      </c>
      <c r="AF43" s="73">
        <v>68.742846492416106</v>
      </c>
      <c r="AG43" s="73">
        <v>0.25925577703416602</v>
      </c>
      <c r="AH43" s="73">
        <v>0.25925577703416602</v>
      </c>
      <c r="AI43" s="73">
        <v>0</v>
      </c>
      <c r="AJ43" s="73">
        <v>0</v>
      </c>
      <c r="AK43" s="73">
        <v>62.563621061702896</v>
      </c>
      <c r="AL43" s="73">
        <v>0</v>
      </c>
      <c r="AM43" s="73">
        <v>17775.142757122299</v>
      </c>
      <c r="AN43" s="73">
        <v>160.50390408744801</v>
      </c>
      <c r="AO43" s="73">
        <v>195.75628440201501</v>
      </c>
      <c r="AP43" s="73">
        <v>95.213668223685303</v>
      </c>
      <c r="AQ43" s="73">
        <v>0</v>
      </c>
      <c r="AR43" s="73">
        <v>0</v>
      </c>
      <c r="AS43" s="73">
        <v>65525.917965244102</v>
      </c>
      <c r="AT43" s="73">
        <v>0</v>
      </c>
      <c r="AU43" s="73">
        <v>0</v>
      </c>
      <c r="AV43" s="73">
        <v>0</v>
      </c>
      <c r="AW43" s="73">
        <v>0.89058057293198101</v>
      </c>
      <c r="AX43" s="73">
        <v>87.2086562094279</v>
      </c>
      <c r="AY43" s="73">
        <v>0</v>
      </c>
      <c r="AZ43" s="73">
        <v>15849.4200977893</v>
      </c>
      <c r="BA43" s="73">
        <v>0</v>
      </c>
      <c r="BB43" s="73">
        <v>0</v>
      </c>
      <c r="BC43" s="73">
        <v>0</v>
      </c>
      <c r="BD43" s="73">
        <v>0</v>
      </c>
      <c r="BE43" s="73">
        <v>0</v>
      </c>
      <c r="BF43" s="73">
        <v>0</v>
      </c>
      <c r="BG43" s="73">
        <v>0</v>
      </c>
      <c r="BH43" s="73">
        <v>0</v>
      </c>
      <c r="BI43" s="73">
        <v>0</v>
      </c>
      <c r="BJ43" s="73">
        <v>0</v>
      </c>
      <c r="BK43" s="73">
        <v>0</v>
      </c>
      <c r="BL43" s="73">
        <v>0</v>
      </c>
      <c r="BM43" s="73">
        <v>0</v>
      </c>
      <c r="BN43" s="73">
        <v>0</v>
      </c>
      <c r="BO43" s="73">
        <v>0</v>
      </c>
      <c r="BP43" s="73">
        <v>0</v>
      </c>
      <c r="BQ43" s="73">
        <v>0</v>
      </c>
      <c r="BR43" s="73">
        <v>4172.3279271539895</v>
      </c>
      <c r="BS43" s="73">
        <v>0</v>
      </c>
      <c r="BT43" s="73">
        <v>0</v>
      </c>
      <c r="BU43" s="73">
        <v>0</v>
      </c>
      <c r="BV43" s="73">
        <v>0</v>
      </c>
      <c r="BW43" s="73">
        <v>4643.0626593417601</v>
      </c>
      <c r="BX43" s="73">
        <v>0</v>
      </c>
      <c r="BY43" s="73">
        <v>539.57621778388</v>
      </c>
      <c r="BZ43" s="73">
        <v>2283.3652723969699</v>
      </c>
      <c r="CA43" s="73">
        <v>0</v>
      </c>
      <c r="CB43" s="73">
        <v>3171.24474333835</v>
      </c>
      <c r="CC43" s="73">
        <v>54875.922624382001</v>
      </c>
      <c r="CD43" s="73">
        <v>1883.0259633478399</v>
      </c>
      <c r="CE43" s="90"/>
      <c r="CF43" s="40">
        <f t="shared" si="14"/>
        <v>0</v>
      </c>
      <c r="CG43" s="40">
        <f t="shared" si="15"/>
        <v>0</v>
      </c>
      <c r="CH43" s="40">
        <f t="shared" si="16"/>
        <v>0</v>
      </c>
      <c r="CI43" s="40">
        <f t="shared" si="17"/>
        <v>0</v>
      </c>
      <c r="CJ43" s="40">
        <f t="shared" si="18"/>
        <v>0</v>
      </c>
      <c r="CK43" s="40">
        <f t="shared" si="19"/>
        <v>0</v>
      </c>
      <c r="CL43" s="40">
        <f t="shared" si="20"/>
        <v>-1.136993130559797E-6</v>
      </c>
      <c r="CM43" s="40">
        <f t="shared" si="21"/>
        <v>-2.5522777310771108E-6</v>
      </c>
      <c r="CN43" s="40">
        <f t="shared" si="22"/>
        <v>9.3171674515348298E-7</v>
      </c>
      <c r="CO43" s="40">
        <f t="shared" si="10"/>
        <v>3.3306628800853291E-3</v>
      </c>
      <c r="CP43" s="40">
        <f t="shared" si="11"/>
        <v>0</v>
      </c>
      <c r="CQ43" s="40">
        <f t="shared" si="23"/>
        <v>7.2448174733626537E-4</v>
      </c>
      <c r="CR43" s="40">
        <f t="shared" si="12"/>
        <v>0</v>
      </c>
      <c r="CS43" s="40">
        <f t="shared" si="13"/>
        <v>-1.6947571102930257E-6</v>
      </c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</row>
    <row r="44" spans="1:142" x14ac:dyDescent="0.25">
      <c r="A44" s="33" t="s">
        <v>207</v>
      </c>
      <c r="B44" s="73"/>
      <c r="C44" s="73"/>
      <c r="D44" s="73"/>
      <c r="E44" s="73"/>
      <c r="F44" s="73"/>
      <c r="G44" s="73"/>
      <c r="H44" s="73">
        <v>228498.87635999999</v>
      </c>
      <c r="I44" s="73">
        <v>6.2455930856000004</v>
      </c>
      <c r="J44" s="73">
        <v>18.043997463</v>
      </c>
      <c r="K44" s="73">
        <v>1.1141725122999999</v>
      </c>
      <c r="L44" s="73"/>
      <c r="M44" s="73">
        <v>822.07013451</v>
      </c>
      <c r="N44" s="73"/>
      <c r="O44" s="73">
        <v>547.97167895999996</v>
      </c>
      <c r="P44" s="73"/>
      <c r="Q44" s="73" t="s">
        <v>207</v>
      </c>
      <c r="R44" s="73">
        <v>84.266643213675906</v>
      </c>
      <c r="S44" s="73">
        <v>26094.9734698834</v>
      </c>
      <c r="T44" s="73">
        <v>6.2456018748378099</v>
      </c>
      <c r="U44" s="73">
        <v>6.2456018748378099</v>
      </c>
      <c r="V44" s="73">
        <v>3.77064519686519</v>
      </c>
      <c r="W44" s="73">
        <v>0.41137957735185698</v>
      </c>
      <c r="X44" s="73">
        <v>18.043939574362</v>
      </c>
      <c r="Y44" s="73">
        <v>0</v>
      </c>
      <c r="Z44" s="73">
        <v>0</v>
      </c>
      <c r="AA44" s="73">
        <v>0</v>
      </c>
      <c r="AB44" s="73">
        <v>0</v>
      </c>
      <c r="AC44" s="73">
        <v>14.028177762924001</v>
      </c>
      <c r="AD44" s="73">
        <v>0</v>
      </c>
      <c r="AE44" s="73">
        <v>40921.956115688299</v>
      </c>
      <c r="AF44" s="73">
        <v>279.47216956800497</v>
      </c>
      <c r="AG44" s="73">
        <v>1.1179857349893101</v>
      </c>
      <c r="AH44" s="73">
        <v>1.1179857349893101</v>
      </c>
      <c r="AI44" s="73">
        <v>0</v>
      </c>
      <c r="AJ44" s="73">
        <v>0</v>
      </c>
      <c r="AK44" s="73">
        <v>300.10808371343802</v>
      </c>
      <c r="AL44" s="73">
        <v>0</v>
      </c>
      <c r="AM44" s="73">
        <v>79653.9482038922</v>
      </c>
      <c r="AN44" s="73">
        <v>730.03720814279404</v>
      </c>
      <c r="AO44" s="73">
        <v>822.58244594537905</v>
      </c>
      <c r="AP44" s="73">
        <v>547.96823779392105</v>
      </c>
      <c r="AQ44" s="73">
        <v>0</v>
      </c>
      <c r="AR44" s="73">
        <v>0</v>
      </c>
      <c r="AS44" s="73">
        <v>272686.20939157897</v>
      </c>
      <c r="AT44" s="73">
        <v>0</v>
      </c>
      <c r="AU44" s="73">
        <v>0</v>
      </c>
      <c r="AV44" s="73">
        <v>0</v>
      </c>
      <c r="AW44" s="73">
        <v>3.4289947955710698</v>
      </c>
      <c r="AX44" s="73">
        <v>398.26244496519899</v>
      </c>
      <c r="AY44" s="73">
        <v>0</v>
      </c>
      <c r="AZ44" s="73">
        <v>65127.7455894214</v>
      </c>
      <c r="BA44" s="73">
        <v>0</v>
      </c>
      <c r="BB44" s="73">
        <v>0</v>
      </c>
      <c r="BC44" s="73">
        <v>0</v>
      </c>
      <c r="BD44" s="73">
        <v>0</v>
      </c>
      <c r="BE44" s="73">
        <v>0</v>
      </c>
      <c r="BF44" s="73">
        <v>0</v>
      </c>
      <c r="BG44" s="73">
        <v>0</v>
      </c>
      <c r="BH44" s="73">
        <v>0</v>
      </c>
      <c r="BI44" s="73">
        <v>0</v>
      </c>
      <c r="BJ44" s="73">
        <v>0</v>
      </c>
      <c r="BK44" s="73">
        <v>0</v>
      </c>
      <c r="BL44" s="73">
        <v>0</v>
      </c>
      <c r="BM44" s="73">
        <v>0</v>
      </c>
      <c r="BN44" s="73">
        <v>0</v>
      </c>
      <c r="BO44" s="73">
        <v>0</v>
      </c>
      <c r="BP44" s="73">
        <v>0</v>
      </c>
      <c r="BQ44" s="73">
        <v>0</v>
      </c>
      <c r="BR44" s="73">
        <v>16143.044177318099</v>
      </c>
      <c r="BS44" s="73">
        <v>0</v>
      </c>
      <c r="BT44" s="73">
        <v>0</v>
      </c>
      <c r="BU44" s="73">
        <v>0</v>
      </c>
      <c r="BV44" s="73">
        <v>0</v>
      </c>
      <c r="BW44" s="73">
        <v>20845.983496968998</v>
      </c>
      <c r="BX44" s="73">
        <v>0</v>
      </c>
      <c r="BY44" s="73">
        <v>2201.33583922159</v>
      </c>
      <c r="BZ44" s="73">
        <v>9150.8303460652096</v>
      </c>
      <c r="CA44" s="73">
        <v>0</v>
      </c>
      <c r="CB44" s="73">
        <v>11815.5864140298</v>
      </c>
      <c r="CC44" s="73">
        <v>228498.25164756901</v>
      </c>
      <c r="CD44" s="73">
        <v>8225.6940839404906</v>
      </c>
      <c r="CE44" s="90"/>
      <c r="CF44" s="40">
        <f t="shared" si="14"/>
        <v>0</v>
      </c>
      <c r="CG44" s="40">
        <f t="shared" si="15"/>
        <v>0</v>
      </c>
      <c r="CH44" s="40">
        <f t="shared" si="16"/>
        <v>0</v>
      </c>
      <c r="CI44" s="40">
        <f t="shared" si="17"/>
        <v>0</v>
      </c>
      <c r="CJ44" s="40">
        <f t="shared" si="18"/>
        <v>0</v>
      </c>
      <c r="CK44" s="40">
        <f t="shared" si="19"/>
        <v>0</v>
      </c>
      <c r="CL44" s="40">
        <f t="shared" si="20"/>
        <v>-2.7339846958555889E-6</v>
      </c>
      <c r="CM44" s="40">
        <f t="shared" si="21"/>
        <v>1.407270324706802E-6</v>
      </c>
      <c r="CN44" s="40">
        <f t="shared" si="22"/>
        <v>-3.2081936455153507E-6</v>
      </c>
      <c r="CO44" s="40">
        <f t="shared" si="10"/>
        <v>3.4224706203157778E-3</v>
      </c>
      <c r="CP44" s="40">
        <f t="shared" si="11"/>
        <v>0</v>
      </c>
      <c r="CQ44" s="40">
        <f t="shared" si="23"/>
        <v>6.2319674912459072E-4</v>
      </c>
      <c r="CR44" s="40">
        <f t="shared" si="12"/>
        <v>0</v>
      </c>
      <c r="CS44" s="40">
        <f t="shared" si="13"/>
        <v>-6.2798246899286222E-6</v>
      </c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</row>
    <row r="45" spans="1:142" x14ac:dyDescent="0.25">
      <c r="A45" s="33" t="s">
        <v>208</v>
      </c>
      <c r="B45" s="73"/>
      <c r="C45" s="73"/>
      <c r="D45" s="73"/>
      <c r="E45" s="73"/>
      <c r="F45" s="73"/>
      <c r="G45" s="73"/>
      <c r="H45" s="73">
        <v>25196.002872000001</v>
      </c>
      <c r="I45" s="73">
        <v>0.6739645916</v>
      </c>
      <c r="J45" s="73">
        <v>2.1451589642000002</v>
      </c>
      <c r="K45" s="73">
        <v>0.1078816081</v>
      </c>
      <c r="L45" s="73"/>
      <c r="M45" s="73">
        <v>92.026943039000002</v>
      </c>
      <c r="N45" s="73"/>
      <c r="O45" s="73">
        <v>27.14420239</v>
      </c>
      <c r="P45" s="73"/>
      <c r="Q45" s="73" t="s">
        <v>208</v>
      </c>
      <c r="R45" s="73">
        <v>9.5911055150017397</v>
      </c>
      <c r="S45" s="73">
        <v>2953.8701152047202</v>
      </c>
      <c r="T45" s="73">
        <v>0.673961145741517</v>
      </c>
      <c r="U45" s="73">
        <v>0.673961145741517</v>
      </c>
      <c r="V45" s="73">
        <v>0.41565378347277498</v>
      </c>
      <c r="W45" s="73">
        <v>4.4938810685921697E-2</v>
      </c>
      <c r="X45" s="73">
        <v>2.1451482132777202</v>
      </c>
      <c r="Y45" s="73">
        <v>0</v>
      </c>
      <c r="Z45" s="73">
        <v>0</v>
      </c>
      <c r="AA45" s="73">
        <v>0</v>
      </c>
      <c r="AB45" s="73">
        <v>0</v>
      </c>
      <c r="AC45" s="73">
        <v>1.73658927100209</v>
      </c>
      <c r="AD45" s="73">
        <v>0</v>
      </c>
      <c r="AE45" s="73">
        <v>4537.5346191603803</v>
      </c>
      <c r="AF45" s="73">
        <v>32.151407661659398</v>
      </c>
      <c r="AG45" s="73">
        <v>0.108293604202604</v>
      </c>
      <c r="AH45" s="73">
        <v>0.108293604202604</v>
      </c>
      <c r="AI45" s="73">
        <v>0</v>
      </c>
      <c r="AJ45" s="73">
        <v>0</v>
      </c>
      <c r="AK45" s="73">
        <v>24.1241183087628</v>
      </c>
      <c r="AL45" s="73">
        <v>0</v>
      </c>
      <c r="AM45" s="73">
        <v>8180.8369942036197</v>
      </c>
      <c r="AN45" s="73">
        <v>92.419355435288196</v>
      </c>
      <c r="AO45" s="73">
        <v>92.039159917750496</v>
      </c>
      <c r="AP45" s="73">
        <v>27.143790407610499</v>
      </c>
      <c r="AQ45" s="73">
        <v>0</v>
      </c>
      <c r="AR45" s="73">
        <v>0</v>
      </c>
      <c r="AS45" s="73">
        <v>30113.774044654601</v>
      </c>
      <c r="AT45" s="73">
        <v>0</v>
      </c>
      <c r="AU45" s="73">
        <v>0</v>
      </c>
      <c r="AV45" s="73">
        <v>0</v>
      </c>
      <c r="AW45" s="73">
        <v>0.19576268348931</v>
      </c>
      <c r="AX45" s="73">
        <v>38.390227263099597</v>
      </c>
      <c r="AY45" s="73">
        <v>0</v>
      </c>
      <c r="AZ45" s="73">
        <v>7610.9660363891599</v>
      </c>
      <c r="BA45" s="73">
        <v>0</v>
      </c>
      <c r="BB45" s="73">
        <v>0</v>
      </c>
      <c r="BC45" s="73">
        <v>0</v>
      </c>
      <c r="BD45" s="73">
        <v>0</v>
      </c>
      <c r="BE45" s="73">
        <v>0</v>
      </c>
      <c r="BF45" s="73">
        <v>0</v>
      </c>
      <c r="BG45" s="73">
        <v>0</v>
      </c>
      <c r="BH45" s="73">
        <v>0</v>
      </c>
      <c r="BI45" s="73">
        <v>0</v>
      </c>
      <c r="BJ45" s="73">
        <v>0</v>
      </c>
      <c r="BK45" s="73">
        <v>0</v>
      </c>
      <c r="BL45" s="73">
        <v>0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1820.3137430440499</v>
      </c>
      <c r="BS45" s="73">
        <v>0</v>
      </c>
      <c r="BT45" s="73">
        <v>0</v>
      </c>
      <c r="BU45" s="73">
        <v>0</v>
      </c>
      <c r="BV45" s="73">
        <v>0</v>
      </c>
      <c r="BW45" s="73">
        <v>2002.86120797226</v>
      </c>
      <c r="BX45" s="73">
        <v>0</v>
      </c>
      <c r="BY45" s="73">
        <v>252.558675854775</v>
      </c>
      <c r="BZ45" s="73">
        <v>1127.18932831097</v>
      </c>
      <c r="CA45" s="73">
        <v>0</v>
      </c>
      <c r="CB45" s="73">
        <v>1466.7824152120199</v>
      </c>
      <c r="CC45" s="73">
        <v>25195.8384757243</v>
      </c>
      <c r="CD45" s="73">
        <v>872.28698485786003</v>
      </c>
      <c r="CE45" s="90"/>
      <c r="CF45" s="40">
        <f t="shared" si="14"/>
        <v>0</v>
      </c>
      <c r="CG45" s="40">
        <f t="shared" si="15"/>
        <v>0</v>
      </c>
      <c r="CH45" s="40">
        <f t="shared" si="16"/>
        <v>0</v>
      </c>
      <c r="CI45" s="40">
        <f t="shared" si="17"/>
        <v>0</v>
      </c>
      <c r="CJ45" s="40">
        <f t="shared" si="18"/>
        <v>0</v>
      </c>
      <c r="CK45" s="40">
        <f t="shared" si="19"/>
        <v>0</v>
      </c>
      <c r="CL45" s="40">
        <f t="shared" si="20"/>
        <v>-6.5246966566828637E-6</v>
      </c>
      <c r="CM45" s="40">
        <f t="shared" si="21"/>
        <v>-5.1128182785051247E-6</v>
      </c>
      <c r="CN45" s="40">
        <f t="shared" si="22"/>
        <v>-5.0117135650074283E-6</v>
      </c>
      <c r="CO45" s="40">
        <f t="shared" si="10"/>
        <v>3.8189651587517115E-3</v>
      </c>
      <c r="CP45" s="40">
        <f t="shared" si="11"/>
        <v>0</v>
      </c>
      <c r="CQ45" s="40">
        <f t="shared" si="23"/>
        <v>1.3275328232206831E-4</v>
      </c>
      <c r="CR45" s="40">
        <f t="shared" si="12"/>
        <v>0</v>
      </c>
      <c r="CS45" s="40">
        <f t="shared" si="13"/>
        <v>-1.5177546335006529E-5</v>
      </c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</row>
    <row r="46" spans="1:142" x14ac:dyDescent="0.25">
      <c r="A46" s="33" t="s">
        <v>209</v>
      </c>
      <c r="B46" s="73"/>
      <c r="C46" s="73"/>
      <c r="D46" s="73"/>
      <c r="E46" s="73"/>
      <c r="F46" s="73"/>
      <c r="G46" s="73"/>
      <c r="H46" s="73">
        <v>4088.5051199</v>
      </c>
      <c r="I46" s="73">
        <v>0.1156181678</v>
      </c>
      <c r="J46" s="73">
        <v>6.8335409999999998E-4</v>
      </c>
      <c r="K46" s="73">
        <v>1.9403079399999999E-2</v>
      </c>
      <c r="L46" s="73"/>
      <c r="M46" s="73">
        <v>16.301703369999998</v>
      </c>
      <c r="N46" s="73"/>
      <c r="O46" s="73">
        <v>3.1734201772000001</v>
      </c>
      <c r="P46" s="73"/>
      <c r="Q46" s="73" t="s">
        <v>209</v>
      </c>
      <c r="R46" s="73">
        <v>1.7092949444014101</v>
      </c>
      <c r="S46" s="73">
        <v>530.26632958913501</v>
      </c>
      <c r="T46" s="73">
        <v>0.11561762385414399</v>
      </c>
      <c r="U46" s="73">
        <v>0.11561762385414399</v>
      </c>
      <c r="V46" s="73">
        <v>7.2241700529109401E-2</v>
      </c>
      <c r="W46" s="73">
        <v>7.7392478265623701E-3</v>
      </c>
      <c r="X46" s="73">
        <v>6.8333727705120902E-4</v>
      </c>
      <c r="Y46" s="73">
        <v>0</v>
      </c>
      <c r="Z46" s="73">
        <v>0</v>
      </c>
      <c r="AA46" s="73">
        <v>0</v>
      </c>
      <c r="AB46" s="73">
        <v>0</v>
      </c>
      <c r="AC46" s="73">
        <v>0.280810940067791</v>
      </c>
      <c r="AD46" s="73">
        <v>0</v>
      </c>
      <c r="AE46" s="73">
        <v>789.15953929669399</v>
      </c>
      <c r="AF46" s="73">
        <v>5.7774521310923301</v>
      </c>
      <c r="AG46" s="73">
        <v>1.9473403614565898E-2</v>
      </c>
      <c r="AH46" s="73">
        <v>1.9473403614565898E-2</v>
      </c>
      <c r="AI46" s="73">
        <v>0</v>
      </c>
      <c r="AJ46" s="73">
        <v>0</v>
      </c>
      <c r="AK46" s="73">
        <v>3.0206260869822601</v>
      </c>
      <c r="AL46" s="73">
        <v>0</v>
      </c>
      <c r="AM46" s="73">
        <v>1352.0575085535299</v>
      </c>
      <c r="AN46" s="73">
        <v>13.057935914656801</v>
      </c>
      <c r="AO46" s="73">
        <v>16.3057609804628</v>
      </c>
      <c r="AP46" s="73">
        <v>3.1734083892375899</v>
      </c>
      <c r="AQ46" s="73">
        <v>0</v>
      </c>
      <c r="AR46" s="73">
        <v>0</v>
      </c>
      <c r="AS46" s="73">
        <v>4957.6161326520996</v>
      </c>
      <c r="AT46" s="73">
        <v>0</v>
      </c>
      <c r="AU46" s="73">
        <v>0</v>
      </c>
      <c r="AV46" s="73">
        <v>0</v>
      </c>
      <c r="AW46" s="73">
        <v>4.24335952724086E-2</v>
      </c>
      <c r="AX46" s="73">
        <v>6.1435513771446804</v>
      </c>
      <c r="AY46" s="73">
        <v>0</v>
      </c>
      <c r="AZ46" s="73">
        <v>1217.1120306519599</v>
      </c>
      <c r="BA46" s="73">
        <v>0</v>
      </c>
      <c r="BB46" s="73">
        <v>0</v>
      </c>
      <c r="BC46" s="73">
        <v>0</v>
      </c>
      <c r="BD46" s="73">
        <v>0</v>
      </c>
      <c r="BE46" s="73">
        <v>0</v>
      </c>
      <c r="BF46" s="73">
        <v>0</v>
      </c>
      <c r="BG46" s="73">
        <v>0</v>
      </c>
      <c r="BH46" s="73">
        <v>0</v>
      </c>
      <c r="BI46" s="73">
        <v>0</v>
      </c>
      <c r="BJ46" s="73">
        <v>0</v>
      </c>
      <c r="BK46" s="73">
        <v>0</v>
      </c>
      <c r="BL46" s="73">
        <v>0</v>
      </c>
      <c r="BM46" s="73">
        <v>0</v>
      </c>
      <c r="BN46" s="73">
        <v>0</v>
      </c>
      <c r="BO46" s="73">
        <v>0</v>
      </c>
      <c r="BP46" s="73">
        <v>0</v>
      </c>
      <c r="BQ46" s="73">
        <v>0</v>
      </c>
      <c r="BR46" s="73">
        <v>318.02885150843503</v>
      </c>
      <c r="BS46" s="73">
        <v>0</v>
      </c>
      <c r="BT46" s="73">
        <v>0</v>
      </c>
      <c r="BU46" s="73">
        <v>0</v>
      </c>
      <c r="BV46" s="73">
        <v>0</v>
      </c>
      <c r="BW46" s="73">
        <v>310.27298618231299</v>
      </c>
      <c r="BX46" s="73">
        <v>0</v>
      </c>
      <c r="BY46" s="73">
        <v>45.292026867923497</v>
      </c>
      <c r="BZ46" s="73">
        <v>170.74279075106799</v>
      </c>
      <c r="CA46" s="73">
        <v>0</v>
      </c>
      <c r="CB46" s="73">
        <v>228.78837000082601</v>
      </c>
      <c r="CC46" s="73">
        <v>4088.5005477383302</v>
      </c>
      <c r="CD46" s="73">
        <v>123.416923968071</v>
      </c>
      <c r="CE46" s="90"/>
      <c r="CF46" s="40">
        <f t="shared" si="14"/>
        <v>0</v>
      </c>
      <c r="CG46" s="40">
        <f t="shared" si="15"/>
        <v>0</v>
      </c>
      <c r="CH46" s="40">
        <f t="shared" si="16"/>
        <v>0</v>
      </c>
      <c r="CI46" s="40">
        <f t="shared" si="17"/>
        <v>0</v>
      </c>
      <c r="CJ46" s="40">
        <f t="shared" si="18"/>
        <v>0</v>
      </c>
      <c r="CK46" s="40">
        <f t="shared" si="19"/>
        <v>0</v>
      </c>
      <c r="CL46" s="40">
        <f t="shared" si="20"/>
        <v>-1.1182966721823551E-6</v>
      </c>
      <c r="CM46" s="40">
        <f t="shared" si="21"/>
        <v>-4.7046745884365487E-6</v>
      </c>
      <c r="CN46" s="40">
        <f t="shared" si="22"/>
        <v>-2.4618201297046632E-5</v>
      </c>
      <c r="CO46" s="40">
        <f t="shared" si="10"/>
        <v>3.6243842081015169E-3</v>
      </c>
      <c r="CP46" s="40">
        <f t="shared" si="11"/>
        <v>0</v>
      </c>
      <c r="CQ46" s="40">
        <f t="shared" si="23"/>
        <v>2.4890714612491564E-4</v>
      </c>
      <c r="CR46" s="40">
        <f t="shared" si="12"/>
        <v>0</v>
      </c>
      <c r="CS46" s="40">
        <f t="shared" si="13"/>
        <v>-3.7145923804496884E-6</v>
      </c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</row>
    <row r="47" spans="1:142" x14ac:dyDescent="0.25">
      <c r="A47" s="33" t="s">
        <v>210</v>
      </c>
      <c r="B47" s="73"/>
      <c r="C47" s="73"/>
      <c r="D47" s="73"/>
      <c r="E47" s="73"/>
      <c r="F47" s="73"/>
      <c r="G47" s="73"/>
      <c r="H47" s="73">
        <v>67953.942500000005</v>
      </c>
      <c r="I47" s="73">
        <v>1.7275261400999999</v>
      </c>
      <c r="J47" s="73">
        <v>1.2161842839000001</v>
      </c>
      <c r="K47" s="73">
        <v>0.29015942929999999</v>
      </c>
      <c r="L47" s="73"/>
      <c r="M47" s="73">
        <v>230.38631126000001</v>
      </c>
      <c r="N47" s="73"/>
      <c r="O47" s="73">
        <v>119.65921365</v>
      </c>
      <c r="P47" s="73"/>
      <c r="Q47" s="73" t="s">
        <v>210</v>
      </c>
      <c r="R47" s="73">
        <v>23.7012948824894</v>
      </c>
      <c r="S47" s="73">
        <v>7856.7172944274798</v>
      </c>
      <c r="T47" s="73">
        <v>1.7275257272260001</v>
      </c>
      <c r="U47" s="73">
        <v>1.7275257272260001</v>
      </c>
      <c r="V47" s="73">
        <v>1.05508315889812</v>
      </c>
      <c r="W47" s="73">
        <v>0.11530620343965001</v>
      </c>
      <c r="X47" s="73">
        <v>1.21618302286291</v>
      </c>
      <c r="Y47" s="73">
        <v>0</v>
      </c>
      <c r="Z47" s="73">
        <v>0</v>
      </c>
      <c r="AA47" s="73">
        <v>0</v>
      </c>
      <c r="AB47" s="73">
        <v>0</v>
      </c>
      <c r="AC47" s="73">
        <v>3.8698148434908202</v>
      </c>
      <c r="AD47" s="73">
        <v>0</v>
      </c>
      <c r="AE47" s="73">
        <v>11384.4894233591</v>
      </c>
      <c r="AF47" s="73">
        <v>78.712418641558898</v>
      </c>
      <c r="AG47" s="73">
        <v>0.291215947672329</v>
      </c>
      <c r="AH47" s="73">
        <v>0.291215947672329</v>
      </c>
      <c r="AI47" s="73">
        <v>0</v>
      </c>
      <c r="AJ47" s="73">
        <v>0</v>
      </c>
      <c r="AK47" s="73">
        <v>90.411933311099801</v>
      </c>
      <c r="AL47" s="73">
        <v>0</v>
      </c>
      <c r="AM47" s="73">
        <v>21918.066200281501</v>
      </c>
      <c r="AN47" s="73">
        <v>346.33288160742899</v>
      </c>
      <c r="AO47" s="73">
        <v>230.46726417410099</v>
      </c>
      <c r="AP47" s="73">
        <v>119.65876869054</v>
      </c>
      <c r="AQ47" s="73">
        <v>0</v>
      </c>
      <c r="AR47" s="73">
        <v>0</v>
      </c>
      <c r="AS47" s="73">
        <v>80846.5268016997</v>
      </c>
      <c r="AT47" s="73">
        <v>0</v>
      </c>
      <c r="AU47" s="73">
        <v>0</v>
      </c>
      <c r="AV47" s="73">
        <v>0</v>
      </c>
      <c r="AW47" s="73">
        <v>0.698409448814023</v>
      </c>
      <c r="AX47" s="73">
        <v>112.775753088217</v>
      </c>
      <c r="AY47" s="73">
        <v>0</v>
      </c>
      <c r="AZ47" s="73">
        <v>20713.0775868526</v>
      </c>
      <c r="BA47" s="73">
        <v>0</v>
      </c>
      <c r="BB47" s="73">
        <v>0</v>
      </c>
      <c r="BC47" s="73">
        <v>0</v>
      </c>
      <c r="BD47" s="73">
        <v>0</v>
      </c>
      <c r="BE47" s="73">
        <v>0</v>
      </c>
      <c r="BF47" s="73">
        <v>0</v>
      </c>
      <c r="BG47" s="73">
        <v>0</v>
      </c>
      <c r="BH47" s="73">
        <v>0</v>
      </c>
      <c r="BI47" s="73">
        <v>0</v>
      </c>
      <c r="BJ47" s="73">
        <v>0</v>
      </c>
      <c r="BK47" s="73">
        <v>0</v>
      </c>
      <c r="BL47" s="73">
        <v>0</v>
      </c>
      <c r="BM47" s="73">
        <v>0</v>
      </c>
      <c r="BN47" s="73">
        <v>0</v>
      </c>
      <c r="BO47" s="73">
        <v>0</v>
      </c>
      <c r="BP47" s="73">
        <v>0</v>
      </c>
      <c r="BQ47" s="73">
        <v>0</v>
      </c>
      <c r="BR47" s="73">
        <v>4528.0347328616899</v>
      </c>
      <c r="BS47" s="73">
        <v>0</v>
      </c>
      <c r="BT47" s="73">
        <v>0</v>
      </c>
      <c r="BU47" s="73">
        <v>0</v>
      </c>
      <c r="BV47" s="73">
        <v>0</v>
      </c>
      <c r="BW47" s="73">
        <v>6295.1503650021696</v>
      </c>
      <c r="BX47" s="73">
        <v>0</v>
      </c>
      <c r="BY47" s="73">
        <v>620.75983801498103</v>
      </c>
      <c r="BZ47" s="73">
        <v>3357.29126513855</v>
      </c>
      <c r="CA47" s="73">
        <v>0</v>
      </c>
      <c r="CB47" s="73">
        <v>3846.6145232066701</v>
      </c>
      <c r="CC47" s="73">
        <v>67953.866682650099</v>
      </c>
      <c r="CD47" s="73">
        <v>3154.8970082646601</v>
      </c>
      <c r="CE47" s="90"/>
      <c r="CF47" s="40">
        <f t="shared" si="14"/>
        <v>0</v>
      </c>
      <c r="CG47" s="40">
        <f t="shared" si="15"/>
        <v>0</v>
      </c>
      <c r="CH47" s="40">
        <f t="shared" si="16"/>
        <v>0</v>
      </c>
      <c r="CI47" s="40">
        <f t="shared" si="17"/>
        <v>0</v>
      </c>
      <c r="CJ47" s="40">
        <f t="shared" si="18"/>
        <v>0</v>
      </c>
      <c r="CK47" s="40">
        <f t="shared" si="19"/>
        <v>0</v>
      </c>
      <c r="CL47" s="40">
        <f t="shared" si="20"/>
        <v>-1.1157167210020898E-6</v>
      </c>
      <c r="CM47" s="40">
        <f t="shared" si="21"/>
        <v>-2.3899725178905904E-7</v>
      </c>
      <c r="CN47" s="40">
        <f t="shared" si="22"/>
        <v>-1.0368799422728715E-6</v>
      </c>
      <c r="CO47" s="40">
        <f t="shared" si="10"/>
        <v>3.6411650480490079E-3</v>
      </c>
      <c r="CP47" s="40">
        <f t="shared" si="11"/>
        <v>0</v>
      </c>
      <c r="CQ47" s="40">
        <f t="shared" si="23"/>
        <v>3.5137901057679424E-4</v>
      </c>
      <c r="CR47" s="40">
        <f t="shared" si="12"/>
        <v>0</v>
      </c>
      <c r="CS47" s="40">
        <f t="shared" si="13"/>
        <v>-3.7185557753960938E-6</v>
      </c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</row>
    <row r="48" spans="1:142" x14ac:dyDescent="0.25">
      <c r="A48" s="33" t="s">
        <v>211</v>
      </c>
      <c r="B48" s="73"/>
      <c r="C48" s="73"/>
      <c r="D48" s="73"/>
      <c r="E48" s="73"/>
      <c r="F48" s="73"/>
      <c r="G48" s="73"/>
      <c r="H48" s="73">
        <v>66855.379482999997</v>
      </c>
      <c r="I48" s="73">
        <v>1.5910525321</v>
      </c>
      <c r="J48" s="73">
        <v>11.669304022</v>
      </c>
      <c r="K48" s="73">
        <v>0.44871691019999999</v>
      </c>
      <c r="L48" s="73"/>
      <c r="M48" s="73">
        <v>203.35035275999999</v>
      </c>
      <c r="N48" s="73"/>
      <c r="O48" s="73">
        <v>109.39221838</v>
      </c>
      <c r="P48" s="73"/>
      <c r="Q48" s="73" t="s">
        <v>211</v>
      </c>
      <c r="R48" s="73">
        <v>20.605201653158701</v>
      </c>
      <c r="S48" s="73">
        <v>6575.2924544756197</v>
      </c>
      <c r="T48" s="73">
        <v>1.5910412362789099</v>
      </c>
      <c r="U48" s="73">
        <v>1.5910412362789099</v>
      </c>
      <c r="V48" s="73">
        <v>0.93530865449659994</v>
      </c>
      <c r="W48" s="73">
        <v>0.10174869593831599</v>
      </c>
      <c r="X48" s="73">
        <v>11.669304474871799</v>
      </c>
      <c r="Y48" s="73">
        <v>0</v>
      </c>
      <c r="Z48" s="73">
        <v>0</v>
      </c>
      <c r="AA48" s="73">
        <v>0</v>
      </c>
      <c r="AB48" s="73">
        <v>0</v>
      </c>
      <c r="AC48" s="73">
        <v>3.1813054038261201</v>
      </c>
      <c r="AD48" s="73">
        <v>0</v>
      </c>
      <c r="AE48" s="73">
        <v>10290.163025461001</v>
      </c>
      <c r="AF48" s="73">
        <v>68.062636610490102</v>
      </c>
      <c r="AG48" s="73">
        <v>0.44968785626268098</v>
      </c>
      <c r="AH48" s="73">
        <v>0.44968785626268098</v>
      </c>
      <c r="AI48" s="73">
        <v>0</v>
      </c>
      <c r="AJ48" s="73">
        <v>0</v>
      </c>
      <c r="AK48" s="73">
        <v>76.385210959572603</v>
      </c>
      <c r="AL48" s="73">
        <v>0</v>
      </c>
      <c r="AM48" s="73">
        <v>21999.938084405901</v>
      </c>
      <c r="AN48" s="73">
        <v>204.15126065130599</v>
      </c>
      <c r="AO48" s="73">
        <v>203.983664388612</v>
      </c>
      <c r="AP48" s="73">
        <v>109.391011137737</v>
      </c>
      <c r="AQ48" s="73">
        <v>0</v>
      </c>
      <c r="AR48" s="73">
        <v>0</v>
      </c>
      <c r="AS48" s="73">
        <v>77996.822766910802</v>
      </c>
      <c r="AT48" s="73">
        <v>0</v>
      </c>
      <c r="AU48" s="73">
        <v>0</v>
      </c>
      <c r="AV48" s="73">
        <v>0</v>
      </c>
      <c r="AW48" s="73">
        <v>2.9792133208103802</v>
      </c>
      <c r="AX48" s="73">
        <v>100.085555446623</v>
      </c>
      <c r="AY48" s="73">
        <v>0</v>
      </c>
      <c r="AZ48" s="73">
        <v>17292.367707051999</v>
      </c>
      <c r="BA48" s="73">
        <v>0</v>
      </c>
      <c r="BB48" s="73">
        <v>0</v>
      </c>
      <c r="BC48" s="73">
        <v>0</v>
      </c>
      <c r="BD48" s="73">
        <v>0</v>
      </c>
      <c r="BE48" s="73">
        <v>0</v>
      </c>
      <c r="BF48" s="73">
        <v>0</v>
      </c>
      <c r="BG48" s="73">
        <v>0</v>
      </c>
      <c r="BH48" s="73">
        <v>0</v>
      </c>
      <c r="BI48" s="73">
        <v>0</v>
      </c>
      <c r="BJ48" s="73">
        <v>0</v>
      </c>
      <c r="BK48" s="73">
        <v>0</v>
      </c>
      <c r="BL48" s="73">
        <v>0</v>
      </c>
      <c r="BM48" s="73">
        <v>0</v>
      </c>
      <c r="BN48" s="73">
        <v>0</v>
      </c>
      <c r="BO48" s="73">
        <v>0</v>
      </c>
      <c r="BP48" s="73">
        <v>0</v>
      </c>
      <c r="BQ48" s="73">
        <v>0</v>
      </c>
      <c r="BR48" s="73">
        <v>3971.4688668068902</v>
      </c>
      <c r="BS48" s="73">
        <v>0</v>
      </c>
      <c r="BT48" s="73">
        <v>0</v>
      </c>
      <c r="BU48" s="73">
        <v>0</v>
      </c>
      <c r="BV48" s="73">
        <v>0</v>
      </c>
      <c r="BW48" s="73">
        <v>5613.4449625322304</v>
      </c>
      <c r="BX48" s="73">
        <v>0</v>
      </c>
      <c r="BY48" s="73">
        <v>537.16801269144401</v>
      </c>
      <c r="BZ48" s="73">
        <v>2417.3933676945899</v>
      </c>
      <c r="CA48" s="73">
        <v>0</v>
      </c>
      <c r="CB48" s="73">
        <v>4305.1261697991004</v>
      </c>
      <c r="CC48" s="73">
        <v>66854.724306177901</v>
      </c>
      <c r="CD48" s="73">
        <v>2151.4412767424201</v>
      </c>
      <c r="CE48" s="90"/>
      <c r="CF48" s="40">
        <f t="shared" si="14"/>
        <v>0</v>
      </c>
      <c r="CG48" s="40">
        <f t="shared" si="15"/>
        <v>0</v>
      </c>
      <c r="CH48" s="40">
        <f t="shared" si="16"/>
        <v>0</v>
      </c>
      <c r="CI48" s="40">
        <f t="shared" si="17"/>
        <v>0</v>
      </c>
      <c r="CJ48" s="40">
        <f t="shared" si="18"/>
        <v>0</v>
      </c>
      <c r="CK48" s="40">
        <f t="shared" si="19"/>
        <v>0</v>
      </c>
      <c r="CL48" s="40">
        <f t="shared" si="20"/>
        <v>-9.7999117971158617E-6</v>
      </c>
      <c r="CM48" s="40">
        <f t="shared" si="21"/>
        <v>-7.0995902788592542E-6</v>
      </c>
      <c r="CN48" s="40">
        <f t="shared" si="22"/>
        <v>3.8808809666338647E-8</v>
      </c>
      <c r="CO48" s="40">
        <f t="shared" si="10"/>
        <v>2.1638276619622694E-3</v>
      </c>
      <c r="CP48" s="40">
        <f t="shared" si="11"/>
        <v>0</v>
      </c>
      <c r="CQ48" s="40">
        <f t="shared" si="23"/>
        <v>3.1143866731298902E-3</v>
      </c>
      <c r="CR48" s="40">
        <f t="shared" si="12"/>
        <v>0</v>
      </c>
      <c r="CS48" s="40">
        <f t="shared" si="13"/>
        <v>-1.1035906217874679E-5</v>
      </c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</row>
    <row r="49" spans="1:142" x14ac:dyDescent="0.25">
      <c r="A49" s="33" t="s">
        <v>212</v>
      </c>
      <c r="B49" s="73"/>
      <c r="C49" s="73"/>
      <c r="D49" s="73"/>
      <c r="E49" s="73"/>
      <c r="F49" s="73"/>
      <c r="G49" s="73"/>
      <c r="H49" s="73">
        <v>10489.628183000001</v>
      </c>
      <c r="I49" s="73">
        <v>0.32402911130000001</v>
      </c>
      <c r="J49" s="73">
        <v>1.9151546000000001E-3</v>
      </c>
      <c r="K49" s="73">
        <v>5.0957821700000003E-2</v>
      </c>
      <c r="L49" s="73"/>
      <c r="M49" s="73">
        <v>42.971589016000003</v>
      </c>
      <c r="N49" s="73"/>
      <c r="O49" s="73">
        <v>11.190373362000001</v>
      </c>
      <c r="P49" s="73"/>
      <c r="Q49" s="73" t="s">
        <v>212</v>
      </c>
      <c r="R49" s="73">
        <v>4.3853580662546197</v>
      </c>
      <c r="S49" s="73">
        <v>1459.6569780898999</v>
      </c>
      <c r="T49" s="73">
        <v>0.32402935248307602</v>
      </c>
      <c r="U49" s="73">
        <v>0.32402935248307602</v>
      </c>
      <c r="V49" s="73">
        <v>0.197454928001455</v>
      </c>
      <c r="W49" s="73">
        <v>2.1688957829229898E-2</v>
      </c>
      <c r="X49" s="73">
        <v>1.9151929575295999E-3</v>
      </c>
      <c r="Y49" s="73">
        <v>0</v>
      </c>
      <c r="Z49" s="73">
        <v>0</v>
      </c>
      <c r="AA49" s="73">
        <v>0</v>
      </c>
      <c r="AB49" s="73">
        <v>0</v>
      </c>
      <c r="AC49" s="73">
        <v>0.92698429203095301</v>
      </c>
      <c r="AD49" s="73">
        <v>0</v>
      </c>
      <c r="AE49" s="73">
        <v>2125.8378761696999</v>
      </c>
      <c r="AF49" s="73">
        <v>14.503389111427101</v>
      </c>
      <c r="AG49" s="73">
        <v>5.1155561496938298E-2</v>
      </c>
      <c r="AH49" s="73">
        <v>5.1155561496938298E-2</v>
      </c>
      <c r="AI49" s="73">
        <v>0</v>
      </c>
      <c r="AJ49" s="73">
        <v>0</v>
      </c>
      <c r="AK49" s="73">
        <v>7.9440663680561201</v>
      </c>
      <c r="AL49" s="73">
        <v>0</v>
      </c>
      <c r="AM49" s="73">
        <v>3621.82302582591</v>
      </c>
      <c r="AN49" s="73">
        <v>32.402577060914801</v>
      </c>
      <c r="AO49" s="73">
        <v>42.976935619740203</v>
      </c>
      <c r="AP49" s="73">
        <v>11.1903365922993</v>
      </c>
      <c r="AQ49" s="73">
        <v>0</v>
      </c>
      <c r="AR49" s="73">
        <v>0</v>
      </c>
      <c r="AS49" s="73">
        <v>12891.678663888801</v>
      </c>
      <c r="AT49" s="73">
        <v>0</v>
      </c>
      <c r="AU49" s="73">
        <v>0</v>
      </c>
      <c r="AV49" s="73">
        <v>0</v>
      </c>
      <c r="AW49" s="73">
        <v>8.92286521272838E-2</v>
      </c>
      <c r="AX49" s="73">
        <v>17.7541715938534</v>
      </c>
      <c r="AY49" s="73">
        <v>0</v>
      </c>
      <c r="AZ49" s="73">
        <v>3075.4278305428302</v>
      </c>
      <c r="BA49" s="73">
        <v>0</v>
      </c>
      <c r="BB49" s="73">
        <v>0</v>
      </c>
      <c r="BC49" s="73">
        <v>0</v>
      </c>
      <c r="BD49" s="73">
        <v>0</v>
      </c>
      <c r="BE49" s="73">
        <v>0</v>
      </c>
      <c r="BF49" s="73">
        <v>0</v>
      </c>
      <c r="BG49" s="73">
        <v>0</v>
      </c>
      <c r="BH49" s="73">
        <v>0</v>
      </c>
      <c r="BI49" s="73">
        <v>0</v>
      </c>
      <c r="BJ49" s="73">
        <v>0</v>
      </c>
      <c r="BK49" s="73">
        <v>0</v>
      </c>
      <c r="BL49" s="73">
        <v>0</v>
      </c>
      <c r="BM49" s="73">
        <v>0</v>
      </c>
      <c r="BN49" s="73">
        <v>0</v>
      </c>
      <c r="BO49" s="73">
        <v>0</v>
      </c>
      <c r="BP49" s="73">
        <v>0</v>
      </c>
      <c r="BQ49" s="73">
        <v>0</v>
      </c>
      <c r="BR49" s="73">
        <v>908.72587812470397</v>
      </c>
      <c r="BS49" s="73">
        <v>0</v>
      </c>
      <c r="BT49" s="73">
        <v>0</v>
      </c>
      <c r="BU49" s="73">
        <v>0</v>
      </c>
      <c r="BV49" s="73">
        <v>0</v>
      </c>
      <c r="BW49" s="73">
        <v>838.85448187028101</v>
      </c>
      <c r="BX49" s="73">
        <v>0</v>
      </c>
      <c r="BY49" s="73">
        <v>114.241734875452</v>
      </c>
      <c r="BZ49" s="73">
        <v>466.934850049055</v>
      </c>
      <c r="CA49" s="73">
        <v>0</v>
      </c>
      <c r="CB49" s="73">
        <v>507.45947636435699</v>
      </c>
      <c r="CC49" s="73">
        <v>10489.6227515886</v>
      </c>
      <c r="CD49" s="73">
        <v>349.42111441083102</v>
      </c>
      <c r="CE49" s="90"/>
      <c r="CF49" s="40">
        <f t="shared" si="14"/>
        <v>0</v>
      </c>
      <c r="CG49" s="40">
        <f t="shared" si="15"/>
        <v>0</v>
      </c>
      <c r="CH49" s="40">
        <f t="shared" si="16"/>
        <v>0</v>
      </c>
      <c r="CI49" s="40">
        <f t="shared" si="17"/>
        <v>0</v>
      </c>
      <c r="CJ49" s="40">
        <f t="shared" si="18"/>
        <v>0</v>
      </c>
      <c r="CK49" s="40">
        <f t="shared" si="19"/>
        <v>0</v>
      </c>
      <c r="CL49" s="40">
        <f t="shared" si="20"/>
        <v>-5.1778874385893024E-7</v>
      </c>
      <c r="CM49" s="40">
        <f t="shared" si="21"/>
        <v>7.4432533250826901E-7</v>
      </c>
      <c r="CN49" s="40">
        <f t="shared" si="22"/>
        <v>2.0028424650334074E-5</v>
      </c>
      <c r="CO49" s="40">
        <f t="shared" si="10"/>
        <v>3.8804601598245998E-3</v>
      </c>
      <c r="CP49" s="40">
        <f t="shared" si="11"/>
        <v>0</v>
      </c>
      <c r="CQ49" s="40">
        <f t="shared" si="23"/>
        <v>1.2442182992603791E-4</v>
      </c>
      <c r="CR49" s="40">
        <f t="shared" si="12"/>
        <v>0</v>
      </c>
      <c r="CS49" s="40">
        <f t="shared" si="13"/>
        <v>-3.2858332346588155E-6</v>
      </c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</row>
    <row r="50" spans="1:142" x14ac:dyDescent="0.25">
      <c r="A50" s="33" t="s">
        <v>213</v>
      </c>
      <c r="B50" s="73"/>
      <c r="C50" s="73"/>
      <c r="D50" s="73"/>
      <c r="E50" s="73"/>
      <c r="F50" s="73"/>
      <c r="G50" s="73"/>
      <c r="H50" s="73">
        <v>48310.678359999998</v>
      </c>
      <c r="I50" s="73">
        <v>1.1414260986</v>
      </c>
      <c r="J50" s="73">
        <v>16.046272090999999</v>
      </c>
      <c r="K50" s="73">
        <v>0.21705873270000001</v>
      </c>
      <c r="L50" s="73"/>
      <c r="M50" s="73">
        <v>147.42468242000001</v>
      </c>
      <c r="N50" s="73"/>
      <c r="O50" s="73">
        <v>107.19280578</v>
      </c>
      <c r="P50" s="73"/>
      <c r="Q50" s="73" t="s">
        <v>213</v>
      </c>
      <c r="R50" s="73">
        <v>14.512265971428</v>
      </c>
      <c r="S50" s="73">
        <v>4701.1086370841203</v>
      </c>
      <c r="T50" s="73">
        <v>1.14143010894344</v>
      </c>
      <c r="U50" s="73">
        <v>1.14143010894344</v>
      </c>
      <c r="V50" s="73">
        <v>0.58943994121926502</v>
      </c>
      <c r="W50" s="73">
        <v>5.6684714591200301E-2</v>
      </c>
      <c r="X50" s="73">
        <v>16.046229001898698</v>
      </c>
      <c r="Y50" s="73">
        <v>0</v>
      </c>
      <c r="Z50" s="73">
        <v>0</v>
      </c>
      <c r="AA50" s="73">
        <v>0</v>
      </c>
      <c r="AB50" s="73">
        <v>0</v>
      </c>
      <c r="AC50" s="73">
        <v>2.8775241388667099</v>
      </c>
      <c r="AD50" s="73">
        <v>0</v>
      </c>
      <c r="AE50" s="73">
        <v>7411.1332802700999</v>
      </c>
      <c r="AF50" s="73">
        <v>50.161516028301797</v>
      </c>
      <c r="AG50" s="73">
        <v>0.21775795447698101</v>
      </c>
      <c r="AH50" s="73">
        <v>0.21775795447698101</v>
      </c>
      <c r="AI50" s="73">
        <v>0</v>
      </c>
      <c r="AJ50" s="73">
        <v>0</v>
      </c>
      <c r="AK50" s="73">
        <v>81.9431648438389</v>
      </c>
      <c r="AL50" s="73">
        <v>0</v>
      </c>
      <c r="AM50" s="73">
        <v>15882.7745463547</v>
      </c>
      <c r="AN50" s="73">
        <v>138.64188242977499</v>
      </c>
      <c r="AO50" s="73">
        <v>147.60654946281699</v>
      </c>
      <c r="AP50" s="73">
        <v>107.192027358175</v>
      </c>
      <c r="AQ50" s="73">
        <v>0</v>
      </c>
      <c r="AR50" s="73">
        <v>0</v>
      </c>
      <c r="AS50" s="73">
        <v>56183.0444698711</v>
      </c>
      <c r="AT50" s="73">
        <v>0</v>
      </c>
      <c r="AU50" s="73">
        <v>0</v>
      </c>
      <c r="AV50" s="73">
        <v>0</v>
      </c>
      <c r="AW50" s="73">
        <v>0.98499582577862199</v>
      </c>
      <c r="AX50" s="73">
        <v>76.760912117545004</v>
      </c>
      <c r="AY50" s="73">
        <v>0</v>
      </c>
      <c r="AZ50" s="73">
        <v>13717.2237679756</v>
      </c>
      <c r="BA50" s="73">
        <v>0</v>
      </c>
      <c r="BB50" s="73">
        <v>0</v>
      </c>
      <c r="BC50" s="73">
        <v>0</v>
      </c>
      <c r="BD50" s="73">
        <v>0</v>
      </c>
      <c r="BE50" s="73">
        <v>0</v>
      </c>
      <c r="BF50" s="73">
        <v>0</v>
      </c>
      <c r="BG50" s="73">
        <v>0</v>
      </c>
      <c r="BH50" s="73">
        <v>0</v>
      </c>
      <c r="BI50" s="73">
        <v>0</v>
      </c>
      <c r="BJ50" s="73">
        <v>0</v>
      </c>
      <c r="BK50" s="73">
        <v>0</v>
      </c>
      <c r="BL50" s="73">
        <v>0</v>
      </c>
      <c r="BM50" s="73">
        <v>0</v>
      </c>
      <c r="BN50" s="73">
        <v>0</v>
      </c>
      <c r="BO50" s="73">
        <v>0</v>
      </c>
      <c r="BP50" s="73">
        <v>0</v>
      </c>
      <c r="BQ50" s="73">
        <v>0</v>
      </c>
      <c r="BR50" s="73">
        <v>2949.9934323570101</v>
      </c>
      <c r="BS50" s="73">
        <v>0</v>
      </c>
      <c r="BT50" s="73">
        <v>0</v>
      </c>
      <c r="BU50" s="73">
        <v>0</v>
      </c>
      <c r="BV50" s="73">
        <v>0</v>
      </c>
      <c r="BW50" s="73">
        <v>4619.5197102324501</v>
      </c>
      <c r="BX50" s="73">
        <v>0</v>
      </c>
      <c r="BY50" s="73">
        <v>395.54322303215503</v>
      </c>
      <c r="BZ50" s="73">
        <v>1702.1805374766</v>
      </c>
      <c r="CA50" s="73">
        <v>0</v>
      </c>
      <c r="CB50" s="73">
        <v>2961.3761088893598</v>
      </c>
      <c r="CC50" s="73">
        <v>48310.633565149299</v>
      </c>
      <c r="CD50" s="73">
        <v>1763.97496592112</v>
      </c>
      <c r="CE50" s="90"/>
      <c r="CF50" s="40">
        <f t="shared" si="14"/>
        <v>0</v>
      </c>
      <c r="CG50" s="40">
        <f t="shared" si="15"/>
        <v>0</v>
      </c>
      <c r="CH50" s="40">
        <f t="shared" si="16"/>
        <v>0</v>
      </c>
      <c r="CI50" s="40">
        <f t="shared" si="17"/>
        <v>0</v>
      </c>
      <c r="CJ50" s="40">
        <f t="shared" si="18"/>
        <v>0</v>
      </c>
      <c r="CK50" s="40">
        <f t="shared" si="19"/>
        <v>0</v>
      </c>
      <c r="CL50" s="40">
        <f t="shared" si="20"/>
        <v>-9.2722462651346784E-7</v>
      </c>
      <c r="CM50" s="40">
        <f t="shared" si="21"/>
        <v>3.5134499245428409E-6</v>
      </c>
      <c r="CN50" s="40">
        <f t="shared" si="22"/>
        <v>-2.6853029199549022E-6</v>
      </c>
      <c r="CO50" s="40">
        <f t="shared" si="10"/>
        <v>3.2213482880111147E-3</v>
      </c>
      <c r="CP50" s="40">
        <f t="shared" si="11"/>
        <v>0</v>
      </c>
      <c r="CQ50" s="40">
        <f t="shared" si="23"/>
        <v>1.2336268244339983E-3</v>
      </c>
      <c r="CR50" s="40">
        <f t="shared" si="12"/>
        <v>0</v>
      </c>
      <c r="CS50" s="40">
        <f t="shared" si="13"/>
        <v>-7.2618849683007251E-6</v>
      </c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</row>
    <row r="51" spans="1:142" x14ac:dyDescent="0.25">
      <c r="A51" s="33" t="s">
        <v>214</v>
      </c>
      <c r="B51" s="73"/>
      <c r="C51" s="73"/>
      <c r="D51" s="73"/>
      <c r="E51" s="73"/>
      <c r="F51" s="73"/>
      <c r="G51" s="73"/>
      <c r="H51" s="73">
        <v>4343.8853208999999</v>
      </c>
      <c r="I51" s="73">
        <v>0.1145948874</v>
      </c>
      <c r="J51" s="73">
        <v>0.44539145590000001</v>
      </c>
      <c r="K51" s="73">
        <v>2.1453807599999999E-2</v>
      </c>
      <c r="L51" s="73"/>
      <c r="M51" s="73">
        <v>15.339397524000001</v>
      </c>
      <c r="N51" s="73"/>
      <c r="O51" s="73">
        <v>17.357620075</v>
      </c>
      <c r="P51" s="73"/>
      <c r="Q51" s="73" t="s">
        <v>214</v>
      </c>
      <c r="R51" s="73">
        <v>1.57051345741827</v>
      </c>
      <c r="S51" s="73">
        <v>502.589312666154</v>
      </c>
      <c r="T51" s="73">
        <v>0.114595854684733</v>
      </c>
      <c r="U51" s="73">
        <v>0.114595854684733</v>
      </c>
      <c r="V51" s="73">
        <v>7.0073005935944593E-2</v>
      </c>
      <c r="W51" s="73">
        <v>7.6705673052464398E-3</v>
      </c>
      <c r="X51" s="73">
        <v>0.44538821406604601</v>
      </c>
      <c r="Y51" s="73">
        <v>0</v>
      </c>
      <c r="Z51" s="73">
        <v>0</v>
      </c>
      <c r="AA51" s="73">
        <v>0</v>
      </c>
      <c r="AB51" s="73">
        <v>0</v>
      </c>
      <c r="AC51" s="73">
        <v>0.31022202762324003</v>
      </c>
      <c r="AD51" s="73">
        <v>0</v>
      </c>
      <c r="AE51" s="73">
        <v>753.64006986279901</v>
      </c>
      <c r="AF51" s="73">
        <v>5.2109855875400202</v>
      </c>
      <c r="AG51" s="73">
        <v>2.1524312617426399E-2</v>
      </c>
      <c r="AH51" s="73">
        <v>2.1524312617426399E-2</v>
      </c>
      <c r="AI51" s="73">
        <v>0</v>
      </c>
      <c r="AJ51" s="73">
        <v>0</v>
      </c>
      <c r="AK51" s="73">
        <v>7.8805580259517098</v>
      </c>
      <c r="AL51" s="73">
        <v>0</v>
      </c>
      <c r="AM51" s="73">
        <v>1586.4533530004801</v>
      </c>
      <c r="AN51" s="73">
        <v>11.171815984060499</v>
      </c>
      <c r="AO51" s="73">
        <v>15.351213770367799</v>
      </c>
      <c r="AP51" s="73">
        <v>17.357123059193899</v>
      </c>
      <c r="AQ51" s="73">
        <v>0</v>
      </c>
      <c r="AR51" s="73">
        <v>0</v>
      </c>
      <c r="AS51" s="73">
        <v>5179.4043779383401</v>
      </c>
      <c r="AT51" s="73">
        <v>0</v>
      </c>
      <c r="AU51" s="73">
        <v>0</v>
      </c>
      <c r="AV51" s="73">
        <v>0</v>
      </c>
      <c r="AW51" s="73">
        <v>7.3637291287499199E-2</v>
      </c>
      <c r="AX51" s="73">
        <v>8.7865389161086203</v>
      </c>
      <c r="AY51" s="73">
        <v>0</v>
      </c>
      <c r="AZ51" s="73">
        <v>1189.72188374807</v>
      </c>
      <c r="BA51" s="73">
        <v>0</v>
      </c>
      <c r="BB51" s="73">
        <v>0</v>
      </c>
      <c r="BC51" s="73">
        <v>0</v>
      </c>
      <c r="BD51" s="73">
        <v>0</v>
      </c>
      <c r="BE51" s="73">
        <v>0</v>
      </c>
      <c r="BF51" s="73">
        <v>0</v>
      </c>
      <c r="BG51" s="73">
        <v>0</v>
      </c>
      <c r="BH51" s="73">
        <v>0</v>
      </c>
      <c r="BI51" s="73">
        <v>0</v>
      </c>
      <c r="BJ51" s="73">
        <v>0</v>
      </c>
      <c r="BK51" s="73">
        <v>0</v>
      </c>
      <c r="BL51" s="73">
        <v>0</v>
      </c>
      <c r="BM51" s="73">
        <v>0</v>
      </c>
      <c r="BN51" s="73">
        <v>0</v>
      </c>
      <c r="BO51" s="73">
        <v>0</v>
      </c>
      <c r="BP51" s="73">
        <v>0</v>
      </c>
      <c r="BQ51" s="73">
        <v>0</v>
      </c>
      <c r="BR51" s="73">
        <v>317.45771550455498</v>
      </c>
      <c r="BS51" s="73">
        <v>0</v>
      </c>
      <c r="BT51" s="73">
        <v>0</v>
      </c>
      <c r="BU51" s="73">
        <v>0</v>
      </c>
      <c r="BV51" s="73">
        <v>0</v>
      </c>
      <c r="BW51" s="73">
        <v>458.69414202309201</v>
      </c>
      <c r="BX51" s="73">
        <v>0</v>
      </c>
      <c r="BY51" s="73">
        <v>41.017745678632103</v>
      </c>
      <c r="BZ51" s="73">
        <v>162.45574393156801</v>
      </c>
      <c r="CA51" s="73">
        <v>0</v>
      </c>
      <c r="CB51" s="73">
        <v>193.21967276886099</v>
      </c>
      <c r="CC51" s="73">
        <v>4343.8329471937896</v>
      </c>
      <c r="CD51" s="73">
        <v>165.84480750488501</v>
      </c>
      <c r="CE51" s="90"/>
      <c r="CF51" s="40">
        <f t="shared" si="14"/>
        <v>0</v>
      </c>
      <c r="CG51" s="40">
        <f t="shared" si="15"/>
        <v>0</v>
      </c>
      <c r="CH51" s="40">
        <f t="shared" si="16"/>
        <v>0</v>
      </c>
      <c r="CI51" s="40">
        <f t="shared" si="17"/>
        <v>0</v>
      </c>
      <c r="CJ51" s="40">
        <f t="shared" si="18"/>
        <v>0</v>
      </c>
      <c r="CK51" s="40">
        <f t="shared" si="19"/>
        <v>0</v>
      </c>
      <c r="CL51" s="40">
        <f t="shared" si="20"/>
        <v>-1.2056880497824753E-5</v>
      </c>
      <c r="CM51" s="40">
        <f t="shared" si="21"/>
        <v>8.4409065269133269E-6</v>
      </c>
      <c r="CN51" s="40">
        <f t="shared" si="22"/>
        <v>-7.2786172951013837E-6</v>
      </c>
      <c r="CO51" s="40">
        <f t="shared" si="10"/>
        <v>3.286363835312809E-3</v>
      </c>
      <c r="CP51" s="40">
        <f t="shared" si="11"/>
        <v>0</v>
      </c>
      <c r="CQ51" s="40">
        <f t="shared" si="23"/>
        <v>7.7032010868164616E-4</v>
      </c>
      <c r="CR51" s="40">
        <f t="shared" si="12"/>
        <v>0</v>
      </c>
      <c r="CS51" s="40">
        <f t="shared" si="13"/>
        <v>-2.8633868234993055E-5</v>
      </c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</row>
    <row r="52" spans="1:142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90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</row>
    <row r="53" spans="1:142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90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</row>
    <row r="54" spans="1:142" x14ac:dyDescent="0.25">
      <c r="A54" s="33" t="s">
        <v>334</v>
      </c>
      <c r="B54" s="73"/>
      <c r="C54" s="73">
        <v>0.520498083</v>
      </c>
      <c r="D54" s="73"/>
      <c r="E54" s="73"/>
      <c r="F54" s="73"/>
      <c r="G54" s="73"/>
      <c r="H54" s="73">
        <v>87.607683600000001</v>
      </c>
      <c r="I54" s="73"/>
      <c r="J54" s="73">
        <v>8.6669459500000004E-2</v>
      </c>
      <c r="K54" s="73"/>
      <c r="L54" s="73">
        <v>2.6488699999999999E-5</v>
      </c>
      <c r="M54" s="73"/>
      <c r="N54" s="73">
        <v>3.7670249999999998E-4</v>
      </c>
      <c r="O54" s="73">
        <v>2.1829266930000002</v>
      </c>
      <c r="P54" s="73"/>
      <c r="Q54" s="90" t="s">
        <v>316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73">
        <v>0</v>
      </c>
      <c r="AS54" s="73">
        <v>0</v>
      </c>
      <c r="AT54" s="73">
        <v>0</v>
      </c>
      <c r="AU54" s="73">
        <v>0</v>
      </c>
      <c r="AV54" s="73">
        <v>0</v>
      </c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0</v>
      </c>
      <c r="BC54" s="73">
        <v>0</v>
      </c>
      <c r="BD54" s="73">
        <v>0</v>
      </c>
      <c r="BE54" s="73">
        <v>0</v>
      </c>
      <c r="BF54" s="73">
        <v>0</v>
      </c>
      <c r="BG54" s="73">
        <v>0</v>
      </c>
      <c r="BH54" s="73">
        <v>0</v>
      </c>
      <c r="BI54" s="73">
        <v>0</v>
      </c>
      <c r="BJ54" s="73">
        <v>0</v>
      </c>
      <c r="BK54" s="73">
        <v>0</v>
      </c>
      <c r="BL54" s="73">
        <v>0</v>
      </c>
      <c r="BM54" s="73">
        <v>0</v>
      </c>
      <c r="BN54" s="73">
        <v>0</v>
      </c>
      <c r="BO54" s="73">
        <v>0</v>
      </c>
      <c r="BP54" s="73">
        <v>0</v>
      </c>
      <c r="BQ54" s="73">
        <v>0</v>
      </c>
      <c r="BR54" s="73">
        <v>0</v>
      </c>
      <c r="BS54" s="73">
        <v>0</v>
      </c>
      <c r="BT54" s="73">
        <v>0</v>
      </c>
      <c r="BU54" s="73">
        <v>0</v>
      </c>
      <c r="BV54" s="73">
        <v>0</v>
      </c>
      <c r="BW54" s="73">
        <v>0</v>
      </c>
      <c r="BX54" s="73">
        <v>0</v>
      </c>
      <c r="BY54" s="73">
        <v>0</v>
      </c>
      <c r="BZ54" s="73">
        <v>0</v>
      </c>
      <c r="CA54" s="73">
        <v>0</v>
      </c>
      <c r="CB54" s="73">
        <v>0</v>
      </c>
      <c r="CC54" s="73">
        <v>0</v>
      </c>
      <c r="CD54" s="73">
        <v>0</v>
      </c>
      <c r="CE54" s="90"/>
      <c r="CF54" s="40">
        <f t="shared" ref="CF54:CF59" si="24">(AA54-B54)/(B54+1E-50)</f>
        <v>0</v>
      </c>
      <c r="CG54" s="40">
        <f t="shared" ref="CG54:CG59" si="25">(AQ54-C54)/(C54+1E-50)</f>
        <v>-1</v>
      </c>
      <c r="CH54" s="40">
        <f t="shared" ref="CH54:CH59" si="26">(AV54-D54)/(D54+1E-50)</f>
        <v>0</v>
      </c>
      <c r="CI54" s="40">
        <f t="shared" ref="CI54:CJ59" si="27">(BG54-E54)/(E54+1E-50)</f>
        <v>0</v>
      </c>
      <c r="CJ54" s="40">
        <f t="shared" si="27"/>
        <v>0</v>
      </c>
      <c r="CK54" s="40">
        <f t="shared" ref="CK54:CK59" si="28">(BV54-G54)/(G54+1E-50)</f>
        <v>0</v>
      </c>
      <c r="CL54" s="40">
        <f t="shared" ref="CL54:CL59" si="29">(CC54-H54)/(H54+1E-50)</f>
        <v>-1</v>
      </c>
      <c r="CM54" s="40">
        <f t="shared" ref="CM54:CM59" si="30">(U54-I54)/(I54+1E-50)</f>
        <v>0</v>
      </c>
      <c r="CN54" s="40">
        <f t="shared" ref="CN54:CN59" si="31">(X54-J54)/(J54+1E-50)</f>
        <v>-1</v>
      </c>
      <c r="CO54" s="40">
        <f t="shared" ref="CO54:CO59" si="32">(AG54-K54)/(K54+1E-50)</f>
        <v>0</v>
      </c>
      <c r="CP54" s="40">
        <f t="shared" ref="CP54:CP59" si="33">(AI54-L54)/(L54+1E-50)</f>
        <v>-1</v>
      </c>
      <c r="CQ54" s="40">
        <f t="shared" ref="CQ54:CQ59" si="34">(AO54-M54)/(M54+1E-50)</f>
        <v>0</v>
      </c>
      <c r="CR54" s="40">
        <f t="shared" ref="CR54:CR59" si="35">(Y54-N54)/(N54+1E-50)</f>
        <v>-1</v>
      </c>
      <c r="CS54" s="40">
        <f t="shared" ref="CS54:CS59" si="36">(AP54-O54)/(O54+1E-50)</f>
        <v>-1</v>
      </c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</row>
    <row r="55" spans="1:142" x14ac:dyDescent="0.25">
      <c r="A55" s="33" t="s">
        <v>317</v>
      </c>
      <c r="B55" s="73"/>
      <c r="C55" s="73"/>
      <c r="D55" s="73"/>
      <c r="E55" s="73"/>
      <c r="F55" s="73"/>
      <c r="G55" s="73"/>
      <c r="H55" s="73">
        <v>4053.5817714999998</v>
      </c>
      <c r="I55" s="73">
        <v>0.1338374947</v>
      </c>
      <c r="J55" s="73">
        <v>7.9103850000000005E-4</v>
      </c>
      <c r="K55" s="73">
        <v>2.0476442599999999E-2</v>
      </c>
      <c r="L55" s="73"/>
      <c r="M55" s="73">
        <v>17.661907013</v>
      </c>
      <c r="N55" s="73"/>
      <c r="O55" s="73">
        <v>0.19404225</v>
      </c>
      <c r="P55" s="73"/>
      <c r="Q55" s="73" t="s">
        <v>317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73">
        <v>0</v>
      </c>
      <c r="CE55" s="90"/>
      <c r="CF55" s="40">
        <f t="shared" si="24"/>
        <v>0</v>
      </c>
      <c r="CG55" s="40">
        <f t="shared" si="25"/>
        <v>0</v>
      </c>
      <c r="CH55" s="40">
        <f t="shared" si="26"/>
        <v>0</v>
      </c>
      <c r="CI55" s="40">
        <f t="shared" si="27"/>
        <v>0</v>
      </c>
      <c r="CJ55" s="40">
        <f t="shared" si="27"/>
        <v>0</v>
      </c>
      <c r="CK55" s="40">
        <f t="shared" si="28"/>
        <v>0</v>
      </c>
      <c r="CL55" s="40">
        <f t="shared" si="29"/>
        <v>-1</v>
      </c>
      <c r="CM55" s="40">
        <f t="shared" si="30"/>
        <v>-1</v>
      </c>
      <c r="CN55" s="40">
        <f t="shared" si="31"/>
        <v>-1</v>
      </c>
      <c r="CO55" s="40">
        <f t="shared" si="32"/>
        <v>-1</v>
      </c>
      <c r="CP55" s="40">
        <f t="shared" si="33"/>
        <v>0</v>
      </c>
      <c r="CQ55" s="40">
        <f t="shared" si="34"/>
        <v>-1</v>
      </c>
      <c r="CR55" s="40">
        <f t="shared" si="35"/>
        <v>0</v>
      </c>
      <c r="CS55" s="40">
        <f t="shared" si="36"/>
        <v>-1</v>
      </c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</row>
    <row r="56" spans="1:142" x14ac:dyDescent="0.25">
      <c r="A56" s="33" t="s">
        <v>318</v>
      </c>
      <c r="B56" s="73"/>
      <c r="C56" s="73"/>
      <c r="D56" s="73"/>
      <c r="E56" s="73"/>
      <c r="F56" s="73"/>
      <c r="G56" s="73"/>
      <c r="H56" s="73">
        <v>8210.3165530000006</v>
      </c>
      <c r="I56" s="73">
        <v>0.2585702715</v>
      </c>
      <c r="J56" s="73">
        <v>1.5282640999999999E-3</v>
      </c>
      <c r="K56" s="73">
        <v>4.0453359699999997E-2</v>
      </c>
      <c r="L56" s="73"/>
      <c r="M56" s="73">
        <v>34.027485056000003</v>
      </c>
      <c r="N56" s="73"/>
      <c r="O56" s="73">
        <v>0.37628220410000002</v>
      </c>
      <c r="P56" s="73"/>
      <c r="Q56" s="73" t="s">
        <v>318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0</v>
      </c>
      <c r="BZ56" s="73">
        <v>0</v>
      </c>
      <c r="CA56" s="73">
        <v>0</v>
      </c>
      <c r="CB56" s="73">
        <v>0</v>
      </c>
      <c r="CC56" s="73">
        <v>0</v>
      </c>
      <c r="CD56" s="73">
        <v>0</v>
      </c>
      <c r="CE56" s="90"/>
      <c r="CF56" s="40">
        <f t="shared" si="24"/>
        <v>0</v>
      </c>
      <c r="CG56" s="40">
        <f t="shared" si="25"/>
        <v>0</v>
      </c>
      <c r="CH56" s="40">
        <f t="shared" si="26"/>
        <v>0</v>
      </c>
      <c r="CI56" s="40">
        <f t="shared" si="27"/>
        <v>0</v>
      </c>
      <c r="CJ56" s="40">
        <f t="shared" si="27"/>
        <v>0</v>
      </c>
      <c r="CK56" s="40">
        <f t="shared" si="28"/>
        <v>0</v>
      </c>
      <c r="CL56" s="40">
        <f t="shared" si="29"/>
        <v>-1</v>
      </c>
      <c r="CM56" s="40">
        <f t="shared" si="30"/>
        <v>-1</v>
      </c>
      <c r="CN56" s="40">
        <f t="shared" si="31"/>
        <v>-1</v>
      </c>
      <c r="CO56" s="40">
        <f t="shared" si="32"/>
        <v>-1</v>
      </c>
      <c r="CP56" s="40">
        <f t="shared" si="33"/>
        <v>0</v>
      </c>
      <c r="CQ56" s="40">
        <f t="shared" si="34"/>
        <v>-1</v>
      </c>
      <c r="CR56" s="40">
        <f t="shared" si="35"/>
        <v>0</v>
      </c>
      <c r="CS56" s="40">
        <f t="shared" si="36"/>
        <v>-1</v>
      </c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</row>
    <row r="57" spans="1:142" x14ac:dyDescent="0.25">
      <c r="A57" s="33" t="s">
        <v>319</v>
      </c>
      <c r="B57" s="73"/>
      <c r="C57" s="73"/>
      <c r="D57" s="73"/>
      <c r="E57" s="73"/>
      <c r="F57" s="73"/>
      <c r="G57" s="73"/>
      <c r="H57" s="73">
        <v>17924.246075999999</v>
      </c>
      <c r="I57" s="73">
        <v>0.58097653790000003</v>
      </c>
      <c r="J57" s="73">
        <v>0.24695152179999999</v>
      </c>
      <c r="K57" s="73">
        <v>8.7799306699999996E-2</v>
      </c>
      <c r="L57" s="73"/>
      <c r="M57" s="73">
        <v>75.376205955000003</v>
      </c>
      <c r="N57" s="73"/>
      <c r="O57" s="73">
        <v>10.577631487</v>
      </c>
      <c r="P57" s="73"/>
      <c r="Q57" s="73" t="s">
        <v>319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0</v>
      </c>
      <c r="BZ57" s="73">
        <v>0</v>
      </c>
      <c r="CA57" s="73">
        <v>0</v>
      </c>
      <c r="CB57" s="73">
        <v>0</v>
      </c>
      <c r="CC57" s="73">
        <v>0</v>
      </c>
      <c r="CD57" s="73">
        <v>0</v>
      </c>
      <c r="CE57" s="90"/>
      <c r="CF57" s="40">
        <f t="shared" si="24"/>
        <v>0</v>
      </c>
      <c r="CG57" s="40">
        <f t="shared" si="25"/>
        <v>0</v>
      </c>
      <c r="CH57" s="40">
        <f t="shared" si="26"/>
        <v>0</v>
      </c>
      <c r="CI57" s="40">
        <f t="shared" si="27"/>
        <v>0</v>
      </c>
      <c r="CJ57" s="40">
        <f t="shared" si="27"/>
        <v>0</v>
      </c>
      <c r="CK57" s="40">
        <f t="shared" si="28"/>
        <v>0</v>
      </c>
      <c r="CL57" s="40">
        <f t="shared" si="29"/>
        <v>-1</v>
      </c>
      <c r="CM57" s="40">
        <f t="shared" si="30"/>
        <v>-1</v>
      </c>
      <c r="CN57" s="40">
        <f t="shared" si="31"/>
        <v>-1</v>
      </c>
      <c r="CO57" s="40">
        <f t="shared" si="32"/>
        <v>-1</v>
      </c>
      <c r="CP57" s="40">
        <f t="shared" si="33"/>
        <v>0</v>
      </c>
      <c r="CQ57" s="40">
        <f t="shared" si="34"/>
        <v>-1</v>
      </c>
      <c r="CR57" s="40">
        <f t="shared" si="35"/>
        <v>0</v>
      </c>
      <c r="CS57" s="40">
        <f t="shared" si="36"/>
        <v>-1</v>
      </c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</row>
    <row r="58" spans="1:142" x14ac:dyDescent="0.25">
      <c r="A58" s="33" t="s">
        <v>320</v>
      </c>
      <c r="B58" s="73"/>
      <c r="C58" s="73"/>
      <c r="D58" s="73"/>
      <c r="E58" s="73"/>
      <c r="F58" s="73"/>
      <c r="G58" s="73"/>
      <c r="H58" s="73">
        <v>496.66529456000001</v>
      </c>
      <c r="I58" s="73">
        <v>1.65444397E-2</v>
      </c>
      <c r="J58" s="73">
        <v>6.9264912E-3</v>
      </c>
      <c r="K58" s="73">
        <v>2.5046579999999999E-3</v>
      </c>
      <c r="L58" s="73"/>
      <c r="M58" s="73">
        <v>2.1737590403999998</v>
      </c>
      <c r="N58" s="73"/>
      <c r="O58" s="73">
        <v>0.2953820372</v>
      </c>
      <c r="P58" s="73"/>
      <c r="Q58" s="90" t="s">
        <v>320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>
        <v>0</v>
      </c>
      <c r="BX58" s="73">
        <v>0</v>
      </c>
      <c r="BY58" s="73">
        <v>0</v>
      </c>
      <c r="BZ58" s="73">
        <v>0</v>
      </c>
      <c r="CA58" s="73">
        <v>0</v>
      </c>
      <c r="CB58" s="73">
        <v>0</v>
      </c>
      <c r="CC58" s="73">
        <v>0</v>
      </c>
      <c r="CD58" s="73">
        <v>0</v>
      </c>
      <c r="CE58" s="90"/>
      <c r="CF58" s="40">
        <f t="shared" si="24"/>
        <v>0</v>
      </c>
      <c r="CG58" s="40">
        <f t="shared" si="25"/>
        <v>0</v>
      </c>
      <c r="CH58" s="40">
        <f t="shared" si="26"/>
        <v>0</v>
      </c>
      <c r="CI58" s="40">
        <f t="shared" si="27"/>
        <v>0</v>
      </c>
      <c r="CJ58" s="40">
        <f t="shared" si="27"/>
        <v>0</v>
      </c>
      <c r="CK58" s="40">
        <f t="shared" si="28"/>
        <v>0</v>
      </c>
      <c r="CL58" s="40">
        <f t="shared" si="29"/>
        <v>-1</v>
      </c>
      <c r="CM58" s="40">
        <f t="shared" si="30"/>
        <v>-1</v>
      </c>
      <c r="CN58" s="40">
        <f t="shared" si="31"/>
        <v>-1</v>
      </c>
      <c r="CO58" s="40">
        <f t="shared" si="32"/>
        <v>-1</v>
      </c>
      <c r="CP58" s="40">
        <f t="shared" si="33"/>
        <v>0</v>
      </c>
      <c r="CQ58" s="40">
        <f t="shared" si="34"/>
        <v>-1</v>
      </c>
      <c r="CR58" s="40">
        <f t="shared" si="35"/>
        <v>0</v>
      </c>
      <c r="CS58" s="40">
        <f t="shared" si="36"/>
        <v>-1</v>
      </c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</row>
    <row r="59" spans="1:142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40">
        <f t="shared" si="24"/>
        <v>0</v>
      </c>
      <c r="CG59" s="40">
        <f t="shared" si="25"/>
        <v>0</v>
      </c>
      <c r="CH59" s="40">
        <f t="shared" si="26"/>
        <v>0</v>
      </c>
      <c r="CI59" s="40">
        <f t="shared" si="27"/>
        <v>0</v>
      </c>
      <c r="CJ59" s="40">
        <f t="shared" si="27"/>
        <v>0</v>
      </c>
      <c r="CK59" s="40">
        <f t="shared" si="28"/>
        <v>0</v>
      </c>
      <c r="CL59" s="40">
        <f t="shared" si="29"/>
        <v>0</v>
      </c>
      <c r="CM59" s="40">
        <f t="shared" si="30"/>
        <v>0</v>
      </c>
      <c r="CN59" s="40">
        <f t="shared" si="31"/>
        <v>0</v>
      </c>
      <c r="CO59" s="40">
        <f t="shared" si="32"/>
        <v>0</v>
      </c>
      <c r="CP59" s="40">
        <f t="shared" si="33"/>
        <v>0</v>
      </c>
      <c r="CQ59" s="40">
        <f t="shared" si="34"/>
        <v>0</v>
      </c>
      <c r="CR59" s="40">
        <f t="shared" si="35"/>
        <v>0</v>
      </c>
      <c r="CS59" s="40">
        <f t="shared" si="36"/>
        <v>0</v>
      </c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</row>
    <row r="61" spans="1:142" x14ac:dyDescent="0.25">
      <c r="A61" s="1" t="s">
        <v>322</v>
      </c>
      <c r="B61" s="1">
        <f>SUM(B3:B58)</f>
        <v>38.494156487599994</v>
      </c>
      <c r="C61" s="1">
        <f t="shared" ref="C61:J61" si="37">SUM(C3:C58)</f>
        <v>65.428757646299999</v>
      </c>
      <c r="D61" s="1">
        <f t="shared" si="37"/>
        <v>38.380037661300001</v>
      </c>
      <c r="E61" s="1">
        <f t="shared" si="37"/>
        <v>527.17181997729995</v>
      </c>
      <c r="F61" s="1">
        <f t="shared" si="37"/>
        <v>503.2741682038</v>
      </c>
      <c r="G61" s="1">
        <f t="shared" si="37"/>
        <v>5.5978247810999999</v>
      </c>
      <c r="H61" s="1">
        <f t="shared" si="37"/>
        <v>2555457.476417359</v>
      </c>
      <c r="I61" s="1">
        <f t="shared" si="37"/>
        <v>65.087766042200002</v>
      </c>
      <c r="J61" s="1">
        <f t="shared" si="37"/>
        <v>308.55338178229988</v>
      </c>
      <c r="K61" s="1">
        <f t="shared" ref="K61:O61" si="38">SUM(K3:K58)</f>
        <v>13.367620630299999</v>
      </c>
      <c r="L61" s="1">
        <f t="shared" si="38"/>
        <v>0.53179912870000001</v>
      </c>
      <c r="M61" s="1">
        <f t="shared" si="38"/>
        <v>9134.8271539993984</v>
      </c>
      <c r="N61" s="1">
        <f t="shared" si="38"/>
        <v>3.9521995800000001E-2</v>
      </c>
      <c r="O61" s="1">
        <f t="shared" si="38"/>
        <v>4102.0049807552014</v>
      </c>
      <c r="P61" s="1"/>
      <c r="Q61" s="90"/>
      <c r="R61" s="1">
        <f>SUM(R3:R58)</f>
        <v>904.57589289617079</v>
      </c>
      <c r="S61" s="1">
        <f t="shared" ref="S61:BZ61" si="39">SUM(S3:S58)</f>
        <v>280889.18778491352</v>
      </c>
      <c r="T61" s="1">
        <f t="shared" si="39"/>
        <v>64.097720221272525</v>
      </c>
      <c r="U61" s="1">
        <f t="shared" si="39"/>
        <v>64.097720221272525</v>
      </c>
      <c r="V61" s="1">
        <f t="shared" si="39"/>
        <v>38.71730792691605</v>
      </c>
      <c r="W61" s="1">
        <f t="shared" si="39"/>
        <v>4.1492775334165417</v>
      </c>
      <c r="X61" s="1">
        <f t="shared" si="39"/>
        <v>308.42064137483135</v>
      </c>
      <c r="Y61" s="1">
        <f t="shared" si="39"/>
        <v>3.9145249937055801E-2</v>
      </c>
      <c r="Z61" s="1">
        <f t="shared" si="39"/>
        <v>0</v>
      </c>
      <c r="AA61" s="1">
        <f t="shared" si="39"/>
        <v>38.494188944040985</v>
      </c>
      <c r="AB61" s="1">
        <f t="shared" si="39"/>
        <v>0</v>
      </c>
      <c r="AC61" s="1">
        <f t="shared" si="39"/>
        <v>160.50857515188804</v>
      </c>
      <c r="AD61" s="1">
        <f t="shared" si="39"/>
        <v>0</v>
      </c>
      <c r="AE61" s="1">
        <f t="shared" si="39"/>
        <v>428874.61730227363</v>
      </c>
      <c r="AF61" s="1">
        <f t="shared" si="39"/>
        <v>2969.4594482033549</v>
      </c>
      <c r="AG61" s="1">
        <f t="shared" si="39"/>
        <v>13.256044267487335</v>
      </c>
      <c r="AH61" s="1">
        <f t="shared" si="39"/>
        <v>13.256044267487335</v>
      </c>
      <c r="AI61" s="1">
        <f t="shared" si="39"/>
        <v>0.53177146215231785</v>
      </c>
      <c r="AJ61" s="1">
        <f t="shared" si="39"/>
        <v>0</v>
      </c>
      <c r="AK61" s="1">
        <f t="shared" si="39"/>
        <v>2925.2224068393816</v>
      </c>
      <c r="AL61" s="1">
        <f t="shared" si="39"/>
        <v>0</v>
      </c>
      <c r="AM61" s="1">
        <f t="shared" si="39"/>
        <v>834619.95806658</v>
      </c>
      <c r="AN61" s="1">
        <f t="shared" si="39"/>
        <v>8187.4480626060049</v>
      </c>
      <c r="AO61" s="1">
        <f t="shared" si="39"/>
        <v>9017.4939668297047</v>
      </c>
      <c r="AP61" s="1">
        <f t="shared" si="39"/>
        <v>4095.270916267787</v>
      </c>
      <c r="AQ61" s="1">
        <f t="shared" si="39"/>
        <v>64.90803827223759</v>
      </c>
      <c r="AR61" s="1">
        <f t="shared" si="39"/>
        <v>0</v>
      </c>
      <c r="AS61" s="1">
        <f t="shared" si="39"/>
        <v>2993099.3359161527</v>
      </c>
      <c r="AT61" s="1">
        <f t="shared" si="39"/>
        <v>34.541982275721097</v>
      </c>
      <c r="AU61" s="1">
        <f t="shared" si="39"/>
        <v>3.8380344832861852</v>
      </c>
      <c r="AV61" s="1">
        <f t="shared" si="39"/>
        <v>38.380016759007255</v>
      </c>
      <c r="AW61" s="1">
        <f t="shared" si="39"/>
        <v>57.381786871426755</v>
      </c>
      <c r="AX61" s="1">
        <f t="shared" si="39"/>
        <v>4002.8323603084036</v>
      </c>
      <c r="AY61" s="1">
        <f t="shared" si="39"/>
        <v>0</v>
      </c>
      <c r="AZ61" s="1">
        <f t="shared" si="39"/>
        <v>715820.5887957284</v>
      </c>
      <c r="BA61" s="1">
        <f t="shared" si="39"/>
        <v>0</v>
      </c>
      <c r="BB61" s="1">
        <f t="shared" si="39"/>
        <v>0</v>
      </c>
      <c r="BC61" s="1">
        <f t="shared" si="39"/>
        <v>22.194369760963671</v>
      </c>
      <c r="BD61" s="1">
        <f t="shared" si="39"/>
        <v>0</v>
      </c>
      <c r="BE61" s="1">
        <f t="shared" si="39"/>
        <v>6.6432307023815254</v>
      </c>
      <c r="BF61" s="1">
        <f t="shared" si="39"/>
        <v>0</v>
      </c>
      <c r="BG61" s="1">
        <f t="shared" si="39"/>
        <v>527.19146399209092</v>
      </c>
      <c r="BH61" s="1">
        <f t="shared" si="39"/>
        <v>503.29381170727589</v>
      </c>
      <c r="BI61" s="1">
        <f t="shared" si="39"/>
        <v>23.89765228481507</v>
      </c>
      <c r="BJ61" s="1">
        <f t="shared" si="39"/>
        <v>0</v>
      </c>
      <c r="BK61" s="1">
        <f t="shared" si="39"/>
        <v>0</v>
      </c>
      <c r="BL61" s="1">
        <f t="shared" si="39"/>
        <v>384.09844500107323</v>
      </c>
      <c r="BM61" s="1">
        <f t="shared" si="39"/>
        <v>0</v>
      </c>
      <c r="BN61" s="1">
        <f t="shared" si="39"/>
        <v>17.664910289632115</v>
      </c>
      <c r="BO61" s="1">
        <f t="shared" si="39"/>
        <v>0</v>
      </c>
      <c r="BP61" s="1">
        <f t="shared" si="39"/>
        <v>0.82537155357176395</v>
      </c>
      <c r="BQ61" s="1">
        <f t="shared" si="39"/>
        <v>44.137101725116601</v>
      </c>
      <c r="BR61" s="1">
        <f t="shared" si="39"/>
        <v>172143.48778932329</v>
      </c>
      <c r="BS61" s="1">
        <f t="shared" si="39"/>
        <v>0</v>
      </c>
      <c r="BT61" s="1">
        <f t="shared" si="39"/>
        <v>27.730382674537015</v>
      </c>
      <c r="BU61" s="1">
        <f t="shared" si="39"/>
        <v>0</v>
      </c>
      <c r="BV61" s="1">
        <f t="shared" si="39"/>
        <v>5.597830475592068</v>
      </c>
      <c r="BW61" s="1">
        <f t="shared" si="39"/>
        <v>216494.83828730744</v>
      </c>
      <c r="BX61" s="1">
        <f t="shared" si="39"/>
        <v>0</v>
      </c>
      <c r="BY61" s="1">
        <f t="shared" si="39"/>
        <v>23381.02586762363</v>
      </c>
      <c r="BZ61" s="1">
        <f t="shared" si="39"/>
        <v>101160.77817098945</v>
      </c>
      <c r="CA61" s="1">
        <f t="shared" ref="CA61:CD61" si="40">SUM(CA3:CA58)</f>
        <v>0</v>
      </c>
      <c r="CB61" s="1">
        <f t="shared" si="40"/>
        <v>147761.48888858757</v>
      </c>
      <c r="CC61" s="1">
        <f t="shared" si="40"/>
        <v>2524667.6714590681</v>
      </c>
      <c r="CD61" s="1">
        <f t="shared" si="40"/>
        <v>87875.442228119617</v>
      </c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</row>
    <row r="62" spans="1:142" x14ac:dyDescent="0.25">
      <c r="A62" s="90" t="s">
        <v>216</v>
      </c>
      <c r="B62" s="1">
        <f>SUM(B2:B51)</f>
        <v>38.494156487599994</v>
      </c>
      <c r="C62" s="1">
        <f t="shared" ref="C62:J62" si="41">SUM(C2:C51)</f>
        <v>64.908259563299993</v>
      </c>
      <c r="D62" s="1">
        <f t="shared" si="41"/>
        <v>38.380037661300001</v>
      </c>
      <c r="E62" s="1">
        <f t="shared" si="41"/>
        <v>527.17181997729995</v>
      </c>
      <c r="F62" s="1">
        <f t="shared" si="41"/>
        <v>503.2741682038</v>
      </c>
      <c r="G62" s="1">
        <f t="shared" si="41"/>
        <v>5.5978247810999999</v>
      </c>
      <c r="H62" s="1">
        <f t="shared" si="41"/>
        <v>2524685.0590386991</v>
      </c>
      <c r="I62" s="1">
        <f t="shared" si="41"/>
        <v>64.097837298399995</v>
      </c>
      <c r="J62" s="1">
        <f t="shared" si="41"/>
        <v>308.21051500719994</v>
      </c>
      <c r="K62" s="1">
        <f t="shared" ref="K62:O62" si="42">SUM(K2:K51)</f>
        <v>13.2163868633</v>
      </c>
      <c r="L62" s="1">
        <f t="shared" si="42"/>
        <v>0.53177264000000002</v>
      </c>
      <c r="M62" s="1">
        <f t="shared" si="42"/>
        <v>9005.5877969349986</v>
      </c>
      <c r="N62" s="1">
        <f t="shared" si="42"/>
        <v>3.9145293300000002E-2</v>
      </c>
      <c r="O62" s="1">
        <f t="shared" si="42"/>
        <v>4088.3787160839006</v>
      </c>
      <c r="P62" s="1"/>
      <c r="Q62" s="90"/>
      <c r="R62" s="1">
        <f>SUM(R2:R51)</f>
        <v>904.57589289617079</v>
      </c>
      <c r="S62" s="1">
        <f t="shared" ref="S62:BZ62" si="43">SUM(S2:S51)</f>
        <v>280889.18778491352</v>
      </c>
      <c r="T62" s="1">
        <f t="shared" si="43"/>
        <v>64.097720221272525</v>
      </c>
      <c r="U62" s="1">
        <f t="shared" si="43"/>
        <v>64.097720221272525</v>
      </c>
      <c r="V62" s="1">
        <f t="shared" si="43"/>
        <v>38.71730792691605</v>
      </c>
      <c r="W62" s="1">
        <f t="shared" si="43"/>
        <v>4.1492775334165417</v>
      </c>
      <c r="X62" s="1">
        <f t="shared" si="43"/>
        <v>308.42064137483135</v>
      </c>
      <c r="Y62" s="1">
        <f t="shared" si="43"/>
        <v>3.9145249937055801E-2</v>
      </c>
      <c r="Z62" s="1">
        <f t="shared" si="43"/>
        <v>0</v>
      </c>
      <c r="AA62" s="1">
        <f t="shared" si="43"/>
        <v>38.494188944040985</v>
      </c>
      <c r="AB62" s="1">
        <f t="shared" si="43"/>
        <v>0</v>
      </c>
      <c r="AC62" s="1">
        <f t="shared" si="43"/>
        <v>160.50857515188804</v>
      </c>
      <c r="AD62" s="1">
        <f t="shared" si="43"/>
        <v>0</v>
      </c>
      <c r="AE62" s="1">
        <f t="shared" si="43"/>
        <v>428874.61730227363</v>
      </c>
      <c r="AF62" s="1">
        <f t="shared" si="43"/>
        <v>2969.4594482033549</v>
      </c>
      <c r="AG62" s="1">
        <f t="shared" si="43"/>
        <v>13.256044267487335</v>
      </c>
      <c r="AH62" s="1">
        <f t="shared" si="43"/>
        <v>13.256044267487335</v>
      </c>
      <c r="AI62" s="1">
        <f t="shared" si="43"/>
        <v>0.53177146215231785</v>
      </c>
      <c r="AJ62" s="1">
        <f t="shared" si="43"/>
        <v>0</v>
      </c>
      <c r="AK62" s="1">
        <f t="shared" si="43"/>
        <v>2925.2224068393816</v>
      </c>
      <c r="AL62" s="1">
        <f t="shared" si="43"/>
        <v>0</v>
      </c>
      <c r="AM62" s="1">
        <f t="shared" si="43"/>
        <v>834619.95806658</v>
      </c>
      <c r="AN62" s="1">
        <f t="shared" si="43"/>
        <v>8187.4480626060049</v>
      </c>
      <c r="AO62" s="1">
        <f t="shared" si="43"/>
        <v>9017.4939668297047</v>
      </c>
      <c r="AP62" s="1">
        <f t="shared" si="43"/>
        <v>4095.270916267787</v>
      </c>
      <c r="AQ62" s="1">
        <f t="shared" si="43"/>
        <v>64.90803827223759</v>
      </c>
      <c r="AR62" s="1">
        <f t="shared" si="43"/>
        <v>0</v>
      </c>
      <c r="AS62" s="1">
        <f t="shared" si="43"/>
        <v>2993099.3359161527</v>
      </c>
      <c r="AT62" s="1">
        <f t="shared" si="43"/>
        <v>34.541982275721097</v>
      </c>
      <c r="AU62" s="1">
        <f t="shared" si="43"/>
        <v>3.8380344832861852</v>
      </c>
      <c r="AV62" s="1">
        <f t="shared" si="43"/>
        <v>38.380016759007255</v>
      </c>
      <c r="AW62" s="1">
        <f t="shared" si="43"/>
        <v>57.381786871426755</v>
      </c>
      <c r="AX62" s="1">
        <f t="shared" si="43"/>
        <v>4002.8323603084036</v>
      </c>
      <c r="AY62" s="1">
        <f t="shared" si="43"/>
        <v>0</v>
      </c>
      <c r="AZ62" s="1">
        <f t="shared" si="43"/>
        <v>715820.5887957284</v>
      </c>
      <c r="BA62" s="1">
        <f t="shared" si="43"/>
        <v>0</v>
      </c>
      <c r="BB62" s="1">
        <f t="shared" si="43"/>
        <v>0</v>
      </c>
      <c r="BC62" s="1">
        <f t="shared" si="43"/>
        <v>22.194369760963671</v>
      </c>
      <c r="BD62" s="1">
        <f t="shared" si="43"/>
        <v>0</v>
      </c>
      <c r="BE62" s="1">
        <f t="shared" si="43"/>
        <v>6.6432307023815254</v>
      </c>
      <c r="BF62" s="1">
        <f t="shared" si="43"/>
        <v>0</v>
      </c>
      <c r="BG62" s="1">
        <f t="shared" si="43"/>
        <v>527.19146399209092</v>
      </c>
      <c r="BH62" s="1">
        <f t="shared" si="43"/>
        <v>503.29381170727589</v>
      </c>
      <c r="BI62" s="1">
        <f t="shared" si="43"/>
        <v>23.89765228481507</v>
      </c>
      <c r="BJ62" s="1">
        <f t="shared" si="43"/>
        <v>0</v>
      </c>
      <c r="BK62" s="1">
        <f t="shared" si="43"/>
        <v>0</v>
      </c>
      <c r="BL62" s="1">
        <f t="shared" si="43"/>
        <v>384.09844500107323</v>
      </c>
      <c r="BM62" s="1">
        <f t="shared" si="43"/>
        <v>0</v>
      </c>
      <c r="BN62" s="1">
        <f t="shared" si="43"/>
        <v>17.664910289632115</v>
      </c>
      <c r="BO62" s="1">
        <f t="shared" si="43"/>
        <v>0</v>
      </c>
      <c r="BP62" s="1">
        <f t="shared" si="43"/>
        <v>0.82537155357176395</v>
      </c>
      <c r="BQ62" s="1">
        <f t="shared" si="43"/>
        <v>44.137101725116601</v>
      </c>
      <c r="BR62" s="1">
        <f t="shared" si="43"/>
        <v>172143.48778932329</v>
      </c>
      <c r="BS62" s="1">
        <f t="shared" si="43"/>
        <v>0</v>
      </c>
      <c r="BT62" s="1">
        <f t="shared" si="43"/>
        <v>27.730382674537015</v>
      </c>
      <c r="BU62" s="1">
        <f t="shared" si="43"/>
        <v>0</v>
      </c>
      <c r="BV62" s="1">
        <f t="shared" si="43"/>
        <v>5.597830475592068</v>
      </c>
      <c r="BW62" s="1">
        <f t="shared" si="43"/>
        <v>216494.83828730744</v>
      </c>
      <c r="BX62" s="1">
        <f t="shared" si="43"/>
        <v>0</v>
      </c>
      <c r="BY62" s="1">
        <f t="shared" si="43"/>
        <v>23381.02586762363</v>
      </c>
      <c r="BZ62" s="1">
        <f t="shared" si="43"/>
        <v>101160.77817098945</v>
      </c>
      <c r="CA62" s="1">
        <f t="shared" ref="CA62:CD62" si="44">SUM(CA2:CA51)</f>
        <v>0</v>
      </c>
      <c r="CB62" s="1">
        <f t="shared" si="44"/>
        <v>147761.48888858757</v>
      </c>
      <c r="CC62" s="1">
        <f t="shared" si="44"/>
        <v>2524667.6714590681</v>
      </c>
      <c r="CD62" s="1">
        <f t="shared" si="44"/>
        <v>87875.442228119617</v>
      </c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</row>
    <row r="63" spans="1:142" x14ac:dyDescent="0.25">
      <c r="A63" s="90" t="s">
        <v>323</v>
      </c>
      <c r="B63" s="73">
        <f>+B3+B5+B8+B9+B11+B12+B14+B15+B16+B17+B18+B19+B20+B21+B22+B23+B24+B25+B26+B28+B30+B31+B33+B34+B35+B36+B37+B39+B40+B41+B42+B43+B44+B46+B47+B49+B50</f>
        <v>21.191845964999999</v>
      </c>
      <c r="C63" s="73">
        <f t="shared" ref="C63:J63" si="45">+C3+C5+C8+C9+C11+C12+C14+C15+C16+C17+C18+C19+C20+C21+C22+C23+C24+C25+C26+C28+C30+C31+C33+C34+C35+C36+C37+C39+C40+C41+C42+C43+C44+C46+C47+C49+C50</f>
        <v>0</v>
      </c>
      <c r="D63" s="73">
        <f t="shared" si="45"/>
        <v>6.3575537400000002</v>
      </c>
      <c r="E63" s="73">
        <f t="shared" si="45"/>
        <v>6.3575537400000002</v>
      </c>
      <c r="F63" s="73">
        <f t="shared" si="45"/>
        <v>6.3575537400000002</v>
      </c>
      <c r="G63" s="73">
        <f t="shared" si="45"/>
        <v>4.6622061009999998</v>
      </c>
      <c r="H63" s="73">
        <f t="shared" si="45"/>
        <v>1921444.1937726997</v>
      </c>
      <c r="I63" s="73">
        <f t="shared" si="45"/>
        <v>48.219607429899995</v>
      </c>
      <c r="J63" s="73">
        <f t="shared" si="45"/>
        <v>238.10222466159999</v>
      </c>
      <c r="K63" s="73">
        <f t="shared" ref="K63:O63" si="46">+K3+K5+K8+K9+K11+K12+K14+K15+K16+K17+K18+K19+K20+K21+K22+K23+K24+K25+K26+K28+K30+K31+K33+K34+K35+K36+K37+K39+K40+K41+K42+K43+K44+K46+K47+K49+K50</f>
        <v>9.9206334223999999</v>
      </c>
      <c r="L63" s="73">
        <f t="shared" si="46"/>
        <v>0.53006007040000003</v>
      </c>
      <c r="M63" s="73">
        <f t="shared" si="46"/>
        <v>6901.6526310899999</v>
      </c>
      <c r="N63" s="73">
        <f t="shared" si="46"/>
        <v>2.1996477600000001E-2</v>
      </c>
      <c r="O63" s="73">
        <f t="shared" si="46"/>
        <v>3177.2052420434998</v>
      </c>
      <c r="P63" s="73"/>
      <c r="Q63" s="90"/>
      <c r="R63" s="73">
        <f>+R3+R5+R8+R9+R11+R12+R14+R15+R16+R17+R18+R19+R20+R21+R22+R23+R24+R25+R26+R28+R30+R31+R33+R34+R35+R36+R37+R39+R40+R41+R42+R43+R44+R46+R47+R49+R50</f>
        <v>688.12361617597867</v>
      </c>
      <c r="S63" s="73">
        <f t="shared" ref="S63:BZ63" si="47">+S3+S5+S8+S9+S11+S12+S14+S15+S16+S17+S18+S19+S20+S21+S22+S23+S24+S25+S26+S28+S30+S31+S33+S34+S35+S36+S37+S39+S40+S41+S42+S43+S44+S46+S47+S49+S50</f>
        <v>213944.88609917482</v>
      </c>
      <c r="T63" s="73">
        <f t="shared" si="47"/>
        <v>48.219569764760656</v>
      </c>
      <c r="U63" s="73">
        <f t="shared" si="47"/>
        <v>48.219569764760656</v>
      </c>
      <c r="V63" s="73">
        <f t="shared" si="47"/>
        <v>29.103987663857129</v>
      </c>
      <c r="W63" s="73">
        <f t="shared" si="47"/>
        <v>3.1034692868035325</v>
      </c>
      <c r="X63" s="73">
        <f t="shared" si="47"/>
        <v>238.31266007775122</v>
      </c>
      <c r="Y63" s="73">
        <f t="shared" si="47"/>
        <v>2.19966553426699E-2</v>
      </c>
      <c r="Z63" s="73">
        <f t="shared" si="47"/>
        <v>0</v>
      </c>
      <c r="AA63" s="73">
        <f t="shared" si="47"/>
        <v>21.191858601277499</v>
      </c>
      <c r="AB63" s="73">
        <f t="shared" si="47"/>
        <v>0</v>
      </c>
      <c r="AC63" s="73">
        <f t="shared" si="47"/>
        <v>125.72468648578118</v>
      </c>
      <c r="AD63" s="73">
        <f t="shared" si="47"/>
        <v>0</v>
      </c>
      <c r="AE63" s="73">
        <f t="shared" si="47"/>
        <v>324266.57503070985</v>
      </c>
      <c r="AF63" s="73">
        <f t="shared" si="47"/>
        <v>2249.689138618061</v>
      </c>
      <c r="AG63" s="73">
        <f t="shared" si="47"/>
        <v>9.9506031832643025</v>
      </c>
      <c r="AH63" s="73">
        <f t="shared" si="47"/>
        <v>9.9506031832643025</v>
      </c>
      <c r="AI63" s="73">
        <f t="shared" si="47"/>
        <v>0.53005897540709501</v>
      </c>
      <c r="AJ63" s="73">
        <f t="shared" si="47"/>
        <v>0</v>
      </c>
      <c r="AK63" s="73">
        <f t="shared" si="47"/>
        <v>2278.5538132216029</v>
      </c>
      <c r="AL63" s="73">
        <f t="shared" si="47"/>
        <v>0</v>
      </c>
      <c r="AM63" s="73">
        <f t="shared" si="47"/>
        <v>632276.96835322026</v>
      </c>
      <c r="AN63" s="73">
        <f t="shared" si="47"/>
        <v>6296.5922849767958</v>
      </c>
      <c r="AO63" s="73">
        <f t="shared" si="47"/>
        <v>6910.9353322501565</v>
      </c>
      <c r="AP63" s="73">
        <f t="shared" si="47"/>
        <v>3184.1158414080332</v>
      </c>
      <c r="AQ63" s="73">
        <f t="shared" si="47"/>
        <v>0</v>
      </c>
      <c r="AR63" s="73">
        <f t="shared" si="47"/>
        <v>0</v>
      </c>
      <c r="AS63" s="73">
        <f t="shared" si="47"/>
        <v>2276938.2037996603</v>
      </c>
      <c r="AT63" s="73">
        <f t="shared" si="47"/>
        <v>5.7217891309931197</v>
      </c>
      <c r="AU63" s="73">
        <f t="shared" si="47"/>
        <v>0.63575651969554103</v>
      </c>
      <c r="AV63" s="73">
        <f t="shared" si="47"/>
        <v>6.3575456506886603</v>
      </c>
      <c r="AW63" s="73">
        <f t="shared" si="47"/>
        <v>42.971592219178888</v>
      </c>
      <c r="AX63" s="73">
        <f t="shared" si="47"/>
        <v>3051.9821404620666</v>
      </c>
      <c r="AY63" s="73">
        <f t="shared" si="47"/>
        <v>0</v>
      </c>
      <c r="AZ63" s="73">
        <f t="shared" si="47"/>
        <v>546919.42913267436</v>
      </c>
      <c r="BA63" s="73">
        <f t="shared" si="47"/>
        <v>0</v>
      </c>
      <c r="BB63" s="73">
        <f t="shared" si="47"/>
        <v>0</v>
      </c>
      <c r="BC63" s="73">
        <f t="shared" si="47"/>
        <v>0.28036838307511702</v>
      </c>
      <c r="BD63" s="73">
        <f t="shared" si="47"/>
        <v>0</v>
      </c>
      <c r="BE63" s="73">
        <f t="shared" si="47"/>
        <v>8.3919561214085295E-2</v>
      </c>
      <c r="BF63" s="73">
        <f t="shared" si="47"/>
        <v>0</v>
      </c>
      <c r="BG63" s="73">
        <f t="shared" si="47"/>
        <v>6.3578065575015001</v>
      </c>
      <c r="BH63" s="73">
        <f t="shared" si="47"/>
        <v>6.3578065575015001</v>
      </c>
      <c r="BI63" s="73">
        <f t="shared" si="47"/>
        <v>0</v>
      </c>
      <c r="BJ63" s="73">
        <f t="shared" si="47"/>
        <v>0</v>
      </c>
      <c r="BK63" s="73">
        <f t="shared" si="47"/>
        <v>0</v>
      </c>
      <c r="BL63" s="73">
        <f t="shared" si="47"/>
        <v>4.8520820321103102</v>
      </c>
      <c r="BM63" s="73">
        <f t="shared" si="47"/>
        <v>0</v>
      </c>
      <c r="BN63" s="73">
        <f t="shared" si="47"/>
        <v>0.223150005897364</v>
      </c>
      <c r="BO63" s="73">
        <f t="shared" si="47"/>
        <v>0</v>
      </c>
      <c r="BP63" s="73">
        <f t="shared" si="47"/>
        <v>1.0426376788637301E-2</v>
      </c>
      <c r="BQ63" s="73">
        <f t="shared" si="47"/>
        <v>0.55755915441723503</v>
      </c>
      <c r="BR63" s="73">
        <f t="shared" si="47"/>
        <v>130875.41803578654</v>
      </c>
      <c r="BS63" s="73">
        <f t="shared" si="47"/>
        <v>0</v>
      </c>
      <c r="BT63" s="73">
        <f t="shared" si="47"/>
        <v>0.35030104399874201</v>
      </c>
      <c r="BU63" s="73">
        <f t="shared" si="47"/>
        <v>0</v>
      </c>
      <c r="BV63" s="73">
        <f t="shared" si="47"/>
        <v>4.6622215878789799</v>
      </c>
      <c r="BW63" s="73">
        <f t="shared" si="47"/>
        <v>165977.51907192779</v>
      </c>
      <c r="BX63" s="73">
        <f t="shared" si="47"/>
        <v>0</v>
      </c>
      <c r="BY63" s="73">
        <f t="shared" si="47"/>
        <v>17715.034931228853</v>
      </c>
      <c r="BZ63" s="73">
        <f t="shared" si="47"/>
        <v>76816.408474960001</v>
      </c>
      <c r="CA63" s="73">
        <f t="shared" ref="CA63:CD63" si="48">+CA3+CA5+CA8+CA9+CA11+CA12+CA14+CA15+CA16+CA17+CA18+CA19+CA20+CA21+CA22+CA23+CA24+CA25+CA26+CA28+CA30+CA31+CA33+CA34+CA35+CA36+CA37+CA39+CA40+CA41+CA42+CA43+CA44+CA46+CA47+CA49+CA50</f>
        <v>0</v>
      </c>
      <c r="CB63" s="73">
        <f t="shared" si="48"/>
        <v>112871.32262521322</v>
      </c>
      <c r="CC63" s="73">
        <f t="shared" si="48"/>
        <v>1921441.1621922725</v>
      </c>
      <c r="CD63" s="73">
        <f t="shared" si="48"/>
        <v>67874.676448326951</v>
      </c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P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8" sqref="F18"/>
    </sheetView>
  </sheetViews>
  <sheetFormatPr defaultColWidth="9.140625" defaultRowHeight="15" x14ac:dyDescent="0.25"/>
  <cols>
    <col min="1" max="1" width="19.5703125" style="21" customWidth="1"/>
    <col min="2" max="2" width="10.140625" style="21" bestFit="1" customWidth="1"/>
    <col min="3" max="3" width="7.7109375" style="21" bestFit="1" customWidth="1"/>
    <col min="4" max="4" width="9.28515625" style="21" bestFit="1" customWidth="1"/>
    <col min="5" max="7" width="7.7109375" style="21" bestFit="1" customWidth="1"/>
    <col min="8" max="8" width="9.28515625" style="21" bestFit="1" customWidth="1"/>
    <col min="9" max="9" width="8.85546875" style="55" bestFit="1" customWidth="1"/>
    <col min="10" max="10" width="9" style="55" bestFit="1" customWidth="1"/>
    <col min="11" max="11" width="9.7109375" style="55" bestFit="1" customWidth="1"/>
    <col min="12" max="13" width="9.28515625" style="55" customWidth="1"/>
    <col min="14" max="14" width="9.140625" style="21"/>
    <col min="15" max="15" width="15.42578125" style="21" bestFit="1" customWidth="1"/>
    <col min="16" max="16" width="5.42578125" style="72" bestFit="1" customWidth="1"/>
    <col min="17" max="17" width="5.42578125" style="21" bestFit="1" customWidth="1"/>
    <col min="18" max="18" width="9.85546875" style="72" bestFit="1" customWidth="1"/>
    <col min="19" max="19" width="5.7109375" style="19" bestFit="1" customWidth="1"/>
    <col min="20" max="20" width="14.5703125" style="19" bestFit="1" customWidth="1"/>
    <col min="21" max="21" width="5.7109375" style="19" bestFit="1" customWidth="1"/>
    <col min="22" max="22" width="5.7109375" style="73" customWidth="1"/>
    <col min="23" max="23" width="5.7109375" style="19" bestFit="1" customWidth="1"/>
    <col min="24" max="24" width="13.42578125" style="73" bestFit="1" customWidth="1"/>
    <col min="25" max="25" width="6.7109375" style="19" bestFit="1" customWidth="1"/>
    <col min="26" max="26" width="7.7109375" style="19" bestFit="1" customWidth="1"/>
    <col min="27" max="28" width="5.7109375" style="19" bestFit="1" customWidth="1"/>
    <col min="29" max="29" width="5.5703125" style="19" bestFit="1" customWidth="1"/>
    <col min="30" max="30" width="5.85546875" style="19" bestFit="1" customWidth="1"/>
    <col min="31" max="31" width="5.85546875" style="73" customWidth="1"/>
    <col min="32" max="32" width="6.42578125" style="19" bestFit="1" customWidth="1"/>
    <col min="33" max="33" width="15.42578125" style="19" bestFit="1" customWidth="1"/>
    <col min="34" max="34" width="10.28515625" style="19" bestFit="1" customWidth="1"/>
    <col min="35" max="35" width="6.5703125" style="19" bestFit="1" customWidth="1"/>
    <col min="36" max="36" width="5.7109375" style="19" bestFit="1" customWidth="1"/>
    <col min="37" max="37" width="5.140625" style="19" bestFit="1" customWidth="1"/>
    <col min="38" max="38" width="5.140625" style="73" customWidth="1"/>
    <col min="39" max="39" width="4.140625" style="19" bestFit="1" customWidth="1"/>
    <col min="40" max="40" width="6.5703125" style="19" bestFit="1" customWidth="1"/>
    <col min="41" max="41" width="6.140625" style="19" bestFit="1" customWidth="1"/>
    <col min="42" max="42" width="6.7109375" style="19" bestFit="1" customWidth="1"/>
    <col min="43" max="43" width="10" style="19" bestFit="1" customWidth="1"/>
    <col min="44" max="44" width="10" style="73" customWidth="1"/>
    <col min="45" max="45" width="6.7109375" style="19" bestFit="1" customWidth="1"/>
    <col min="46" max="46" width="5.7109375" style="19" bestFit="1" customWidth="1"/>
    <col min="47" max="47" width="6.7109375" style="19" bestFit="1" customWidth="1"/>
    <col min="48" max="48" width="6" style="19" bestFit="1" customWidth="1"/>
    <col min="49" max="49" width="5.7109375" style="19" bestFit="1" customWidth="1"/>
    <col min="50" max="50" width="4.28515625" style="19" bestFit="1" customWidth="1"/>
    <col min="51" max="51" width="5.7109375" style="19" bestFit="1" customWidth="1"/>
    <col min="52" max="52" width="4.5703125" style="19" bestFit="1" customWidth="1"/>
    <col min="53" max="54" width="5.7109375" style="19" bestFit="1" customWidth="1"/>
    <col min="55" max="55" width="4.140625" style="19" bestFit="1" customWidth="1"/>
    <col min="56" max="56" width="5.85546875" style="19" bestFit="1" customWidth="1"/>
    <col min="57" max="57" width="5.7109375" style="19" bestFit="1" customWidth="1"/>
    <col min="58" max="58" width="6.7109375" style="19" bestFit="1" customWidth="1"/>
    <col min="59" max="59" width="6.85546875" style="19" bestFit="1" customWidth="1"/>
    <col min="60" max="60" width="6.7109375" style="19" bestFit="1" customWidth="1"/>
    <col min="61" max="61" width="5.140625" style="19" bestFit="1" customWidth="1"/>
    <col min="62" max="62" width="5.28515625" style="19" bestFit="1" customWidth="1"/>
    <col min="63" max="63" width="8.7109375" style="19" bestFit="1" customWidth="1"/>
    <col min="64" max="64" width="4.85546875" style="19" bestFit="1" customWidth="1"/>
    <col min="65" max="65" width="7.85546875" style="19" bestFit="1" customWidth="1"/>
    <col min="66" max="66" width="5.85546875" style="19" bestFit="1" customWidth="1"/>
    <col min="67" max="67" width="6" style="19" bestFit="1" customWidth="1"/>
    <col min="68" max="68" width="6.7109375" style="19" bestFit="1" customWidth="1"/>
    <col min="69" max="69" width="5.7109375" style="19" bestFit="1" customWidth="1"/>
    <col min="70" max="70" width="3.85546875" style="19" bestFit="1" customWidth="1"/>
    <col min="71" max="71" width="5.5703125" style="19" bestFit="1" customWidth="1"/>
    <col min="72" max="72" width="3.85546875" style="19" bestFit="1" customWidth="1"/>
    <col min="73" max="73" width="5.7109375" style="19" bestFit="1" customWidth="1"/>
    <col min="74" max="74" width="8" style="19" bestFit="1" customWidth="1"/>
    <col min="75" max="76" width="5.28515625" style="19" bestFit="1" customWidth="1"/>
    <col min="77" max="77" width="5.7109375" style="19" bestFit="1" customWidth="1"/>
    <col min="78" max="78" width="4.28515625" style="73" customWidth="1"/>
    <col min="79" max="79" width="5.7109375" style="19" bestFit="1" customWidth="1"/>
    <col min="80" max="80" width="9.140625" style="19" bestFit="1" customWidth="1"/>
    <col min="81" max="81" width="7.140625" style="19" bestFit="1" customWidth="1"/>
    <col min="82" max="82" width="7.7109375" style="19" customWidth="1"/>
    <col min="83" max="89" width="9.140625" style="6"/>
    <col min="90" max="92" width="9.140625" style="79"/>
    <col min="93" max="16384" width="9.140625" style="21"/>
  </cols>
  <sheetData>
    <row r="1" spans="1:94" x14ac:dyDescent="0.25">
      <c r="A1" s="90"/>
      <c r="B1" s="90" t="s">
        <v>338</v>
      </c>
      <c r="C1" s="90"/>
      <c r="D1" s="90"/>
      <c r="E1" s="90"/>
      <c r="F1" s="90"/>
      <c r="G1" s="90"/>
      <c r="H1" s="90"/>
      <c r="N1" s="90"/>
      <c r="O1" s="90" t="s">
        <v>377</v>
      </c>
      <c r="P1" s="90"/>
      <c r="Q1" s="90"/>
      <c r="R1" s="90"/>
      <c r="S1" s="73"/>
      <c r="T1" s="73"/>
      <c r="U1" s="73"/>
      <c r="W1" s="73"/>
      <c r="Y1" s="73"/>
      <c r="Z1" s="73"/>
      <c r="AA1" s="73"/>
      <c r="AB1" s="73"/>
      <c r="AC1" s="73"/>
      <c r="AD1" s="73"/>
      <c r="AF1" s="73"/>
      <c r="AG1" s="73"/>
      <c r="AH1" s="73"/>
      <c r="AI1" s="73"/>
      <c r="AJ1" s="73"/>
      <c r="AK1" s="73"/>
      <c r="AM1" s="73"/>
      <c r="AN1" s="73"/>
      <c r="AO1" s="73"/>
      <c r="AP1" s="73"/>
      <c r="AQ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CA1" s="73"/>
      <c r="CB1" s="73"/>
      <c r="CC1" s="73"/>
      <c r="CD1" s="73"/>
      <c r="CE1" s="6" t="s">
        <v>298</v>
      </c>
      <c r="CO1" s="90"/>
      <c r="CP1" s="90"/>
    </row>
    <row r="2" spans="1:94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55" t="s">
        <v>300</v>
      </c>
      <c r="J2" s="55" t="s">
        <v>301</v>
      </c>
      <c r="K2" s="55" t="s">
        <v>302</v>
      </c>
      <c r="L2" s="55" t="s">
        <v>304</v>
      </c>
      <c r="M2" s="55" t="s">
        <v>305</v>
      </c>
      <c r="N2" s="90"/>
      <c r="O2" s="90" t="s">
        <v>307</v>
      </c>
      <c r="P2" s="90" t="s">
        <v>308</v>
      </c>
      <c r="Q2" s="90" t="s">
        <v>35</v>
      </c>
      <c r="R2" s="90" t="s">
        <v>37</v>
      </c>
      <c r="S2" s="90" t="s">
        <v>39</v>
      </c>
      <c r="T2" s="90" t="s">
        <v>41</v>
      </c>
      <c r="U2" s="90" t="s">
        <v>43</v>
      </c>
      <c r="V2" s="90" t="s">
        <v>309</v>
      </c>
      <c r="W2" s="90" t="s">
        <v>45</v>
      </c>
      <c r="X2" s="90" t="s">
        <v>47</v>
      </c>
      <c r="Y2" s="90" t="s">
        <v>49</v>
      </c>
      <c r="Z2" s="90" t="s">
        <v>53</v>
      </c>
      <c r="AA2" s="90" t="s">
        <v>55</v>
      </c>
      <c r="AB2" s="90" t="s">
        <v>57</v>
      </c>
      <c r="AC2" s="90" t="s">
        <v>59</v>
      </c>
      <c r="AD2" s="90" t="s">
        <v>61</v>
      </c>
      <c r="AE2" s="90" t="s">
        <v>310</v>
      </c>
      <c r="AF2" s="90" t="s">
        <v>63</v>
      </c>
      <c r="AG2" s="90" t="s">
        <v>65</v>
      </c>
      <c r="AH2" s="90" t="s">
        <v>378</v>
      </c>
      <c r="AI2" s="90" t="s">
        <v>69</v>
      </c>
      <c r="AJ2" s="90" t="s">
        <v>71</v>
      </c>
      <c r="AK2" s="90" t="s">
        <v>73</v>
      </c>
      <c r="AL2" s="90" t="s">
        <v>311</v>
      </c>
      <c r="AM2" s="90" t="s">
        <v>75</v>
      </c>
      <c r="AN2" s="90" t="s">
        <v>77</v>
      </c>
      <c r="AO2" s="90" t="s">
        <v>79</v>
      </c>
      <c r="AP2" s="90" t="s">
        <v>81</v>
      </c>
      <c r="AQ2" s="90" t="s">
        <v>83</v>
      </c>
      <c r="AR2" s="90" t="s">
        <v>312</v>
      </c>
      <c r="AS2" s="90" t="s">
        <v>85</v>
      </c>
      <c r="AT2" s="90" t="s">
        <v>87</v>
      </c>
      <c r="AU2" s="90" t="s">
        <v>160</v>
      </c>
      <c r="AV2" s="90" t="s">
        <v>91</v>
      </c>
      <c r="AW2" s="90" t="s">
        <v>93</v>
      </c>
      <c r="AX2" s="90" t="s">
        <v>95</v>
      </c>
      <c r="AY2" s="90" t="s">
        <v>97</v>
      </c>
      <c r="AZ2" s="90" t="s">
        <v>99</v>
      </c>
      <c r="BA2" s="90" t="s">
        <v>101</v>
      </c>
      <c r="BB2" s="90" t="s">
        <v>103</v>
      </c>
      <c r="BC2" s="90" t="s">
        <v>105</v>
      </c>
      <c r="BD2" s="90" t="s">
        <v>107</v>
      </c>
      <c r="BE2" s="90" t="s">
        <v>109</v>
      </c>
      <c r="BF2" s="90" t="s">
        <v>161</v>
      </c>
      <c r="BG2" s="90" t="s">
        <v>162</v>
      </c>
      <c r="BH2" s="90" t="s">
        <v>111</v>
      </c>
      <c r="BI2" s="90" t="s">
        <v>113</v>
      </c>
      <c r="BJ2" s="90" t="s">
        <v>115</v>
      </c>
      <c r="BK2" s="90" t="s">
        <v>117</v>
      </c>
      <c r="BL2" s="90" t="s">
        <v>119</v>
      </c>
      <c r="BM2" s="90" t="s">
        <v>121</v>
      </c>
      <c r="BN2" s="90" t="s">
        <v>123</v>
      </c>
      <c r="BO2" s="90" t="s">
        <v>125</v>
      </c>
      <c r="BP2" s="90" t="s">
        <v>127</v>
      </c>
      <c r="BQ2" s="90" t="s">
        <v>129</v>
      </c>
      <c r="BR2" s="90" t="s">
        <v>131</v>
      </c>
      <c r="BS2" s="90" t="s">
        <v>133</v>
      </c>
      <c r="BT2" s="90" t="s">
        <v>135</v>
      </c>
      <c r="BU2" s="90" t="s">
        <v>139</v>
      </c>
      <c r="BV2" s="90" t="s">
        <v>141</v>
      </c>
      <c r="BW2" s="90" t="s">
        <v>143</v>
      </c>
      <c r="BX2" s="90" t="s">
        <v>145</v>
      </c>
      <c r="BY2" s="90" t="s">
        <v>147</v>
      </c>
      <c r="BZ2" s="90" t="s">
        <v>149</v>
      </c>
      <c r="CA2" s="90" t="s">
        <v>151</v>
      </c>
      <c r="CB2" s="90" t="s">
        <v>153</v>
      </c>
      <c r="CC2" s="90" t="s">
        <v>155</v>
      </c>
      <c r="CD2" s="73"/>
      <c r="CE2" s="6" t="s">
        <v>53</v>
      </c>
      <c r="CF2" s="6" t="s">
        <v>81</v>
      </c>
      <c r="CG2" s="6" t="s">
        <v>160</v>
      </c>
      <c r="CH2" s="6" t="s">
        <v>161</v>
      </c>
      <c r="CI2" s="6" t="s">
        <v>162</v>
      </c>
      <c r="CJ2" s="6" t="s">
        <v>139</v>
      </c>
      <c r="CK2" s="6" t="s">
        <v>163</v>
      </c>
      <c r="CL2" s="79" t="s">
        <v>300</v>
      </c>
      <c r="CM2" s="79" t="s">
        <v>301</v>
      </c>
      <c r="CN2" s="79" t="s">
        <v>302</v>
      </c>
      <c r="CO2" s="6" t="s">
        <v>304</v>
      </c>
      <c r="CP2" s="6" t="s">
        <v>305</v>
      </c>
    </row>
    <row r="3" spans="1:94" x14ac:dyDescent="0.25">
      <c r="A3" s="33" t="s">
        <v>165</v>
      </c>
      <c r="B3" s="73">
        <v>4539.2200000000194</v>
      </c>
      <c r="C3" s="73">
        <v>720.19599999999866</v>
      </c>
      <c r="D3" s="73">
        <v>152.97199999999953</v>
      </c>
      <c r="E3" s="73">
        <v>727.53799999999342</v>
      </c>
      <c r="F3" s="73">
        <v>503.83999999999986</v>
      </c>
      <c r="G3" s="73">
        <v>54.717899999999659</v>
      </c>
      <c r="H3" s="73">
        <v>545.88899999999933</v>
      </c>
      <c r="I3" s="73">
        <v>44.860300000000279</v>
      </c>
      <c r="J3" s="73">
        <v>6.7069099999999642</v>
      </c>
      <c r="K3" s="73">
        <v>30.346499999999981</v>
      </c>
      <c r="L3" s="73"/>
      <c r="M3" s="73">
        <v>4.7489100000000013</v>
      </c>
      <c r="N3" s="73"/>
      <c r="O3" s="90" t="s">
        <v>165</v>
      </c>
      <c r="P3" s="73">
        <v>0</v>
      </c>
      <c r="Q3" s="73">
        <v>17.193958161204169</v>
      </c>
      <c r="R3" s="73">
        <v>0</v>
      </c>
      <c r="S3" s="73">
        <v>44.848124929752132</v>
      </c>
      <c r="T3" s="73">
        <v>44.848124929752132</v>
      </c>
      <c r="U3" s="73">
        <v>79.882702496403766</v>
      </c>
      <c r="V3" s="73">
        <v>3.9165646006668969E-2</v>
      </c>
      <c r="W3" s="73">
        <v>6.7050946628566379</v>
      </c>
      <c r="X3" s="73">
        <v>4.7476286991128829</v>
      </c>
      <c r="Y3" s="73">
        <v>113.12538703671247</v>
      </c>
      <c r="Z3" s="73">
        <v>4538.032416320817</v>
      </c>
      <c r="AA3" s="73">
        <v>31.108691513166544</v>
      </c>
      <c r="AB3" s="73">
        <v>24.763048724611849</v>
      </c>
      <c r="AC3" s="73">
        <v>4.6543062539195423</v>
      </c>
      <c r="AD3" s="73">
        <v>0</v>
      </c>
      <c r="AE3" s="73">
        <v>0</v>
      </c>
      <c r="AF3" s="73">
        <v>30.338247661680914</v>
      </c>
      <c r="AG3" s="73">
        <v>30.338247661680914</v>
      </c>
      <c r="AH3" s="73">
        <v>1041413.3851287224</v>
      </c>
      <c r="AI3" s="73">
        <v>0</v>
      </c>
      <c r="AJ3" s="73">
        <v>10.392095677252156</v>
      </c>
      <c r="AK3" s="73">
        <v>2.1514019638477269</v>
      </c>
      <c r="AL3" s="73">
        <v>4.4175600328013029</v>
      </c>
      <c r="AM3" s="73">
        <v>6.7967344856760201</v>
      </c>
      <c r="AN3" s="73">
        <v>0</v>
      </c>
      <c r="AO3" s="73">
        <v>0</v>
      </c>
      <c r="AP3" s="73">
        <v>720.07268142661076</v>
      </c>
      <c r="AQ3" s="73">
        <v>0</v>
      </c>
      <c r="AR3" s="73">
        <v>587.69966544861302</v>
      </c>
      <c r="AS3" s="73">
        <v>137.64189432144499</v>
      </c>
      <c r="AT3" s="73">
        <v>15.293519958994034</v>
      </c>
      <c r="AU3" s="73">
        <v>152.93541428043901</v>
      </c>
      <c r="AV3" s="73">
        <v>0</v>
      </c>
      <c r="AW3" s="73">
        <v>20.83047990465009</v>
      </c>
      <c r="AX3" s="73">
        <v>0.15111127818471429</v>
      </c>
      <c r="AY3" s="73">
        <v>171.23713555415932</v>
      </c>
      <c r="AZ3" s="73">
        <v>0.1662225498657936</v>
      </c>
      <c r="BA3" s="73">
        <v>45.585171007016214</v>
      </c>
      <c r="BB3" s="73">
        <v>54.903659121347914</v>
      </c>
      <c r="BC3" s="73">
        <v>5.0370236721286175E-2</v>
      </c>
      <c r="BD3" s="73">
        <v>0</v>
      </c>
      <c r="BE3" s="73">
        <v>35.460710263066524</v>
      </c>
      <c r="BF3" s="73">
        <v>727.30393033080361</v>
      </c>
      <c r="BG3" s="73">
        <v>503.67621591753607</v>
      </c>
      <c r="BH3" s="73">
        <v>223.62771441326751</v>
      </c>
      <c r="BI3" s="73">
        <v>0.40598421479632035</v>
      </c>
      <c r="BJ3" s="73">
        <v>0</v>
      </c>
      <c r="BK3" s="73">
        <v>12.038515517783029</v>
      </c>
      <c r="BL3" s="73">
        <v>3.2992666655643563</v>
      </c>
      <c r="BM3" s="73">
        <v>136.85622116767803</v>
      </c>
      <c r="BN3" s="73">
        <v>9.0666657958409758</v>
      </c>
      <c r="BO3" s="73">
        <v>1.7629492363740584</v>
      </c>
      <c r="BP3" s="73">
        <v>195.53766585646807</v>
      </c>
      <c r="BQ3" s="73">
        <v>7.7546188121399702</v>
      </c>
      <c r="BR3" s="73">
        <v>7.5555615778479579E-2</v>
      </c>
      <c r="BS3" s="73">
        <v>8.3111103578652639</v>
      </c>
      <c r="BT3" s="73">
        <v>5.0370331850725057E-3</v>
      </c>
      <c r="BU3" s="73">
        <v>54.705184799131359</v>
      </c>
      <c r="BV3" s="73">
        <v>140.84015904233138</v>
      </c>
      <c r="BW3" s="73">
        <v>0</v>
      </c>
      <c r="BX3" s="73">
        <v>6.6664636249629391E-3</v>
      </c>
      <c r="BY3" s="73">
        <v>20.894250658259338</v>
      </c>
      <c r="BZ3" s="73">
        <v>0</v>
      </c>
      <c r="CA3" s="73">
        <v>65.9528008355297</v>
      </c>
      <c r="CB3" s="73">
        <v>545.74088592734688</v>
      </c>
      <c r="CC3" s="73">
        <v>15.204256687150908</v>
      </c>
      <c r="CD3" s="73"/>
      <c r="CE3" s="44">
        <f t="shared" ref="CE3:CE34" si="0">IF(Z3=0,"",(Z3-B3)/B3)</f>
        <v>-2.616272573707282E-4</v>
      </c>
      <c r="CF3" s="44">
        <f t="shared" ref="CF3:CF34" si="1">IF(AP3=0,"",(AP3-C3)/C3)</f>
        <v>-1.71229183983118E-4</v>
      </c>
      <c r="CG3" s="44">
        <f t="shared" ref="CG3:CG34" si="2">IF(AU3=0,"",(AU3-D3)/D3)</f>
        <v>-2.3916611903171991E-4</v>
      </c>
      <c r="CH3" s="44">
        <f t="shared" ref="CH3:CH34" si="3">IF(BF3=0,"",(BF3-E3)/E3)</f>
        <v>-3.2172844468578897E-4</v>
      </c>
      <c r="CI3" s="44">
        <f t="shared" ref="CI3:CI34" si="4">IF(BG3=0,"",(BG3-F3)/F3)</f>
        <v>-3.2507161492496031E-4</v>
      </c>
      <c r="CJ3" s="44">
        <f t="shared" ref="CJ3:CJ34" si="5">IF(BU3=0,"",(BU3-G3)/G3)</f>
        <v>-2.3237735491127916E-4</v>
      </c>
      <c r="CK3" s="44">
        <f t="shared" ref="CK3:CK34" si="6">IF(CB3=0,"",(CB3-H3)/H3)</f>
        <v>-2.7132635508765964E-4</v>
      </c>
      <c r="CL3" s="80">
        <f t="shared" ref="CL3:CL34" si="7">IF(I3=0,"",(T3-I3)/I3)</f>
        <v>-2.7139966179779703E-4</v>
      </c>
      <c r="CM3" s="80">
        <f t="shared" ref="CM3:CM34" si="8">IF(W3=0,"",(W3-J3)/J3)</f>
        <v>-2.7066669201260751E-4</v>
      </c>
      <c r="CN3" s="80">
        <f t="shared" ref="CN3:CN34" si="9">IF(AF3=0,"",(AF3-K3)/K3)</f>
        <v>-2.7193707080116591E-4</v>
      </c>
      <c r="CO3" s="44" t="str">
        <f>IF(R3=0,"",(R3-L3)/L3)</f>
        <v/>
      </c>
      <c r="CP3" s="44">
        <f>IF(X3=0,"",(X3-M3)/M3)</f>
        <v>-2.6980946935579303E-4</v>
      </c>
    </row>
    <row r="4" spans="1:94" x14ac:dyDescent="0.25">
      <c r="A4" s="33" t="s">
        <v>167</v>
      </c>
      <c r="B4" s="73">
        <v>2581.7899999999981</v>
      </c>
      <c r="C4" s="73">
        <v>296.15800000000058</v>
      </c>
      <c r="D4" s="73">
        <v>82.391000000000076</v>
      </c>
      <c r="E4" s="73">
        <v>404.20000000000192</v>
      </c>
      <c r="F4" s="73">
        <v>292.54100000000028</v>
      </c>
      <c r="G4" s="73">
        <v>25.719599999999989</v>
      </c>
      <c r="H4" s="73">
        <v>303.82999999999964</v>
      </c>
      <c r="I4" s="73">
        <v>24.78439999999992</v>
      </c>
      <c r="J4" s="73">
        <v>3.7316999999999982</v>
      </c>
      <c r="K4" s="73">
        <v>17.047600000000017</v>
      </c>
      <c r="L4" s="73"/>
      <c r="M4" s="73">
        <v>2.6262100000000022</v>
      </c>
      <c r="N4" s="73"/>
      <c r="O4" s="90" t="s">
        <v>167</v>
      </c>
      <c r="P4" s="73">
        <v>0</v>
      </c>
      <c r="Q4" s="73">
        <v>9.560042198778639</v>
      </c>
      <c r="R4" s="73">
        <v>0</v>
      </c>
      <c r="S4" s="73">
        <v>24.784427806041766</v>
      </c>
      <c r="T4" s="73">
        <v>24.784427806041766</v>
      </c>
      <c r="U4" s="73">
        <v>44.191279053886461</v>
      </c>
      <c r="V4" s="73">
        <v>2.1272625577914102E-2</v>
      </c>
      <c r="W4" s="73">
        <v>3.7316792781664163</v>
      </c>
      <c r="X4" s="73">
        <v>2.6262150406023035</v>
      </c>
      <c r="Y4" s="73">
        <v>63.008721758186034</v>
      </c>
      <c r="Z4" s="73">
        <v>2581.7893272044848</v>
      </c>
      <c r="AA4" s="73">
        <v>17.288957354354405</v>
      </c>
      <c r="AB4" s="73">
        <v>13.646440701069794</v>
      </c>
      <c r="AC4" s="73">
        <v>2.6048907130508114</v>
      </c>
      <c r="AD4" s="73">
        <v>0</v>
      </c>
      <c r="AE4" s="73">
        <v>0</v>
      </c>
      <c r="AF4" s="73">
        <v>17.047591031862304</v>
      </c>
      <c r="AG4" s="73">
        <v>17.047591031862304</v>
      </c>
      <c r="AH4" s="73">
        <v>580311.64818642288</v>
      </c>
      <c r="AI4" s="73">
        <v>0</v>
      </c>
      <c r="AJ4" s="73">
        <v>5.7326527219696102</v>
      </c>
      <c r="AK4" s="73">
        <v>1.1888121893456129</v>
      </c>
      <c r="AL4" s="73">
        <v>2.4244903622755882</v>
      </c>
      <c r="AM4" s="73">
        <v>3.7715651977270341</v>
      </c>
      <c r="AN4" s="73">
        <v>0</v>
      </c>
      <c r="AO4" s="73">
        <v>0</v>
      </c>
      <c r="AP4" s="73">
        <v>296.15790726257609</v>
      </c>
      <c r="AQ4" s="73">
        <v>0</v>
      </c>
      <c r="AR4" s="73">
        <v>327.03730793608804</v>
      </c>
      <c r="AS4" s="73">
        <v>74.151937124180833</v>
      </c>
      <c r="AT4" s="73">
        <v>8.239091977931734</v>
      </c>
      <c r="AU4" s="73">
        <v>82.391029102112569</v>
      </c>
      <c r="AV4" s="73">
        <v>0</v>
      </c>
      <c r="AW4" s="73">
        <v>11.525068681140011</v>
      </c>
      <c r="AX4" s="73">
        <v>8.7762429934357358E-2</v>
      </c>
      <c r="AY4" s="73">
        <v>95.733283900196767</v>
      </c>
      <c r="AZ4" s="73">
        <v>9.6538961733273851E-2</v>
      </c>
      <c r="BA4" s="73">
        <v>26.474953730495983</v>
      </c>
      <c r="BB4" s="73">
        <v>31.886957346076048</v>
      </c>
      <c r="BC4" s="73">
        <v>2.9254184317421467E-2</v>
      </c>
      <c r="BD4" s="73">
        <v>0</v>
      </c>
      <c r="BE4" s="73">
        <v>20.594880096121525</v>
      </c>
      <c r="BF4" s="73">
        <v>404.18410030346621</v>
      </c>
      <c r="BG4" s="73">
        <v>292.52512490153606</v>
      </c>
      <c r="BH4" s="73">
        <v>111.65897540193014</v>
      </c>
      <c r="BI4" s="73">
        <v>0.23578814464524875</v>
      </c>
      <c r="BJ4" s="73">
        <v>0</v>
      </c>
      <c r="BK4" s="73">
        <v>6.9917301322222034</v>
      </c>
      <c r="BL4" s="73">
        <v>1.9161428815511719</v>
      </c>
      <c r="BM4" s="73">
        <v>79.483367008934223</v>
      </c>
      <c r="BN4" s="73">
        <v>5.2657406151997659</v>
      </c>
      <c r="BO4" s="73">
        <v>1.0238925246779875</v>
      </c>
      <c r="BP4" s="73">
        <v>113.56438179643625</v>
      </c>
      <c r="BQ4" s="73">
        <v>4.2594729482167368</v>
      </c>
      <c r="BR4" s="73">
        <v>4.3881055132084415E-2</v>
      </c>
      <c r="BS4" s="73">
        <v>4.826928575759081</v>
      </c>
      <c r="BT4" s="73">
        <v>2.9254182994648279E-3</v>
      </c>
      <c r="BU4" s="73">
        <v>25.719672525449603</v>
      </c>
      <c r="BV4" s="73">
        <v>78.913049113556795</v>
      </c>
      <c r="BW4" s="73">
        <v>0</v>
      </c>
      <c r="BX4" s="73">
        <v>3.6208808740003416E-3</v>
      </c>
      <c r="BY4" s="73">
        <v>11.645726743345627</v>
      </c>
      <c r="BZ4" s="73">
        <v>0</v>
      </c>
      <c r="CA4" s="73">
        <v>36.9440945227269</v>
      </c>
      <c r="CB4" s="73">
        <v>303.82989842204194</v>
      </c>
      <c r="CC4" s="73">
        <v>8.4899831660355964</v>
      </c>
      <c r="CD4" s="73"/>
      <c r="CE4" s="44">
        <f t="shared" si="0"/>
        <v>-2.60592655990658E-7</v>
      </c>
      <c r="CF4" s="44">
        <f t="shared" si="1"/>
        <v>-3.1313496341556183E-7</v>
      </c>
      <c r="CG4" s="44">
        <f t="shared" si="2"/>
        <v>3.532195566542013E-7</v>
      </c>
      <c r="CH4" s="44">
        <f t="shared" si="3"/>
        <v>-3.9336211122493339E-5</v>
      </c>
      <c r="CI4" s="44">
        <f t="shared" si="4"/>
        <v>-5.4266234354230919E-5</v>
      </c>
      <c r="CJ4" s="44">
        <f t="shared" si="5"/>
        <v>2.819851382365653E-6</v>
      </c>
      <c r="CK4" s="44">
        <f t="shared" si="6"/>
        <v>-3.3432497682051583E-7</v>
      </c>
      <c r="CL4" s="80">
        <f t="shared" si="7"/>
        <v>1.1219170867939027E-6</v>
      </c>
      <c r="CM4" s="80">
        <f t="shared" si="8"/>
        <v>-5.5529205407527508E-6</v>
      </c>
      <c r="CN4" s="80">
        <f t="shared" si="9"/>
        <v>-5.2606453186013338E-7</v>
      </c>
      <c r="CO4" s="44" t="str">
        <f t="shared" ref="CO4:CO51" si="10">IF(R4=0,"",(R4-L4)/L4)</f>
        <v/>
      </c>
      <c r="CP4" s="44">
        <f t="shared" ref="CP4:CP51" si="11">IF(X4=0,"",(X4-M4)/M4)</f>
        <v>1.9193447216070409E-6</v>
      </c>
    </row>
    <row r="5" spans="1:94" x14ac:dyDescent="0.25">
      <c r="A5" s="33" t="s">
        <v>168</v>
      </c>
      <c r="B5" s="73">
        <v>13498.483942000697</v>
      </c>
      <c r="C5" s="73">
        <v>4038.3827720000081</v>
      </c>
      <c r="D5" s="73">
        <v>633.40291200000104</v>
      </c>
      <c r="E5" s="73">
        <v>2032.6793637999092</v>
      </c>
      <c r="F5" s="73">
        <v>1295.6811048000047</v>
      </c>
      <c r="G5" s="73">
        <v>303.53318960000297</v>
      </c>
      <c r="H5" s="73">
        <v>2006.7621134000181</v>
      </c>
      <c r="I5" s="73">
        <v>163.57406395999556</v>
      </c>
      <c r="J5" s="73">
        <v>24.632436700000845</v>
      </c>
      <c r="K5" s="73">
        <v>112.54257301999702</v>
      </c>
      <c r="L5" s="73"/>
      <c r="M5" s="73">
        <v>17.350921520000103</v>
      </c>
      <c r="N5" s="73"/>
      <c r="O5" s="90" t="s">
        <v>168</v>
      </c>
      <c r="P5" s="73">
        <v>0</v>
      </c>
      <c r="Q5" s="73">
        <v>63.066577508271941</v>
      </c>
      <c r="R5" s="73">
        <v>0</v>
      </c>
      <c r="S5" s="73">
        <v>163.57217622321019</v>
      </c>
      <c r="T5" s="73">
        <v>163.57217622321019</v>
      </c>
      <c r="U5" s="73">
        <v>290.1355214864879</v>
      </c>
      <c r="V5" s="73">
        <v>0.13721299010978494</v>
      </c>
      <c r="W5" s="73">
        <v>24.632147149811431</v>
      </c>
      <c r="X5" s="73">
        <v>17.350704413734842</v>
      </c>
      <c r="Y5" s="73">
        <v>416.34292742944598</v>
      </c>
      <c r="Z5" s="73">
        <v>13498.304892390865</v>
      </c>
      <c r="AA5" s="73">
        <v>114.00526689754427</v>
      </c>
      <c r="AB5" s="73">
        <v>89.268045687410137</v>
      </c>
      <c r="AC5" s="73">
        <v>17.289727059984852</v>
      </c>
      <c r="AD5" s="73">
        <v>0</v>
      </c>
      <c r="AE5" s="73">
        <v>0</v>
      </c>
      <c r="AF5" s="73">
        <v>112.54103730668631</v>
      </c>
      <c r="AG5" s="73">
        <v>112.54103730668631</v>
      </c>
      <c r="AH5" s="73">
        <v>3834758.5262106406</v>
      </c>
      <c r="AI5" s="73">
        <v>0</v>
      </c>
      <c r="AJ5" s="73">
        <v>37.536160303518628</v>
      </c>
      <c r="AK5" s="73">
        <v>7.7967352224702973</v>
      </c>
      <c r="AL5" s="73">
        <v>15.797614121054528</v>
      </c>
      <c r="AM5" s="73">
        <v>24.834274117334896</v>
      </c>
      <c r="AN5" s="73">
        <v>0</v>
      </c>
      <c r="AO5" s="73">
        <v>0</v>
      </c>
      <c r="AP5" s="73">
        <v>4038.3592099360112</v>
      </c>
      <c r="AQ5" s="73">
        <v>0</v>
      </c>
      <c r="AR5" s="73">
        <v>2159.0771113883052</v>
      </c>
      <c r="AS5" s="73">
        <v>570.05581779079228</v>
      </c>
      <c r="AT5" s="73">
        <v>63.339485221120277</v>
      </c>
      <c r="AU5" s="73">
        <v>633.39530301191269</v>
      </c>
      <c r="AV5" s="73">
        <v>0</v>
      </c>
      <c r="AW5" s="73">
        <v>75.677384219844384</v>
      </c>
      <c r="AX5" s="73">
        <v>0.3886986315397632</v>
      </c>
      <c r="AY5" s="73">
        <v>634.78590657583732</v>
      </c>
      <c r="AZ5" s="73">
        <v>0.42757023506991415</v>
      </c>
      <c r="BA5" s="73">
        <v>117.25760262310335</v>
      </c>
      <c r="BB5" s="73">
        <v>141.22737602550745</v>
      </c>
      <c r="BC5" s="73">
        <v>0.12956622779278759</v>
      </c>
      <c r="BD5" s="73">
        <v>0</v>
      </c>
      <c r="BE5" s="73">
        <v>91.214753847671616</v>
      </c>
      <c r="BF5" s="73">
        <v>2032.5857844261704</v>
      </c>
      <c r="BG5" s="73">
        <v>1295.5940255474411</v>
      </c>
      <c r="BH5" s="73">
        <v>736.99175887872923</v>
      </c>
      <c r="BI5" s="73">
        <v>1.0443045550986843</v>
      </c>
      <c r="BJ5" s="73">
        <v>0</v>
      </c>
      <c r="BK5" s="73">
        <v>30.9663733304122</v>
      </c>
      <c r="BL5" s="73">
        <v>8.486603641382958</v>
      </c>
      <c r="BM5" s="73">
        <v>352.03193417406595</v>
      </c>
      <c r="BN5" s="73">
        <v>23.321963446739076</v>
      </c>
      <c r="BO5" s="73">
        <v>4.5348110516035876</v>
      </c>
      <c r="BP5" s="73">
        <v>502.97670405540214</v>
      </c>
      <c r="BQ5" s="73">
        <v>27.776451863878414</v>
      </c>
      <c r="BR5" s="73">
        <v>0.19434950531567427</v>
      </c>
      <c r="BS5" s="73">
        <v>21.37845755366325</v>
      </c>
      <c r="BT5" s="73">
        <v>1.2956643072824176E-2</v>
      </c>
      <c r="BU5" s="73">
        <v>303.52952690362378</v>
      </c>
      <c r="BV5" s="73">
        <v>524.32347020399959</v>
      </c>
      <c r="BW5" s="73">
        <v>0</v>
      </c>
      <c r="BX5" s="73">
        <v>2.3355233153714426E-2</v>
      </c>
      <c r="BY5" s="73">
        <v>77.001086394924869</v>
      </c>
      <c r="BZ5" s="73">
        <v>0</v>
      </c>
      <c r="CA5" s="73">
        <v>245.41057576555284</v>
      </c>
      <c r="CB5" s="73">
        <v>2006.7362542483618</v>
      </c>
      <c r="CC5" s="73">
        <v>56.231948640686888</v>
      </c>
      <c r="CD5" s="73"/>
      <c r="CE5" s="44">
        <f t="shared" si="0"/>
        <v>-1.3264423664331523E-5</v>
      </c>
      <c r="CF5" s="44">
        <f t="shared" si="1"/>
        <v>-5.8345296439635235E-6</v>
      </c>
      <c r="CG5" s="44">
        <f t="shared" si="2"/>
        <v>-1.2012871971687549E-5</v>
      </c>
      <c r="CH5" s="44">
        <f t="shared" si="3"/>
        <v>-4.6037449587627211E-5</v>
      </c>
      <c r="CI5" s="44">
        <f t="shared" si="4"/>
        <v>-6.7207318406535915E-5</v>
      </c>
      <c r="CJ5" s="44">
        <f t="shared" si="5"/>
        <v>-1.2066872766109362E-5</v>
      </c>
      <c r="CK5" s="44">
        <f t="shared" si="6"/>
        <v>-1.2886007506123749E-5</v>
      </c>
      <c r="CL5" s="80">
        <f t="shared" si="7"/>
        <v>-1.154056296984241E-5</v>
      </c>
      <c r="CM5" s="80">
        <f t="shared" si="8"/>
        <v>-1.1754833390658665E-5</v>
      </c>
      <c r="CN5" s="80">
        <f t="shared" si="9"/>
        <v>-1.3645621114802661E-5</v>
      </c>
      <c r="CO5" s="44" t="str">
        <f t="shared" si="10"/>
        <v/>
      </c>
      <c r="CP5" s="44">
        <f t="shared" si="11"/>
        <v>-1.2512664817858242E-5</v>
      </c>
    </row>
    <row r="6" spans="1:94" x14ac:dyDescent="0.25">
      <c r="A6" s="33" t="s">
        <v>169</v>
      </c>
      <c r="B6" s="73">
        <v>18713.552600000075</v>
      </c>
      <c r="C6" s="73">
        <v>2166.207090000009</v>
      </c>
      <c r="D6" s="73">
        <v>631.95957299999816</v>
      </c>
      <c r="E6" s="73">
        <v>2998.8872759999745</v>
      </c>
      <c r="F6" s="73">
        <v>2070.1137610000173</v>
      </c>
      <c r="G6" s="73">
        <v>212.07476899999557</v>
      </c>
      <c r="H6" s="73">
        <v>2380.0803799999621</v>
      </c>
      <c r="I6" s="73">
        <v>192.00688600000095</v>
      </c>
      <c r="J6" s="73">
        <v>29.198574799999765</v>
      </c>
      <c r="K6" s="73">
        <v>135.05487139999948</v>
      </c>
      <c r="L6" s="73"/>
      <c r="M6" s="73">
        <v>20.448893899999753</v>
      </c>
      <c r="N6" s="73"/>
      <c r="O6" s="90" t="s">
        <v>169</v>
      </c>
      <c r="P6" s="73">
        <v>0</v>
      </c>
      <c r="Q6" s="73">
        <v>74.895121952504027</v>
      </c>
      <c r="R6" s="73">
        <v>0</v>
      </c>
      <c r="S6" s="73">
        <v>192.15408898450747</v>
      </c>
      <c r="T6" s="73">
        <v>192.15408898450747</v>
      </c>
      <c r="U6" s="73">
        <v>344.93639783106534</v>
      </c>
      <c r="V6" s="73">
        <v>0.16380894784353078</v>
      </c>
      <c r="W6" s="73">
        <v>29.220664582952654</v>
      </c>
      <c r="X6" s="73">
        <v>20.464576091915919</v>
      </c>
      <c r="Y6" s="73">
        <v>494.24389486204291</v>
      </c>
      <c r="Z6" s="73">
        <v>18729.454439824302</v>
      </c>
      <c r="AA6" s="73">
        <v>135.40080590150492</v>
      </c>
      <c r="AB6" s="73">
        <v>106.21968264974345</v>
      </c>
      <c r="AC6" s="73">
        <v>20.503420016789544</v>
      </c>
      <c r="AD6" s="73">
        <v>0</v>
      </c>
      <c r="AE6" s="73">
        <v>0</v>
      </c>
      <c r="AF6" s="73">
        <v>135.15484202048663</v>
      </c>
      <c r="AG6" s="73">
        <v>135.15484202048663</v>
      </c>
      <c r="AH6" s="73">
        <v>4547114.5070424452</v>
      </c>
      <c r="AI6" s="73">
        <v>0</v>
      </c>
      <c r="AJ6" s="73">
        <v>44.654059773590717</v>
      </c>
      <c r="AK6" s="73">
        <v>9.2716999207506934</v>
      </c>
      <c r="AL6" s="73">
        <v>18.814812339203357</v>
      </c>
      <c r="AM6" s="73">
        <v>29.505003427503546</v>
      </c>
      <c r="AN6" s="73">
        <v>0</v>
      </c>
      <c r="AO6" s="73">
        <v>0</v>
      </c>
      <c r="AP6" s="73">
        <v>2167.5441613202374</v>
      </c>
      <c r="AQ6" s="73">
        <v>0</v>
      </c>
      <c r="AR6" s="73">
        <v>2562.9993654844388</v>
      </c>
      <c r="AS6" s="73">
        <v>569.1793869614246</v>
      </c>
      <c r="AT6" s="73">
        <v>63.242146076974379</v>
      </c>
      <c r="AU6" s="73">
        <v>632.42153303839928</v>
      </c>
      <c r="AV6" s="73">
        <v>0</v>
      </c>
      <c r="AW6" s="73">
        <v>89.968465716627264</v>
      </c>
      <c r="AX6" s="73">
        <v>0.621604852251746</v>
      </c>
      <c r="AY6" s="73">
        <v>752.95022713432422</v>
      </c>
      <c r="AZ6" s="73">
        <v>0.68376746578812497</v>
      </c>
      <c r="BA6" s="73">
        <v>187.51753581573769</v>
      </c>
      <c r="BB6" s="73">
        <v>225.84983352557632</v>
      </c>
      <c r="BC6" s="73">
        <v>0.20720145464331974</v>
      </c>
      <c r="BD6" s="73">
        <v>0</v>
      </c>
      <c r="BE6" s="73">
        <v>145.86999179693228</v>
      </c>
      <c r="BF6" s="73">
        <v>3001.3716956079384</v>
      </c>
      <c r="BG6" s="73">
        <v>2071.9050108948986</v>
      </c>
      <c r="BH6" s="73">
        <v>929.46668471304099</v>
      </c>
      <c r="BI6" s="73">
        <v>1.6700423284875741</v>
      </c>
      <c r="BJ6" s="73">
        <v>0</v>
      </c>
      <c r="BK6" s="73">
        <v>49.521217049003234</v>
      </c>
      <c r="BL6" s="73">
        <v>13.571713936683256</v>
      </c>
      <c r="BM6" s="73">
        <v>562.96695443388057</v>
      </c>
      <c r="BN6" s="73">
        <v>37.2962988335345</v>
      </c>
      <c r="BO6" s="73">
        <v>7.2520607413592568</v>
      </c>
      <c r="BP6" s="73">
        <v>804.35699305433832</v>
      </c>
      <c r="BQ6" s="73">
        <v>33.075211274302802</v>
      </c>
      <c r="BR6" s="73">
        <v>0.31080259041430358</v>
      </c>
      <c r="BS6" s="73">
        <v>34.188272874220793</v>
      </c>
      <c r="BT6" s="73">
        <v>2.0720142047167892E-2</v>
      </c>
      <c r="BU6" s="73">
        <v>212.20328401585127</v>
      </c>
      <c r="BV6" s="73">
        <v>621.63305714199851</v>
      </c>
      <c r="BW6" s="73">
        <v>0</v>
      </c>
      <c r="BX6" s="73">
        <v>2.7881795633876296E-2</v>
      </c>
      <c r="BY6" s="73">
        <v>91.394812561089452</v>
      </c>
      <c r="BZ6" s="73">
        <v>0</v>
      </c>
      <c r="CA6" s="73">
        <v>290.97192103852245</v>
      </c>
      <c r="CB6" s="73">
        <v>2381.8773931932292</v>
      </c>
      <c r="CC6" s="73">
        <v>66.716691780624473</v>
      </c>
      <c r="CD6" s="73"/>
      <c r="CE6" s="44">
        <f t="shared" si="0"/>
        <v>8.4974991997115396E-4</v>
      </c>
      <c r="CF6" s="44">
        <f t="shared" si="1"/>
        <v>6.1724076446839388E-4</v>
      </c>
      <c r="CG6" s="44">
        <f t="shared" si="2"/>
        <v>7.3099618731642792E-4</v>
      </c>
      <c r="CH6" s="44">
        <f t="shared" si="3"/>
        <v>8.2844714699570506E-4</v>
      </c>
      <c r="CI6" s="44">
        <f t="shared" si="4"/>
        <v>8.6529055969173881E-4</v>
      </c>
      <c r="CJ6" s="44">
        <f t="shared" si="5"/>
        <v>6.0598918231380948E-4</v>
      </c>
      <c r="CK6" s="44">
        <f t="shared" si="6"/>
        <v>7.5502206075371157E-4</v>
      </c>
      <c r="CL6" s="80">
        <f t="shared" si="7"/>
        <v>7.6665471521953688E-4</v>
      </c>
      <c r="CM6" s="80">
        <f t="shared" si="8"/>
        <v>7.5653634138641635E-4</v>
      </c>
      <c r="CN6" s="80">
        <f t="shared" si="9"/>
        <v>7.4022224782290924E-4</v>
      </c>
      <c r="CO6" s="44" t="str">
        <f t="shared" si="10"/>
        <v/>
      </c>
      <c r="CP6" s="44">
        <f t="shared" si="11"/>
        <v>7.6689683035455908E-4</v>
      </c>
    </row>
    <row r="7" spans="1:94" x14ac:dyDescent="0.25">
      <c r="A7" s="33" t="s">
        <v>170</v>
      </c>
      <c r="B7" s="73">
        <v>4700.0300000000116</v>
      </c>
      <c r="C7" s="73">
        <v>560.67400000000202</v>
      </c>
      <c r="D7" s="73">
        <v>148.98299999999992</v>
      </c>
      <c r="E7" s="73">
        <v>795.40999999999985</v>
      </c>
      <c r="F7" s="73">
        <v>525.7920000000006</v>
      </c>
      <c r="G7" s="73">
        <v>46.527399999999801</v>
      </c>
      <c r="H7" s="73">
        <v>595.45000000000073</v>
      </c>
      <c r="I7" s="73">
        <v>47.379200000000019</v>
      </c>
      <c r="J7" s="73">
        <v>7.2882000000000291</v>
      </c>
      <c r="K7" s="73">
        <v>34.283699999999861</v>
      </c>
      <c r="L7" s="73"/>
      <c r="M7" s="73">
        <v>5.0510000000000161</v>
      </c>
      <c r="N7" s="73"/>
      <c r="O7" s="90" t="s">
        <v>170</v>
      </c>
      <c r="P7" s="73">
        <v>0</v>
      </c>
      <c r="Q7" s="73">
        <v>18.650610032082763</v>
      </c>
      <c r="R7" s="73">
        <v>0</v>
      </c>
      <c r="S7" s="73">
        <v>47.362812353206905</v>
      </c>
      <c r="T7" s="73">
        <v>47.362812353206905</v>
      </c>
      <c r="U7" s="73">
        <v>84.670724854908329</v>
      </c>
      <c r="V7" s="73">
        <v>3.803896228643551E-2</v>
      </c>
      <c r="W7" s="73">
        <v>7.2857205863652963</v>
      </c>
      <c r="X7" s="73">
        <v>5.0492643243528059</v>
      </c>
      <c r="Y7" s="73">
        <v>123.67848407237771</v>
      </c>
      <c r="Z7" s="73">
        <v>4698.063315420779</v>
      </c>
      <c r="AA7" s="73">
        <v>33.675514372889765</v>
      </c>
      <c r="AB7" s="73">
        <v>25.783700332310396</v>
      </c>
      <c r="AC7" s="73">
        <v>5.1989478516873628</v>
      </c>
      <c r="AD7" s="73">
        <v>0</v>
      </c>
      <c r="AE7" s="73">
        <v>0</v>
      </c>
      <c r="AF7" s="73">
        <v>34.272647197142824</v>
      </c>
      <c r="AG7" s="73">
        <v>34.272647197142824</v>
      </c>
      <c r="AH7" s="73">
        <v>1136223.4648941506</v>
      </c>
      <c r="AI7" s="73">
        <v>0</v>
      </c>
      <c r="AJ7" s="73">
        <v>10.871257282814419</v>
      </c>
      <c r="AK7" s="73">
        <v>2.2684714185770263</v>
      </c>
      <c r="AL7" s="73">
        <v>4.5118936298404284</v>
      </c>
      <c r="AM7" s="73">
        <v>7.3065029735280032</v>
      </c>
      <c r="AN7" s="73">
        <v>0</v>
      </c>
      <c r="AO7" s="73">
        <v>0</v>
      </c>
      <c r="AP7" s="73">
        <v>560.53912222975475</v>
      </c>
      <c r="AQ7" s="73">
        <v>0</v>
      </c>
      <c r="AR7" s="73">
        <v>639.68746584213807</v>
      </c>
      <c r="AS7" s="73">
        <v>134.04275262487801</v>
      </c>
      <c r="AT7" s="73">
        <v>14.893675334138022</v>
      </c>
      <c r="AU7" s="73">
        <v>148.93642795901607</v>
      </c>
      <c r="AV7" s="73">
        <v>0</v>
      </c>
      <c r="AW7" s="73">
        <v>22.093149187210987</v>
      </c>
      <c r="AX7" s="73">
        <v>0.15766270385863962</v>
      </c>
      <c r="AY7" s="73">
        <v>190.36414179136563</v>
      </c>
      <c r="AZ7" s="73">
        <v>0.17342880448861031</v>
      </c>
      <c r="BA7" s="73">
        <v>47.561525488185993</v>
      </c>
      <c r="BB7" s="73">
        <v>57.284046032507135</v>
      </c>
      <c r="BC7" s="73">
        <v>5.2554193687064939E-2</v>
      </c>
      <c r="BD7" s="73">
        <v>0</v>
      </c>
      <c r="BE7" s="73">
        <v>36.998135440951955</v>
      </c>
      <c r="BF7" s="73">
        <v>795.04143316390821</v>
      </c>
      <c r="BG7" s="73">
        <v>525.51346510888072</v>
      </c>
      <c r="BH7" s="73">
        <v>269.52796805502732</v>
      </c>
      <c r="BI7" s="73">
        <v>0.42358785253283521</v>
      </c>
      <c r="BJ7" s="73">
        <v>0</v>
      </c>
      <c r="BK7" s="73">
        <v>12.560450216879687</v>
      </c>
      <c r="BL7" s="73">
        <v>3.4423019670739694</v>
      </c>
      <c r="BM7" s="73">
        <v>142.78969956513833</v>
      </c>
      <c r="BN7" s="73">
        <v>9.4597550003582516</v>
      </c>
      <c r="BO7" s="73">
        <v>1.8393966390537764</v>
      </c>
      <c r="BP7" s="73">
        <v>204.01539619812937</v>
      </c>
      <c r="BQ7" s="73">
        <v>7.9513945502714449</v>
      </c>
      <c r="BR7" s="73">
        <v>7.8831335945810363E-2</v>
      </c>
      <c r="BS7" s="73">
        <v>8.6714382512938393</v>
      </c>
      <c r="BT7" s="73">
        <v>5.2554187955047753E-3</v>
      </c>
      <c r="BU7" s="73">
        <v>46.518723867788822</v>
      </c>
      <c r="BV7" s="73">
        <v>158.10413963235499</v>
      </c>
      <c r="BW7" s="73">
        <v>0</v>
      </c>
      <c r="BX7" s="73">
        <v>6.4748928078572727E-3</v>
      </c>
      <c r="BY7" s="73">
        <v>22.914117559412905</v>
      </c>
      <c r="BZ7" s="73">
        <v>0</v>
      </c>
      <c r="CA7" s="73">
        <v>73.953911847087397</v>
      </c>
      <c r="CB7" s="73">
        <v>595.25157812353598</v>
      </c>
      <c r="CC7" s="73">
        <v>16.81197054865325</v>
      </c>
      <c r="CD7" s="73"/>
      <c r="CE7" s="44">
        <f t="shared" si="0"/>
        <v>-4.1844085659721342E-4</v>
      </c>
      <c r="CF7" s="44">
        <f t="shared" si="1"/>
        <v>-2.4056362564925637E-4</v>
      </c>
      <c r="CG7" s="44">
        <f t="shared" si="2"/>
        <v>-3.1259969918612755E-4</v>
      </c>
      <c r="CH7" s="44">
        <f t="shared" si="3"/>
        <v>-4.6336711393073416E-4</v>
      </c>
      <c r="CI7" s="44">
        <f t="shared" si="4"/>
        <v>-5.2974349385284474E-4</v>
      </c>
      <c r="CJ7" s="44">
        <f t="shared" si="5"/>
        <v>-1.8647360933513244E-4</v>
      </c>
      <c r="CK7" s="44">
        <f t="shared" si="6"/>
        <v>-3.3323012253715534E-4</v>
      </c>
      <c r="CL7" s="80">
        <f t="shared" si="7"/>
        <v>-3.4588272476346609E-4</v>
      </c>
      <c r="CM7" s="80">
        <f t="shared" si="8"/>
        <v>-3.40195608618424E-4</v>
      </c>
      <c r="CN7" s="80">
        <f t="shared" si="9"/>
        <v>-3.2239235721457082E-4</v>
      </c>
      <c r="CO7" s="44" t="str">
        <f t="shared" si="10"/>
        <v/>
      </c>
      <c r="CP7" s="44">
        <f t="shared" si="11"/>
        <v>-3.436301023975879E-4</v>
      </c>
    </row>
    <row r="8" spans="1:94" x14ac:dyDescent="0.25">
      <c r="A8" s="33" t="s">
        <v>171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0" t="s">
        <v>315</v>
      </c>
      <c r="P8" s="73"/>
      <c r="Q8" s="73"/>
      <c r="R8" s="73"/>
      <c r="S8" s="73"/>
      <c r="T8" s="73"/>
      <c r="U8" s="73"/>
      <c r="W8" s="73"/>
      <c r="Y8" s="73"/>
      <c r="Z8" s="73"/>
      <c r="AA8" s="73"/>
      <c r="AB8" s="73"/>
      <c r="AC8" s="73"/>
      <c r="AD8" s="73"/>
      <c r="AF8" s="73"/>
      <c r="AG8" s="73"/>
      <c r="AH8" s="73"/>
      <c r="AI8" s="73"/>
      <c r="AJ8" s="73"/>
      <c r="AK8" s="73"/>
      <c r="AM8" s="73"/>
      <c r="AN8" s="73"/>
      <c r="AO8" s="73"/>
      <c r="AP8" s="73"/>
      <c r="AQ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CA8" s="73"/>
      <c r="CB8" s="73"/>
      <c r="CC8" s="73"/>
      <c r="CD8" s="73"/>
      <c r="CE8" s="44" t="str">
        <f t="shared" si="0"/>
        <v/>
      </c>
      <c r="CF8" s="44" t="str">
        <f t="shared" si="1"/>
        <v/>
      </c>
      <c r="CG8" s="44" t="str">
        <f t="shared" si="2"/>
        <v/>
      </c>
      <c r="CH8" s="44" t="str">
        <f t="shared" si="3"/>
        <v/>
      </c>
      <c r="CI8" s="44" t="str">
        <f t="shared" si="4"/>
        <v/>
      </c>
      <c r="CJ8" s="44" t="str">
        <f t="shared" si="5"/>
        <v/>
      </c>
      <c r="CK8" s="44" t="str">
        <f t="shared" si="6"/>
        <v/>
      </c>
      <c r="CL8" s="80" t="str">
        <f t="shared" si="7"/>
        <v/>
      </c>
      <c r="CM8" s="80" t="str">
        <f t="shared" si="8"/>
        <v/>
      </c>
      <c r="CN8" s="80" t="str">
        <f t="shared" si="9"/>
        <v/>
      </c>
      <c r="CO8" s="44" t="str">
        <f t="shared" si="10"/>
        <v/>
      </c>
      <c r="CP8" s="44" t="str">
        <f t="shared" si="11"/>
        <v/>
      </c>
    </row>
    <row r="9" spans="1:94" x14ac:dyDescent="0.25">
      <c r="A9" s="33" t="s">
        <v>172</v>
      </c>
      <c r="B9" s="73">
        <v>95.84</v>
      </c>
      <c r="C9" s="73">
        <v>22.753999999999998</v>
      </c>
      <c r="D9" s="73">
        <v>4.229000000000001</v>
      </c>
      <c r="E9" s="73">
        <v>16.824999999999999</v>
      </c>
      <c r="F9" s="73">
        <v>9.1579999999999995</v>
      </c>
      <c r="G9" s="73">
        <v>2.0225999999999997</v>
      </c>
      <c r="H9" s="73">
        <v>15.303999999999998</v>
      </c>
      <c r="I9" s="73">
        <v>1.2388000000000003</v>
      </c>
      <c r="J9" s="73">
        <v>0.18792000000000003</v>
      </c>
      <c r="K9" s="73">
        <v>0.86760000000000015</v>
      </c>
      <c r="L9" s="73"/>
      <c r="M9" s="73">
        <v>0.13141</v>
      </c>
      <c r="N9" s="73"/>
      <c r="O9" s="90" t="s">
        <v>172</v>
      </c>
      <c r="P9" s="73">
        <v>0</v>
      </c>
      <c r="Q9" s="73">
        <v>0.47899244944746661</v>
      </c>
      <c r="R9" s="73">
        <v>0</v>
      </c>
      <c r="S9" s="73">
        <v>1.2387887722435884</v>
      </c>
      <c r="T9" s="73">
        <v>1.2387887722435884</v>
      </c>
      <c r="U9" s="73">
        <v>2.1708627907207458</v>
      </c>
      <c r="V9" s="73">
        <v>9.6866798824936492E-4</v>
      </c>
      <c r="W9" s="73">
        <v>0.18792054417123302</v>
      </c>
      <c r="X9" s="73">
        <v>0.13140878355748825</v>
      </c>
      <c r="Y9" s="73">
        <v>3.1781642556920584</v>
      </c>
      <c r="Z9" s="73">
        <v>95.839961198653</v>
      </c>
      <c r="AA9" s="73">
        <v>0.86474737369665511</v>
      </c>
      <c r="AB9" s="73">
        <v>0.6601779650556393</v>
      </c>
      <c r="AC9" s="73">
        <v>0.13380189242117099</v>
      </c>
      <c r="AD9" s="73">
        <v>0</v>
      </c>
      <c r="AE9" s="73">
        <v>0</v>
      </c>
      <c r="AF9" s="73">
        <v>0.86759909959930992</v>
      </c>
      <c r="AG9" s="73">
        <v>0.86759909959930992</v>
      </c>
      <c r="AH9" s="73">
        <v>29299.424818532054</v>
      </c>
      <c r="AI9" s="73">
        <v>0</v>
      </c>
      <c r="AJ9" s="73">
        <v>0.27845416530917066</v>
      </c>
      <c r="AK9" s="73">
        <v>5.8138535462777724E-2</v>
      </c>
      <c r="AL9" s="73">
        <v>0.11535387291349615</v>
      </c>
      <c r="AM9" s="73">
        <v>0.187524449264483</v>
      </c>
      <c r="AN9" s="73">
        <v>0</v>
      </c>
      <c r="AO9" s="73">
        <v>0</v>
      </c>
      <c r="AP9" s="73">
        <v>22.753991743690648</v>
      </c>
      <c r="AQ9" s="73">
        <v>0</v>
      </c>
      <c r="AR9" s="73">
        <v>16.443207504533252</v>
      </c>
      <c r="AS9" s="73">
        <v>3.8061121601437415</v>
      </c>
      <c r="AT9" s="73">
        <v>0.4228987031311145</v>
      </c>
      <c r="AU9" s="73">
        <v>4.2290108632748558</v>
      </c>
      <c r="AV9" s="73">
        <v>0</v>
      </c>
      <c r="AW9" s="73">
        <v>0.56647514795769327</v>
      </c>
      <c r="AX9" s="73">
        <v>2.7474022387936311E-3</v>
      </c>
      <c r="AY9" s="73">
        <v>4.8975992787579159</v>
      </c>
      <c r="AZ9" s="73">
        <v>3.0221642774075851E-3</v>
      </c>
      <c r="BA9" s="73">
        <v>0.82879853613099874</v>
      </c>
      <c r="BB9" s="73">
        <v>0.99822142120956581</v>
      </c>
      <c r="BC9" s="73">
        <v>9.1579666771386215E-4</v>
      </c>
      <c r="BD9" s="73">
        <v>0</v>
      </c>
      <c r="BE9" s="73">
        <v>0.64472299475851125</v>
      </c>
      <c r="BF9" s="73">
        <v>16.824501581044661</v>
      </c>
      <c r="BG9" s="73">
        <v>9.1575031187684974</v>
      </c>
      <c r="BH9" s="73">
        <v>7.6669984622761618</v>
      </c>
      <c r="BI9" s="73">
        <v>7.3813555118305528E-3</v>
      </c>
      <c r="BJ9" s="73">
        <v>0</v>
      </c>
      <c r="BK9" s="73">
        <v>0.21887631519480591</v>
      </c>
      <c r="BL9" s="73">
        <v>5.9984604022332813E-2</v>
      </c>
      <c r="BM9" s="73">
        <v>2.488228200422185</v>
      </c>
      <c r="BN9" s="73">
        <v>0.16484433715284094</v>
      </c>
      <c r="BO9" s="73">
        <v>3.2052872346875226E-2</v>
      </c>
      <c r="BP9" s="73">
        <v>3.5551349504235628</v>
      </c>
      <c r="BQ9" s="73">
        <v>0.20335507024653182</v>
      </c>
      <c r="BR9" s="73">
        <v>1.3737031586721561E-3</v>
      </c>
      <c r="BS9" s="73">
        <v>0.15110688558563024</v>
      </c>
      <c r="BT9" s="73">
        <v>9.1579666771386217E-5</v>
      </c>
      <c r="BU9" s="73">
        <v>2.0225705848310982</v>
      </c>
      <c r="BV9" s="73">
        <v>4.0704164664369449</v>
      </c>
      <c r="BW9" s="73">
        <v>0</v>
      </c>
      <c r="BX9" s="73">
        <v>1.6487064404504046E-4</v>
      </c>
      <c r="BY9" s="73">
        <v>0.58895221832195199</v>
      </c>
      <c r="BZ9" s="73">
        <v>0</v>
      </c>
      <c r="CA9" s="73">
        <v>1.9038109954860365</v>
      </c>
      <c r="CB9" s="73">
        <v>15.303994995508083</v>
      </c>
      <c r="CC9" s="73">
        <v>0.43236586678020467</v>
      </c>
      <c r="CD9" s="73"/>
      <c r="CE9" s="44">
        <f t="shared" si="0"/>
        <v>-4.0485545704256174E-7</v>
      </c>
      <c r="CF9" s="44">
        <f t="shared" si="1"/>
        <v>-3.6285089874195065E-7</v>
      </c>
      <c r="CG9" s="44">
        <f t="shared" si="2"/>
        <v>2.5687573551141329E-6</v>
      </c>
      <c r="CH9" s="44">
        <f t="shared" si="3"/>
        <v>-2.9623712055768736E-5</v>
      </c>
      <c r="CI9" s="44">
        <f t="shared" si="4"/>
        <v>-5.4256522330426331E-5</v>
      </c>
      <c r="CJ9" s="44">
        <f t="shared" si="5"/>
        <v>-1.4543245773527394E-5</v>
      </c>
      <c r="CK9" s="44">
        <f t="shared" si="6"/>
        <v>-3.2700548327124069E-7</v>
      </c>
      <c r="CL9" s="80">
        <f t="shared" si="7"/>
        <v>-9.0634133128314708E-6</v>
      </c>
      <c r="CM9" s="80">
        <f t="shared" si="8"/>
        <v>2.8957600733887798E-6</v>
      </c>
      <c r="CN9" s="80">
        <f t="shared" si="9"/>
        <v>-1.037806235856523E-6</v>
      </c>
      <c r="CO9" s="44" t="str">
        <f t="shared" si="10"/>
        <v/>
      </c>
      <c r="CP9" s="44">
        <f t="shared" si="11"/>
        <v>-9.2568488832493339E-6</v>
      </c>
    </row>
    <row r="10" spans="1:94" x14ac:dyDescent="0.25">
      <c r="A10" s="33" t="s">
        <v>173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0" t="s">
        <v>315</v>
      </c>
      <c r="P10" s="73"/>
      <c r="Q10" s="73"/>
      <c r="R10" s="73"/>
      <c r="S10" s="73"/>
      <c r="T10" s="73"/>
      <c r="U10" s="73"/>
      <c r="W10" s="73"/>
      <c r="Y10" s="73"/>
      <c r="Z10" s="73"/>
      <c r="AA10" s="73"/>
      <c r="AB10" s="73"/>
      <c r="AC10" s="73"/>
      <c r="AD10" s="73"/>
      <c r="AF10" s="73"/>
      <c r="AG10" s="73"/>
      <c r="AH10" s="73"/>
      <c r="AI10" s="73"/>
      <c r="AJ10" s="73"/>
      <c r="AK10" s="73"/>
      <c r="AM10" s="73"/>
      <c r="AN10" s="73"/>
      <c r="AO10" s="73"/>
      <c r="AP10" s="73"/>
      <c r="AQ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CA10" s="73"/>
      <c r="CB10" s="73"/>
      <c r="CC10" s="73"/>
      <c r="CD10" s="73"/>
      <c r="CE10" s="44" t="str">
        <f t="shared" si="0"/>
        <v/>
      </c>
      <c r="CF10" s="44" t="str">
        <f t="shared" si="1"/>
        <v/>
      </c>
      <c r="CG10" s="44" t="str">
        <f t="shared" si="2"/>
        <v/>
      </c>
      <c r="CH10" s="44" t="str">
        <f t="shared" si="3"/>
        <v/>
      </c>
      <c r="CI10" s="44" t="str">
        <f t="shared" si="4"/>
        <v/>
      </c>
      <c r="CJ10" s="44" t="str">
        <f t="shared" si="5"/>
        <v/>
      </c>
      <c r="CK10" s="44" t="str">
        <f t="shared" si="6"/>
        <v/>
      </c>
      <c r="CL10" s="80" t="str">
        <f t="shared" si="7"/>
        <v/>
      </c>
      <c r="CM10" s="80" t="str">
        <f t="shared" si="8"/>
        <v/>
      </c>
      <c r="CN10" s="80" t="str">
        <f t="shared" si="9"/>
        <v/>
      </c>
      <c r="CO10" s="44" t="str">
        <f t="shared" si="10"/>
        <v/>
      </c>
      <c r="CP10" s="44" t="str">
        <f t="shared" si="11"/>
        <v/>
      </c>
    </row>
    <row r="11" spans="1:94" x14ac:dyDescent="0.25">
      <c r="A11" s="33" t="s">
        <v>174</v>
      </c>
      <c r="B11" s="73">
        <v>118560.78299998077</v>
      </c>
      <c r="C11" s="73">
        <v>29716.927439997795</v>
      </c>
      <c r="D11" s="73">
        <v>6269.0844000001098</v>
      </c>
      <c r="E11" s="73">
        <v>14743.006899999416</v>
      </c>
      <c r="F11" s="73">
        <v>9379.4360000002889</v>
      </c>
      <c r="G11" s="73">
        <v>3022.0827600000962</v>
      </c>
      <c r="H11" s="73">
        <v>23199.53390000201</v>
      </c>
      <c r="I11" s="73">
        <v>1793.4441400002463</v>
      </c>
      <c r="J11" s="73">
        <v>607.80315900002483</v>
      </c>
      <c r="K11" s="73">
        <v>1855.8903400000704</v>
      </c>
      <c r="L11" s="73">
        <v>667.75983000000724</v>
      </c>
      <c r="M11" s="73">
        <v>69.763304000000332</v>
      </c>
      <c r="N11" s="73"/>
      <c r="O11" s="90" t="s">
        <v>174</v>
      </c>
      <c r="P11" s="73">
        <v>0</v>
      </c>
      <c r="Q11" s="73">
        <v>333.23520066726991</v>
      </c>
      <c r="R11" s="73">
        <v>667.74011990436725</v>
      </c>
      <c r="S11" s="73">
        <v>1793.3955996457273</v>
      </c>
      <c r="T11" s="73">
        <v>1793.3955996457273</v>
      </c>
      <c r="U11" s="73">
        <v>1579.2453583833064</v>
      </c>
      <c r="V11" s="73">
        <v>0.7676992035421597</v>
      </c>
      <c r="W11" s="73">
        <v>607.79374083926848</v>
      </c>
      <c r="X11" s="73">
        <v>69.761250810942869</v>
      </c>
      <c r="Y11" s="73">
        <v>5301.5144606578688</v>
      </c>
      <c r="Z11" s="73">
        <v>118558.86845584966</v>
      </c>
      <c r="AA11" s="73">
        <v>3184.2345133056692</v>
      </c>
      <c r="AB11" s="73">
        <v>1772.6186540551028</v>
      </c>
      <c r="AC11" s="73">
        <v>456.71402809712589</v>
      </c>
      <c r="AD11" s="73">
        <v>0</v>
      </c>
      <c r="AE11" s="73">
        <v>0</v>
      </c>
      <c r="AF11" s="73">
        <v>1855.8473508653879</v>
      </c>
      <c r="AG11" s="73">
        <v>1855.8473508653879</v>
      </c>
      <c r="AH11" s="73">
        <v>34704549.607455045</v>
      </c>
      <c r="AI11" s="73">
        <v>0</v>
      </c>
      <c r="AJ11" s="73">
        <v>468.48301501509286</v>
      </c>
      <c r="AK11" s="73">
        <v>299.95283432245003</v>
      </c>
      <c r="AL11" s="73">
        <v>91.090139389970886</v>
      </c>
      <c r="AM11" s="73">
        <v>131.85548974894425</v>
      </c>
      <c r="AN11" s="73">
        <v>1061.7778485543367</v>
      </c>
      <c r="AO11" s="73">
        <v>33.640807945586495</v>
      </c>
      <c r="AP11" s="73">
        <v>29716.63720303103</v>
      </c>
      <c r="AQ11" s="73">
        <v>0</v>
      </c>
      <c r="AR11" s="73">
        <v>25306.693013332446</v>
      </c>
      <c r="AS11" s="73">
        <v>5642.082927003863</v>
      </c>
      <c r="AT11" s="73">
        <v>626.89861113113648</v>
      </c>
      <c r="AU11" s="73">
        <v>6268.9815381350008</v>
      </c>
      <c r="AV11" s="73">
        <v>9.5527513117141666E-3</v>
      </c>
      <c r="AW11" s="73">
        <v>762.82430119465698</v>
      </c>
      <c r="AX11" s="73">
        <v>2.3297578830117343</v>
      </c>
      <c r="AY11" s="73">
        <v>6334.7694642423985</v>
      </c>
      <c r="AZ11" s="73">
        <v>2.5627323599927232</v>
      </c>
      <c r="BA11" s="73">
        <v>1049.8380796188208</v>
      </c>
      <c r="BB11" s="73">
        <v>1307.407980786719</v>
      </c>
      <c r="BC11" s="73">
        <v>0.77658608012698627</v>
      </c>
      <c r="BD11" s="73">
        <v>0</v>
      </c>
      <c r="BE11" s="73">
        <v>835.50312945760811</v>
      </c>
      <c r="BF11" s="73">
        <v>14742.069015922792</v>
      </c>
      <c r="BG11" s="73">
        <v>9378.6822300896947</v>
      </c>
      <c r="BH11" s="73">
        <v>5363.3867858330987</v>
      </c>
      <c r="BI11" s="73">
        <v>8.9708124424455882</v>
      </c>
      <c r="BJ11" s="73">
        <v>0</v>
      </c>
      <c r="BK11" s="73">
        <v>247.55612610988939</v>
      </c>
      <c r="BL11" s="73">
        <v>53.577912833545518</v>
      </c>
      <c r="BM11" s="73">
        <v>2256.959639596113</v>
      </c>
      <c r="BN11" s="73">
        <v>174.95615983542498</v>
      </c>
      <c r="BO11" s="73">
        <v>29.892043219519714</v>
      </c>
      <c r="BP11" s="73">
        <v>3224.7640140842268</v>
      </c>
      <c r="BQ11" s="73">
        <v>1129.3344914896322</v>
      </c>
      <c r="BR11" s="73">
        <v>1.1648807071325036</v>
      </c>
      <c r="BS11" s="73">
        <v>182.34471649222604</v>
      </c>
      <c r="BT11" s="73">
        <v>7.7658582891031072E-2</v>
      </c>
      <c r="BU11" s="73">
        <v>3022.0391958755954</v>
      </c>
      <c r="BV11" s="73">
        <v>2854.2581739885636</v>
      </c>
      <c r="BW11" s="73">
        <v>0</v>
      </c>
      <c r="BX11" s="73">
        <v>0.130672184677328</v>
      </c>
      <c r="BY11" s="73">
        <v>1362.418707217176</v>
      </c>
      <c r="BZ11" s="73">
        <v>0</v>
      </c>
      <c r="CA11" s="73">
        <v>1379.6980128739631</v>
      </c>
      <c r="CB11" s="73">
        <v>23199.055550631896</v>
      </c>
      <c r="CC11" s="73">
        <v>298.51762221387429</v>
      </c>
      <c r="CD11" s="73"/>
      <c r="CE11" s="44">
        <f t="shared" si="0"/>
        <v>-1.6148207549475804E-5</v>
      </c>
      <c r="CF11" s="44">
        <f t="shared" si="1"/>
        <v>-9.7667219247521809E-6</v>
      </c>
      <c r="CG11" s="44">
        <f t="shared" si="2"/>
        <v>-1.6407797143221231E-5</v>
      </c>
      <c r="CH11" s="44">
        <f t="shared" si="3"/>
        <v>-6.361552178504347E-5</v>
      </c>
      <c r="CI11" s="44">
        <f t="shared" si="4"/>
        <v>-8.0364097648747519E-5</v>
      </c>
      <c r="CJ11" s="44">
        <f t="shared" si="5"/>
        <v>-1.4415265219536434E-5</v>
      </c>
      <c r="CK11" s="44">
        <f t="shared" si="6"/>
        <v>-2.0618921577310661E-5</v>
      </c>
      <c r="CL11" s="80">
        <f t="shared" si="7"/>
        <v>-2.7065439863091811E-5</v>
      </c>
      <c r="CM11" s="80">
        <f t="shared" si="8"/>
        <v>-1.5495412646175093E-5</v>
      </c>
      <c r="CN11" s="80">
        <f t="shared" si="9"/>
        <v>-2.3163617890567509E-5</v>
      </c>
      <c r="CO11" s="44">
        <f t="shared" si="10"/>
        <v>-2.9516743527374781E-5</v>
      </c>
      <c r="CP11" s="44">
        <f t="shared" si="11"/>
        <v>-2.9430788677426902E-5</v>
      </c>
    </row>
    <row r="12" spans="1:94" x14ac:dyDescent="0.25">
      <c r="A12" s="33" t="s">
        <v>175</v>
      </c>
      <c r="B12" s="73">
        <v>24482.589094999788</v>
      </c>
      <c r="C12" s="73">
        <v>3904.8922224000103</v>
      </c>
      <c r="D12" s="73">
        <v>798.42086489999326</v>
      </c>
      <c r="E12" s="73">
        <v>3922.933398800038</v>
      </c>
      <c r="F12" s="73">
        <v>2724.2018690999776</v>
      </c>
      <c r="G12" s="73">
        <v>273.91135378000212</v>
      </c>
      <c r="H12" s="73">
        <v>3044.6071200000383</v>
      </c>
      <c r="I12" s="73">
        <v>248.36722822000172</v>
      </c>
      <c r="J12" s="73">
        <v>38.170298739999936</v>
      </c>
      <c r="K12" s="73">
        <v>169.37800223000067</v>
      </c>
      <c r="L12" s="73"/>
      <c r="M12" s="73">
        <v>26.289147030000134</v>
      </c>
      <c r="N12" s="73"/>
      <c r="O12" s="90" t="s">
        <v>175</v>
      </c>
      <c r="P12" s="73">
        <v>0</v>
      </c>
      <c r="Q12" s="73">
        <v>94.999490248077407</v>
      </c>
      <c r="R12" s="73">
        <v>0</v>
      </c>
      <c r="S12" s="73">
        <v>248.2187075915306</v>
      </c>
      <c r="T12" s="73">
        <v>248.2187075915306</v>
      </c>
      <c r="U12" s="73">
        <v>441.5320093523539</v>
      </c>
      <c r="V12" s="73">
        <v>0.21659812273852488</v>
      </c>
      <c r="W12" s="73">
        <v>38.148110810634435</v>
      </c>
      <c r="X12" s="73">
        <v>26.273447615045985</v>
      </c>
      <c r="Y12" s="73">
        <v>633.57439066516292</v>
      </c>
      <c r="Z12" s="73">
        <v>24467.960557451024</v>
      </c>
      <c r="AA12" s="73">
        <v>179.00406623078757</v>
      </c>
      <c r="AB12" s="73">
        <v>140.43073671113345</v>
      </c>
      <c r="AC12" s="73">
        <v>26.720837412272921</v>
      </c>
      <c r="AD12" s="73">
        <v>0</v>
      </c>
      <c r="AE12" s="73">
        <v>0</v>
      </c>
      <c r="AF12" s="73">
        <v>169.27766276392896</v>
      </c>
      <c r="AG12" s="73">
        <v>169.27766276392896</v>
      </c>
      <c r="AH12" s="73">
        <v>5437592.9294104278</v>
      </c>
      <c r="AI12" s="73">
        <v>0</v>
      </c>
      <c r="AJ12" s="73">
        <v>58.171674465010653</v>
      </c>
      <c r="AK12" s="73">
        <v>12.602033742307764</v>
      </c>
      <c r="AL12" s="73">
        <v>24.434411048400037</v>
      </c>
      <c r="AM12" s="73">
        <v>37.556133698363155</v>
      </c>
      <c r="AN12" s="73">
        <v>0</v>
      </c>
      <c r="AO12" s="73">
        <v>0</v>
      </c>
      <c r="AP12" s="73">
        <v>3902.4313315878239</v>
      </c>
      <c r="AQ12" s="73">
        <v>0</v>
      </c>
      <c r="AR12" s="73">
        <v>3278.2426200025347</v>
      </c>
      <c r="AS12" s="73">
        <v>718.13979790781343</v>
      </c>
      <c r="AT12" s="73">
        <v>79.793367987918685</v>
      </c>
      <c r="AU12" s="73">
        <v>797.93316589573226</v>
      </c>
      <c r="AV12" s="73">
        <v>2.6353603201441832E-5</v>
      </c>
      <c r="AW12" s="73">
        <v>116.10340757482045</v>
      </c>
      <c r="AX12" s="73">
        <v>0.81544277166068657</v>
      </c>
      <c r="AY12" s="73">
        <v>954.24654450665525</v>
      </c>
      <c r="AZ12" s="73">
        <v>0.89698713101627536</v>
      </c>
      <c r="BA12" s="73">
        <v>246.94872334727756</v>
      </c>
      <c r="BB12" s="73">
        <v>297.54840594333024</v>
      </c>
      <c r="BC12" s="73">
        <v>0.27181426917662876</v>
      </c>
      <c r="BD12" s="73">
        <v>0</v>
      </c>
      <c r="BE12" s="73">
        <v>192.15347606717486</v>
      </c>
      <c r="BF12" s="73">
        <v>3920.4634613766243</v>
      </c>
      <c r="BG12" s="73">
        <v>2722.4442238464667</v>
      </c>
      <c r="BH12" s="73">
        <v>1198.0192375301617</v>
      </c>
      <c r="BI12" s="73">
        <v>2.1982988503116778</v>
      </c>
      <c r="BJ12" s="73">
        <v>0</v>
      </c>
      <c r="BK12" s="73">
        <v>65.134437372751975</v>
      </c>
      <c r="BL12" s="73">
        <v>17.811316193179998</v>
      </c>
      <c r="BM12" s="73">
        <v>738.9247226770724</v>
      </c>
      <c r="BN12" s="73">
        <v>49.023545156169924</v>
      </c>
      <c r="BO12" s="73">
        <v>9.5209727030319105</v>
      </c>
      <c r="BP12" s="73">
        <v>1055.7623643332945</v>
      </c>
      <c r="BQ12" s="73">
        <v>45.565138454779202</v>
      </c>
      <c r="BR12" s="73">
        <v>0.40772120099428449</v>
      </c>
      <c r="BS12" s="73">
        <v>44.998814405220557</v>
      </c>
      <c r="BT12" s="73">
        <v>2.7181424801225779E-2</v>
      </c>
      <c r="BU12" s="73">
        <v>273.7402137821943</v>
      </c>
      <c r="BV12" s="73">
        <v>778.29388435142346</v>
      </c>
      <c r="BW12" s="73">
        <v>0</v>
      </c>
      <c r="BX12" s="73">
        <v>3.686757453914502E-2</v>
      </c>
      <c r="BY12" s="73">
        <v>118.07573804667757</v>
      </c>
      <c r="BZ12" s="73">
        <v>0</v>
      </c>
      <c r="CA12" s="73">
        <v>364.58273054568366</v>
      </c>
      <c r="CB12" s="73">
        <v>3042.8026444209272</v>
      </c>
      <c r="CC12" s="73">
        <v>84.004081041224296</v>
      </c>
      <c r="CD12" s="73"/>
      <c r="CE12" s="44">
        <f t="shared" si="0"/>
        <v>-5.9750778367439127E-4</v>
      </c>
      <c r="CF12" s="44">
        <f t="shared" si="1"/>
        <v>-6.3020710227792965E-4</v>
      </c>
      <c r="CG12" s="44">
        <f t="shared" si="2"/>
        <v>-6.1082948317249986E-4</v>
      </c>
      <c r="CH12" s="44">
        <f t="shared" si="3"/>
        <v>-6.2961492646529599E-4</v>
      </c>
      <c r="CI12" s="44">
        <f t="shared" si="4"/>
        <v>-6.4519640539398206E-4</v>
      </c>
      <c r="CJ12" s="44">
        <f t="shared" si="5"/>
        <v>-6.2480067162629647E-4</v>
      </c>
      <c r="CK12" s="44">
        <f t="shared" si="6"/>
        <v>-5.9267928766818694E-4</v>
      </c>
      <c r="CL12" s="80">
        <f t="shared" si="7"/>
        <v>-5.9798802577753878E-4</v>
      </c>
      <c r="CM12" s="80">
        <f t="shared" si="8"/>
        <v>-5.8128781010166055E-4</v>
      </c>
      <c r="CN12" s="80">
        <f t="shared" si="9"/>
        <v>-5.9239963130196781E-4</v>
      </c>
      <c r="CO12" s="44" t="str">
        <f t="shared" si="10"/>
        <v/>
      </c>
      <c r="CP12" s="44">
        <f t="shared" si="11"/>
        <v>-5.9718236336209001E-4</v>
      </c>
    </row>
    <row r="13" spans="1:94" x14ac:dyDescent="0.25">
      <c r="A13" s="33" t="s">
        <v>176</v>
      </c>
      <c r="B13" s="73">
        <v>12247.90000000014</v>
      </c>
      <c r="C13" s="73">
        <v>1678.7100000000057</v>
      </c>
      <c r="D13" s="73">
        <v>380.50900000000121</v>
      </c>
      <c r="E13" s="73">
        <v>1990.9399999999698</v>
      </c>
      <c r="F13" s="73">
        <v>1358.3120000000019</v>
      </c>
      <c r="G13" s="73">
        <v>94.123300000000242</v>
      </c>
      <c r="H13" s="73">
        <v>1531.5499999999793</v>
      </c>
      <c r="I13" s="73">
        <v>115.36500000000085</v>
      </c>
      <c r="J13" s="73">
        <v>18.588900000000024</v>
      </c>
      <c r="K13" s="73">
        <v>92.689399999999864</v>
      </c>
      <c r="L13" s="73"/>
      <c r="M13" s="73">
        <v>12.476099999999853</v>
      </c>
      <c r="N13" s="73"/>
      <c r="O13" s="90" t="s">
        <v>176</v>
      </c>
      <c r="P13" s="73">
        <v>0</v>
      </c>
      <c r="Q13" s="73">
        <v>47.566118727911068</v>
      </c>
      <c r="R13" s="73">
        <v>0</v>
      </c>
      <c r="S13" s="73">
        <v>115.34987557140164</v>
      </c>
      <c r="T13" s="73">
        <v>115.34987557140164</v>
      </c>
      <c r="U13" s="73">
        <v>207.57455199986765</v>
      </c>
      <c r="V13" s="73">
        <v>7.8227994539019075E-2</v>
      </c>
      <c r="W13" s="73">
        <v>18.587097443847949</v>
      </c>
      <c r="X13" s="73">
        <v>12.474597329870315</v>
      </c>
      <c r="Y13" s="73">
        <v>319.52438571008122</v>
      </c>
      <c r="Z13" s="73">
        <v>12247.114634391</v>
      </c>
      <c r="AA13" s="73">
        <v>85.595392392136148</v>
      </c>
      <c r="AB13" s="73">
        <v>61.203749887299715</v>
      </c>
      <c r="AC13" s="73">
        <v>13.89476529947585</v>
      </c>
      <c r="AD13" s="73">
        <v>0</v>
      </c>
      <c r="AE13" s="73">
        <v>0</v>
      </c>
      <c r="AF13" s="73">
        <v>92.684072841371957</v>
      </c>
      <c r="AG13" s="73">
        <v>92.684072841371957</v>
      </c>
      <c r="AH13" s="73">
        <v>2914537.2071716352</v>
      </c>
      <c r="AI13" s="73">
        <v>0</v>
      </c>
      <c r="AJ13" s="73">
        <v>26.029353263854667</v>
      </c>
      <c r="AK13" s="73">
        <v>5.5098209190595098</v>
      </c>
      <c r="AL13" s="73">
        <v>10.323541893904375</v>
      </c>
      <c r="AM13" s="73">
        <v>18.355261844761539</v>
      </c>
      <c r="AN13" s="73">
        <v>0</v>
      </c>
      <c r="AO13" s="73">
        <v>0</v>
      </c>
      <c r="AP13" s="73">
        <v>1678.67789965663</v>
      </c>
      <c r="AQ13" s="73">
        <v>0</v>
      </c>
      <c r="AR13" s="73">
        <v>1640.1823583943738</v>
      </c>
      <c r="AS13" s="73">
        <v>342.42726092252411</v>
      </c>
      <c r="AT13" s="73">
        <v>38.047443321924405</v>
      </c>
      <c r="AU13" s="73">
        <v>380.47470424444856</v>
      </c>
      <c r="AV13" s="73">
        <v>0</v>
      </c>
      <c r="AW13" s="73">
        <v>54.223079612758148</v>
      </c>
      <c r="AX13" s="73">
        <v>0.40746652998010319</v>
      </c>
      <c r="AY13" s="73">
        <v>505.02846598654077</v>
      </c>
      <c r="AZ13" s="73">
        <v>0.44821219596884876</v>
      </c>
      <c r="BA13" s="73">
        <v>122.91891466459433</v>
      </c>
      <c r="BB13" s="73">
        <v>148.04598345431197</v>
      </c>
      <c r="BC13" s="73">
        <v>0.1358220961545881</v>
      </c>
      <c r="BD13" s="73">
        <v>0</v>
      </c>
      <c r="BE13" s="73">
        <v>95.618698170714865</v>
      </c>
      <c r="BF13" s="73">
        <v>1990.6435232278977</v>
      </c>
      <c r="BG13" s="73">
        <v>1358.1467184967787</v>
      </c>
      <c r="BH13" s="73">
        <v>632.49680473111891</v>
      </c>
      <c r="BI13" s="73">
        <v>1.0947229638938032</v>
      </c>
      <c r="BJ13" s="73">
        <v>0</v>
      </c>
      <c r="BK13" s="73">
        <v>32.461463869001356</v>
      </c>
      <c r="BL13" s="73">
        <v>8.896340570005016</v>
      </c>
      <c r="BM13" s="73">
        <v>369.02833765990408</v>
      </c>
      <c r="BN13" s="73">
        <v>24.447962212779089</v>
      </c>
      <c r="BO13" s="73">
        <v>4.7537735853216265</v>
      </c>
      <c r="BP13" s="73">
        <v>527.26107883177087</v>
      </c>
      <c r="BQ13" s="73">
        <v>18.334024200488322</v>
      </c>
      <c r="BR13" s="73">
        <v>0.20373294091061914</v>
      </c>
      <c r="BS13" s="73">
        <v>22.410626542546442</v>
      </c>
      <c r="BT13" s="73">
        <v>1.358220892100288E-2</v>
      </c>
      <c r="BU13" s="73">
        <v>94.092954358813259</v>
      </c>
      <c r="BV13" s="73">
        <v>425.76293002697787</v>
      </c>
      <c r="BW13" s="73">
        <v>0</v>
      </c>
      <c r="BX13" s="73">
        <v>1.3314872642669357E-2</v>
      </c>
      <c r="BY13" s="73">
        <v>59.494882751315309</v>
      </c>
      <c r="BZ13" s="73">
        <v>0</v>
      </c>
      <c r="CA13" s="73">
        <v>198.81278816977792</v>
      </c>
      <c r="CB13" s="73">
        <v>1531.4095376356529</v>
      </c>
      <c r="CC13" s="73">
        <v>44.227758195759421</v>
      </c>
      <c r="CD13" s="73"/>
      <c r="CE13" s="44">
        <f t="shared" si="0"/>
        <v>-6.4122470720634015E-5</v>
      </c>
      <c r="CF13" s="44">
        <f t="shared" si="1"/>
        <v>-1.9122030234977757E-5</v>
      </c>
      <c r="CG13" s="44">
        <f t="shared" si="2"/>
        <v>-9.0131259845754188E-5</v>
      </c>
      <c r="CH13" s="44">
        <f t="shared" si="3"/>
        <v>-1.4891296175278382E-4</v>
      </c>
      <c r="CI13" s="44">
        <f t="shared" si="4"/>
        <v>-1.2168154534690178E-4</v>
      </c>
      <c r="CJ13" s="44">
        <f t="shared" si="5"/>
        <v>-3.2240307327710619E-4</v>
      </c>
      <c r="CK13" s="44">
        <f t="shared" si="6"/>
        <v>-9.1712555467578271E-5</v>
      </c>
      <c r="CL13" s="80">
        <f t="shared" si="7"/>
        <v>-1.311006683067456E-4</v>
      </c>
      <c r="CM13" s="80">
        <f t="shared" si="8"/>
        <v>-9.6969489968483266E-5</v>
      </c>
      <c r="CN13" s="80">
        <f t="shared" si="9"/>
        <v>-5.7473223776469343E-5</v>
      </c>
      <c r="CO13" s="44" t="str">
        <f t="shared" si="10"/>
        <v/>
      </c>
      <c r="CP13" s="44">
        <f t="shared" si="11"/>
        <v>-1.2044389909811502E-4</v>
      </c>
    </row>
    <row r="14" spans="1:94" x14ac:dyDescent="0.25">
      <c r="A14" s="33" t="s">
        <v>177</v>
      </c>
      <c r="B14" s="73">
        <v>497.18141999999926</v>
      </c>
      <c r="C14" s="73">
        <v>100.21635399999994</v>
      </c>
      <c r="D14" s="73">
        <v>17.579084199999997</v>
      </c>
      <c r="E14" s="73">
        <v>75.798089200000106</v>
      </c>
      <c r="F14" s="73">
        <v>52.509063799999993</v>
      </c>
      <c r="G14" s="73">
        <v>5.1916373999999994</v>
      </c>
      <c r="H14" s="73">
        <v>64.876245999999966</v>
      </c>
      <c r="I14" s="73">
        <v>4.8222262000000011</v>
      </c>
      <c r="J14" s="73">
        <v>0.78640316000000043</v>
      </c>
      <c r="K14" s="73">
        <v>3.981009380000005</v>
      </c>
      <c r="L14" s="73"/>
      <c r="M14" s="73">
        <v>0.52285263999999976</v>
      </c>
      <c r="N14" s="73"/>
      <c r="O14" s="90" t="s">
        <v>177</v>
      </c>
      <c r="P14" s="73">
        <v>0</v>
      </c>
      <c r="Q14" s="73">
        <v>1.9733979515266209</v>
      </c>
      <c r="R14" s="73">
        <v>0</v>
      </c>
      <c r="S14" s="73">
        <v>4.8120376910588849</v>
      </c>
      <c r="T14" s="73">
        <v>4.8120376910588849</v>
      </c>
      <c r="U14" s="73">
        <v>7.9770695461350236</v>
      </c>
      <c r="V14" s="73">
        <v>1.8207455491272473E-3</v>
      </c>
      <c r="W14" s="73">
        <v>0.78453860749541104</v>
      </c>
      <c r="X14" s="73">
        <v>0.52170178565064385</v>
      </c>
      <c r="Y14" s="73">
        <v>13.566930769930277</v>
      </c>
      <c r="Z14" s="73">
        <v>496.21397024113037</v>
      </c>
      <c r="AA14" s="73">
        <v>3.5291258672902321</v>
      </c>
      <c r="AB14" s="73">
        <v>2.1937463838367366</v>
      </c>
      <c r="AC14" s="73">
        <v>0.6246454774072584</v>
      </c>
      <c r="AD14" s="73">
        <v>0</v>
      </c>
      <c r="AE14" s="73">
        <v>0</v>
      </c>
      <c r="AF14" s="73">
        <v>3.9703144754624469</v>
      </c>
      <c r="AG14" s="73">
        <v>3.9703144754624469</v>
      </c>
      <c r="AH14" s="73">
        <v>123173.03175868207</v>
      </c>
      <c r="AI14" s="73">
        <v>0</v>
      </c>
      <c r="AJ14" s="73">
        <v>0.9512164038227815</v>
      </c>
      <c r="AK14" s="73">
        <v>0.20768195529148564</v>
      </c>
      <c r="AL14" s="73">
        <v>0.33854186206005543</v>
      </c>
      <c r="AM14" s="73">
        <v>0.74033983979038409</v>
      </c>
      <c r="AN14" s="73">
        <v>0</v>
      </c>
      <c r="AO14" s="73">
        <v>0</v>
      </c>
      <c r="AP14" s="73">
        <v>99.907546697090439</v>
      </c>
      <c r="AQ14" s="73">
        <v>0</v>
      </c>
      <c r="AR14" s="73">
        <v>68.886491311033623</v>
      </c>
      <c r="AS14" s="73">
        <v>15.782100086531418</v>
      </c>
      <c r="AT14" s="73">
        <v>1.7535642063151391</v>
      </c>
      <c r="AU14" s="73">
        <v>17.535664292846548</v>
      </c>
      <c r="AV14" s="73">
        <v>0</v>
      </c>
      <c r="AW14" s="73">
        <v>2.08859431222022</v>
      </c>
      <c r="AX14" s="73">
        <v>1.5729634928597809E-2</v>
      </c>
      <c r="AY14" s="73">
        <v>22.433255254028673</v>
      </c>
      <c r="AZ14" s="73">
        <v>1.730232983900748E-2</v>
      </c>
      <c r="BA14" s="73">
        <v>4.7450532559511025</v>
      </c>
      <c r="BB14" s="73">
        <v>5.7150379567563396</v>
      </c>
      <c r="BC14" s="73">
        <v>5.2431469743216648E-3</v>
      </c>
      <c r="BD14" s="73">
        <v>0</v>
      </c>
      <c r="BE14" s="73">
        <v>3.691181043116893</v>
      </c>
      <c r="BF14" s="73">
        <v>75.668453496529011</v>
      </c>
      <c r="BG14" s="73">
        <v>52.42871767417747</v>
      </c>
      <c r="BH14" s="73">
        <v>23.23973582235157</v>
      </c>
      <c r="BI14" s="73">
        <v>4.2259996199231688E-2</v>
      </c>
      <c r="BJ14" s="73">
        <v>0</v>
      </c>
      <c r="BK14" s="73">
        <v>1.2531122133522932</v>
      </c>
      <c r="BL14" s="73">
        <v>0.34342782241769876</v>
      </c>
      <c r="BM14" s="73">
        <v>14.245651245887004</v>
      </c>
      <c r="BN14" s="73">
        <v>0.94376640030423797</v>
      </c>
      <c r="BO14" s="73">
        <v>0.18351098235861479</v>
      </c>
      <c r="BP14" s="73">
        <v>20.353930640608034</v>
      </c>
      <c r="BQ14" s="73">
        <v>0.61311332981810773</v>
      </c>
      <c r="BR14" s="73">
        <v>7.8648072678670841E-3</v>
      </c>
      <c r="BS14" s="73">
        <v>0.86512188247160182</v>
      </c>
      <c r="BT14" s="73">
        <v>5.2431574462761166E-4</v>
      </c>
      <c r="BU14" s="73">
        <v>5.1793164770581521</v>
      </c>
      <c r="BV14" s="73">
        <v>19.372826570984035</v>
      </c>
      <c r="BW14" s="73">
        <v>0</v>
      </c>
      <c r="BX14" s="73">
        <v>3.0990236901409747E-4</v>
      </c>
      <c r="BY14" s="73">
        <v>2.54829463513662</v>
      </c>
      <c r="BZ14" s="73">
        <v>0</v>
      </c>
      <c r="CA14" s="73">
        <v>9.0219590337432791</v>
      </c>
      <c r="CB14" s="73">
        <v>64.719319949514144</v>
      </c>
      <c r="CC14" s="73">
        <v>1.9373251303858472</v>
      </c>
      <c r="CD14" s="73"/>
      <c r="CE14" s="44">
        <f t="shared" si="0"/>
        <v>-1.9458686908873154E-3</v>
      </c>
      <c r="CF14" s="44">
        <f t="shared" si="1"/>
        <v>-3.081406283344734E-3</v>
      </c>
      <c r="CG14" s="44">
        <f t="shared" si="2"/>
        <v>-2.4699754924348877E-3</v>
      </c>
      <c r="CH14" s="44">
        <f t="shared" si="3"/>
        <v>-1.7102766684400129E-3</v>
      </c>
      <c r="CI14" s="44">
        <f t="shared" si="4"/>
        <v>-1.5301382277267464E-3</v>
      </c>
      <c r="CJ14" s="44">
        <f t="shared" si="5"/>
        <v>-2.3732248600118492E-3</v>
      </c>
      <c r="CK14" s="44">
        <f t="shared" si="6"/>
        <v>-2.4188522018647961E-3</v>
      </c>
      <c r="CL14" s="80">
        <f t="shared" si="7"/>
        <v>-2.1128226919583789E-3</v>
      </c>
      <c r="CM14" s="80">
        <f t="shared" si="8"/>
        <v>-2.3709880623945974E-3</v>
      </c>
      <c r="CN14" s="80">
        <f t="shared" si="9"/>
        <v>-2.6864806175257382E-3</v>
      </c>
      <c r="CO14" s="44" t="str">
        <f t="shared" si="10"/>
        <v/>
      </c>
      <c r="CP14" s="44">
        <f t="shared" si="11"/>
        <v>-2.2011065093903181E-3</v>
      </c>
    </row>
    <row r="15" spans="1:94" x14ac:dyDescent="0.25">
      <c r="A15" s="33" t="s">
        <v>178</v>
      </c>
      <c r="B15" s="73">
        <v>139.75999999999996</v>
      </c>
      <c r="C15" s="73">
        <v>17.963999999999992</v>
      </c>
      <c r="D15" s="73">
        <v>4.0120000000000005</v>
      </c>
      <c r="E15" s="73">
        <v>22.772000000000002</v>
      </c>
      <c r="F15" s="73">
        <v>16.203999999999994</v>
      </c>
      <c r="G15" s="73">
        <v>0.84799999999999986</v>
      </c>
      <c r="H15" s="73">
        <v>16.32</v>
      </c>
      <c r="I15" s="73">
        <v>1.2360000000000002</v>
      </c>
      <c r="J15" s="73">
        <v>0.19840000000000002</v>
      </c>
      <c r="K15" s="73">
        <v>0.98439999999999972</v>
      </c>
      <c r="L15" s="73"/>
      <c r="M15" s="73">
        <v>0.13339999999999999</v>
      </c>
      <c r="N15" s="73"/>
      <c r="O15" s="90" t="s">
        <v>178</v>
      </c>
      <c r="P15" s="73">
        <v>0</v>
      </c>
      <c r="Q15" s="73">
        <v>0.50543201974238994</v>
      </c>
      <c r="R15" s="73">
        <v>0</v>
      </c>
      <c r="S15" s="73">
        <v>1.2360011560951734</v>
      </c>
      <c r="T15" s="73">
        <v>1.2360011560951734</v>
      </c>
      <c r="U15" s="73">
        <v>2.1828122720283076</v>
      </c>
      <c r="V15" s="73">
        <v>7.7994353570660913E-4</v>
      </c>
      <c r="W15" s="73">
        <v>0.19839929658016833</v>
      </c>
      <c r="X15" s="73">
        <v>0.13340041285268167</v>
      </c>
      <c r="Y15" s="73">
        <v>3.406395186759041</v>
      </c>
      <c r="Z15" s="73">
        <v>139.759958994031</v>
      </c>
      <c r="AA15" s="73">
        <v>0.90873803138279396</v>
      </c>
      <c r="AB15" s="73">
        <v>0.63791311325914779</v>
      </c>
      <c r="AC15" s="73">
        <v>0.14937698568098015</v>
      </c>
      <c r="AD15" s="73">
        <v>0</v>
      </c>
      <c r="AE15" s="73">
        <v>0</v>
      </c>
      <c r="AF15" s="73">
        <v>0.98440021808561617</v>
      </c>
      <c r="AG15" s="73">
        <v>0.98440021808561617</v>
      </c>
      <c r="AH15" s="73">
        <v>31063.125814470037</v>
      </c>
      <c r="AI15" s="73">
        <v>0</v>
      </c>
      <c r="AJ15" s="73">
        <v>0.2719509632103706</v>
      </c>
      <c r="AK15" s="73">
        <v>5.7794385749323454E-2</v>
      </c>
      <c r="AL15" s="73">
        <v>0.10646626924695626</v>
      </c>
      <c r="AM15" s="73">
        <v>0.19427768225885567</v>
      </c>
      <c r="AN15" s="73">
        <v>0</v>
      </c>
      <c r="AO15" s="73">
        <v>0</v>
      </c>
      <c r="AP15" s="73">
        <v>17.963993893197092</v>
      </c>
      <c r="AQ15" s="73">
        <v>0</v>
      </c>
      <c r="AR15" s="73">
        <v>17.463360395068257</v>
      </c>
      <c r="AS15" s="73">
        <v>3.6107955268219825</v>
      </c>
      <c r="AT15" s="73">
        <v>0.40120020723446714</v>
      </c>
      <c r="AU15" s="73">
        <v>4.0119957340564492</v>
      </c>
      <c r="AV15" s="73">
        <v>0</v>
      </c>
      <c r="AW15" s="73">
        <v>0.57038214658531605</v>
      </c>
      <c r="AX15" s="73">
        <v>4.8612245572843462E-3</v>
      </c>
      <c r="AY15" s="73">
        <v>5.4196471995238014</v>
      </c>
      <c r="AZ15" s="73">
        <v>5.3473106367499463E-3</v>
      </c>
      <c r="BA15" s="73">
        <v>1.4664610856660987</v>
      </c>
      <c r="BB15" s="73">
        <v>1.7662350016810242</v>
      </c>
      <c r="BC15" s="73">
        <v>1.6203829428396636E-3</v>
      </c>
      <c r="BD15" s="73">
        <v>0</v>
      </c>
      <c r="BE15" s="73">
        <v>1.1407614764353469</v>
      </c>
      <c r="BF15" s="73">
        <v>22.771116165500974</v>
      </c>
      <c r="BG15" s="73">
        <v>16.20311934015664</v>
      </c>
      <c r="BH15" s="73">
        <v>6.5679968253443333</v>
      </c>
      <c r="BI15" s="73">
        <v>1.3060483804295706E-2</v>
      </c>
      <c r="BJ15" s="73">
        <v>0</v>
      </c>
      <c r="BK15" s="73">
        <v>0.38727525256700673</v>
      </c>
      <c r="BL15" s="73">
        <v>0.10613591494568361</v>
      </c>
      <c r="BM15" s="73">
        <v>4.4026254843278938</v>
      </c>
      <c r="BN15" s="73">
        <v>0.29167167667013894</v>
      </c>
      <c r="BO15" s="73">
        <v>5.6714066039451713E-2</v>
      </c>
      <c r="BP15" s="73">
        <v>6.2903910448254772</v>
      </c>
      <c r="BQ15" s="73">
        <v>0.18950661690393908</v>
      </c>
      <c r="BR15" s="73">
        <v>2.4306262779918101E-3</v>
      </c>
      <c r="BS15" s="73">
        <v>0.26736627038586397</v>
      </c>
      <c r="BT15" s="73">
        <v>1.6203839349195588E-4</v>
      </c>
      <c r="BU15" s="73">
        <v>0.84799737209058768</v>
      </c>
      <c r="BV15" s="73">
        <v>4.5856057110216764</v>
      </c>
      <c r="BW15" s="73">
        <v>0</v>
      </c>
      <c r="BX15" s="73">
        <v>1.3275075498382362E-4</v>
      </c>
      <c r="BY15" s="73">
        <v>0.63505836054388032</v>
      </c>
      <c r="BZ15" s="73">
        <v>0</v>
      </c>
      <c r="CA15" s="73">
        <v>2.1403944073149357</v>
      </c>
      <c r="CB15" s="73">
        <v>16.319994929369425</v>
      </c>
      <c r="CC15" s="73">
        <v>0.4736441496095064</v>
      </c>
      <c r="CD15" s="73"/>
      <c r="CE15" s="44">
        <f t="shared" si="0"/>
        <v>-2.9340275448666368E-7</v>
      </c>
      <c r="CF15" s="44">
        <f t="shared" si="1"/>
        <v>-3.3994672120952571E-7</v>
      </c>
      <c r="CG15" s="44">
        <f t="shared" si="2"/>
        <v>-1.0632959998245131E-6</v>
      </c>
      <c r="CH15" s="44">
        <f t="shared" si="3"/>
        <v>-3.8812335281401228E-5</v>
      </c>
      <c r="CI15" s="44">
        <f t="shared" si="4"/>
        <v>-5.4348299392355372E-5</v>
      </c>
      <c r="CJ15" s="44">
        <f t="shared" si="5"/>
        <v>-3.0989497785253409E-6</v>
      </c>
      <c r="CK15" s="44">
        <f t="shared" si="6"/>
        <v>-3.1070040287849453E-7</v>
      </c>
      <c r="CL15" s="80">
        <f t="shared" si="7"/>
        <v>9.3535208183600013E-7</v>
      </c>
      <c r="CM15" s="80">
        <f t="shared" si="8"/>
        <v>-3.5454628613305398E-6</v>
      </c>
      <c r="CN15" s="80">
        <f t="shared" si="9"/>
        <v>2.2154166645128416E-7</v>
      </c>
      <c r="CO15" s="44" t="str">
        <f t="shared" si="10"/>
        <v/>
      </c>
      <c r="CP15" s="44">
        <f t="shared" si="11"/>
        <v>3.0948476887590213E-6</v>
      </c>
    </row>
    <row r="16" spans="1:94" x14ac:dyDescent="0.25">
      <c r="A16" s="33" t="s">
        <v>179</v>
      </c>
      <c r="B16" s="73">
        <v>1241.5000000000009</v>
      </c>
      <c r="C16" s="73">
        <v>89.796999999999926</v>
      </c>
      <c r="D16" s="73">
        <v>30.253999999999959</v>
      </c>
      <c r="E16" s="73">
        <v>213.61100000000013</v>
      </c>
      <c r="F16" s="73">
        <v>157.48199999999969</v>
      </c>
      <c r="G16" s="73">
        <v>5.9370000000000145</v>
      </c>
      <c r="H16" s="73">
        <v>128.05999999999983</v>
      </c>
      <c r="I16" s="73">
        <v>10.502800000000006</v>
      </c>
      <c r="J16" s="73">
        <v>1.5728999999999953</v>
      </c>
      <c r="K16" s="73">
        <v>7.1418999999999802</v>
      </c>
      <c r="L16" s="73"/>
      <c r="M16" s="73">
        <v>1.1126000000000014</v>
      </c>
      <c r="N16" s="73"/>
      <c r="O16" s="90" t="s">
        <v>179</v>
      </c>
      <c r="P16" s="73">
        <v>0</v>
      </c>
      <c r="Q16" s="73">
        <v>4.0340462696594424</v>
      </c>
      <c r="R16" s="73">
        <v>0</v>
      </c>
      <c r="S16" s="73">
        <v>10.503014108214751</v>
      </c>
      <c r="T16" s="73">
        <v>10.503014108214751</v>
      </c>
      <c r="U16" s="73">
        <v>18.732904990161867</v>
      </c>
      <c r="V16" s="73">
        <v>9.1684745405182042E-3</v>
      </c>
      <c r="W16" s="73">
        <v>1.572926480905549</v>
      </c>
      <c r="X16" s="73">
        <v>1.1125805802947801</v>
      </c>
      <c r="Y16" s="73">
        <v>26.545772198173456</v>
      </c>
      <c r="Z16" s="73">
        <v>1241.4996447251663</v>
      </c>
      <c r="AA16" s="73">
        <v>7.298387701036722</v>
      </c>
      <c r="AB16" s="73">
        <v>5.8049214357148768</v>
      </c>
      <c r="AC16" s="73">
        <v>1.0926640146794748</v>
      </c>
      <c r="AD16" s="73">
        <v>0</v>
      </c>
      <c r="AE16" s="73">
        <v>0</v>
      </c>
      <c r="AF16" s="73">
        <v>7.1418885711073239</v>
      </c>
      <c r="AG16" s="73">
        <v>7.1418885711073239</v>
      </c>
      <c r="AH16" s="73">
        <v>244437.48222468406</v>
      </c>
      <c r="AI16" s="73">
        <v>0</v>
      </c>
      <c r="AJ16" s="73">
        <v>2.4363591825371897</v>
      </c>
      <c r="AK16" s="73">
        <v>0.50446652710340234</v>
      </c>
      <c r="AL16" s="73">
        <v>1.035179474642427</v>
      </c>
      <c r="AM16" s="73">
        <v>1.5943512395376909</v>
      </c>
      <c r="AN16" s="73">
        <v>0</v>
      </c>
      <c r="AO16" s="73">
        <v>0</v>
      </c>
      <c r="AP16" s="73">
        <v>89.797068183446598</v>
      </c>
      <c r="AQ16" s="73">
        <v>0</v>
      </c>
      <c r="AR16" s="73">
        <v>137.89936176193382</v>
      </c>
      <c r="AS16" s="73">
        <v>27.228605212828683</v>
      </c>
      <c r="AT16" s="73">
        <v>3.0253918351824614</v>
      </c>
      <c r="AU16" s="73">
        <v>30.253997048011176</v>
      </c>
      <c r="AV16" s="73">
        <v>0</v>
      </c>
      <c r="AW16" s="73">
        <v>4.8850118177659425</v>
      </c>
      <c r="AX16" s="73">
        <v>4.7245093889339021E-2</v>
      </c>
      <c r="AY16" s="73">
        <v>40.196483402503368</v>
      </c>
      <c r="AZ16" s="73">
        <v>5.1969141134388254E-2</v>
      </c>
      <c r="BA16" s="73">
        <v>14.252111201133172</v>
      </c>
      <c r="BB16" s="73">
        <v>17.165527097560037</v>
      </c>
      <c r="BC16" s="73">
        <v>1.5748168675628452E-2</v>
      </c>
      <c r="BD16" s="73">
        <v>0</v>
      </c>
      <c r="BE16" s="73">
        <v>11.086733687175171</v>
      </c>
      <c r="BF16" s="73">
        <v>213.60240950919595</v>
      </c>
      <c r="BG16" s="73">
        <v>157.47343857162539</v>
      </c>
      <c r="BH16" s="73">
        <v>56.128970937570607</v>
      </c>
      <c r="BI16" s="73">
        <v>0.1269307836880019</v>
      </c>
      <c r="BJ16" s="73">
        <v>0</v>
      </c>
      <c r="BK16" s="73">
        <v>3.7638136543262934</v>
      </c>
      <c r="BL16" s="73">
        <v>1.0315092401219164</v>
      </c>
      <c r="BM16" s="73">
        <v>42.787841289262936</v>
      </c>
      <c r="BN16" s="73">
        <v>2.8346711861417475</v>
      </c>
      <c r="BO16" s="73">
        <v>0.55118909593963727</v>
      </c>
      <c r="BP16" s="73">
        <v>61.134495720277577</v>
      </c>
      <c r="BQ16" s="73">
        <v>1.8172908352691017</v>
      </c>
      <c r="BR16" s="73">
        <v>2.3622586242056459E-2</v>
      </c>
      <c r="BS16" s="73">
        <v>2.5984558055964335</v>
      </c>
      <c r="BT16" s="73">
        <v>1.5748204610966897E-3</v>
      </c>
      <c r="BU16" s="73">
        <v>5.9370358019588068</v>
      </c>
      <c r="BV16" s="73">
        <v>33.067907810492919</v>
      </c>
      <c r="BW16" s="73">
        <v>0</v>
      </c>
      <c r="BX16" s="73">
        <v>1.5605316106505295E-3</v>
      </c>
      <c r="BY16" s="73">
        <v>4.9033115876034126</v>
      </c>
      <c r="BZ16" s="73">
        <v>0</v>
      </c>
      <c r="CA16" s="73">
        <v>15.48488766216372</v>
      </c>
      <c r="CB16" s="73">
        <v>128.05995822241326</v>
      </c>
      <c r="CC16" s="73">
        <v>3.5686606094209012</v>
      </c>
      <c r="CD16" s="73"/>
      <c r="CE16" s="44">
        <f t="shared" si="0"/>
        <v>-2.8616579512402682E-7</v>
      </c>
      <c r="CF16" s="44">
        <f t="shared" si="1"/>
        <v>7.5930650992583431E-7</v>
      </c>
      <c r="CG16" s="44">
        <f t="shared" si="2"/>
        <v>-9.7573503774550519E-8</v>
      </c>
      <c r="CH16" s="44">
        <f t="shared" si="3"/>
        <v>-4.0215582550435917E-5</v>
      </c>
      <c r="CI16" s="44">
        <f t="shared" si="4"/>
        <v>-5.436448847673234E-5</v>
      </c>
      <c r="CJ16" s="44">
        <f t="shared" si="5"/>
        <v>6.0303114017634637E-6</v>
      </c>
      <c r="CK16" s="44">
        <f t="shared" si="6"/>
        <v>-3.2623447270184896E-7</v>
      </c>
      <c r="CL16" s="80">
        <f t="shared" si="7"/>
        <v>2.0385822327886197E-5</v>
      </c>
      <c r="CM16" s="80">
        <f t="shared" si="8"/>
        <v>1.6835720995411703E-5</v>
      </c>
      <c r="CN16" s="80">
        <f t="shared" si="9"/>
        <v>-1.6002594066372067E-6</v>
      </c>
      <c r="CO16" s="44" t="str">
        <f t="shared" si="10"/>
        <v/>
      </c>
      <c r="CP16" s="44">
        <f t="shared" si="11"/>
        <v>-1.7454345875638357E-5</v>
      </c>
    </row>
    <row r="17" spans="1:94" x14ac:dyDescent="0.25">
      <c r="A17" s="33" t="s">
        <v>180</v>
      </c>
      <c r="B17" s="73">
        <v>15949.820000000249</v>
      </c>
      <c r="C17" s="73">
        <v>2952.5669999999818</v>
      </c>
      <c r="D17" s="73">
        <v>531.8260000000023</v>
      </c>
      <c r="E17" s="73">
        <v>2422.1699999999787</v>
      </c>
      <c r="F17" s="73">
        <v>1635.2729999999781</v>
      </c>
      <c r="G17" s="73">
        <v>111.80869999999763</v>
      </c>
      <c r="H17" s="73">
        <v>2115.580000000044</v>
      </c>
      <c r="I17" s="73">
        <v>147.2327999999988</v>
      </c>
      <c r="J17" s="73">
        <v>25.426699999999883</v>
      </c>
      <c r="K17" s="73">
        <v>136.90830000000113</v>
      </c>
      <c r="L17" s="73"/>
      <c r="M17" s="73">
        <v>16.21600000000047</v>
      </c>
      <c r="N17" s="73"/>
      <c r="O17" s="90" t="s">
        <v>180</v>
      </c>
      <c r="P17" s="73">
        <v>0</v>
      </c>
      <c r="Q17" s="73">
        <v>64.629199281182991</v>
      </c>
      <c r="R17" s="73">
        <v>0</v>
      </c>
      <c r="S17" s="73">
        <v>147.18776084189881</v>
      </c>
      <c r="T17" s="73">
        <v>147.18776084189881</v>
      </c>
      <c r="U17" s="73">
        <v>261.72818398452358</v>
      </c>
      <c r="V17" s="73">
        <v>6.0703696506710328E-2</v>
      </c>
      <c r="W17" s="73">
        <v>25.419204286320745</v>
      </c>
      <c r="X17" s="73">
        <v>16.211141543738059</v>
      </c>
      <c r="Y17" s="73">
        <v>444.08611956000158</v>
      </c>
      <c r="Z17" s="73">
        <v>15944.934781769984</v>
      </c>
      <c r="AA17" s="73">
        <v>115.59637464065875</v>
      </c>
      <c r="AB17" s="73">
        <v>72.106297296955958</v>
      </c>
      <c r="AC17" s="73">
        <v>20.421225518689148</v>
      </c>
      <c r="AD17" s="73">
        <v>0</v>
      </c>
      <c r="AE17" s="73">
        <v>0</v>
      </c>
      <c r="AF17" s="73">
        <v>136.87020555779918</v>
      </c>
      <c r="AG17" s="73">
        <v>136.87020555779918</v>
      </c>
      <c r="AH17" s="73">
        <v>4016759.6152052777</v>
      </c>
      <c r="AI17" s="73">
        <v>0</v>
      </c>
      <c r="AJ17" s="73">
        <v>31.249450609800647</v>
      </c>
      <c r="AK17" s="73">
        <v>6.8173794013398599</v>
      </c>
      <c r="AL17" s="73">
        <v>11.154874069606745</v>
      </c>
      <c r="AM17" s="73">
        <v>24.262230405970115</v>
      </c>
      <c r="AN17" s="73">
        <v>0</v>
      </c>
      <c r="AO17" s="73">
        <v>0</v>
      </c>
      <c r="AP17" s="73">
        <v>2951.7462333482144</v>
      </c>
      <c r="AQ17" s="73">
        <v>0</v>
      </c>
      <c r="AR17" s="73">
        <v>2251.7038913782744</v>
      </c>
      <c r="AS17" s="73">
        <v>478.50159464717757</v>
      </c>
      <c r="AT17" s="73">
        <v>53.167105302667053</v>
      </c>
      <c r="AU17" s="73">
        <v>531.66869994984506</v>
      </c>
      <c r="AV17" s="73">
        <v>0</v>
      </c>
      <c r="AW17" s="73">
        <v>68.522832415438955</v>
      </c>
      <c r="AX17" s="73">
        <v>0.4904224571614389</v>
      </c>
      <c r="AY17" s="73">
        <v>733.5808236452325</v>
      </c>
      <c r="AZ17" s="73">
        <v>0.5394662219944113</v>
      </c>
      <c r="BA17" s="73">
        <v>147.94425007027229</v>
      </c>
      <c r="BB17" s="73">
        <v>178.18700628868422</v>
      </c>
      <c r="BC17" s="73">
        <v>0.16347377039964273</v>
      </c>
      <c r="BD17" s="73">
        <v>0</v>
      </c>
      <c r="BE17" s="73">
        <v>115.08592822853113</v>
      </c>
      <c r="BF17" s="73">
        <v>2421.3182255558672</v>
      </c>
      <c r="BG17" s="73">
        <v>1634.6549055053822</v>
      </c>
      <c r="BH17" s="73">
        <v>786.66332005048582</v>
      </c>
      <c r="BI17" s="73">
        <v>1.3175980400910505</v>
      </c>
      <c r="BJ17" s="73">
        <v>0</v>
      </c>
      <c r="BK17" s="73">
        <v>39.070360455695379</v>
      </c>
      <c r="BL17" s="73">
        <v>10.707571267161605</v>
      </c>
      <c r="BM17" s="73">
        <v>444.15974183876489</v>
      </c>
      <c r="BN17" s="73">
        <v>29.425385549805171</v>
      </c>
      <c r="BO17" s="73">
        <v>5.7216024801997394</v>
      </c>
      <c r="BP17" s="73">
        <v>634.60729421231588</v>
      </c>
      <c r="BQ17" s="73">
        <v>20.190639207764683</v>
      </c>
      <c r="BR17" s="73">
        <v>0.24521156754135054</v>
      </c>
      <c r="BS17" s="73">
        <v>26.973245677563025</v>
      </c>
      <c r="BT17" s="73">
        <v>1.6347379200493839E-2</v>
      </c>
      <c r="BU17" s="73">
        <v>111.7713929044241</v>
      </c>
      <c r="BV17" s="73">
        <v>633.18576252525963</v>
      </c>
      <c r="BW17" s="73">
        <v>0</v>
      </c>
      <c r="BX17" s="73">
        <v>1.033252711998104E-2</v>
      </c>
      <c r="BY17" s="73">
        <v>83.397315733818374</v>
      </c>
      <c r="BZ17" s="73">
        <v>0</v>
      </c>
      <c r="CA17" s="73">
        <v>294.88859299789999</v>
      </c>
      <c r="CB17" s="73">
        <v>2114.9676044026301</v>
      </c>
      <c r="CC17" s="73">
        <v>63.370930565557202</v>
      </c>
      <c r="CD17" s="73"/>
      <c r="CE17" s="44">
        <f t="shared" si="0"/>
        <v>-3.06286731152153E-4</v>
      </c>
      <c r="CF17" s="44">
        <f t="shared" si="1"/>
        <v>-2.7798409037538404E-4</v>
      </c>
      <c r="CG17" s="44">
        <f t="shared" si="2"/>
        <v>-2.9577352396692089E-4</v>
      </c>
      <c r="CH17" s="44">
        <f t="shared" si="3"/>
        <v>-3.5165758147094448E-4</v>
      </c>
      <c r="CI17" s="44">
        <f t="shared" si="4"/>
        <v>-3.7797633459115895E-4</v>
      </c>
      <c r="CJ17" s="44">
        <f t="shared" si="5"/>
        <v>-3.336689861658815E-4</v>
      </c>
      <c r="CK17" s="44">
        <f t="shared" si="6"/>
        <v>-2.8946936415260411E-4</v>
      </c>
      <c r="CL17" s="80">
        <f t="shared" si="7"/>
        <v>-3.0590437796466973E-4</v>
      </c>
      <c r="CM17" s="80">
        <f t="shared" si="8"/>
        <v>-2.9479695277553235E-4</v>
      </c>
      <c r="CN17" s="80">
        <f t="shared" si="9"/>
        <v>-2.7824786519116916E-4</v>
      </c>
      <c r="CO17" s="44" t="str">
        <f t="shared" si="10"/>
        <v/>
      </c>
      <c r="CP17" s="44">
        <f t="shared" si="11"/>
        <v>-2.9960879763266503E-4</v>
      </c>
    </row>
    <row r="18" spans="1:94" x14ac:dyDescent="0.25">
      <c r="A18" s="33" t="s">
        <v>181</v>
      </c>
      <c r="B18" s="73">
        <v>2386.3100000000013</v>
      </c>
      <c r="C18" s="73">
        <v>530.35000000000184</v>
      </c>
      <c r="D18" s="73">
        <v>98.359999999999971</v>
      </c>
      <c r="E18" s="73">
        <v>407.65500000000111</v>
      </c>
      <c r="F18" s="73">
        <v>242.9590000000004</v>
      </c>
      <c r="G18" s="73">
        <v>44.81099999999973</v>
      </c>
      <c r="H18" s="73">
        <v>350.88500000000056</v>
      </c>
      <c r="I18" s="73">
        <v>28.661799999999932</v>
      </c>
      <c r="J18" s="73">
        <v>4.3114499999999989</v>
      </c>
      <c r="K18" s="73">
        <v>19.675499999999907</v>
      </c>
      <c r="L18" s="73"/>
      <c r="M18" s="73">
        <v>3.0358100000000015</v>
      </c>
      <c r="N18" s="73"/>
      <c r="O18" s="90" t="s">
        <v>181</v>
      </c>
      <c r="P18" s="73">
        <v>0</v>
      </c>
      <c r="Q18" s="73">
        <v>11.02451636219625</v>
      </c>
      <c r="R18" s="73">
        <v>0</v>
      </c>
      <c r="S18" s="73">
        <v>28.661806075916584</v>
      </c>
      <c r="T18" s="73">
        <v>28.661806075916584</v>
      </c>
      <c r="U18" s="73">
        <v>50.707765629888065</v>
      </c>
      <c r="V18" s="73">
        <v>2.3963177435539596E-2</v>
      </c>
      <c r="W18" s="73">
        <v>4.3114511238777524</v>
      </c>
      <c r="X18" s="73">
        <v>3.0357999143192189</v>
      </c>
      <c r="Y18" s="73">
        <v>72.784823913336353</v>
      </c>
      <c r="Z18" s="73">
        <v>2386.3090178960188</v>
      </c>
      <c r="AA18" s="73">
        <v>19.928657899512235</v>
      </c>
      <c r="AB18" s="73">
        <v>15.599133231561362</v>
      </c>
      <c r="AC18" s="73">
        <v>3.0231458682752699</v>
      </c>
      <c r="AD18" s="73">
        <v>0</v>
      </c>
      <c r="AE18" s="73">
        <v>0</v>
      </c>
      <c r="AF18" s="73">
        <v>19.675422028446235</v>
      </c>
      <c r="AG18" s="73">
        <v>19.675422028446235</v>
      </c>
      <c r="AH18" s="73">
        <v>671020.76428953302</v>
      </c>
      <c r="AI18" s="73">
        <v>0</v>
      </c>
      <c r="AJ18" s="73">
        <v>6.5595331283541976</v>
      </c>
      <c r="AK18" s="73">
        <v>1.3625911780820885</v>
      </c>
      <c r="AL18" s="73">
        <v>2.7601033231664878</v>
      </c>
      <c r="AM18" s="73">
        <v>4.3408837378814695</v>
      </c>
      <c r="AN18" s="73">
        <v>0</v>
      </c>
      <c r="AO18" s="73">
        <v>0</v>
      </c>
      <c r="AP18" s="73">
        <v>530.34998859108123</v>
      </c>
      <c r="AQ18" s="73">
        <v>0</v>
      </c>
      <c r="AR18" s="73">
        <v>377.50965326807659</v>
      </c>
      <c r="AS18" s="73">
        <v>88.524109613805393</v>
      </c>
      <c r="AT18" s="73">
        <v>9.8359882008631079</v>
      </c>
      <c r="AU18" s="73">
        <v>98.36009781466845</v>
      </c>
      <c r="AV18" s="73">
        <v>0</v>
      </c>
      <c r="AW18" s="73">
        <v>13.22641871509119</v>
      </c>
      <c r="AX18" s="73">
        <v>7.2887646400679046E-2</v>
      </c>
      <c r="AY18" s="73">
        <v>110.98896077448369</v>
      </c>
      <c r="AZ18" s="73">
        <v>8.0176858082970967E-2</v>
      </c>
      <c r="BA18" s="73">
        <v>21.987784189553395</v>
      </c>
      <c r="BB18" s="73">
        <v>26.482519001085777</v>
      </c>
      <c r="BC18" s="73">
        <v>2.4295798431411452E-2</v>
      </c>
      <c r="BD18" s="73">
        <v>0</v>
      </c>
      <c r="BE18" s="73">
        <v>17.104312935068375</v>
      </c>
      <c r="BF18" s="73">
        <v>407.6417778593123</v>
      </c>
      <c r="BG18" s="73">
        <v>242.94581992349978</v>
      </c>
      <c r="BH18" s="73">
        <v>164.69595793581249</v>
      </c>
      <c r="BI18" s="73">
        <v>0.19582439634694135</v>
      </c>
      <c r="BJ18" s="73">
        <v>0</v>
      </c>
      <c r="BK18" s="73">
        <v>5.8067180453821425</v>
      </c>
      <c r="BL18" s="73">
        <v>1.591383866576277</v>
      </c>
      <c r="BM18" s="73">
        <v>66.01194772841265</v>
      </c>
      <c r="BN18" s="73">
        <v>4.3732644388961441</v>
      </c>
      <c r="BO18" s="73">
        <v>0.85035116652061071</v>
      </c>
      <c r="BP18" s="73">
        <v>94.316658454449751</v>
      </c>
      <c r="BQ18" s="73">
        <v>4.8531997521123031</v>
      </c>
      <c r="BR18" s="73">
        <v>3.644386734789485E-2</v>
      </c>
      <c r="BS18" s="73">
        <v>4.0088219492165331</v>
      </c>
      <c r="BT18" s="73">
        <v>2.4295817280929476E-3</v>
      </c>
      <c r="BU18" s="73">
        <v>44.810796580631298</v>
      </c>
      <c r="BV18" s="73">
        <v>91.68281758287668</v>
      </c>
      <c r="BW18" s="73">
        <v>0</v>
      </c>
      <c r="BX18" s="73">
        <v>4.0787482128915283E-3</v>
      </c>
      <c r="BY18" s="73">
        <v>13.461609404656379</v>
      </c>
      <c r="BZ18" s="73">
        <v>0</v>
      </c>
      <c r="CA18" s="73">
        <v>42.911928607748152</v>
      </c>
      <c r="CB18" s="73">
        <v>350.88490230768821</v>
      </c>
      <c r="CC18" s="73">
        <v>9.8313756034243323</v>
      </c>
      <c r="CD18" s="73"/>
      <c r="CE18" s="44">
        <f t="shared" si="0"/>
        <v>-4.1155758579189289E-7</v>
      </c>
      <c r="CF18" s="44">
        <f t="shared" si="1"/>
        <v>-2.1512059231782526E-8</v>
      </c>
      <c r="CG18" s="44">
        <f t="shared" si="2"/>
        <v>9.9445575923841722E-7</v>
      </c>
      <c r="CH18" s="44">
        <f t="shared" si="3"/>
        <v>-3.2434633915469286E-5</v>
      </c>
      <c r="CI18" s="44">
        <f t="shared" si="4"/>
        <v>-5.4248150925125499E-5</v>
      </c>
      <c r="CJ18" s="44">
        <f t="shared" si="5"/>
        <v>-4.5394962940434136E-6</v>
      </c>
      <c r="CK18" s="44">
        <f t="shared" si="6"/>
        <v>-2.7841689542637181E-7</v>
      </c>
      <c r="CL18" s="80">
        <f t="shared" si="7"/>
        <v>2.1198656928672523E-7</v>
      </c>
      <c r="CM18" s="80">
        <f t="shared" si="8"/>
        <v>2.6067280231205071E-7</v>
      </c>
      <c r="CN18" s="80">
        <f t="shared" si="9"/>
        <v>-3.9628753359398777E-6</v>
      </c>
      <c r="CO18" s="44" t="str">
        <f t="shared" si="10"/>
        <v/>
      </c>
      <c r="CP18" s="44">
        <f t="shared" si="11"/>
        <v>-3.3222371566515897E-6</v>
      </c>
    </row>
    <row r="19" spans="1:94" x14ac:dyDescent="0.25">
      <c r="A19" s="33" t="s">
        <v>182</v>
      </c>
      <c r="B19" s="73">
        <v>37240.72223500246</v>
      </c>
      <c r="C19" s="73">
        <v>12671.491010001391</v>
      </c>
      <c r="D19" s="73">
        <v>1871.6784599999864</v>
      </c>
      <c r="E19" s="73">
        <v>3703.2857915004315</v>
      </c>
      <c r="F19" s="73">
        <v>1423.4541340001169</v>
      </c>
      <c r="G19" s="73">
        <v>993.93241800007684</v>
      </c>
      <c r="H19" s="73">
        <v>4845.3760095003536</v>
      </c>
      <c r="I19" s="73">
        <v>159.91460430000575</v>
      </c>
      <c r="J19" s="73">
        <v>157.71432475000276</v>
      </c>
      <c r="K19" s="73">
        <v>265.01191034997936</v>
      </c>
      <c r="L19" s="73"/>
      <c r="M19" s="73">
        <v>10.710481599999925</v>
      </c>
      <c r="N19" s="73"/>
      <c r="O19" s="90" t="s">
        <v>182</v>
      </c>
      <c r="P19" s="73">
        <v>0</v>
      </c>
      <c r="Q19" s="73">
        <v>38.78043061986844</v>
      </c>
      <c r="R19" s="73">
        <v>0</v>
      </c>
      <c r="S19" s="73">
        <v>159.95353841218497</v>
      </c>
      <c r="T19" s="73">
        <v>159.95353841218497</v>
      </c>
      <c r="U19" s="73">
        <v>190.31606512517243</v>
      </c>
      <c r="V19" s="73">
        <v>8.8944425869628377E-2</v>
      </c>
      <c r="W19" s="73">
        <v>157.75450100175877</v>
      </c>
      <c r="X19" s="73">
        <v>10.71298558390221</v>
      </c>
      <c r="Y19" s="73">
        <v>1384.3468114398884</v>
      </c>
      <c r="Z19" s="73">
        <v>37250.08183423712</v>
      </c>
      <c r="AA19" s="73">
        <v>1007.1994030636853</v>
      </c>
      <c r="AB19" s="73">
        <v>524.51167490039018</v>
      </c>
      <c r="AC19" s="73">
        <v>143.63388235999906</v>
      </c>
      <c r="AD19" s="73">
        <v>0</v>
      </c>
      <c r="AE19" s="73">
        <v>0</v>
      </c>
      <c r="AF19" s="73">
        <v>265.07852667878973</v>
      </c>
      <c r="AG19" s="73">
        <v>265.07852667878973</v>
      </c>
      <c r="AH19" s="73">
        <v>11046450.028659428</v>
      </c>
      <c r="AI19" s="73">
        <v>0</v>
      </c>
      <c r="AJ19" s="73">
        <v>120.16399398205233</v>
      </c>
      <c r="AK19" s="73">
        <v>98.567807765790377</v>
      </c>
      <c r="AL19" s="73">
        <v>11.791366208278218</v>
      </c>
      <c r="AM19" s="73">
        <v>15.338859745645621</v>
      </c>
      <c r="AN19" s="73">
        <v>0</v>
      </c>
      <c r="AO19" s="73">
        <v>0</v>
      </c>
      <c r="AP19" s="73">
        <v>12674.654179425808</v>
      </c>
      <c r="AQ19" s="73">
        <v>0</v>
      </c>
      <c r="AR19" s="73">
        <v>5409.9128616192947</v>
      </c>
      <c r="AS19" s="73">
        <v>1684.9375785245129</v>
      </c>
      <c r="AT19" s="73">
        <v>187.21536670639171</v>
      </c>
      <c r="AU19" s="73">
        <v>1872.1529452309044</v>
      </c>
      <c r="AV19" s="73">
        <v>3.4678453526810955E-3</v>
      </c>
      <c r="AW19" s="73">
        <v>177.06132127448507</v>
      </c>
      <c r="AX19" s="73">
        <v>0.2509440253435628</v>
      </c>
      <c r="AY19" s="73">
        <v>1483.7298613816204</v>
      </c>
      <c r="AZ19" s="73">
        <v>0.27603994371467777</v>
      </c>
      <c r="BA19" s="73">
        <v>202.03220207148487</v>
      </c>
      <c r="BB19" s="73">
        <v>258.97131148393106</v>
      </c>
      <c r="BC19" s="73">
        <v>8.3648000057485475E-2</v>
      </c>
      <c r="BD19" s="73">
        <v>0</v>
      </c>
      <c r="BE19" s="73">
        <v>164.01700080022266</v>
      </c>
      <c r="BF19" s="73">
        <v>3704.1143224237585</v>
      </c>
      <c r="BG19" s="73">
        <v>1423.7132508076049</v>
      </c>
      <c r="BH19" s="73">
        <v>2280.4010716161538</v>
      </c>
      <c r="BI19" s="73">
        <v>1.6612985065147685</v>
      </c>
      <c r="BJ19" s="73">
        <v>0</v>
      </c>
      <c r="BK19" s="73">
        <v>42.54465635372059</v>
      </c>
      <c r="BL19" s="73">
        <v>6.4660482949993634</v>
      </c>
      <c r="BM19" s="73">
        <v>280.77603373170848</v>
      </c>
      <c r="BN19" s="73">
        <v>27.860048095834916</v>
      </c>
      <c r="BO19" s="73">
        <v>3.9147672162965672</v>
      </c>
      <c r="BP19" s="73">
        <v>401.1898094115312</v>
      </c>
      <c r="BQ19" s="73">
        <v>372.64174577295302</v>
      </c>
      <c r="BR19" s="73">
        <v>0.12547216099759145</v>
      </c>
      <c r="BS19" s="73">
        <v>33.535605907637361</v>
      </c>
      <c r="BT19" s="73">
        <v>8.3648036103055063E-3</v>
      </c>
      <c r="BU19" s="73">
        <v>994.18464817459733</v>
      </c>
      <c r="BV19" s="73">
        <v>365.94008202016323</v>
      </c>
      <c r="BW19" s="73">
        <v>0</v>
      </c>
      <c r="BX19" s="73">
        <v>1.5139448020112368E-2</v>
      </c>
      <c r="BY19" s="73">
        <v>394.84912499764658</v>
      </c>
      <c r="BZ19" s="73">
        <v>0</v>
      </c>
      <c r="CA19" s="73">
        <v>186.96303213113606</v>
      </c>
      <c r="CB19" s="73">
        <v>4846.5978896186552</v>
      </c>
      <c r="CC19" s="73">
        <v>35.869902386508215</v>
      </c>
      <c r="CD19" s="73"/>
      <c r="CE19" s="44">
        <f t="shared" si="0"/>
        <v>2.513270063775218E-4</v>
      </c>
      <c r="CF19" s="44">
        <f t="shared" si="1"/>
        <v>2.4962882599374899E-4</v>
      </c>
      <c r="CG19" s="44">
        <f t="shared" si="2"/>
        <v>2.5350787598311009E-4</v>
      </c>
      <c r="CH19" s="44">
        <f t="shared" si="3"/>
        <v>2.2372859400389148E-4</v>
      </c>
      <c r="CI19" s="44">
        <f t="shared" si="4"/>
        <v>1.8203382975174774E-4</v>
      </c>
      <c r="CJ19" s="44">
        <f t="shared" si="5"/>
        <v>2.5376994446766487E-4</v>
      </c>
      <c r="CK19" s="44">
        <f t="shared" si="6"/>
        <v>2.5217446817459011E-4</v>
      </c>
      <c r="CL19" s="80">
        <f t="shared" si="7"/>
        <v>2.4346814569967666E-4</v>
      </c>
      <c r="CM19" s="80">
        <f t="shared" si="8"/>
        <v>2.5474066366319709E-4</v>
      </c>
      <c r="CN19" s="80">
        <f t="shared" si="9"/>
        <v>2.5137107506751017E-4</v>
      </c>
      <c r="CO19" s="44" t="str">
        <f t="shared" si="10"/>
        <v/>
      </c>
      <c r="CP19" s="44">
        <f t="shared" si="11"/>
        <v>2.337881708591814E-4</v>
      </c>
    </row>
    <row r="20" spans="1:94" x14ac:dyDescent="0.25">
      <c r="A20" s="33" t="s">
        <v>183</v>
      </c>
      <c r="B20" s="73">
        <v>17.64</v>
      </c>
      <c r="C20" s="73">
        <v>1.212</v>
      </c>
      <c r="D20" s="73">
        <v>0.41700000000000004</v>
      </c>
      <c r="E20" s="73">
        <v>3.06</v>
      </c>
      <c r="F20" s="73">
        <v>2.25</v>
      </c>
      <c r="G20" s="73">
        <v>7.7399999999999997E-2</v>
      </c>
      <c r="H20" s="73">
        <v>1.7909999999999999</v>
      </c>
      <c r="I20" s="73">
        <v>0.14729999999999999</v>
      </c>
      <c r="J20" s="73">
        <v>2.1989999999999999E-2</v>
      </c>
      <c r="K20" s="73">
        <v>9.9299999999999999E-2</v>
      </c>
      <c r="L20" s="73"/>
      <c r="M20" s="73">
        <v>1.5599999999999999E-2</v>
      </c>
      <c r="N20" s="73"/>
      <c r="O20" s="90" t="s">
        <v>183</v>
      </c>
      <c r="P20" s="73">
        <v>0</v>
      </c>
      <c r="Q20" s="73">
        <v>5.6472389986606912E-2</v>
      </c>
      <c r="R20" s="73">
        <v>0</v>
      </c>
      <c r="S20" s="73">
        <v>0.14729603287091389</v>
      </c>
      <c r="T20" s="73">
        <v>0.14729603287091389</v>
      </c>
      <c r="U20" s="73">
        <v>0.26301580713966827</v>
      </c>
      <c r="V20" s="73">
        <v>1.3010922535094829E-4</v>
      </c>
      <c r="W20" s="73">
        <v>2.1989971838158699E-2</v>
      </c>
      <c r="X20" s="73">
        <v>1.5600079548934343E-2</v>
      </c>
      <c r="Y20" s="73">
        <v>0.37122671803435903</v>
      </c>
      <c r="Z20" s="73">
        <v>17.639995370293818</v>
      </c>
      <c r="AA20" s="73">
        <v>0.10219476115676515</v>
      </c>
      <c r="AB20" s="73">
        <v>8.1686811951255808E-2</v>
      </c>
      <c r="AC20" s="73">
        <v>1.523671859653764E-2</v>
      </c>
      <c r="AD20" s="73">
        <v>0</v>
      </c>
      <c r="AE20" s="73">
        <v>0</v>
      </c>
      <c r="AF20" s="73">
        <v>9.9303899204682619E-2</v>
      </c>
      <c r="AG20" s="73">
        <v>9.9303899204682619E-2</v>
      </c>
      <c r="AH20" s="73">
        <v>3406.1409745531505</v>
      </c>
      <c r="AI20" s="73">
        <v>0</v>
      </c>
      <c r="AJ20" s="73">
        <v>3.4264034127548408E-2</v>
      </c>
      <c r="AK20" s="73">
        <v>7.0875288546437612E-3</v>
      </c>
      <c r="AL20" s="73">
        <v>1.4601121672646704E-2</v>
      </c>
      <c r="AM20" s="73">
        <v>2.2344446832784932E-2</v>
      </c>
      <c r="AN20" s="73">
        <v>0</v>
      </c>
      <c r="AO20" s="73">
        <v>0</v>
      </c>
      <c r="AP20" s="73">
        <v>1.212000859802576</v>
      </c>
      <c r="AQ20" s="73">
        <v>0</v>
      </c>
      <c r="AR20" s="73">
        <v>1.9291638419947419</v>
      </c>
      <c r="AS20" s="73">
        <v>0.37529258089584816</v>
      </c>
      <c r="AT20" s="73">
        <v>4.1700358802228873E-2</v>
      </c>
      <c r="AU20" s="73">
        <v>0.41699293969807705</v>
      </c>
      <c r="AV20" s="73">
        <v>0</v>
      </c>
      <c r="AW20" s="73">
        <v>6.8581180244382339E-2</v>
      </c>
      <c r="AX20" s="73">
        <v>6.7501116089882442E-4</v>
      </c>
      <c r="AY20" s="73">
        <v>0.56088485920732811</v>
      </c>
      <c r="AZ20" s="73">
        <v>7.4250566312273681E-4</v>
      </c>
      <c r="BA20" s="73">
        <v>0.20362505993816032</v>
      </c>
      <c r="BB20" s="73">
        <v>0.24524975611369237</v>
      </c>
      <c r="BC20" s="73">
        <v>2.2500041336662315E-4</v>
      </c>
      <c r="BD20" s="73">
        <v>0</v>
      </c>
      <c r="BE20" s="73">
        <v>0.15840010582185554</v>
      </c>
      <c r="BF20" s="73">
        <v>3.059878116040279</v>
      </c>
      <c r="BG20" s="73">
        <v>2.2498782813869287</v>
      </c>
      <c r="BH20" s="73">
        <v>0.80999983465335068</v>
      </c>
      <c r="BI20" s="73">
        <v>1.8134889796458276E-3</v>
      </c>
      <c r="BJ20" s="73">
        <v>0</v>
      </c>
      <c r="BK20" s="73">
        <v>5.3775029349030237E-2</v>
      </c>
      <c r="BL20" s="73">
        <v>1.4737346847666132E-2</v>
      </c>
      <c r="BM20" s="73">
        <v>0.61132492270044148</v>
      </c>
      <c r="BN20" s="73">
        <v>4.0500008267332466E-2</v>
      </c>
      <c r="BO20" s="73">
        <v>7.8751302104862857E-3</v>
      </c>
      <c r="BP20" s="73">
        <v>0.87344995783660451</v>
      </c>
      <c r="BQ20" s="73">
        <v>2.5621016220506287E-2</v>
      </c>
      <c r="BR20" s="73">
        <v>3.3750558044941221E-4</v>
      </c>
      <c r="BS20" s="73">
        <v>3.712495246283834E-2</v>
      </c>
      <c r="BT20" s="73">
        <v>2.2500041336662312E-5</v>
      </c>
      <c r="BU20" s="73">
        <v>7.7400221564509986E-2</v>
      </c>
      <c r="BV20" s="73">
        <v>0.46081518477488054</v>
      </c>
      <c r="BW20" s="73">
        <v>0</v>
      </c>
      <c r="BX20" s="73">
        <v>2.2142896211908267E-5</v>
      </c>
      <c r="BY20" s="73">
        <v>6.8540958349179046E-2</v>
      </c>
      <c r="BZ20" s="73">
        <v>0</v>
      </c>
      <c r="CA20" s="73">
        <v>0.21582368756097159</v>
      </c>
      <c r="CB20" s="73">
        <v>1.7909995204947173</v>
      </c>
      <c r="CC20" s="73">
        <v>4.983237189768349E-2</v>
      </c>
      <c r="CD20" s="73"/>
      <c r="CE20" s="44">
        <f t="shared" si="0"/>
        <v>-2.6245499902880817E-7</v>
      </c>
      <c r="CF20" s="44">
        <f t="shared" si="1"/>
        <v>7.0940806602752409E-7</v>
      </c>
      <c r="CG20" s="44">
        <f t="shared" si="2"/>
        <v>-1.6931179671438336E-5</v>
      </c>
      <c r="CH20" s="44">
        <f t="shared" si="3"/>
        <v>-3.9831359385952345E-5</v>
      </c>
      <c r="CI20" s="44">
        <f t="shared" si="4"/>
        <v>-5.4097161365026146E-5</v>
      </c>
      <c r="CJ20" s="44">
        <f t="shared" si="5"/>
        <v>2.862590568333371E-6</v>
      </c>
      <c r="CK20" s="44">
        <f t="shared" si="6"/>
        <v>-2.6773047604199855E-7</v>
      </c>
      <c r="CL20" s="80">
        <f t="shared" si="7"/>
        <v>-2.6932308799026022E-5</v>
      </c>
      <c r="CM20" s="80">
        <f t="shared" si="8"/>
        <v>-1.2806658162763707E-6</v>
      </c>
      <c r="CN20" s="80">
        <f t="shared" si="9"/>
        <v>3.9266915232827066E-5</v>
      </c>
      <c r="CO20" s="44" t="str">
        <f t="shared" si="10"/>
        <v/>
      </c>
      <c r="CP20" s="44">
        <f t="shared" si="11"/>
        <v>5.0992906630905031E-6</v>
      </c>
    </row>
    <row r="21" spans="1:94" x14ac:dyDescent="0.25">
      <c r="A21" s="33" t="s">
        <v>184</v>
      </c>
      <c r="B21" s="73">
        <v>149.91000000000003</v>
      </c>
      <c r="C21" s="73">
        <v>37.956000000000003</v>
      </c>
      <c r="D21" s="73">
        <v>6.4890000000000017</v>
      </c>
      <c r="E21" s="73">
        <v>24.519999999999996</v>
      </c>
      <c r="F21" s="73">
        <v>14.958000000000002</v>
      </c>
      <c r="G21" s="73">
        <v>3.0029999999999992</v>
      </c>
      <c r="H21" s="73">
        <v>22.172000000000004</v>
      </c>
      <c r="I21" s="73">
        <v>1.8032999999999997</v>
      </c>
      <c r="J21" s="73">
        <v>0.2722</v>
      </c>
      <c r="K21" s="73">
        <v>1.2479</v>
      </c>
      <c r="L21" s="73"/>
      <c r="M21" s="73">
        <v>0.19126999999999994</v>
      </c>
      <c r="N21" s="73"/>
      <c r="O21" s="90" t="s">
        <v>184</v>
      </c>
      <c r="P21" s="73">
        <v>0</v>
      </c>
      <c r="Q21" s="73">
        <v>0.69558242950445626</v>
      </c>
      <c r="R21" s="73">
        <v>0</v>
      </c>
      <c r="S21" s="73">
        <v>1.803291094148382</v>
      </c>
      <c r="T21" s="73">
        <v>1.803291094148382</v>
      </c>
      <c r="U21" s="73">
        <v>3.1796112906959437</v>
      </c>
      <c r="V21" s="73">
        <v>1.467655789171999E-3</v>
      </c>
      <c r="W21" s="73">
        <v>0.27220018728837009</v>
      </c>
      <c r="X21" s="73">
        <v>0.1912681763177301</v>
      </c>
      <c r="Y21" s="73">
        <v>4.6019347481494952</v>
      </c>
      <c r="Z21" s="73">
        <v>149.90995089204515</v>
      </c>
      <c r="AA21" s="73">
        <v>1.2567011740273482</v>
      </c>
      <c r="AB21" s="73">
        <v>0.97347063756014474</v>
      </c>
      <c r="AC21" s="73">
        <v>0.19224130656922239</v>
      </c>
      <c r="AD21" s="73">
        <v>0</v>
      </c>
      <c r="AE21" s="73">
        <v>0</v>
      </c>
      <c r="AF21" s="73">
        <v>1.2479080776688329</v>
      </c>
      <c r="AG21" s="73">
        <v>1.2479080776688329</v>
      </c>
      <c r="AH21" s="73">
        <v>42383.855707490751</v>
      </c>
      <c r="AI21" s="73">
        <v>0</v>
      </c>
      <c r="AJ21" s="73">
        <v>0.40986889603002696</v>
      </c>
      <c r="AK21" s="73">
        <v>8.5321106797400723E-2</v>
      </c>
      <c r="AL21" s="73">
        <v>0.17135472904611518</v>
      </c>
      <c r="AM21" s="73">
        <v>0.27322237448811432</v>
      </c>
      <c r="AN21" s="73">
        <v>0</v>
      </c>
      <c r="AO21" s="73">
        <v>0</v>
      </c>
      <c r="AP21" s="73">
        <v>37.955989020982486</v>
      </c>
      <c r="AQ21" s="73">
        <v>0</v>
      </c>
      <c r="AR21" s="73">
        <v>23.841109365785371</v>
      </c>
      <c r="AS21" s="73">
        <v>5.8401038376957288</v>
      </c>
      <c r="AT21" s="73">
        <v>0.64889898973197302</v>
      </c>
      <c r="AU21" s="73">
        <v>6.4890028274277016</v>
      </c>
      <c r="AV21" s="73">
        <v>0</v>
      </c>
      <c r="AW21" s="73">
        <v>0.82950426704586167</v>
      </c>
      <c r="AX21" s="73">
        <v>4.4873994830161431E-3</v>
      </c>
      <c r="AY21" s="73">
        <v>7.0487715091188683</v>
      </c>
      <c r="AZ21" s="73">
        <v>4.9361899722768802E-3</v>
      </c>
      <c r="BA21" s="73">
        <v>1.3536985289659771</v>
      </c>
      <c r="BB21" s="73">
        <v>1.6304206969912423</v>
      </c>
      <c r="BC21" s="73">
        <v>1.4957974393315589E-3</v>
      </c>
      <c r="BD21" s="73">
        <v>0</v>
      </c>
      <c r="BE21" s="73">
        <v>1.0530432050794492</v>
      </c>
      <c r="BF21" s="73">
        <v>24.519187206578589</v>
      </c>
      <c r="BG21" s="73">
        <v>14.957188716744655</v>
      </c>
      <c r="BH21" s="73">
        <v>9.5619984898339379</v>
      </c>
      <c r="BI21" s="73">
        <v>1.2056135187420427E-2</v>
      </c>
      <c r="BJ21" s="73">
        <v>0</v>
      </c>
      <c r="BK21" s="73">
        <v>0.35749632103705409</v>
      </c>
      <c r="BL21" s="73">
        <v>9.7974448431135855E-2</v>
      </c>
      <c r="BM21" s="73">
        <v>4.064087810093862</v>
      </c>
      <c r="BN21" s="73">
        <v>0.26924458627512582</v>
      </c>
      <c r="BO21" s="73">
        <v>5.2352932422824447E-2</v>
      </c>
      <c r="BP21" s="73">
        <v>5.8066947755970393</v>
      </c>
      <c r="BQ21" s="73">
        <v>0.30161929396980774</v>
      </c>
      <c r="BR21" s="73">
        <v>2.2437049774852976E-3</v>
      </c>
      <c r="BS21" s="73">
        <v>0.246806605047482</v>
      </c>
      <c r="BT21" s="73">
        <v>1.4957974393315588E-4</v>
      </c>
      <c r="BU21" s="73">
        <v>3.0029611159796517</v>
      </c>
      <c r="BV21" s="73">
        <v>5.8377847314307454</v>
      </c>
      <c r="BW21" s="73">
        <v>0</v>
      </c>
      <c r="BX21" s="73">
        <v>2.4980175354530777E-4</v>
      </c>
      <c r="BY21" s="73">
        <v>0.85183507429024952</v>
      </c>
      <c r="BZ21" s="73">
        <v>0</v>
      </c>
      <c r="CA21" s="73">
        <v>2.7315525455116654</v>
      </c>
      <c r="CB21" s="73">
        <v>22.171993143625613</v>
      </c>
      <c r="CC21" s="73">
        <v>0.62348843714622726</v>
      </c>
      <c r="CD21" s="73"/>
      <c r="CE21" s="44">
        <f t="shared" si="0"/>
        <v>-3.2758291561234046E-7</v>
      </c>
      <c r="CF21" s="44">
        <f t="shared" si="1"/>
        <v>-2.8925644212622458E-7</v>
      </c>
      <c r="CG21" s="44">
        <f t="shared" si="2"/>
        <v>4.357262598196294E-7</v>
      </c>
      <c r="CH21" s="44">
        <f t="shared" si="3"/>
        <v>-3.3148181949698623E-5</v>
      </c>
      <c r="CI21" s="44">
        <f t="shared" si="4"/>
        <v>-5.4237415118789321E-5</v>
      </c>
      <c r="CJ21" s="44">
        <f t="shared" si="5"/>
        <v>-1.2948391724133791E-5</v>
      </c>
      <c r="CK21" s="44">
        <f t="shared" si="6"/>
        <v>-3.0923572031872147E-7</v>
      </c>
      <c r="CL21" s="80">
        <f t="shared" si="7"/>
        <v>-4.9386411677060295E-6</v>
      </c>
      <c r="CM21" s="80">
        <f t="shared" si="8"/>
        <v>6.8805426190452035E-7</v>
      </c>
      <c r="CN21" s="80">
        <f t="shared" si="9"/>
        <v>6.4730097226770639E-6</v>
      </c>
      <c r="CO21" s="44" t="str">
        <f t="shared" si="10"/>
        <v/>
      </c>
      <c r="CP21" s="44">
        <f t="shared" si="11"/>
        <v>-9.5345964857838113E-6</v>
      </c>
    </row>
    <row r="22" spans="1:94" x14ac:dyDescent="0.25">
      <c r="A22" s="33" t="s">
        <v>313</v>
      </c>
      <c r="B22" s="73">
        <v>17.64</v>
      </c>
      <c r="C22" s="73">
        <v>1.212</v>
      </c>
      <c r="D22" s="73">
        <v>0.41700000000000004</v>
      </c>
      <c r="E22" s="73">
        <v>3.06</v>
      </c>
      <c r="F22" s="73">
        <v>2.25</v>
      </c>
      <c r="G22" s="73">
        <v>7.7399999999999997E-2</v>
      </c>
      <c r="H22" s="73">
        <v>1.7909999999999999</v>
      </c>
      <c r="I22" s="73">
        <v>0.14729999999999999</v>
      </c>
      <c r="J22" s="73">
        <v>2.1989999999999999E-2</v>
      </c>
      <c r="K22" s="73">
        <v>9.9299999999999999E-2</v>
      </c>
      <c r="L22" s="73"/>
      <c r="M22" s="73">
        <v>1.5599999999999999E-2</v>
      </c>
      <c r="N22" s="73"/>
      <c r="O22" s="90" t="s">
        <v>313</v>
      </c>
      <c r="P22" s="73">
        <v>0</v>
      </c>
      <c r="Q22" s="73">
        <v>5.6472389986606912E-2</v>
      </c>
      <c r="R22" s="73">
        <v>0</v>
      </c>
      <c r="S22" s="73">
        <v>0.14729603287091389</v>
      </c>
      <c r="T22" s="73">
        <v>0.14729603287091389</v>
      </c>
      <c r="U22" s="73">
        <v>0.26301580713966827</v>
      </c>
      <c r="V22" s="73">
        <v>1.3010922535094829E-4</v>
      </c>
      <c r="W22" s="73">
        <v>2.1989971838158699E-2</v>
      </c>
      <c r="X22" s="73">
        <v>1.5600079548934343E-2</v>
      </c>
      <c r="Y22" s="73">
        <v>0.37122671803435903</v>
      </c>
      <c r="Z22" s="73">
        <v>17.639995370293818</v>
      </c>
      <c r="AA22" s="73">
        <v>0.10219476115676515</v>
      </c>
      <c r="AB22" s="73">
        <v>8.1686811951255808E-2</v>
      </c>
      <c r="AC22" s="73">
        <v>1.523671859653764E-2</v>
      </c>
      <c r="AD22" s="73">
        <v>0</v>
      </c>
      <c r="AE22" s="73">
        <v>0</v>
      </c>
      <c r="AF22" s="73">
        <v>9.9303899204682619E-2</v>
      </c>
      <c r="AG22" s="73">
        <v>9.9303899204682619E-2</v>
      </c>
      <c r="AH22" s="73">
        <v>3406.1409745531505</v>
      </c>
      <c r="AI22" s="73">
        <v>0</v>
      </c>
      <c r="AJ22" s="73">
        <v>3.4264034127548408E-2</v>
      </c>
      <c r="AK22" s="73">
        <v>7.0875288546437612E-3</v>
      </c>
      <c r="AL22" s="73">
        <v>1.4601121672646704E-2</v>
      </c>
      <c r="AM22" s="73">
        <v>2.2344446832784932E-2</v>
      </c>
      <c r="AN22" s="73">
        <v>0</v>
      </c>
      <c r="AO22" s="73">
        <v>0</v>
      </c>
      <c r="AP22" s="73">
        <v>1.212000859802576</v>
      </c>
      <c r="AQ22" s="73">
        <v>0</v>
      </c>
      <c r="AR22" s="73">
        <v>1.9291638419947419</v>
      </c>
      <c r="AS22" s="73">
        <v>0.37529258089584816</v>
      </c>
      <c r="AT22" s="73">
        <v>4.1700358802228873E-2</v>
      </c>
      <c r="AU22" s="73">
        <v>0.41699293969807705</v>
      </c>
      <c r="AV22" s="73">
        <v>0</v>
      </c>
      <c r="AW22" s="73">
        <v>6.8581180244382339E-2</v>
      </c>
      <c r="AX22" s="73">
        <v>6.7501116089882442E-4</v>
      </c>
      <c r="AY22" s="73">
        <v>0.56088485920732811</v>
      </c>
      <c r="AZ22" s="73">
        <v>7.4250566312273681E-4</v>
      </c>
      <c r="BA22" s="73">
        <v>0.20362505993816032</v>
      </c>
      <c r="BB22" s="73">
        <v>0.24524975611369237</v>
      </c>
      <c r="BC22" s="73">
        <v>2.2500041336662315E-4</v>
      </c>
      <c r="BD22" s="73">
        <v>0</v>
      </c>
      <c r="BE22" s="73">
        <v>0.15840010582185554</v>
      </c>
      <c r="BF22" s="73">
        <v>3.059878116040279</v>
      </c>
      <c r="BG22" s="73">
        <v>2.2498782813869287</v>
      </c>
      <c r="BH22" s="73">
        <v>0.80999983465335068</v>
      </c>
      <c r="BI22" s="73">
        <v>1.8134889796458276E-3</v>
      </c>
      <c r="BJ22" s="73">
        <v>0</v>
      </c>
      <c r="BK22" s="73">
        <v>5.3775029349030237E-2</v>
      </c>
      <c r="BL22" s="73">
        <v>1.4737346847666132E-2</v>
      </c>
      <c r="BM22" s="73">
        <v>0.61132492270044148</v>
      </c>
      <c r="BN22" s="73">
        <v>4.0500008267332466E-2</v>
      </c>
      <c r="BO22" s="73">
        <v>7.8751302104862857E-3</v>
      </c>
      <c r="BP22" s="73">
        <v>0.87344995783660451</v>
      </c>
      <c r="BQ22" s="73">
        <v>2.5621016220506287E-2</v>
      </c>
      <c r="BR22" s="73">
        <v>3.3750558044941221E-4</v>
      </c>
      <c r="BS22" s="73">
        <v>3.712495246283834E-2</v>
      </c>
      <c r="BT22" s="73">
        <v>2.2500041336662312E-5</v>
      </c>
      <c r="BU22" s="73">
        <v>7.7400221564509986E-2</v>
      </c>
      <c r="BV22" s="73">
        <v>0.46081518477488054</v>
      </c>
      <c r="BW22" s="73">
        <v>0</v>
      </c>
      <c r="BX22" s="73">
        <v>2.2142896211908267E-5</v>
      </c>
      <c r="BY22" s="73">
        <v>6.8540958349179046E-2</v>
      </c>
      <c r="BZ22" s="73">
        <v>0</v>
      </c>
      <c r="CA22" s="73">
        <v>0.21582368756097159</v>
      </c>
      <c r="CB22" s="73">
        <v>1.7909995204947173</v>
      </c>
      <c r="CC22" s="73">
        <v>4.983237189768349E-2</v>
      </c>
      <c r="CD22" s="73"/>
      <c r="CE22" s="44">
        <f t="shared" si="0"/>
        <v>-2.6245499902880817E-7</v>
      </c>
      <c r="CF22" s="44">
        <f t="shared" si="1"/>
        <v>7.0940806602752409E-7</v>
      </c>
      <c r="CG22" s="44">
        <f t="shared" si="2"/>
        <v>-1.6931179671438336E-5</v>
      </c>
      <c r="CH22" s="44">
        <f t="shared" si="3"/>
        <v>-3.9831359385952345E-5</v>
      </c>
      <c r="CI22" s="44">
        <f t="shared" si="4"/>
        <v>-5.4097161365026146E-5</v>
      </c>
      <c r="CJ22" s="44">
        <f t="shared" si="5"/>
        <v>2.862590568333371E-6</v>
      </c>
      <c r="CK22" s="44">
        <f t="shared" si="6"/>
        <v>-2.6773047604199855E-7</v>
      </c>
      <c r="CL22" s="80">
        <f t="shared" si="7"/>
        <v>-2.6932308799026022E-5</v>
      </c>
      <c r="CM22" s="80">
        <f t="shared" si="8"/>
        <v>-1.2806658162763707E-6</v>
      </c>
      <c r="CN22" s="80">
        <f t="shared" si="9"/>
        <v>3.9266915232827066E-5</v>
      </c>
      <c r="CO22" s="44" t="str">
        <f t="shared" si="10"/>
        <v/>
      </c>
      <c r="CP22" s="44">
        <f t="shared" si="11"/>
        <v>5.0992906630905031E-6</v>
      </c>
    </row>
    <row r="23" spans="1:94" x14ac:dyDescent="0.25">
      <c r="A23" s="33" t="s">
        <v>186</v>
      </c>
      <c r="B23" s="73">
        <v>462.99999999999983</v>
      </c>
      <c r="C23" s="73">
        <v>48.004000000000076</v>
      </c>
      <c r="D23" s="73">
        <v>12.520999999999994</v>
      </c>
      <c r="E23" s="73">
        <v>76.713999999999999</v>
      </c>
      <c r="F23" s="73">
        <v>55.060000000000016</v>
      </c>
      <c r="G23" s="73">
        <v>2.4945999999999993</v>
      </c>
      <c r="H23" s="73">
        <v>52.075000000000067</v>
      </c>
      <c r="I23" s="73">
        <v>4.0293000000000019</v>
      </c>
      <c r="J23" s="73">
        <v>0.63410999999999917</v>
      </c>
      <c r="K23" s="73">
        <v>3.0739000000000027</v>
      </c>
      <c r="L23" s="73"/>
      <c r="M23" s="73">
        <v>0.4328399999999995</v>
      </c>
      <c r="N23" s="73"/>
      <c r="O23" s="90" t="s">
        <v>186</v>
      </c>
      <c r="P23" s="73">
        <v>0</v>
      </c>
      <c r="Q23" s="73">
        <v>1.6247651867028219</v>
      </c>
      <c r="R23" s="73">
        <v>0</v>
      </c>
      <c r="S23" s="73">
        <v>4.0292660561404796</v>
      </c>
      <c r="T23" s="73">
        <v>4.0292660561404796</v>
      </c>
      <c r="U23" s="73">
        <v>7.2337584882355879</v>
      </c>
      <c r="V23" s="73">
        <v>2.9943713153546391E-3</v>
      </c>
      <c r="W23" s="73">
        <v>0.63411053935424433</v>
      </c>
      <c r="X23" s="73">
        <v>0.4328427827821667</v>
      </c>
      <c r="Y23" s="73">
        <v>10.843915966291332</v>
      </c>
      <c r="Z23" s="73">
        <v>462.99987764347981</v>
      </c>
      <c r="AA23" s="73">
        <v>2.928719408283869</v>
      </c>
      <c r="AB23" s="73">
        <v>2.1686881722052282</v>
      </c>
      <c r="AC23" s="73">
        <v>0.46370870226326477</v>
      </c>
      <c r="AD23" s="73">
        <v>0</v>
      </c>
      <c r="AE23" s="73">
        <v>0</v>
      </c>
      <c r="AF23" s="73">
        <v>3.0739172649525739</v>
      </c>
      <c r="AG23" s="73">
        <v>3.0739172649525739</v>
      </c>
      <c r="AH23" s="73">
        <v>98866.260963309585</v>
      </c>
      <c r="AI23" s="73">
        <v>0</v>
      </c>
      <c r="AJ23" s="73">
        <v>0.91819282650617007</v>
      </c>
      <c r="AK23" s="73">
        <v>0.19292869699025006</v>
      </c>
      <c r="AL23" s="73">
        <v>0.37292164914269971</v>
      </c>
      <c r="AM23" s="73">
        <v>0.6317568921708363</v>
      </c>
      <c r="AN23" s="73">
        <v>0</v>
      </c>
      <c r="AO23" s="73">
        <v>0</v>
      </c>
      <c r="AP23" s="73">
        <v>48.004004034458241</v>
      </c>
      <c r="AQ23" s="73">
        <v>0</v>
      </c>
      <c r="AR23" s="73">
        <v>55.868523068613356</v>
      </c>
      <c r="AS23" s="73">
        <v>11.26879445758032</v>
      </c>
      <c r="AT23" s="73">
        <v>1.2521083020552592</v>
      </c>
      <c r="AU23" s="73">
        <v>12.520902759635581</v>
      </c>
      <c r="AV23" s="73">
        <v>0</v>
      </c>
      <c r="AW23" s="73">
        <v>1.888545244465021</v>
      </c>
      <c r="AX23" s="73">
        <v>1.6518086608574886E-2</v>
      </c>
      <c r="AY23" s="73">
        <v>16.915655839878305</v>
      </c>
      <c r="AZ23" s="73">
        <v>1.8169897099268615E-2</v>
      </c>
      <c r="BA23" s="73">
        <v>4.9829313315365678</v>
      </c>
      <c r="BB23" s="73">
        <v>6.0015355192160333</v>
      </c>
      <c r="BC23" s="73">
        <v>5.5060089176959511E-3</v>
      </c>
      <c r="BD23" s="73">
        <v>0</v>
      </c>
      <c r="BE23" s="73">
        <v>3.8762248934891983</v>
      </c>
      <c r="BF23" s="73">
        <v>76.71101361139128</v>
      </c>
      <c r="BG23" s="73">
        <v>55.057016135683497</v>
      </c>
      <c r="BH23" s="73">
        <v>21.653997475707815</v>
      </c>
      <c r="BI23" s="73">
        <v>4.4378371445735976E-2</v>
      </c>
      <c r="BJ23" s="73">
        <v>0</v>
      </c>
      <c r="BK23" s="73">
        <v>1.3159336519012113</v>
      </c>
      <c r="BL23" s="73">
        <v>0.36064199584428758</v>
      </c>
      <c r="BM23" s="73">
        <v>14.959800261247704</v>
      </c>
      <c r="BN23" s="73">
        <v>0.99108044114486016</v>
      </c>
      <c r="BO23" s="73">
        <v>0.19271117578002275</v>
      </c>
      <c r="BP23" s="73">
        <v>21.374285289108613</v>
      </c>
      <c r="BQ23" s="73">
        <v>0.65961184740929368</v>
      </c>
      <c r="BR23" s="73">
        <v>8.2590530046241974E-3</v>
      </c>
      <c r="BS23" s="73">
        <v>0.90848955835910017</v>
      </c>
      <c r="BT23" s="73">
        <v>5.5060097995447449E-4</v>
      </c>
      <c r="BU23" s="73">
        <v>2.4946111939681535</v>
      </c>
      <c r="BV23" s="73">
        <v>14.156554661059211</v>
      </c>
      <c r="BW23" s="73">
        <v>0</v>
      </c>
      <c r="BX23" s="73">
        <v>5.0965813898598414E-4</v>
      </c>
      <c r="BY23" s="73">
        <v>2.0140865070231544</v>
      </c>
      <c r="BZ23" s="73">
        <v>0</v>
      </c>
      <c r="CA23" s="73">
        <v>6.616058122389588</v>
      </c>
      <c r="CB23" s="73">
        <v>52.074991319300899</v>
      </c>
      <c r="CC23" s="73">
        <v>1.4875610989109171</v>
      </c>
      <c r="CD23" s="73"/>
      <c r="CE23" s="44">
        <f t="shared" si="0"/>
        <v>-2.6426894173533243E-7</v>
      </c>
      <c r="CF23" s="44">
        <f t="shared" si="1"/>
        <v>8.4044208084347337E-8</v>
      </c>
      <c r="CG23" s="44">
        <f t="shared" si="2"/>
        <v>-7.7661819673391729E-6</v>
      </c>
      <c r="CH23" s="44">
        <f t="shared" si="3"/>
        <v>-3.8928860556332232E-5</v>
      </c>
      <c r="CI23" s="44">
        <f t="shared" si="4"/>
        <v>-5.4192958890650231E-5</v>
      </c>
      <c r="CJ23" s="44">
        <f t="shared" si="5"/>
        <v>4.4872797860131429E-6</v>
      </c>
      <c r="CK23" s="44">
        <f t="shared" si="6"/>
        <v>-1.6669609539097085E-7</v>
      </c>
      <c r="CL23" s="80">
        <f t="shared" si="7"/>
        <v>-8.4242571966017416E-6</v>
      </c>
      <c r="CM23" s="80">
        <f t="shared" si="8"/>
        <v>8.5056889996188903E-7</v>
      </c>
      <c r="CN23" s="80">
        <f t="shared" si="9"/>
        <v>5.6166279225576272E-6</v>
      </c>
      <c r="CO23" s="44" t="str">
        <f t="shared" si="10"/>
        <v/>
      </c>
      <c r="CP23" s="44">
        <f t="shared" si="11"/>
        <v>6.4291243119833025E-6</v>
      </c>
    </row>
    <row r="24" spans="1:94" x14ac:dyDescent="0.25">
      <c r="A24" s="33" t="s">
        <v>187</v>
      </c>
      <c r="B24" s="73">
        <v>4089.8400000000356</v>
      </c>
      <c r="C24" s="73">
        <v>600.71400000000096</v>
      </c>
      <c r="D24" s="73">
        <v>123.36300000000092</v>
      </c>
      <c r="E24" s="73">
        <v>647.38499999999362</v>
      </c>
      <c r="F24" s="73">
        <v>449.51400000000001</v>
      </c>
      <c r="G24" s="73">
        <v>23.069399999999906</v>
      </c>
      <c r="H24" s="73">
        <v>507.33299999999446</v>
      </c>
      <c r="I24" s="73">
        <v>36.428699999999985</v>
      </c>
      <c r="J24" s="73">
        <v>6.1287000000000056</v>
      </c>
      <c r="K24" s="73">
        <v>32.03940000000015</v>
      </c>
      <c r="L24" s="73"/>
      <c r="M24" s="73">
        <v>3.983699999999998</v>
      </c>
      <c r="N24" s="73"/>
      <c r="O24" s="90" t="s">
        <v>187</v>
      </c>
      <c r="P24" s="73">
        <v>0</v>
      </c>
      <c r="Q24" s="73">
        <v>15.63368785107007</v>
      </c>
      <c r="R24" s="73">
        <v>0</v>
      </c>
      <c r="S24" s="73">
        <v>36.428877103997735</v>
      </c>
      <c r="T24" s="73">
        <v>36.428877103997735</v>
      </c>
      <c r="U24" s="73">
        <v>65.805076104928958</v>
      </c>
      <c r="V24" s="73">
        <v>2.028117345800471E-2</v>
      </c>
      <c r="W24" s="73">
        <v>6.1287429857711926</v>
      </c>
      <c r="X24" s="73">
        <v>3.9836810176379891</v>
      </c>
      <c r="Y24" s="73">
        <v>106.20289794875364</v>
      </c>
      <c r="Z24" s="73">
        <v>4089.8389007754763</v>
      </c>
      <c r="AA24" s="73">
        <v>28.049106314042888</v>
      </c>
      <c r="AB24" s="73">
        <v>18.79937973383489</v>
      </c>
      <c r="AC24" s="73">
        <v>4.750480089918816</v>
      </c>
      <c r="AD24" s="73">
        <v>0</v>
      </c>
      <c r="AE24" s="73">
        <v>0</v>
      </c>
      <c r="AF24" s="73">
        <v>32.039382435675194</v>
      </c>
      <c r="AG24" s="73">
        <v>32.039382435675194</v>
      </c>
      <c r="AH24" s="73">
        <v>963706.47419434844</v>
      </c>
      <c r="AI24" s="73">
        <v>0</v>
      </c>
      <c r="AJ24" s="73">
        <v>8.0646878909164084</v>
      </c>
      <c r="AK24" s="73">
        <v>1.7312537008577078</v>
      </c>
      <c r="AL24" s="73">
        <v>3.050998138095129</v>
      </c>
      <c r="AM24" s="73">
        <v>5.9521940583453219</v>
      </c>
      <c r="AN24" s="73">
        <v>0</v>
      </c>
      <c r="AO24" s="73">
        <v>0</v>
      </c>
      <c r="AP24" s="73">
        <v>600.71400397934269</v>
      </c>
      <c r="AQ24" s="73">
        <v>0</v>
      </c>
      <c r="AR24" s="73">
        <v>541.76662213330258</v>
      </c>
      <c r="AS24" s="73">
        <v>111.02657934158965</v>
      </c>
      <c r="AT24" s="73">
        <v>12.336282925753842</v>
      </c>
      <c r="AU24" s="73">
        <v>123.36286226734349</v>
      </c>
      <c r="AV24" s="73">
        <v>0</v>
      </c>
      <c r="AW24" s="73">
        <v>17.208126793267088</v>
      </c>
      <c r="AX24" s="73">
        <v>0.13485443586479048</v>
      </c>
      <c r="AY24" s="73">
        <v>171.6330569543147</v>
      </c>
      <c r="AZ24" s="73">
        <v>0.14833940276790286</v>
      </c>
      <c r="BA24" s="73">
        <v>40.680999134685884</v>
      </c>
      <c r="BB24" s="73">
        <v>48.997000832244787</v>
      </c>
      <c r="BC24" s="73">
        <v>4.4951368684446935E-2</v>
      </c>
      <c r="BD24" s="73">
        <v>0</v>
      </c>
      <c r="BE24" s="73">
        <v>31.64577710169371</v>
      </c>
      <c r="BF24" s="73">
        <v>647.36049100260698</v>
      </c>
      <c r="BG24" s="73">
        <v>449.48958220230702</v>
      </c>
      <c r="BH24" s="73">
        <v>197.87090880029973</v>
      </c>
      <c r="BI24" s="73">
        <v>0.36230848503888413</v>
      </c>
      <c r="BJ24" s="73">
        <v>0</v>
      </c>
      <c r="BK24" s="73">
        <v>10.743377006894956</v>
      </c>
      <c r="BL24" s="73">
        <v>2.9443169144110635</v>
      </c>
      <c r="BM24" s="73">
        <v>122.13291467561746</v>
      </c>
      <c r="BN24" s="73">
        <v>8.0912435170334582</v>
      </c>
      <c r="BO24" s="73">
        <v>1.5733002265249099</v>
      </c>
      <c r="BP24" s="73">
        <v>174.50129367218372</v>
      </c>
      <c r="BQ24" s="73">
        <v>5.463686914886817</v>
      </c>
      <c r="BR24" s="73">
        <v>6.7427468046760045E-2</v>
      </c>
      <c r="BS24" s="73">
        <v>7.4169828204831445</v>
      </c>
      <c r="BT24" s="73">
        <v>4.4951401312852395E-3</v>
      </c>
      <c r="BU24" s="73">
        <v>23.069398369682037</v>
      </c>
      <c r="BV24" s="73">
        <v>146.45069051664473</v>
      </c>
      <c r="BW24" s="73">
        <v>0</v>
      </c>
      <c r="BX24" s="73">
        <v>3.4519983786680786E-3</v>
      </c>
      <c r="BY24" s="73">
        <v>19.859268932989416</v>
      </c>
      <c r="BZ24" s="73">
        <v>0</v>
      </c>
      <c r="CA24" s="73">
        <v>68.293259780089002</v>
      </c>
      <c r="CB24" s="73">
        <v>507.33288579506944</v>
      </c>
      <c r="CC24" s="73">
        <v>14.926831849435889</v>
      </c>
      <c r="CD24" s="73"/>
      <c r="CE24" s="44">
        <f t="shared" si="0"/>
        <v>-2.6876957516957672E-7</v>
      </c>
      <c r="CF24" s="44">
        <f t="shared" si="1"/>
        <v>6.6243532317290663E-9</v>
      </c>
      <c r="CG24" s="44">
        <f t="shared" si="2"/>
        <v>-1.11648271714908E-6</v>
      </c>
      <c r="CH24" s="44">
        <f t="shared" si="3"/>
        <v>-3.785845731156463E-5</v>
      </c>
      <c r="CI24" s="44">
        <f t="shared" si="4"/>
        <v>-5.4320438724912819E-5</v>
      </c>
      <c r="CJ24" s="44">
        <f t="shared" si="5"/>
        <v>-7.0670146092311077E-8</v>
      </c>
      <c r="CK24" s="44">
        <f t="shared" si="6"/>
        <v>-2.2510841008177924E-7</v>
      </c>
      <c r="CL24" s="80">
        <f t="shared" si="7"/>
        <v>4.8616612107991519E-6</v>
      </c>
      <c r="CM24" s="80">
        <f t="shared" si="8"/>
        <v>7.0138481549102577E-6</v>
      </c>
      <c r="CN24" s="80">
        <f t="shared" si="9"/>
        <v>-5.4821017110975731E-7</v>
      </c>
      <c r="CO24" s="44" t="str">
        <f t="shared" si="10"/>
        <v/>
      </c>
      <c r="CP24" s="44">
        <f t="shared" si="11"/>
        <v>-4.7650079094619496E-6</v>
      </c>
    </row>
    <row r="25" spans="1:94" x14ac:dyDescent="0.25">
      <c r="A25" s="33" t="s">
        <v>188</v>
      </c>
      <c r="B25" s="73">
        <v>4599.7795979999946</v>
      </c>
      <c r="C25" s="73">
        <v>1327.9448680000166</v>
      </c>
      <c r="D25" s="73">
        <v>210.58652799999658</v>
      </c>
      <c r="E25" s="73">
        <v>704.08774219999975</v>
      </c>
      <c r="F25" s="73">
        <v>445.37067119999773</v>
      </c>
      <c r="G25" s="73">
        <v>100.65636240000126</v>
      </c>
      <c r="H25" s="73">
        <v>671.037344599996</v>
      </c>
      <c r="I25" s="73">
        <v>55.073601240000258</v>
      </c>
      <c r="J25" s="73">
        <v>8.2457423000000354</v>
      </c>
      <c r="K25" s="73">
        <v>37.375494379999999</v>
      </c>
      <c r="L25" s="73"/>
      <c r="M25" s="73">
        <v>5.8314708799999613</v>
      </c>
      <c r="N25" s="73"/>
      <c r="O25" s="90" t="s">
        <v>188</v>
      </c>
      <c r="P25" s="73">
        <v>0</v>
      </c>
      <c r="Q25" s="73">
        <v>21.133506148914851</v>
      </c>
      <c r="R25" s="73">
        <v>0</v>
      </c>
      <c r="S25" s="73">
        <v>55.069326240604035</v>
      </c>
      <c r="T25" s="73">
        <v>55.069326240604035</v>
      </c>
      <c r="U25" s="73">
        <v>98.081813947330446</v>
      </c>
      <c r="V25" s="73">
        <v>4.7905511013965993E-2</v>
      </c>
      <c r="W25" s="73">
        <v>8.2450719102076633</v>
      </c>
      <c r="X25" s="73">
        <v>5.8309992547426965</v>
      </c>
      <c r="Y25" s="73">
        <v>139.09616003080606</v>
      </c>
      <c r="Z25" s="73">
        <v>4599.3335699351283</v>
      </c>
      <c r="AA25" s="73">
        <v>38.232811448691223</v>
      </c>
      <c r="AB25" s="73">
        <v>30.38037415379846</v>
      </c>
      <c r="AC25" s="73">
        <v>5.7286435991307023</v>
      </c>
      <c r="AD25" s="73">
        <v>0</v>
      </c>
      <c r="AE25" s="73">
        <v>0</v>
      </c>
      <c r="AF25" s="73">
        <v>37.372408343533777</v>
      </c>
      <c r="AG25" s="73">
        <v>37.372408343533777</v>
      </c>
      <c r="AH25" s="73">
        <v>1282500.5629932152</v>
      </c>
      <c r="AI25" s="73">
        <v>0</v>
      </c>
      <c r="AJ25" s="73">
        <v>12.752203926943443</v>
      </c>
      <c r="AK25" s="73">
        <v>2.6409233532138257</v>
      </c>
      <c r="AL25" s="73">
        <v>5.4150507620348503</v>
      </c>
      <c r="AM25" s="73">
        <v>8.3505504580996615</v>
      </c>
      <c r="AN25" s="73">
        <v>0</v>
      </c>
      <c r="AO25" s="73">
        <v>0</v>
      </c>
      <c r="AP25" s="73">
        <v>1327.8574096315526</v>
      </c>
      <c r="AQ25" s="73">
        <v>0</v>
      </c>
      <c r="AR25" s="73">
        <v>722.49959740108159</v>
      </c>
      <c r="AS25" s="73">
        <v>189.51392453371699</v>
      </c>
      <c r="AT25" s="73">
        <v>21.057055836540503</v>
      </c>
      <c r="AU25" s="73">
        <v>210.57098037025753</v>
      </c>
      <c r="AV25" s="73">
        <v>0</v>
      </c>
      <c r="AW25" s="73">
        <v>25.576985215202239</v>
      </c>
      <c r="AX25" s="73">
        <v>0.13359581904561912</v>
      </c>
      <c r="AY25" s="73">
        <v>210.71459753242812</v>
      </c>
      <c r="AZ25" s="73">
        <v>0.1469562835538506</v>
      </c>
      <c r="BA25" s="73">
        <v>40.301464781229832</v>
      </c>
      <c r="BB25" s="73">
        <v>48.539877753324852</v>
      </c>
      <c r="BC25" s="73">
        <v>4.453192031443421E-2</v>
      </c>
      <c r="BD25" s="73">
        <v>0</v>
      </c>
      <c r="BE25" s="73">
        <v>31.350539858187695</v>
      </c>
      <c r="BF25" s="73">
        <v>703.99340485707182</v>
      </c>
      <c r="BG25" s="73">
        <v>445.29598050084911</v>
      </c>
      <c r="BH25" s="73">
        <v>258.69742435622283</v>
      </c>
      <c r="BI25" s="73">
        <v>0.35892737111702683</v>
      </c>
      <c r="BJ25" s="73">
        <v>0</v>
      </c>
      <c r="BK25" s="73">
        <v>10.643147364616919</v>
      </c>
      <c r="BL25" s="73">
        <v>2.9168514832002299</v>
      </c>
      <c r="BM25" s="73">
        <v>120.99345893252203</v>
      </c>
      <c r="BN25" s="73">
        <v>8.0157646720238969</v>
      </c>
      <c r="BO25" s="73">
        <v>1.5586103905024888</v>
      </c>
      <c r="BP25" s="73">
        <v>172.8732231159025</v>
      </c>
      <c r="BQ25" s="73">
        <v>9.5072439625462923</v>
      </c>
      <c r="BR25" s="73">
        <v>6.6797934876458478E-2</v>
      </c>
      <c r="BS25" s="73">
        <v>7.3477796252032395</v>
      </c>
      <c r="BT25" s="73">
        <v>4.4531952281453083E-3</v>
      </c>
      <c r="BU25" s="73">
        <v>100.65015015329404</v>
      </c>
      <c r="BV25" s="73">
        <v>173.38988079064541</v>
      </c>
      <c r="BW25" s="73">
        <v>0</v>
      </c>
      <c r="BX25" s="73">
        <v>8.1540225319770045E-3</v>
      </c>
      <c r="BY25" s="73">
        <v>25.69484015859026</v>
      </c>
      <c r="BZ25" s="73">
        <v>0</v>
      </c>
      <c r="CA25" s="73">
        <v>81.191122415475235</v>
      </c>
      <c r="CB25" s="73">
        <v>670.98338056526507</v>
      </c>
      <c r="CC25" s="73">
        <v>18.704788650831624</v>
      </c>
      <c r="CD25" s="73"/>
      <c r="CE25" s="44">
        <f t="shared" si="0"/>
        <v>-9.6967268836164113E-5</v>
      </c>
      <c r="CF25" s="44">
        <f t="shared" si="1"/>
        <v>-6.5859939348033081E-5</v>
      </c>
      <c r="CG25" s="44">
        <f t="shared" si="2"/>
        <v>-7.383012525400815E-5</v>
      </c>
      <c r="CH25" s="44">
        <f t="shared" si="3"/>
        <v>-1.3398520848149071E-4</v>
      </c>
      <c r="CI25" s="44">
        <f t="shared" si="4"/>
        <v>-1.677045750394236E-4</v>
      </c>
      <c r="CJ25" s="44">
        <f t="shared" si="5"/>
        <v>-6.1717377412611002E-5</v>
      </c>
      <c r="CK25" s="44">
        <f t="shared" si="6"/>
        <v>-8.0418824921147343E-5</v>
      </c>
      <c r="CL25" s="80">
        <f t="shared" si="7"/>
        <v>-7.7623385795920437E-5</v>
      </c>
      <c r="CM25" s="80">
        <f t="shared" si="8"/>
        <v>-8.1301327155482771E-5</v>
      </c>
      <c r="CN25" s="80">
        <f t="shared" si="9"/>
        <v>-8.2568445378828516E-5</v>
      </c>
      <c r="CO25" s="44" t="str">
        <f t="shared" si="10"/>
        <v/>
      </c>
      <c r="CP25" s="44">
        <f t="shared" si="11"/>
        <v>-8.0875865964153413E-5</v>
      </c>
    </row>
    <row r="26" spans="1:94" x14ac:dyDescent="0.25">
      <c r="A26" s="33" t="s">
        <v>189</v>
      </c>
      <c r="B26" s="73">
        <v>7681.5113499999634</v>
      </c>
      <c r="C26" s="73">
        <v>1602.4357449999782</v>
      </c>
      <c r="D26" s="73">
        <v>275.88378850000157</v>
      </c>
      <c r="E26" s="73">
        <v>1156.7602509999936</v>
      </c>
      <c r="F26" s="73">
        <v>809.2549014999862</v>
      </c>
      <c r="G26" s="73">
        <v>88.848259499998818</v>
      </c>
      <c r="H26" s="73">
        <v>974.31575500000099</v>
      </c>
      <c r="I26" s="73">
        <v>74.437723500000544</v>
      </c>
      <c r="J26" s="73">
        <v>11.851992299999788</v>
      </c>
      <c r="K26" s="73">
        <v>58.332767650000363</v>
      </c>
      <c r="L26" s="73"/>
      <c r="M26" s="73">
        <v>8.0162742000000158</v>
      </c>
      <c r="N26" s="73"/>
      <c r="O26" s="90" t="s">
        <v>189</v>
      </c>
      <c r="P26" s="73">
        <v>0</v>
      </c>
      <c r="Q26" s="73">
        <v>29.89204518456901</v>
      </c>
      <c r="R26" s="73">
        <v>0</v>
      </c>
      <c r="S26" s="73">
        <v>74.423240249781131</v>
      </c>
      <c r="T26" s="73">
        <v>74.423240249781131</v>
      </c>
      <c r="U26" s="73">
        <v>124.50288815359211</v>
      </c>
      <c r="V26" s="73">
        <v>3.5818615162351214E-2</v>
      </c>
      <c r="W26" s="73">
        <v>11.849659263910413</v>
      </c>
      <c r="X26" s="73">
        <v>8.0146396484130449</v>
      </c>
      <c r="Y26" s="73">
        <v>203.70912826081022</v>
      </c>
      <c r="Z26" s="73">
        <v>7679.990301870951</v>
      </c>
      <c r="AA26" s="73">
        <v>53.584764407731825</v>
      </c>
      <c r="AB26" s="73">
        <v>35.22747725032292</v>
      </c>
      <c r="AC26" s="73">
        <v>9.1832249247313378</v>
      </c>
      <c r="AD26" s="73">
        <v>0</v>
      </c>
      <c r="AE26" s="73">
        <v>0</v>
      </c>
      <c r="AF26" s="73">
        <v>58.320717272556266</v>
      </c>
      <c r="AG26" s="73">
        <v>58.320717272556266</v>
      </c>
      <c r="AH26" s="73">
        <v>1855641.2121880322</v>
      </c>
      <c r="AI26" s="73">
        <v>0</v>
      </c>
      <c r="AJ26" s="73">
        <v>15.152626966551454</v>
      </c>
      <c r="AK26" s="73">
        <v>3.2667666932175945</v>
      </c>
      <c r="AL26" s="73">
        <v>5.6471012218270102</v>
      </c>
      <c r="AM26" s="73">
        <v>11.336756015583752</v>
      </c>
      <c r="AN26" s="73">
        <v>0</v>
      </c>
      <c r="AO26" s="73">
        <v>0</v>
      </c>
      <c r="AP26" s="73">
        <v>1602.1248424839473</v>
      </c>
      <c r="AQ26" s="73">
        <v>0</v>
      </c>
      <c r="AR26" s="73">
        <v>1039.238862076865</v>
      </c>
      <c r="AS26" s="73">
        <v>248.24697611203891</v>
      </c>
      <c r="AT26" s="73">
        <v>27.583032540048595</v>
      </c>
      <c r="AU26" s="73">
        <v>275.83000865208737</v>
      </c>
      <c r="AV26" s="73">
        <v>0</v>
      </c>
      <c r="AW26" s="73">
        <v>32.56797470020112</v>
      </c>
      <c r="AX26" s="73">
        <v>0.24272917125911464</v>
      </c>
      <c r="AY26" s="73">
        <v>331.24540815962234</v>
      </c>
      <c r="AZ26" s="73">
        <v>0.26700091377558038</v>
      </c>
      <c r="BA26" s="73">
        <v>73.222915364451595</v>
      </c>
      <c r="BB26" s="73">
        <v>88.191149207603701</v>
      </c>
      <c r="BC26" s="73">
        <v>8.090925224700582E-2</v>
      </c>
      <c r="BD26" s="73">
        <v>0</v>
      </c>
      <c r="BE26" s="73">
        <v>56.96017048442156</v>
      </c>
      <c r="BF26" s="73">
        <v>1156.4839680623475</v>
      </c>
      <c r="BG26" s="73">
        <v>809.04952116970662</v>
      </c>
      <c r="BH26" s="73">
        <v>347.43444689264049</v>
      </c>
      <c r="BI26" s="73">
        <v>0.65212938157178502</v>
      </c>
      <c r="BJ26" s="73">
        <v>0</v>
      </c>
      <c r="BK26" s="73">
        <v>19.337313875593189</v>
      </c>
      <c r="BL26" s="73">
        <v>5.299566810023312</v>
      </c>
      <c r="BM26" s="73">
        <v>219.83062780833012</v>
      </c>
      <c r="BN26" s="73">
        <v>14.563675472433948</v>
      </c>
      <c r="BO26" s="73">
        <v>2.8318333161527134</v>
      </c>
      <c r="BP26" s="73">
        <v>314.08999476843178</v>
      </c>
      <c r="BQ26" s="73">
        <v>10.140215199197126</v>
      </c>
      <c r="BR26" s="73">
        <v>0.12136473427382508</v>
      </c>
      <c r="BS26" s="73">
        <v>13.350049680506189</v>
      </c>
      <c r="BT26" s="73">
        <v>8.0909286308415602E-3</v>
      </c>
      <c r="BU26" s="73">
        <v>88.831996160077637</v>
      </c>
      <c r="BV26" s="73">
        <v>283.56927066924413</v>
      </c>
      <c r="BW26" s="73">
        <v>0</v>
      </c>
      <c r="BX26" s="73">
        <v>6.0966776858794669E-3</v>
      </c>
      <c r="BY26" s="73">
        <v>38.137787527708483</v>
      </c>
      <c r="BZ26" s="73">
        <v>0</v>
      </c>
      <c r="CA26" s="73">
        <v>132.18644285466567</v>
      </c>
      <c r="CB26" s="73">
        <v>974.11860206881715</v>
      </c>
      <c r="CC26" s="73">
        <v>28.753505542968149</v>
      </c>
      <c r="CD26" s="73"/>
      <c r="CE26" s="44">
        <f t="shared" si="0"/>
        <v>-1.9801417451688721E-4</v>
      </c>
      <c r="CF26" s="44">
        <f t="shared" si="1"/>
        <v>-1.9401870995511833E-4</v>
      </c>
      <c r="CG26" s="44">
        <f t="shared" si="2"/>
        <v>-1.9493660068467362E-4</v>
      </c>
      <c r="CH26" s="44">
        <f t="shared" si="3"/>
        <v>-2.3884200499391372E-4</v>
      </c>
      <c r="CI26" s="44">
        <f t="shared" si="4"/>
        <v>-2.5378941777047097E-4</v>
      </c>
      <c r="CJ26" s="44">
        <f t="shared" si="5"/>
        <v>-1.8304624100353432E-4</v>
      </c>
      <c r="CK26" s="44">
        <f t="shared" si="6"/>
        <v>-2.0235014180165496E-4</v>
      </c>
      <c r="CL26" s="80">
        <f t="shared" si="7"/>
        <v>-1.9456868827286649E-4</v>
      </c>
      <c r="CM26" s="80">
        <f t="shared" si="8"/>
        <v>-1.9684758733560991E-4</v>
      </c>
      <c r="CN26" s="80">
        <f t="shared" si="9"/>
        <v>-2.0657990233551989E-4</v>
      </c>
      <c r="CO26" s="44" t="str">
        <f t="shared" si="10"/>
        <v/>
      </c>
      <c r="CP26" s="44">
        <f t="shared" si="11"/>
        <v>-2.0390415125406977E-4</v>
      </c>
    </row>
    <row r="27" spans="1:94" x14ac:dyDescent="0.25">
      <c r="A27" s="33" t="s">
        <v>190</v>
      </c>
      <c r="B27" s="73">
        <v>11969.800000000099</v>
      </c>
      <c r="C27" s="73">
        <v>1713.6200000000058</v>
      </c>
      <c r="D27" s="73">
        <v>381.87100000000146</v>
      </c>
      <c r="E27" s="73">
        <v>1902.6999999999744</v>
      </c>
      <c r="F27" s="73">
        <v>1301.9200000000012</v>
      </c>
      <c r="G27" s="73">
        <v>93.341500000000039</v>
      </c>
      <c r="H27" s="73">
        <v>1521.8199999999779</v>
      </c>
      <c r="I27" s="73">
        <v>113.15600000000109</v>
      </c>
      <c r="J27" s="73">
        <v>18.439399999999978</v>
      </c>
      <c r="K27" s="73">
        <v>93.207399999999851</v>
      </c>
      <c r="L27" s="73"/>
      <c r="M27" s="73">
        <v>12.274499999999804</v>
      </c>
      <c r="N27" s="73"/>
      <c r="O27" s="90" t="s">
        <v>190</v>
      </c>
      <c r="P27" s="73">
        <v>0</v>
      </c>
      <c r="Q27" s="73">
        <v>47.165276475861049</v>
      </c>
      <c r="R27" s="73">
        <v>0</v>
      </c>
      <c r="S27" s="73">
        <v>113.1559605745399</v>
      </c>
      <c r="T27" s="73">
        <v>113.1559605745399</v>
      </c>
      <c r="U27" s="73">
        <v>203.82116828320568</v>
      </c>
      <c r="V27" s="73">
        <v>7.3069726899739312E-2</v>
      </c>
      <c r="W27" s="73">
        <v>18.439378286145814</v>
      </c>
      <c r="X27" s="73">
        <v>12.27452942056053</v>
      </c>
      <c r="Y27" s="73">
        <v>317.81346715763607</v>
      </c>
      <c r="Z27" s="73">
        <v>11969.796922568166</v>
      </c>
      <c r="AA27" s="73">
        <v>84.804723201640243</v>
      </c>
      <c r="AB27" s="73">
        <v>59.597164693926828</v>
      </c>
      <c r="AC27" s="73">
        <v>13.929889110157246</v>
      </c>
      <c r="AD27" s="73">
        <v>0</v>
      </c>
      <c r="AE27" s="73">
        <v>0</v>
      </c>
      <c r="AF27" s="73">
        <v>93.207340477962063</v>
      </c>
      <c r="AG27" s="73">
        <v>93.207340477962063</v>
      </c>
      <c r="AH27" s="73">
        <v>2895066.3936639163</v>
      </c>
      <c r="AI27" s="73">
        <v>0</v>
      </c>
      <c r="AJ27" s="73">
        <v>25.403643188136925</v>
      </c>
      <c r="AK27" s="73">
        <v>5.3973703943904523</v>
      </c>
      <c r="AL27" s="73">
        <v>9.9531101015416201</v>
      </c>
      <c r="AM27" s="73">
        <v>18.133706369329303</v>
      </c>
      <c r="AN27" s="73">
        <v>0</v>
      </c>
      <c r="AO27" s="73">
        <v>0</v>
      </c>
      <c r="AP27" s="73">
        <v>1713.6198299134128</v>
      </c>
      <c r="AQ27" s="73">
        <v>0</v>
      </c>
      <c r="AR27" s="73">
        <v>1628.5855024057942</v>
      </c>
      <c r="AS27" s="73">
        <v>343.68359432750765</v>
      </c>
      <c r="AT27" s="73">
        <v>38.187057709287529</v>
      </c>
      <c r="AU27" s="73">
        <v>381.87065203679526</v>
      </c>
      <c r="AV27" s="73">
        <v>0</v>
      </c>
      <c r="AW27" s="73">
        <v>53.257732721550724</v>
      </c>
      <c r="AX27" s="73">
        <v>0.39057660675606426</v>
      </c>
      <c r="AY27" s="73">
        <v>505.45032459531421</v>
      </c>
      <c r="AZ27" s="73">
        <v>0.42963320491410256</v>
      </c>
      <c r="BA27" s="73">
        <v>117.82371048904028</v>
      </c>
      <c r="BB27" s="73">
        <v>141.909247176706</v>
      </c>
      <c r="BC27" s="73">
        <v>0.1301920560855834</v>
      </c>
      <c r="BD27" s="73">
        <v>0</v>
      </c>
      <c r="BE27" s="73">
        <v>91.655114116745764</v>
      </c>
      <c r="BF27" s="73">
        <v>1902.6290720548727</v>
      </c>
      <c r="BG27" s="73">
        <v>1301.8491862542924</v>
      </c>
      <c r="BH27" s="73">
        <v>600.7798858005807</v>
      </c>
      <c r="BI27" s="73">
        <v>1.0493448888594941</v>
      </c>
      <c r="BJ27" s="73">
        <v>0</v>
      </c>
      <c r="BK27" s="73">
        <v>31.115886726522159</v>
      </c>
      <c r="BL27" s="73">
        <v>8.5275730418823041</v>
      </c>
      <c r="BM27" s="73">
        <v>353.73151892943554</v>
      </c>
      <c r="BN27" s="73">
        <v>23.434559213390873</v>
      </c>
      <c r="BO27" s="73">
        <v>4.5567215397079979</v>
      </c>
      <c r="BP27" s="73">
        <v>505.40513136791287</v>
      </c>
      <c r="BQ27" s="73">
        <v>17.713705469750924</v>
      </c>
      <c r="BR27" s="73">
        <v>0.19528814299178229</v>
      </c>
      <c r="BS27" s="73">
        <v>21.4816695381868</v>
      </c>
      <c r="BT27" s="73">
        <v>1.3019215154571559E-2</v>
      </c>
      <c r="BU27" s="73">
        <v>93.341557455204864</v>
      </c>
      <c r="BV27" s="73">
        <v>427.57351035013136</v>
      </c>
      <c r="BW27" s="73">
        <v>0</v>
      </c>
      <c r="BX27" s="73">
        <v>1.2437066365868041E-2</v>
      </c>
      <c r="BY27" s="73">
        <v>59.246259400686725</v>
      </c>
      <c r="BZ27" s="73">
        <v>0</v>
      </c>
      <c r="CA27" s="73">
        <v>199.58102054200623</v>
      </c>
      <c r="CB27" s="73">
        <v>1521.8201910304954</v>
      </c>
      <c r="CC27" s="73">
        <v>44.178611133076494</v>
      </c>
      <c r="CD27" s="73"/>
      <c r="CE27" s="44">
        <f t="shared" si="0"/>
        <v>-2.5709969531482182E-7</v>
      </c>
      <c r="CF27" s="44">
        <f t="shared" si="1"/>
        <v>-9.9255723565372628E-8</v>
      </c>
      <c r="CG27" s="44">
        <f t="shared" si="2"/>
        <v>-9.1120615651710636E-7</v>
      </c>
      <c r="CH27" s="44">
        <f t="shared" si="3"/>
        <v>-3.7277524098192561E-5</v>
      </c>
      <c r="CI27" s="44">
        <f t="shared" si="4"/>
        <v>-5.4391779609228555E-5</v>
      </c>
      <c r="CJ27" s="44">
        <f t="shared" si="5"/>
        <v>6.1553762072517388E-7</v>
      </c>
      <c r="CK27" s="44">
        <f t="shared" si="6"/>
        <v>1.2552766917165321E-7</v>
      </c>
      <c r="CL27" s="80">
        <f t="shared" si="7"/>
        <v>-3.4841688626288443E-7</v>
      </c>
      <c r="CM27" s="80">
        <f t="shared" si="8"/>
        <v>-1.1775792142698526E-6</v>
      </c>
      <c r="CN27" s="80">
        <f t="shared" si="9"/>
        <v>-6.3859776999974237E-7</v>
      </c>
      <c r="CO27" s="44" t="str">
        <f t="shared" si="10"/>
        <v/>
      </c>
      <c r="CP27" s="44">
        <f t="shared" si="11"/>
        <v>2.3968846572498464E-6</v>
      </c>
    </row>
    <row r="28" spans="1:94" x14ac:dyDescent="0.25">
      <c r="A28" s="33" t="s">
        <v>191</v>
      </c>
      <c r="B28" s="73">
        <v>8343.9000000000269</v>
      </c>
      <c r="C28" s="73">
        <v>1903.1229999999775</v>
      </c>
      <c r="D28" s="73">
        <v>366.4399999999996</v>
      </c>
      <c r="E28" s="73">
        <v>1494.3779999999949</v>
      </c>
      <c r="F28" s="73">
        <v>811.65900000000136</v>
      </c>
      <c r="G28" s="73">
        <v>180.52499999999742</v>
      </c>
      <c r="H28" s="73">
        <v>1333.462999999992</v>
      </c>
      <c r="I28" s="73">
        <v>109.48350000000072</v>
      </c>
      <c r="J28" s="73">
        <v>16.385899999999928</v>
      </c>
      <c r="K28" s="73">
        <v>74.074199999999607</v>
      </c>
      <c r="L28" s="73"/>
      <c r="M28" s="73">
        <v>11.573439999999978</v>
      </c>
      <c r="N28" s="73"/>
      <c r="O28" s="90" t="s">
        <v>191</v>
      </c>
      <c r="P28" s="73">
        <v>0</v>
      </c>
      <c r="Q28" s="73">
        <v>42.02252896266473</v>
      </c>
      <c r="R28" s="73">
        <v>0</v>
      </c>
      <c r="S28" s="73">
        <v>109.47385145067672</v>
      </c>
      <c r="T28" s="73">
        <v>109.47385145067672</v>
      </c>
      <c r="U28" s="73">
        <v>195.38740353097759</v>
      </c>
      <c r="V28" s="73">
        <v>9.6060812420046576E-2</v>
      </c>
      <c r="W28" s="73">
        <v>16.384502236024883</v>
      </c>
      <c r="X28" s="73">
        <v>11.572444030160728</v>
      </c>
      <c r="Y28" s="73">
        <v>276.40780814217612</v>
      </c>
      <c r="Z28" s="73">
        <v>8343.1821099334738</v>
      </c>
      <c r="AA28" s="73">
        <v>76.035488030946254</v>
      </c>
      <c r="AB28" s="73">
        <v>60.604463582106177</v>
      </c>
      <c r="AC28" s="73">
        <v>11.363774393670525</v>
      </c>
      <c r="AD28" s="73">
        <v>0</v>
      </c>
      <c r="AE28" s="73">
        <v>0</v>
      </c>
      <c r="AF28" s="73">
        <v>74.067656084794152</v>
      </c>
      <c r="AG28" s="73">
        <v>74.067656084794152</v>
      </c>
      <c r="AH28" s="73">
        <v>2538831.0570214456</v>
      </c>
      <c r="AI28" s="73">
        <v>0</v>
      </c>
      <c r="AJ28" s="73">
        <v>25.429599607276355</v>
      </c>
      <c r="AK28" s="73">
        <v>5.2631190733719162</v>
      </c>
      <c r="AL28" s="73">
        <v>10.818198184152992</v>
      </c>
      <c r="AM28" s="73">
        <v>16.61640695335571</v>
      </c>
      <c r="AN28" s="73">
        <v>0</v>
      </c>
      <c r="AO28" s="73">
        <v>0</v>
      </c>
      <c r="AP28" s="73">
        <v>1902.9409023517803</v>
      </c>
      <c r="AQ28" s="73">
        <v>0</v>
      </c>
      <c r="AR28" s="73">
        <v>1435.9777882129877</v>
      </c>
      <c r="AS28" s="73">
        <v>329.76617981999271</v>
      </c>
      <c r="AT28" s="73">
        <v>36.640662025937381</v>
      </c>
      <c r="AU28" s="73">
        <v>366.40684184592999</v>
      </c>
      <c r="AV28" s="73">
        <v>0</v>
      </c>
      <c r="AW28" s="73">
        <v>50.949100743784328</v>
      </c>
      <c r="AX28" s="73">
        <v>0.24347747868406114</v>
      </c>
      <c r="AY28" s="73">
        <v>418.15520335885162</v>
      </c>
      <c r="AZ28" s="73">
        <v>0.26782438576475581</v>
      </c>
      <c r="BA28" s="73">
        <v>73.448967961330908</v>
      </c>
      <c r="BB28" s="73">
        <v>88.463374835342265</v>
      </c>
      <c r="BC28" s="73">
        <v>8.1158995904914655E-2</v>
      </c>
      <c r="BD28" s="73">
        <v>0</v>
      </c>
      <c r="BE28" s="73">
        <v>57.135988910751394</v>
      </c>
      <c r="BF28" s="73">
        <v>1494.2082143175865</v>
      </c>
      <c r="BG28" s="73">
        <v>811.54690642559115</v>
      </c>
      <c r="BH28" s="73">
        <v>682.66130789199565</v>
      </c>
      <c r="BI28" s="73">
        <v>0.65414120383383767</v>
      </c>
      <c r="BJ28" s="73">
        <v>0</v>
      </c>
      <c r="BK28" s="73">
        <v>19.3970220958239</v>
      </c>
      <c r="BL28" s="73">
        <v>5.315917514068242</v>
      </c>
      <c r="BM28" s="73">
        <v>220.50918147897065</v>
      </c>
      <c r="BN28" s="73">
        <v>14.608641390675553</v>
      </c>
      <c r="BO28" s="73">
        <v>2.8405678224397448</v>
      </c>
      <c r="BP28" s="73">
        <v>315.05953581684003</v>
      </c>
      <c r="BQ28" s="73">
        <v>18.987763464053746</v>
      </c>
      <c r="BR28" s="73">
        <v>0.121738810165512</v>
      </c>
      <c r="BS28" s="73">
        <v>13.39125182845836</v>
      </c>
      <c r="BT28" s="73">
        <v>8.1158965370900088E-3</v>
      </c>
      <c r="BU28" s="73">
        <v>180.50824011419942</v>
      </c>
      <c r="BV28" s="73">
        <v>343.80953075137865</v>
      </c>
      <c r="BW28" s="73">
        <v>0</v>
      </c>
      <c r="BX28" s="73">
        <v>1.6350886719092576E-2</v>
      </c>
      <c r="BY28" s="73">
        <v>51.047273061953199</v>
      </c>
      <c r="BZ28" s="73">
        <v>0</v>
      </c>
      <c r="CA28" s="73">
        <v>161.0059877497975</v>
      </c>
      <c r="CB28" s="73">
        <v>1333.3464783919494</v>
      </c>
      <c r="CC28" s="73">
        <v>37.135359534269185</v>
      </c>
      <c r="CD28" s="73"/>
      <c r="CE28" s="44">
        <f t="shared" si="0"/>
        <v>-8.6037712167341351E-5</v>
      </c>
      <c r="CF28" s="44">
        <f t="shared" si="1"/>
        <v>-9.5683593859785212E-5</v>
      </c>
      <c r="CG28" s="44">
        <f t="shared" si="2"/>
        <v>-9.0487266863908646E-5</v>
      </c>
      <c r="CH28" s="44">
        <f t="shared" si="3"/>
        <v>-1.1361628878936546E-4</v>
      </c>
      <c r="CI28" s="44">
        <f t="shared" si="4"/>
        <v>-1.3810427089480884E-4</v>
      </c>
      <c r="CJ28" s="44">
        <f t="shared" si="5"/>
        <v>-9.283969421407343E-5</v>
      </c>
      <c r="CK28" s="44">
        <f t="shared" si="6"/>
        <v>-8.7382708063593948E-5</v>
      </c>
      <c r="CL28" s="80">
        <f t="shared" si="7"/>
        <v>-8.8127885242964509E-5</v>
      </c>
      <c r="CM28" s="80">
        <f t="shared" si="8"/>
        <v>-8.5302850319223769E-5</v>
      </c>
      <c r="CN28" s="80">
        <f t="shared" si="9"/>
        <v>-8.8342705091046532E-5</v>
      </c>
      <c r="CO28" s="44" t="str">
        <f t="shared" si="10"/>
        <v/>
      </c>
      <c r="CP28" s="44">
        <f t="shared" si="11"/>
        <v>-8.6056508630996768E-5</v>
      </c>
    </row>
    <row r="29" spans="1:94" x14ac:dyDescent="0.25">
      <c r="A29" s="33" t="s">
        <v>192</v>
      </c>
      <c r="B29" s="73">
        <v>464.57999999999987</v>
      </c>
      <c r="C29" s="73">
        <v>40.923000000000016</v>
      </c>
      <c r="D29" s="73">
        <v>12.621999999999996</v>
      </c>
      <c r="E29" s="73">
        <v>77.608000000000018</v>
      </c>
      <c r="F29" s="73">
        <v>56.181000000000004</v>
      </c>
      <c r="G29" s="73">
        <v>2.9932000000000003</v>
      </c>
      <c r="H29" s="73">
        <v>51.435000000000045</v>
      </c>
      <c r="I29" s="73">
        <v>4.1464000000000025</v>
      </c>
      <c r="J29" s="73">
        <v>0.62986999999999937</v>
      </c>
      <c r="K29" s="73">
        <v>2.914400000000001</v>
      </c>
      <c r="L29" s="73"/>
      <c r="M29" s="73">
        <v>0.44107999999999953</v>
      </c>
      <c r="N29" s="73"/>
      <c r="O29" s="90" t="s">
        <v>192</v>
      </c>
      <c r="P29" s="73">
        <v>0</v>
      </c>
      <c r="Q29" s="73">
        <v>1.6175848339368482</v>
      </c>
      <c r="R29" s="73">
        <v>0</v>
      </c>
      <c r="S29" s="73">
        <v>4.1505412466608238</v>
      </c>
      <c r="T29" s="73">
        <v>4.1505412466608238</v>
      </c>
      <c r="U29" s="73">
        <v>7.4227917591230019</v>
      </c>
      <c r="V29" s="73">
        <v>3.4769618098182842E-3</v>
      </c>
      <c r="W29" s="73">
        <v>0.63049069672117619</v>
      </c>
      <c r="X29" s="73">
        <v>0.44151834190997435</v>
      </c>
      <c r="Y29" s="73">
        <v>10.687966474533862</v>
      </c>
      <c r="Z29" s="73">
        <v>464.92822742880435</v>
      </c>
      <c r="AA29" s="73">
        <v>2.923455734883182</v>
      </c>
      <c r="AB29" s="73">
        <v>2.2793466397526414</v>
      </c>
      <c r="AC29" s="73">
        <v>0.44489473288910203</v>
      </c>
      <c r="AD29" s="73">
        <v>0</v>
      </c>
      <c r="AE29" s="73">
        <v>0</v>
      </c>
      <c r="AF29" s="73">
        <v>2.9171860032518171</v>
      </c>
      <c r="AG29" s="73">
        <v>2.9171860032518171</v>
      </c>
      <c r="AH29" s="73">
        <v>97981.670102570031</v>
      </c>
      <c r="AI29" s="73">
        <v>0</v>
      </c>
      <c r="AJ29" s="73">
        <v>0.9589318588270308</v>
      </c>
      <c r="AK29" s="73">
        <v>0.19935492738603491</v>
      </c>
      <c r="AL29" s="73">
        <v>0.40251887272332537</v>
      </c>
      <c r="AM29" s="73">
        <v>0.63634525689908894</v>
      </c>
      <c r="AN29" s="73">
        <v>0</v>
      </c>
      <c r="AO29" s="73">
        <v>0</v>
      </c>
      <c r="AP29" s="73">
        <v>40.9672556314313</v>
      </c>
      <c r="AQ29" s="73">
        <v>0</v>
      </c>
      <c r="AR29" s="73">
        <v>55.382399290111742</v>
      </c>
      <c r="AS29" s="73">
        <v>11.373520219139428</v>
      </c>
      <c r="AT29" s="73">
        <v>1.2637240518747554</v>
      </c>
      <c r="AU29" s="73">
        <v>12.637244271014183</v>
      </c>
      <c r="AV29" s="73">
        <v>0</v>
      </c>
      <c r="AW29" s="73">
        <v>1.9362483179285368</v>
      </c>
      <c r="AX29" s="73">
        <v>1.6864320948869305E-2</v>
      </c>
      <c r="AY29" s="73">
        <v>16.325608760065478</v>
      </c>
      <c r="AZ29" s="73">
        <v>1.855086118046485E-2</v>
      </c>
      <c r="BA29" s="73">
        <v>5.0874195450762514</v>
      </c>
      <c r="BB29" s="73">
        <v>6.1273872473641005</v>
      </c>
      <c r="BC29" s="73">
        <v>5.6214557118999982E-3</v>
      </c>
      <c r="BD29" s="73">
        <v>0</v>
      </c>
      <c r="BE29" s="73">
        <v>3.9575043679073185</v>
      </c>
      <c r="BF29" s="73">
        <v>77.651282458153531</v>
      </c>
      <c r="BG29" s="73">
        <v>56.211536651068968</v>
      </c>
      <c r="BH29" s="73">
        <v>21.439745807084559</v>
      </c>
      <c r="BI29" s="73">
        <v>4.5308746286589839E-2</v>
      </c>
      <c r="BJ29" s="73">
        <v>0</v>
      </c>
      <c r="BK29" s="73">
        <v>1.3435294675286744</v>
      </c>
      <c r="BL29" s="73">
        <v>0.36820591169386624</v>
      </c>
      <c r="BM29" s="73">
        <v>15.273498349289284</v>
      </c>
      <c r="BN29" s="73">
        <v>1.0118612741612789</v>
      </c>
      <c r="BO29" s="73">
        <v>0.19675128005864295</v>
      </c>
      <c r="BP29" s="73">
        <v>21.82249871856347</v>
      </c>
      <c r="BQ29" s="73">
        <v>0.70804332096319944</v>
      </c>
      <c r="BR29" s="73">
        <v>8.4321495615558018E-3</v>
      </c>
      <c r="BS29" s="73">
        <v>0.92754081030881241</v>
      </c>
      <c r="BT29" s="73">
        <v>5.6214542788957046E-4</v>
      </c>
      <c r="BU29" s="73">
        <v>2.9995715713994398</v>
      </c>
      <c r="BV29" s="73">
        <v>13.499202662927628</v>
      </c>
      <c r="BW29" s="73">
        <v>0</v>
      </c>
      <c r="BX29" s="73">
        <v>5.9181887107480856E-4</v>
      </c>
      <c r="BY29" s="73">
        <v>1.9773650576166935</v>
      </c>
      <c r="BZ29" s="73">
        <v>0</v>
      </c>
      <c r="CA29" s="73">
        <v>6.3175091473073293</v>
      </c>
      <c r="CB29" s="73">
        <v>51.485322729101561</v>
      </c>
      <c r="CC29" s="73">
        <v>1.445327432309838</v>
      </c>
      <c r="CD29" s="73"/>
      <c r="CE29" s="44">
        <f t="shared" si="0"/>
        <v>7.4955320677704137E-4</v>
      </c>
      <c r="CF29" s="44">
        <f t="shared" si="1"/>
        <v>1.0814366354197846E-3</v>
      </c>
      <c r="CG29" s="44">
        <f t="shared" si="2"/>
        <v>1.2077540020746509E-3</v>
      </c>
      <c r="CH29" s="44">
        <f t="shared" si="3"/>
        <v>5.5770614052047388E-4</v>
      </c>
      <c r="CI29" s="44">
        <f t="shared" si="4"/>
        <v>5.4354053984378612E-4</v>
      </c>
      <c r="CJ29" s="44">
        <f t="shared" si="5"/>
        <v>2.1286821460107731E-3</v>
      </c>
      <c r="CK29" s="44">
        <f t="shared" si="6"/>
        <v>9.783752134055882E-4</v>
      </c>
      <c r="CL29" s="80">
        <f t="shared" si="7"/>
        <v>9.9875715339119999E-4</v>
      </c>
      <c r="CM29" s="80">
        <f t="shared" si="8"/>
        <v>9.8543623474179947E-4</v>
      </c>
      <c r="CN29" s="80">
        <f t="shared" si="9"/>
        <v>9.5594401997533076E-4</v>
      </c>
      <c r="CO29" s="44" t="str">
        <f t="shared" si="10"/>
        <v/>
      </c>
      <c r="CP29" s="44">
        <f t="shared" si="11"/>
        <v>9.9379230519367682E-4</v>
      </c>
    </row>
    <row r="30" spans="1:94" x14ac:dyDescent="0.25">
      <c r="A30" s="33" t="s">
        <v>193</v>
      </c>
      <c r="B30" s="73">
        <v>5.88</v>
      </c>
      <c r="C30" s="73">
        <v>0.40399999999999997</v>
      </c>
      <c r="D30" s="73">
        <v>0.13900000000000001</v>
      </c>
      <c r="E30" s="73">
        <v>1.02</v>
      </c>
      <c r="F30" s="73">
        <v>0.75</v>
      </c>
      <c r="G30" s="73">
        <v>2.58E-2</v>
      </c>
      <c r="H30" s="73">
        <v>0.59699999999999998</v>
      </c>
      <c r="I30" s="73">
        <v>4.9099999999999998E-2</v>
      </c>
      <c r="J30" s="73">
        <v>7.3299999999999997E-3</v>
      </c>
      <c r="K30" s="73">
        <v>3.3099999999999997E-2</v>
      </c>
      <c r="L30" s="73"/>
      <c r="M30" s="73">
        <v>5.1999999999999998E-3</v>
      </c>
      <c r="N30" s="73"/>
      <c r="O30" s="90" t="s">
        <v>193</v>
      </c>
      <c r="P30" s="73">
        <v>0</v>
      </c>
      <c r="Q30" s="73">
        <v>1.8824129995535639E-2</v>
      </c>
      <c r="R30" s="73">
        <v>0</v>
      </c>
      <c r="S30" s="73">
        <v>4.9098677623637954E-2</v>
      </c>
      <c r="T30" s="73">
        <v>4.9098677623637954E-2</v>
      </c>
      <c r="U30" s="73">
        <v>8.7671935713222765E-2</v>
      </c>
      <c r="V30" s="73">
        <v>4.3369741783649429E-5</v>
      </c>
      <c r="W30" s="73">
        <v>7.3299906127195667E-3</v>
      </c>
      <c r="X30" s="73">
        <v>5.2000265163114467E-3</v>
      </c>
      <c r="Y30" s="73">
        <v>0.12374223934478636</v>
      </c>
      <c r="Z30" s="73">
        <v>5.8799984567646062</v>
      </c>
      <c r="AA30" s="73">
        <v>3.4064920385588386E-2</v>
      </c>
      <c r="AB30" s="73">
        <v>2.7228937317085269E-2</v>
      </c>
      <c r="AC30" s="73">
        <v>5.0789061988458801E-3</v>
      </c>
      <c r="AD30" s="73">
        <v>0</v>
      </c>
      <c r="AE30" s="73">
        <v>0</v>
      </c>
      <c r="AF30" s="73">
        <v>3.3101299734894209E-2</v>
      </c>
      <c r="AG30" s="73">
        <v>3.3101299734894209E-2</v>
      </c>
      <c r="AH30" s="73">
        <v>1135.3803248510503</v>
      </c>
      <c r="AI30" s="73">
        <v>0</v>
      </c>
      <c r="AJ30" s="73">
        <v>1.1421344709182803E-2</v>
      </c>
      <c r="AK30" s="73">
        <v>2.3625096182145868E-3</v>
      </c>
      <c r="AL30" s="73">
        <v>4.8670405575489016E-3</v>
      </c>
      <c r="AM30" s="73">
        <v>7.4481489442616445E-3</v>
      </c>
      <c r="AN30" s="73">
        <v>0</v>
      </c>
      <c r="AO30" s="73">
        <v>0</v>
      </c>
      <c r="AP30" s="73">
        <v>0.40400028660085868</v>
      </c>
      <c r="AQ30" s="73">
        <v>0</v>
      </c>
      <c r="AR30" s="73">
        <v>0.64305461399824737</v>
      </c>
      <c r="AS30" s="73">
        <v>0.1250975269652827</v>
      </c>
      <c r="AT30" s="73">
        <v>1.3900119600742958E-2</v>
      </c>
      <c r="AU30" s="73">
        <v>0.13899764656602567</v>
      </c>
      <c r="AV30" s="73">
        <v>0</v>
      </c>
      <c r="AW30" s="73">
        <v>2.2860393414794112E-2</v>
      </c>
      <c r="AX30" s="73">
        <v>2.2500372029960814E-4</v>
      </c>
      <c r="AY30" s="73">
        <v>0.18696161973577605</v>
      </c>
      <c r="AZ30" s="73">
        <v>2.4750188770757895E-4</v>
      </c>
      <c r="BA30" s="73">
        <v>6.7875019979386775E-2</v>
      </c>
      <c r="BB30" s="73">
        <v>8.174991870456412E-2</v>
      </c>
      <c r="BC30" s="73">
        <v>7.5000137788874379E-5</v>
      </c>
      <c r="BD30" s="73">
        <v>0</v>
      </c>
      <c r="BE30" s="73">
        <v>5.2800035273951842E-2</v>
      </c>
      <c r="BF30" s="73">
        <v>1.0199593720134263</v>
      </c>
      <c r="BG30" s="73">
        <v>0.74995942712897623</v>
      </c>
      <c r="BH30" s="73">
        <v>0.26999994488445023</v>
      </c>
      <c r="BI30" s="73">
        <v>6.0449632654860916E-4</v>
      </c>
      <c r="BJ30" s="73">
        <v>0</v>
      </c>
      <c r="BK30" s="73">
        <v>1.7925009783010079E-2</v>
      </c>
      <c r="BL30" s="73">
        <v>4.9124489492220437E-3</v>
      </c>
      <c r="BM30" s="73">
        <v>0.20377497423348051</v>
      </c>
      <c r="BN30" s="73">
        <v>1.3500002755777488E-2</v>
      </c>
      <c r="BO30" s="73">
        <v>2.6250434034954281E-3</v>
      </c>
      <c r="BP30" s="73">
        <v>0.29114998594553482</v>
      </c>
      <c r="BQ30" s="73">
        <v>8.5403387401687628E-3</v>
      </c>
      <c r="BR30" s="73">
        <v>1.1250186014980407E-4</v>
      </c>
      <c r="BS30" s="73">
        <v>1.2374984154279447E-2</v>
      </c>
      <c r="BT30" s="73">
        <v>7.5000137788874372E-6</v>
      </c>
      <c r="BU30" s="73">
        <v>2.5800073854836663E-2</v>
      </c>
      <c r="BV30" s="73">
        <v>0.15360506159162685</v>
      </c>
      <c r="BW30" s="73">
        <v>0</v>
      </c>
      <c r="BX30" s="73">
        <v>7.3809654039694225E-6</v>
      </c>
      <c r="BY30" s="73">
        <v>2.284698611639302E-2</v>
      </c>
      <c r="BZ30" s="73">
        <v>0</v>
      </c>
      <c r="CA30" s="73">
        <v>7.194122918699053E-2</v>
      </c>
      <c r="CB30" s="73">
        <v>0.59699984016490582</v>
      </c>
      <c r="CC30" s="73">
        <v>1.6610790632561163E-2</v>
      </c>
      <c r="CD30" s="73"/>
      <c r="CE30" s="44">
        <f t="shared" si="0"/>
        <v>-2.6245499892810771E-7</v>
      </c>
      <c r="CF30" s="44">
        <f t="shared" si="1"/>
        <v>7.0940806611912668E-7</v>
      </c>
      <c r="CG30" s="44">
        <f t="shared" si="2"/>
        <v>-1.6931179671504895E-5</v>
      </c>
      <c r="CH30" s="44">
        <f t="shared" si="3"/>
        <v>-3.9831359385952345E-5</v>
      </c>
      <c r="CI30" s="44">
        <f t="shared" si="4"/>
        <v>-5.4097161365026146E-5</v>
      </c>
      <c r="CJ30" s="44">
        <f t="shared" si="5"/>
        <v>2.862590568333371E-6</v>
      </c>
      <c r="CK30" s="44">
        <f t="shared" si="6"/>
        <v>-2.6773047598000955E-7</v>
      </c>
      <c r="CL30" s="80">
        <f t="shared" si="7"/>
        <v>-2.6932308799261554E-5</v>
      </c>
      <c r="CM30" s="80">
        <f t="shared" si="8"/>
        <v>-1.2806658162369271E-6</v>
      </c>
      <c r="CN30" s="80">
        <f t="shared" si="9"/>
        <v>3.9266915232966827E-5</v>
      </c>
      <c r="CO30" s="44" t="str">
        <f t="shared" si="10"/>
        <v/>
      </c>
      <c r="CP30" s="44">
        <f t="shared" si="11"/>
        <v>5.0992906628681027E-6</v>
      </c>
    </row>
    <row r="31" spans="1:94" x14ac:dyDescent="0.25">
      <c r="A31" s="33" t="s">
        <v>194</v>
      </c>
      <c r="B31" s="73">
        <v>72.490000000000009</v>
      </c>
      <c r="C31" s="73">
        <v>15.073</v>
      </c>
      <c r="D31" s="73">
        <v>2.9450000000000003</v>
      </c>
      <c r="E31" s="73">
        <v>12.340999999999999</v>
      </c>
      <c r="F31" s="73">
        <v>7.4770000000000003</v>
      </c>
      <c r="G31" s="73">
        <v>1.339</v>
      </c>
      <c r="H31" s="73">
        <v>10.499999999999998</v>
      </c>
      <c r="I31" s="73">
        <v>0.86520000000000008</v>
      </c>
      <c r="J31" s="73">
        <v>0.12916000000000002</v>
      </c>
      <c r="K31" s="73">
        <v>0.58320000000000005</v>
      </c>
      <c r="L31" s="73"/>
      <c r="M31" s="73">
        <v>9.146E-2</v>
      </c>
      <c r="N31" s="73"/>
      <c r="O31" s="90" t="s">
        <v>194</v>
      </c>
      <c r="P31" s="73">
        <v>0</v>
      </c>
      <c r="Q31" s="73">
        <v>0.33096614423739373</v>
      </c>
      <c r="R31" s="73">
        <v>0</v>
      </c>
      <c r="S31" s="73">
        <v>0.86519425856776722</v>
      </c>
      <c r="T31" s="73">
        <v>0.86519425856776722</v>
      </c>
      <c r="U31" s="73">
        <v>1.5414798167959127</v>
      </c>
      <c r="V31" s="73">
        <v>7.6247850464899677E-4</v>
      </c>
      <c r="W31" s="73">
        <v>0.12916030685454455</v>
      </c>
      <c r="X31" s="73">
        <v>9.1459488769589425E-2</v>
      </c>
      <c r="Y31" s="73">
        <v>2.1756641438074928</v>
      </c>
      <c r="Z31" s="73">
        <v>72.48997635542915</v>
      </c>
      <c r="AA31" s="73">
        <v>0.59893832989632767</v>
      </c>
      <c r="AB31" s="73">
        <v>0.47874265617487061</v>
      </c>
      <c r="AC31" s="73">
        <v>8.9300103588352969E-2</v>
      </c>
      <c r="AD31" s="73">
        <v>0</v>
      </c>
      <c r="AE31" s="73">
        <v>0</v>
      </c>
      <c r="AF31" s="73">
        <v>0.58320154296201987</v>
      </c>
      <c r="AG31" s="73">
        <v>0.58320154296201987</v>
      </c>
      <c r="AH31" s="73">
        <v>20084.105499980709</v>
      </c>
      <c r="AI31" s="73">
        <v>0</v>
      </c>
      <c r="AJ31" s="73">
        <v>0.20081303171679427</v>
      </c>
      <c r="AK31" s="73">
        <v>4.1538166106141527E-2</v>
      </c>
      <c r="AL31" s="73">
        <v>8.5574728802702879E-2</v>
      </c>
      <c r="AM31" s="73">
        <v>0.13095646806109007</v>
      </c>
      <c r="AN31" s="73">
        <v>0</v>
      </c>
      <c r="AO31" s="73">
        <v>0</v>
      </c>
      <c r="AP31" s="73">
        <v>15.072996026168864</v>
      </c>
      <c r="AQ31" s="73">
        <v>0</v>
      </c>
      <c r="AR31" s="73">
        <v>11.309738917640834</v>
      </c>
      <c r="AS31" s="73">
        <v>2.6504997326895836</v>
      </c>
      <c r="AT31" s="73">
        <v>0.29449938435930928</v>
      </c>
      <c r="AU31" s="73">
        <v>2.9449991170488925</v>
      </c>
      <c r="AV31" s="73">
        <v>0</v>
      </c>
      <c r="AW31" s="73">
        <v>0.40193609175636719</v>
      </c>
      <c r="AX31" s="73">
        <v>2.2430972734337538E-3</v>
      </c>
      <c r="AY31" s="73">
        <v>3.2872000806891646</v>
      </c>
      <c r="AZ31" s="73">
        <v>2.4674227417781375E-3</v>
      </c>
      <c r="BA31" s="73">
        <v>0.67666826501760946</v>
      </c>
      <c r="BB31" s="73">
        <v>0.8149925318430089</v>
      </c>
      <c r="BC31" s="73">
        <v>7.4769931160678367E-4</v>
      </c>
      <c r="BD31" s="73">
        <v>0</v>
      </c>
      <c r="BE31" s="73">
        <v>0.52638072719456341</v>
      </c>
      <c r="BF31" s="73">
        <v>12.340593046622244</v>
      </c>
      <c r="BG31" s="73">
        <v>7.4765943032567774</v>
      </c>
      <c r="BH31" s="73">
        <v>4.8639987433654657</v>
      </c>
      <c r="BI31" s="73">
        <v>6.0264587708130091E-3</v>
      </c>
      <c r="BJ31" s="73">
        <v>0</v>
      </c>
      <c r="BK31" s="73">
        <v>0.17870030919823404</v>
      </c>
      <c r="BL31" s="73">
        <v>4.8974241196668815E-2</v>
      </c>
      <c r="BM31" s="73">
        <v>2.031500520841945</v>
      </c>
      <c r="BN31" s="73">
        <v>0.13458614284848183</v>
      </c>
      <c r="BO31" s="73">
        <v>2.6169488031658375E-2</v>
      </c>
      <c r="BP31" s="73">
        <v>2.9025706994714415</v>
      </c>
      <c r="BQ31" s="73">
        <v>0.15015705719649242</v>
      </c>
      <c r="BR31" s="73">
        <v>1.1215474241747824E-3</v>
      </c>
      <c r="BS31" s="73">
        <v>0.12337038200587531</v>
      </c>
      <c r="BT31" s="73">
        <v>7.477008548421765E-5</v>
      </c>
      <c r="BU31" s="73">
        <v>1.3389895467848343</v>
      </c>
      <c r="BV31" s="73">
        <v>2.7007200307009045</v>
      </c>
      <c r="BW31" s="73">
        <v>0</v>
      </c>
      <c r="BX31" s="73">
        <v>1.2977434126446095E-4</v>
      </c>
      <c r="BY31" s="73">
        <v>0.40170878127923193</v>
      </c>
      <c r="BZ31" s="73">
        <v>0</v>
      </c>
      <c r="CA31" s="73">
        <v>1.2648643035764482</v>
      </c>
      <c r="CB31" s="73">
        <v>10.499996252142614</v>
      </c>
      <c r="CC31" s="73">
        <v>0.29204862951603039</v>
      </c>
      <c r="CD31" s="73"/>
      <c r="CE31" s="44">
        <f t="shared" si="0"/>
        <v>-3.2617700178590348E-7</v>
      </c>
      <c r="CF31" s="44">
        <f t="shared" si="1"/>
        <v>-2.6363903245208995E-7</v>
      </c>
      <c r="CG31" s="44">
        <f t="shared" si="2"/>
        <v>-2.9981361894175535E-7</v>
      </c>
      <c r="CH31" s="44">
        <f t="shared" si="3"/>
        <v>-3.2975721396589799E-5</v>
      </c>
      <c r="CI31" s="44">
        <f t="shared" si="4"/>
        <v>-5.4259294265465168E-5</v>
      </c>
      <c r="CJ31" s="44">
        <f t="shared" si="5"/>
        <v>-7.8067327600331787E-6</v>
      </c>
      <c r="CK31" s="44">
        <f t="shared" si="6"/>
        <v>-3.5693879851805837E-7</v>
      </c>
      <c r="CL31" s="80">
        <f t="shared" si="7"/>
        <v>-6.6359595849100357E-6</v>
      </c>
      <c r="CM31" s="80">
        <f t="shared" si="8"/>
        <v>2.3757707070606144E-6</v>
      </c>
      <c r="CN31" s="80">
        <f t="shared" si="9"/>
        <v>2.6456824756827564E-6</v>
      </c>
      <c r="CO31" s="44" t="str">
        <f t="shared" si="10"/>
        <v/>
      </c>
      <c r="CP31" s="44">
        <f t="shared" si="11"/>
        <v>-5.5896611696284164E-6</v>
      </c>
    </row>
    <row r="32" spans="1:94" x14ac:dyDescent="0.25">
      <c r="A32" s="33" t="s">
        <v>195</v>
      </c>
      <c r="B32" s="73">
        <v>850.53999999999962</v>
      </c>
      <c r="C32" s="73">
        <v>124.80200000000005</v>
      </c>
      <c r="D32" s="73">
        <v>30.600999999999985</v>
      </c>
      <c r="E32" s="73">
        <v>132.41000000000003</v>
      </c>
      <c r="F32" s="73">
        <v>88.512000000000043</v>
      </c>
      <c r="G32" s="73">
        <v>10.288200000000003</v>
      </c>
      <c r="H32" s="73">
        <v>114.07999999999983</v>
      </c>
      <c r="I32" s="73">
        <v>8.9131000000000018</v>
      </c>
      <c r="J32" s="73">
        <v>1.3902999999999994</v>
      </c>
      <c r="K32" s="73">
        <v>6.6736000000000075</v>
      </c>
      <c r="L32" s="73"/>
      <c r="M32" s="73">
        <v>0.95364999999999855</v>
      </c>
      <c r="N32" s="73"/>
      <c r="O32" s="90" t="s">
        <v>195</v>
      </c>
      <c r="P32" s="73">
        <v>0</v>
      </c>
      <c r="Q32" s="73">
        <v>3.5705257403285997</v>
      </c>
      <c r="R32" s="73">
        <v>0</v>
      </c>
      <c r="S32" s="73">
        <v>8.9297145545395917</v>
      </c>
      <c r="T32" s="73">
        <v>8.9297145545395917</v>
      </c>
      <c r="U32" s="73">
        <v>15.997325036789631</v>
      </c>
      <c r="V32" s="73">
        <v>6.8059258775222259E-3</v>
      </c>
      <c r="W32" s="73">
        <v>1.3927611580722785</v>
      </c>
      <c r="X32" s="73">
        <v>0.95540585107910758</v>
      </c>
      <c r="Y32" s="73">
        <v>23.781266558199274</v>
      </c>
      <c r="Z32" s="73">
        <v>851.93157691099395</v>
      </c>
      <c r="AA32" s="73">
        <v>6.4395810936027384</v>
      </c>
      <c r="AB32" s="73">
        <v>4.8206044998296926</v>
      </c>
      <c r="AC32" s="73">
        <v>1.0114172148745844</v>
      </c>
      <c r="AD32" s="73">
        <v>0</v>
      </c>
      <c r="AE32" s="73">
        <v>0</v>
      </c>
      <c r="AF32" s="73">
        <v>6.6847745489618973</v>
      </c>
      <c r="AG32" s="73">
        <v>6.6847745489618973</v>
      </c>
      <c r="AH32" s="73">
        <v>217693.60863770897</v>
      </c>
      <c r="AI32" s="73">
        <v>0</v>
      </c>
      <c r="AJ32" s="73">
        <v>2.038189804604353</v>
      </c>
      <c r="AK32" s="73">
        <v>0.42729147570980552</v>
      </c>
      <c r="AL32" s="73">
        <v>0.83374998062399619</v>
      </c>
      <c r="AM32" s="73">
        <v>1.391694461195897</v>
      </c>
      <c r="AN32" s="73">
        <v>0</v>
      </c>
      <c r="AO32" s="73">
        <v>0</v>
      </c>
      <c r="AP32" s="73">
        <v>124.97866455022955</v>
      </c>
      <c r="AQ32" s="73">
        <v>0</v>
      </c>
      <c r="AR32" s="73">
        <v>122.67304044930196</v>
      </c>
      <c r="AS32" s="73">
        <v>27.595796447251661</v>
      </c>
      <c r="AT32" s="73">
        <v>3.0662038702139029</v>
      </c>
      <c r="AU32" s="73">
        <v>30.662000317465569</v>
      </c>
      <c r="AV32" s="73">
        <v>0</v>
      </c>
      <c r="AW32" s="73">
        <v>4.1757077333730166</v>
      </c>
      <c r="AX32" s="73">
        <v>2.6593899810953663E-2</v>
      </c>
      <c r="AY32" s="73">
        <v>36.939113927148256</v>
      </c>
      <c r="AZ32" s="73">
        <v>2.9253305555096264E-2</v>
      </c>
      <c r="BA32" s="73">
        <v>8.0224770030368653</v>
      </c>
      <c r="BB32" s="73">
        <v>9.6624305957439791</v>
      </c>
      <c r="BC32" s="73">
        <v>8.8646222104642371E-3</v>
      </c>
      <c r="BD32" s="73">
        <v>0</v>
      </c>
      <c r="BE32" s="73">
        <v>6.2406898262206729</v>
      </c>
      <c r="BF32" s="73">
        <v>132.59020264532595</v>
      </c>
      <c r="BG32" s="73">
        <v>88.641374236566975</v>
      </c>
      <c r="BH32" s="73">
        <v>43.94882840875897</v>
      </c>
      <c r="BI32" s="73">
        <v>7.1448975677507895E-2</v>
      </c>
      <c r="BJ32" s="73">
        <v>0</v>
      </c>
      <c r="BK32" s="73">
        <v>2.1186429669802735</v>
      </c>
      <c r="BL32" s="73">
        <v>0.58063315641241853</v>
      </c>
      <c r="BM32" s="73">
        <v>24.085162122389587</v>
      </c>
      <c r="BN32" s="73">
        <v>1.5956314423188216</v>
      </c>
      <c r="BO32" s="73">
        <v>0.31026171067643321</v>
      </c>
      <c r="BP32" s="73">
        <v>34.412440240965182</v>
      </c>
      <c r="BQ32" s="73">
        <v>1.4728984140081682</v>
      </c>
      <c r="BR32" s="73">
        <v>1.3296938882366884E-2</v>
      </c>
      <c r="BS32" s="73">
        <v>1.4626609677188229</v>
      </c>
      <c r="BT32" s="73">
        <v>8.8646196751489487E-4</v>
      </c>
      <c r="BU32" s="73">
        <v>10.313707179902666</v>
      </c>
      <c r="BV32" s="73">
        <v>30.8394993846393</v>
      </c>
      <c r="BW32" s="73">
        <v>0</v>
      </c>
      <c r="BX32" s="73">
        <v>1.1584655715912412E-3</v>
      </c>
      <c r="BY32" s="73">
        <v>4.4135012527808559</v>
      </c>
      <c r="BZ32" s="73">
        <v>0</v>
      </c>
      <c r="CA32" s="73">
        <v>14.416690522660762</v>
      </c>
      <c r="CB32" s="73">
        <v>114.28165897804747</v>
      </c>
      <c r="CC32" s="73">
        <v>3.2527970165842688</v>
      </c>
      <c r="CD32" s="73"/>
      <c r="CE32" s="44">
        <f t="shared" si="0"/>
        <v>1.6361098960593645E-3</v>
      </c>
      <c r="CF32" s="44">
        <f t="shared" si="1"/>
        <v>1.4155586467324512E-3</v>
      </c>
      <c r="CG32" s="44">
        <f t="shared" si="2"/>
        <v>1.9934092828856726E-3</v>
      </c>
      <c r="CH32" s="44">
        <f t="shared" si="3"/>
        <v>1.3609443797743387E-3</v>
      </c>
      <c r="CI32" s="44">
        <f t="shared" si="4"/>
        <v>1.4616575895577055E-3</v>
      </c>
      <c r="CJ32" s="44">
        <f t="shared" si="5"/>
        <v>2.4792655569159526E-3</v>
      </c>
      <c r="CK32" s="44">
        <f t="shared" si="6"/>
        <v>1.7676979141624022E-3</v>
      </c>
      <c r="CL32" s="80">
        <f t="shared" si="7"/>
        <v>1.864060151865224E-3</v>
      </c>
      <c r="CM32" s="80">
        <f t="shared" si="8"/>
        <v>1.7702352530238735E-3</v>
      </c>
      <c r="CN32" s="80">
        <f t="shared" si="9"/>
        <v>1.6744409257207096E-3</v>
      </c>
      <c r="CO32" s="44" t="str">
        <f t="shared" si="10"/>
        <v/>
      </c>
      <c r="CP32" s="44">
        <f t="shared" si="11"/>
        <v>1.8411902470602739E-3</v>
      </c>
    </row>
    <row r="33" spans="1:94" x14ac:dyDescent="0.25">
      <c r="A33" s="33" t="s">
        <v>196</v>
      </c>
      <c r="B33" s="73">
        <v>165.04000000000002</v>
      </c>
      <c r="C33" s="73">
        <v>24.087999999999997</v>
      </c>
      <c r="D33" s="73">
        <v>6.120000000000001</v>
      </c>
      <c r="E33" s="73">
        <v>30.997000000000003</v>
      </c>
      <c r="F33" s="73">
        <v>17.207000000000001</v>
      </c>
      <c r="G33" s="73">
        <v>2.6637999999999993</v>
      </c>
      <c r="H33" s="73">
        <v>24.584000000000007</v>
      </c>
      <c r="I33" s="73">
        <v>2.0137999999999998</v>
      </c>
      <c r="J33" s="73">
        <v>0.30242000000000002</v>
      </c>
      <c r="K33" s="73">
        <v>1.3776999999999999</v>
      </c>
      <c r="L33" s="73"/>
      <c r="M33" s="73">
        <v>0.21292000000000003</v>
      </c>
      <c r="N33" s="73"/>
      <c r="O33" s="90" t="s">
        <v>196</v>
      </c>
      <c r="P33" s="73">
        <v>0</v>
      </c>
      <c r="Q33" s="73">
        <v>0.77379063003687232</v>
      </c>
      <c r="R33" s="73">
        <v>0</v>
      </c>
      <c r="S33" s="73">
        <v>2.0137911248724349</v>
      </c>
      <c r="T33" s="73">
        <v>2.0137911248724349</v>
      </c>
      <c r="U33" s="73">
        <v>3.5853722715322678</v>
      </c>
      <c r="V33" s="73">
        <v>1.7410518535910537E-3</v>
      </c>
      <c r="W33" s="73">
        <v>0.30242113672117593</v>
      </c>
      <c r="X33" s="73">
        <v>0.21291930205283377</v>
      </c>
      <c r="Y33" s="73">
        <v>5.0956814377001391</v>
      </c>
      <c r="Z33" s="73">
        <v>165.03993871150868</v>
      </c>
      <c r="AA33" s="73">
        <v>1.3996521571289209</v>
      </c>
      <c r="AB33" s="73">
        <v>1.1091901019461299</v>
      </c>
      <c r="AC33" s="73">
        <v>0.21018572564328111</v>
      </c>
      <c r="AD33" s="73">
        <v>0</v>
      </c>
      <c r="AE33" s="73">
        <v>0</v>
      </c>
      <c r="AF33" s="73">
        <v>1.3777065120190475</v>
      </c>
      <c r="AG33" s="73">
        <v>1.3777065120190475</v>
      </c>
      <c r="AH33" s="73">
        <v>47068.677030594641</v>
      </c>
      <c r="AI33" s="73">
        <v>0</v>
      </c>
      <c r="AJ33" s="73">
        <v>0.46573728875808135</v>
      </c>
      <c r="AK33" s="73">
        <v>9.6503412048038723E-2</v>
      </c>
      <c r="AL33" s="73">
        <v>0.19744934381109697</v>
      </c>
      <c r="AM33" s="73">
        <v>0.30555321174402139</v>
      </c>
      <c r="AN33" s="73">
        <v>0</v>
      </c>
      <c r="AO33" s="73">
        <v>0</v>
      </c>
      <c r="AP33" s="73">
        <v>24.087992857024748</v>
      </c>
      <c r="AQ33" s="73">
        <v>0</v>
      </c>
      <c r="AR33" s="73">
        <v>26.467047404884337</v>
      </c>
      <c r="AS33" s="73">
        <v>5.5079886902891921</v>
      </c>
      <c r="AT33" s="73">
        <v>0.61199798277087902</v>
      </c>
      <c r="AU33" s="73">
        <v>6.1199866730600698</v>
      </c>
      <c r="AV33" s="73">
        <v>0</v>
      </c>
      <c r="AW33" s="73">
        <v>0.93501374229071244</v>
      </c>
      <c r="AX33" s="73">
        <v>5.1621210668165813E-3</v>
      </c>
      <c r="AY33" s="73">
        <v>7.728575245622447</v>
      </c>
      <c r="AZ33" s="73">
        <v>5.6783538087600656E-3</v>
      </c>
      <c r="BA33" s="73">
        <v>1.5572330891714476</v>
      </c>
      <c r="BB33" s="73">
        <v>1.875561875471927</v>
      </c>
      <c r="BC33" s="73">
        <v>1.7207098882807805E-3</v>
      </c>
      <c r="BD33" s="73">
        <v>0</v>
      </c>
      <c r="BE33" s="73">
        <v>1.2113728732287243</v>
      </c>
      <c r="BF33" s="73">
        <v>30.996063601911406</v>
      </c>
      <c r="BG33" s="73">
        <v>17.206066412804443</v>
      </c>
      <c r="BH33" s="73">
        <v>13.789997189106964</v>
      </c>
      <c r="BI33" s="73">
        <v>1.3868797433820003E-2</v>
      </c>
      <c r="BJ33" s="73">
        <v>0</v>
      </c>
      <c r="BK33" s="73">
        <v>0.4112475184223725</v>
      </c>
      <c r="BL33" s="73">
        <v>0.11270555289163732</v>
      </c>
      <c r="BM33" s="73">
        <v>4.6751410131340352</v>
      </c>
      <c r="BN33" s="73">
        <v>0.30972628515683132</v>
      </c>
      <c r="BO33" s="73">
        <v>6.0224313673616733E-2</v>
      </c>
      <c r="BP33" s="73">
        <v>6.6797556176524102</v>
      </c>
      <c r="BQ33" s="73">
        <v>0.3467510615858948</v>
      </c>
      <c r="BR33" s="73">
        <v>2.5810656040388675E-3</v>
      </c>
      <c r="BS33" s="73">
        <v>0.28391515512271476</v>
      </c>
      <c r="BT33" s="73">
        <v>1.7207107701295768E-4</v>
      </c>
      <c r="BU33" s="73">
        <v>2.6637841498702031</v>
      </c>
      <c r="BV33" s="73">
        <v>6.3640593274200947</v>
      </c>
      <c r="BW33" s="73">
        <v>0</v>
      </c>
      <c r="BX33" s="73">
        <v>2.9634418416089333E-4</v>
      </c>
      <c r="BY33" s="73">
        <v>0.94151224212305096</v>
      </c>
      <c r="BZ33" s="73">
        <v>0</v>
      </c>
      <c r="CA33" s="73">
        <v>2.9797792129499494</v>
      </c>
      <c r="CB33" s="73">
        <v>24.583991909037302</v>
      </c>
      <c r="CC33" s="73">
        <v>0.68578625130430937</v>
      </c>
      <c r="CD33" s="73"/>
      <c r="CE33" s="44">
        <f t="shared" si="0"/>
        <v>-3.7135537650277808E-7</v>
      </c>
      <c r="CF33" s="44">
        <f t="shared" si="1"/>
        <v>-2.9653666761490369E-7</v>
      </c>
      <c r="CG33" s="44">
        <f t="shared" si="2"/>
        <v>-2.1776045639164416E-6</v>
      </c>
      <c r="CH33" s="44">
        <f t="shared" si="3"/>
        <v>-3.0209313436716833E-5</v>
      </c>
      <c r="CI33" s="44">
        <f t="shared" si="4"/>
        <v>-5.4256244293473915E-5</v>
      </c>
      <c r="CJ33" s="44">
        <f t="shared" si="5"/>
        <v>-5.9501951333483205E-6</v>
      </c>
      <c r="CK33" s="44">
        <f t="shared" si="6"/>
        <v>-3.2911498149829024E-7</v>
      </c>
      <c r="CL33" s="80">
        <f t="shared" si="7"/>
        <v>-4.4071544169564304E-6</v>
      </c>
      <c r="CM33" s="80">
        <f t="shared" si="8"/>
        <v>3.7587500030072772E-6</v>
      </c>
      <c r="CN33" s="80">
        <f t="shared" si="9"/>
        <v>4.7267322694021806E-6</v>
      </c>
      <c r="CO33" s="44" t="str">
        <f t="shared" si="10"/>
        <v/>
      </c>
      <c r="CP33" s="44">
        <f t="shared" si="11"/>
        <v>-3.2779784250236752E-6</v>
      </c>
    </row>
    <row r="34" spans="1:94" x14ac:dyDescent="0.25">
      <c r="A34" s="33" t="s">
        <v>197</v>
      </c>
      <c r="B34" s="73">
        <v>8115.1000000000158</v>
      </c>
      <c r="C34" s="73">
        <v>2038.2600000000471</v>
      </c>
      <c r="D34" s="73">
        <v>352.70300000000321</v>
      </c>
      <c r="E34" s="73">
        <v>1316.989999999972</v>
      </c>
      <c r="F34" s="73">
        <v>792.70100000000889</v>
      </c>
      <c r="G34" s="73">
        <v>161.71510000000154</v>
      </c>
      <c r="H34" s="73">
        <v>1205.8819999999937</v>
      </c>
      <c r="I34" s="73">
        <v>97.606399999999866</v>
      </c>
      <c r="J34" s="73">
        <v>14.796839999999911</v>
      </c>
      <c r="K34" s="73">
        <v>68.241899999999859</v>
      </c>
      <c r="L34" s="73"/>
      <c r="M34" s="73">
        <v>10.362459999999984</v>
      </c>
      <c r="N34" s="73"/>
      <c r="O34" s="90" t="s">
        <v>197</v>
      </c>
      <c r="P34" s="73">
        <v>0</v>
      </c>
      <c r="Q34" s="73">
        <v>37.76496460339623</v>
      </c>
      <c r="R34" s="73">
        <v>0</v>
      </c>
      <c r="S34" s="73">
        <v>97.595735228297428</v>
      </c>
      <c r="T34" s="73">
        <v>97.595735228297428</v>
      </c>
      <c r="U34" s="73">
        <v>171.51852988954849</v>
      </c>
      <c r="V34" s="73">
        <v>7.7185803725700955E-2</v>
      </c>
      <c r="W34" s="73">
        <v>14.795319337585299</v>
      </c>
      <c r="X34" s="73">
        <v>10.361330415343289</v>
      </c>
      <c r="Y34" s="73">
        <v>250.39620553459326</v>
      </c>
      <c r="Z34" s="73">
        <v>8114.3413940927194</v>
      </c>
      <c r="AA34" s="73">
        <v>68.190763017804542</v>
      </c>
      <c r="AB34" s="73">
        <v>52.247495097495019</v>
      </c>
      <c r="AC34" s="73">
        <v>10.521676623412755</v>
      </c>
      <c r="AD34" s="73">
        <v>0</v>
      </c>
      <c r="AE34" s="73">
        <v>0</v>
      </c>
      <c r="AF34" s="73">
        <v>68.235047075822465</v>
      </c>
      <c r="AG34" s="73">
        <v>68.235047075822465</v>
      </c>
      <c r="AH34" s="73">
        <v>2305434.7937719431</v>
      </c>
      <c r="AI34" s="73">
        <v>0</v>
      </c>
      <c r="AJ34" s="73">
        <v>22.027443846647593</v>
      </c>
      <c r="AK34" s="73">
        <v>4.5957111273974993</v>
      </c>
      <c r="AL34" s="73">
        <v>9.1461214305559491</v>
      </c>
      <c r="AM34" s="73">
        <v>14.797030033172948</v>
      </c>
      <c r="AN34" s="73">
        <v>0</v>
      </c>
      <c r="AO34" s="73">
        <v>0</v>
      </c>
      <c r="AP34" s="73">
        <v>2038.0875920567469</v>
      </c>
      <c r="AQ34" s="73">
        <v>0</v>
      </c>
      <c r="AR34" s="73">
        <v>1295.7719966710206</v>
      </c>
      <c r="AS34" s="73">
        <v>317.40233857482207</v>
      </c>
      <c r="AT34" s="73">
        <v>35.266865993154646</v>
      </c>
      <c r="AU34" s="73">
        <v>352.66920456797681</v>
      </c>
      <c r="AV34" s="73">
        <v>0</v>
      </c>
      <c r="AW34" s="73">
        <v>44.75388914152019</v>
      </c>
      <c r="AX34" s="73">
        <v>0.23778931452790775</v>
      </c>
      <c r="AY34" s="73">
        <v>385.29144553944343</v>
      </c>
      <c r="AZ34" s="73">
        <v>0.26156878078892404</v>
      </c>
      <c r="BA34" s="73">
        <v>71.732958679872368</v>
      </c>
      <c r="BB34" s="73">
        <v>86.396585371230771</v>
      </c>
      <c r="BC34" s="73">
        <v>7.9262916604661657E-2</v>
      </c>
      <c r="BD34" s="73">
        <v>0</v>
      </c>
      <c r="BE34" s="73">
        <v>55.801108781560515</v>
      </c>
      <c r="BF34" s="73">
        <v>1316.8068067148374</v>
      </c>
      <c r="BG34" s="73">
        <v>792.58658790610491</v>
      </c>
      <c r="BH34" s="73">
        <v>524.22021880873251</v>
      </c>
      <c r="BI34" s="73">
        <v>0.63885894365537343</v>
      </c>
      <c r="BJ34" s="73">
        <v>0</v>
      </c>
      <c r="BK34" s="73">
        <v>18.943844309595075</v>
      </c>
      <c r="BL34" s="73">
        <v>5.1917153292878551</v>
      </c>
      <c r="BM34" s="73">
        <v>215.35741199424592</v>
      </c>
      <c r="BN34" s="73">
        <v>14.267340718817</v>
      </c>
      <c r="BO34" s="73">
        <v>2.7742046914355956</v>
      </c>
      <c r="BP34" s="73">
        <v>307.69873443674669</v>
      </c>
      <c r="BQ34" s="73">
        <v>16.117340127131726</v>
      </c>
      <c r="BR34" s="73">
        <v>0.11889432232675805</v>
      </c>
      <c r="BS34" s="73">
        <v>13.078383020001434</v>
      </c>
      <c r="BT34" s="73">
        <v>7.9262954083235485E-3</v>
      </c>
      <c r="BU34" s="73">
        <v>161.69684653957023</v>
      </c>
      <c r="BV34" s="73">
        <v>319.94426573520525</v>
      </c>
      <c r="BW34" s="73">
        <v>0</v>
      </c>
      <c r="BX34" s="73">
        <v>1.313785922178607E-2</v>
      </c>
      <c r="BY34" s="73">
        <v>46.388622896564435</v>
      </c>
      <c r="BZ34" s="73">
        <v>0</v>
      </c>
      <c r="CA34" s="73">
        <v>149.65841472802128</v>
      </c>
      <c r="CB34" s="73">
        <v>1205.7562693386683</v>
      </c>
      <c r="CC34" s="73">
        <v>34.030283271167953</v>
      </c>
      <c r="CD34" s="73"/>
      <c r="CE34" s="44">
        <f t="shared" si="0"/>
        <v>-9.3480783637470919E-5</v>
      </c>
      <c r="CF34" s="44">
        <f t="shared" si="1"/>
        <v>-8.4585844445842127E-5</v>
      </c>
      <c r="CG34" s="44">
        <f t="shared" si="2"/>
        <v>-9.5818385515316227E-5</v>
      </c>
      <c r="CH34" s="44">
        <f t="shared" si="3"/>
        <v>-1.3909998187884863E-4</v>
      </c>
      <c r="CI34" s="44">
        <f t="shared" si="4"/>
        <v>-1.4433196615619025E-4</v>
      </c>
      <c r="CJ34" s="44">
        <f t="shared" si="5"/>
        <v>-1.1287418695786796E-4</v>
      </c>
      <c r="CK34" s="44">
        <f t="shared" si="6"/>
        <v>-1.0426448137164876E-4</v>
      </c>
      <c r="CL34" s="80">
        <f t="shared" si="7"/>
        <v>-1.0926303707991798E-4</v>
      </c>
      <c r="CM34" s="80">
        <f t="shared" si="8"/>
        <v>-1.0276940310305176E-4</v>
      </c>
      <c r="CN34" s="80">
        <f t="shared" si="9"/>
        <v>-1.0042106356057619E-4</v>
      </c>
      <c r="CO34" s="44" t="str">
        <f t="shared" si="10"/>
        <v/>
      </c>
      <c r="CP34" s="44">
        <f t="shared" si="11"/>
        <v>-1.0900738402804128E-4</v>
      </c>
    </row>
    <row r="35" spans="1:94" x14ac:dyDescent="0.25">
      <c r="A35" s="33" t="s">
        <v>198</v>
      </c>
      <c r="B35" s="73">
        <v>30123.540000000285</v>
      </c>
      <c r="C35" s="73">
        <v>7235.356000000028</v>
      </c>
      <c r="D35" s="73">
        <v>1199.5549999999932</v>
      </c>
      <c r="E35" s="73">
        <v>4600.4190000000062</v>
      </c>
      <c r="F35" s="73">
        <v>2977.6670000000649</v>
      </c>
      <c r="G35" s="73">
        <v>424.24579999997667</v>
      </c>
      <c r="H35" s="73">
        <v>4302.4580000000788</v>
      </c>
      <c r="I35" s="73">
        <v>321.34599999999102</v>
      </c>
      <c r="J35" s="73">
        <v>52.24629999999982</v>
      </c>
      <c r="K35" s="73">
        <v>262.50520000000267</v>
      </c>
      <c r="L35" s="73"/>
      <c r="M35" s="73">
        <v>34.784580000001604</v>
      </c>
      <c r="N35" s="73"/>
      <c r="O35" s="90" t="s">
        <v>198</v>
      </c>
      <c r="P35" s="73">
        <v>0</v>
      </c>
      <c r="Q35" s="73">
        <v>133.430226733653</v>
      </c>
      <c r="R35" s="73">
        <v>0</v>
      </c>
      <c r="S35" s="73">
        <v>321.34580892381808</v>
      </c>
      <c r="T35" s="73">
        <v>321.34580892381808</v>
      </c>
      <c r="U35" s="73">
        <v>578.39894079845885</v>
      </c>
      <c r="V35" s="73">
        <v>0.21073474516847168</v>
      </c>
      <c r="W35" s="73">
        <v>52.246377795132489</v>
      </c>
      <c r="X35" s="73">
        <v>34.784590721550998</v>
      </c>
      <c r="Y35" s="73">
        <v>898.21214617697638</v>
      </c>
      <c r="Z35" s="73">
        <v>30123.529031013524</v>
      </c>
      <c r="AA35" s="73">
        <v>239.97325095439732</v>
      </c>
      <c r="AB35" s="73">
        <v>169.57439217122968</v>
      </c>
      <c r="AC35" s="73">
        <v>39.271408188610927</v>
      </c>
      <c r="AD35" s="73">
        <v>0</v>
      </c>
      <c r="AE35" s="73">
        <v>0</v>
      </c>
      <c r="AF35" s="73">
        <v>262.50514472479153</v>
      </c>
      <c r="AG35" s="73">
        <v>262.50514472479153</v>
      </c>
      <c r="AH35" s="73">
        <v>8178244.4382744422</v>
      </c>
      <c r="AI35" s="73">
        <v>0</v>
      </c>
      <c r="AJ35" s="73">
        <v>72.229668251151622</v>
      </c>
      <c r="AK35" s="73">
        <v>15.328106560814277</v>
      </c>
      <c r="AL35" s="73">
        <v>28.410620697953103</v>
      </c>
      <c r="AM35" s="73">
        <v>51.359786730049542</v>
      </c>
      <c r="AN35" s="73">
        <v>0</v>
      </c>
      <c r="AO35" s="73">
        <v>0</v>
      </c>
      <c r="AP35" s="73">
        <v>7235.3511360968259</v>
      </c>
      <c r="AQ35" s="73">
        <v>0</v>
      </c>
      <c r="AR35" s="73">
        <v>4605.4660374675504</v>
      </c>
      <c r="AS35" s="73">
        <v>1079.5982835033649</v>
      </c>
      <c r="AT35" s="73">
        <v>119.95543619438149</v>
      </c>
      <c r="AU35" s="73">
        <v>1199.5537196977464</v>
      </c>
      <c r="AV35" s="73">
        <v>0</v>
      </c>
      <c r="AW35" s="73">
        <v>151.12006375584912</v>
      </c>
      <c r="AX35" s="73">
        <v>0.8932998995794682</v>
      </c>
      <c r="AY35" s="73">
        <v>1425.7301847166782</v>
      </c>
      <c r="AZ35" s="73">
        <v>0.98262932180316032</v>
      </c>
      <c r="BA35" s="73">
        <v>269.47873895622178</v>
      </c>
      <c r="BB35" s="73">
        <v>324.56554749031335</v>
      </c>
      <c r="BC35" s="73">
        <v>0.29776667250891498</v>
      </c>
      <c r="BD35" s="73">
        <v>0</v>
      </c>
      <c r="BE35" s="73">
        <v>209.6276732970673</v>
      </c>
      <c r="BF35" s="73">
        <v>4600.2573357361507</v>
      </c>
      <c r="BG35" s="73">
        <v>2977.5056250046014</v>
      </c>
      <c r="BH35" s="73">
        <v>1622.751710731548</v>
      </c>
      <c r="BI35" s="73">
        <v>2.3999998677226806</v>
      </c>
      <c r="BJ35" s="73">
        <v>0</v>
      </c>
      <c r="BK35" s="73">
        <v>71.166232301019079</v>
      </c>
      <c r="BL35" s="73">
        <v>19.503701009165713</v>
      </c>
      <c r="BM35" s="73">
        <v>809.03174115533227</v>
      </c>
      <c r="BN35" s="73">
        <v>53.597989054051823</v>
      </c>
      <c r="BO35" s="73">
        <v>10.421830779829913</v>
      </c>
      <c r="BP35" s="73">
        <v>1155.9305368805701</v>
      </c>
      <c r="BQ35" s="73">
        <v>50.528249618695185</v>
      </c>
      <c r="BR35" s="73">
        <v>0.4466503156467535</v>
      </c>
      <c r="BS35" s="73">
        <v>49.131511312466564</v>
      </c>
      <c r="BT35" s="73">
        <v>2.9776691303317396E-2</v>
      </c>
      <c r="BU35" s="73">
        <v>424.24539135898408</v>
      </c>
      <c r="BV35" s="73">
        <v>1204.7734648795913</v>
      </c>
      <c r="BW35" s="73">
        <v>0</v>
      </c>
      <c r="BX35" s="73">
        <v>3.5869887272948736E-2</v>
      </c>
      <c r="BY35" s="73">
        <v>167.3806721501436</v>
      </c>
      <c r="BZ35" s="73">
        <v>0</v>
      </c>
      <c r="CA35" s="73">
        <v>562.42781724102599</v>
      </c>
      <c r="CB35" s="73">
        <v>4302.459637119221</v>
      </c>
      <c r="CC35" s="73">
        <v>124.69144268945806</v>
      </c>
      <c r="CD35" s="73"/>
      <c r="CE35" s="44">
        <f t="shared" ref="CE35:CE51" si="12">IF(Z35=0,"",(Z35-B35)/B35)</f>
        <v>-3.6413339071096429E-7</v>
      </c>
      <c r="CF35" s="44">
        <f t="shared" ref="CF35:CF51" si="13">IF(AP35=0,"",(AP35-C35)/C35)</f>
        <v>-6.7224103444555911E-7</v>
      </c>
      <c r="CG35" s="44">
        <f t="shared" ref="CG35:CG51" si="14">IF(AU35=0,"",(AU35-D35)/D35)</f>
        <v>-1.0673143347898356E-6</v>
      </c>
      <c r="CH35" s="44">
        <f t="shared" ref="CH35:CH51" si="15">IF(BF35=0,"",(BF35-E35)/E35)</f>
        <v>-3.5141204280637797E-5</v>
      </c>
      <c r="CI35" s="44">
        <f t="shared" ref="CI35:CI51" si="16">IF(BG35=0,"",(BG35-F35)/F35)</f>
        <v>-5.4195111630538775E-5</v>
      </c>
      <c r="CJ35" s="44">
        <f t="shared" ref="CJ35:CJ51" si="17">IF(BU35=0,"",(BU35-G35)/G35)</f>
        <v>-9.6321753235740599E-7</v>
      </c>
      <c r="CK35" s="44">
        <f t="shared" ref="CK35:CK51" si="18">IF(CB35=0,"",(CB35-H35)/H35)</f>
        <v>3.8050787300832964E-7</v>
      </c>
      <c r="CL35" s="80">
        <f t="shared" ref="CL35:CL51" si="19">IF(I35=0,"",(T35-I35)/I35)</f>
        <v>-5.9461195390365852E-7</v>
      </c>
      <c r="CM35" s="80">
        <f t="shared" ref="CM35:CM51" si="20">IF(W35=0,"",(W35-J35)/J35)</f>
        <v>1.4890075023160904E-6</v>
      </c>
      <c r="CN35" s="80">
        <f t="shared" ref="CN35:CN51" si="21">IF(AF35=0,"",(AF35-K35)/K35)</f>
        <v>-2.1056806165708286E-7</v>
      </c>
      <c r="CO35" s="44" t="str">
        <f t="shared" si="10"/>
        <v/>
      </c>
      <c r="CP35" s="44">
        <f t="shared" si="11"/>
        <v>3.0822707631015258E-7</v>
      </c>
    </row>
    <row r="36" spans="1:94" x14ac:dyDescent="0.25">
      <c r="A36" s="33" t="s">
        <v>199</v>
      </c>
      <c r="B36" s="73">
        <v>76.77</v>
      </c>
      <c r="C36" s="73">
        <v>11.683</v>
      </c>
      <c r="D36" s="73">
        <v>2.4079999999999999</v>
      </c>
      <c r="E36" s="73">
        <v>12.006</v>
      </c>
      <c r="F36" s="73">
        <v>8.3290000000000006</v>
      </c>
      <c r="G36" s="73">
        <v>0.52399999999999991</v>
      </c>
      <c r="H36" s="73">
        <v>9.6519999999999975</v>
      </c>
      <c r="I36" s="73">
        <v>0.70159999999999989</v>
      </c>
      <c r="J36" s="73">
        <v>0.11660000000000002</v>
      </c>
      <c r="K36" s="73">
        <v>0.60299999999999998</v>
      </c>
      <c r="L36" s="73"/>
      <c r="M36" s="73">
        <v>7.6530000000000001E-2</v>
      </c>
      <c r="N36" s="73"/>
      <c r="O36" s="90" t="s">
        <v>199</v>
      </c>
      <c r="P36" s="73">
        <v>0</v>
      </c>
      <c r="Q36" s="73">
        <v>0.29748725970447049</v>
      </c>
      <c r="R36" s="73">
        <v>0</v>
      </c>
      <c r="S36" s="73">
        <v>0.7015927155905356</v>
      </c>
      <c r="T36" s="73">
        <v>0.7015927155905356</v>
      </c>
      <c r="U36" s="73">
        <v>1.2543421261925625</v>
      </c>
      <c r="V36" s="73">
        <v>3.9082925132139532E-4</v>
      </c>
      <c r="W36" s="73">
        <v>0.11659990771646359</v>
      </c>
      <c r="X36" s="73">
        <v>7.6530285561952627E-2</v>
      </c>
      <c r="Y36" s="73">
        <v>2.0198142088769102</v>
      </c>
      <c r="Z36" s="73">
        <v>76.769982307908521</v>
      </c>
      <c r="AA36" s="73">
        <v>0.53380954800178582</v>
      </c>
      <c r="AB36" s="73">
        <v>0.35890742356189748</v>
      </c>
      <c r="AC36" s="73">
        <v>9.0228837955323354E-2</v>
      </c>
      <c r="AD36" s="73">
        <v>0</v>
      </c>
      <c r="AE36" s="73">
        <v>0</v>
      </c>
      <c r="AF36" s="73">
        <v>0.60299920493614856</v>
      </c>
      <c r="AG36" s="73">
        <v>0.60299920493614856</v>
      </c>
      <c r="AH36" s="73">
        <v>18298.362349465653</v>
      </c>
      <c r="AI36" s="73">
        <v>0</v>
      </c>
      <c r="AJ36" s="73">
        <v>0.15389906354271732</v>
      </c>
      <c r="AK36" s="73">
        <v>3.3014247321880325E-2</v>
      </c>
      <c r="AL36" s="73">
        <v>5.8361783122913173E-2</v>
      </c>
      <c r="AM36" s="73">
        <v>0.11333280702392563</v>
      </c>
      <c r="AN36" s="73">
        <v>0</v>
      </c>
      <c r="AO36" s="73">
        <v>0</v>
      </c>
      <c r="AP36" s="73">
        <v>11.683004679310173</v>
      </c>
      <c r="AQ36" s="73">
        <v>0</v>
      </c>
      <c r="AR36" s="73">
        <v>10.308399058626408</v>
      </c>
      <c r="AS36" s="73">
        <v>2.1671768602875923</v>
      </c>
      <c r="AT36" s="73">
        <v>0.24080155866774694</v>
      </c>
      <c r="AU36" s="73">
        <v>2.4079784189553401</v>
      </c>
      <c r="AV36" s="73">
        <v>0</v>
      </c>
      <c r="AW36" s="73">
        <v>0.32799379509140919</v>
      </c>
      <c r="AX36" s="73">
        <v>2.4987234136366883E-3</v>
      </c>
      <c r="AY36" s="73">
        <v>3.2608450123183261</v>
      </c>
      <c r="AZ36" s="73">
        <v>2.7485750976923122E-3</v>
      </c>
      <c r="BA36" s="73">
        <v>0.75377487502549068</v>
      </c>
      <c r="BB36" s="73">
        <v>0.90786024901205387</v>
      </c>
      <c r="BC36" s="73">
        <v>8.3290409343187983E-4</v>
      </c>
      <c r="BD36" s="73">
        <v>0</v>
      </c>
      <c r="BE36" s="73">
        <v>0.58636174539922958</v>
      </c>
      <c r="BF36" s="73">
        <v>12.005548108654798</v>
      </c>
      <c r="BG36" s="73">
        <v>8.3285492605697868</v>
      </c>
      <c r="BH36" s="73">
        <v>3.6769988480850091</v>
      </c>
      <c r="BI36" s="73">
        <v>6.7131543180277455E-3</v>
      </c>
      <c r="BJ36" s="73">
        <v>0</v>
      </c>
      <c r="BK36" s="73">
        <v>0.19906298053869936</v>
      </c>
      <c r="BL36" s="73">
        <v>5.4554836113912819E-2</v>
      </c>
      <c r="BM36" s="73">
        <v>2.2629888060318462</v>
      </c>
      <c r="BN36" s="73">
        <v>0.14992239730595194</v>
      </c>
      <c r="BO36" s="73">
        <v>2.915170555068701E-2</v>
      </c>
      <c r="BP36" s="73">
        <v>3.2333171293617067</v>
      </c>
      <c r="BQ36" s="73">
        <v>0.10447046406807871</v>
      </c>
      <c r="BR36" s="73">
        <v>1.2493599431207525E-3</v>
      </c>
      <c r="BS36" s="73">
        <v>0.1374285289108616</v>
      </c>
      <c r="BT36" s="73">
        <v>8.3290453435627787E-5</v>
      </c>
      <c r="BU36" s="73">
        <v>0.52399787033515777</v>
      </c>
      <c r="BV36" s="73">
        <v>2.7809024819927579</v>
      </c>
      <c r="BW36" s="73">
        <v>0</v>
      </c>
      <c r="BX36" s="73">
        <v>6.6517590599491825E-5</v>
      </c>
      <c r="BY36" s="73">
        <v>0.37761406229269667</v>
      </c>
      <c r="BZ36" s="73">
        <v>0</v>
      </c>
      <c r="CA36" s="73">
        <v>1.2968756373617292</v>
      </c>
      <c r="CB36" s="73">
        <v>9.651997332407392</v>
      </c>
      <c r="CC36" s="73">
        <v>0.28368895714821124</v>
      </c>
      <c r="CD36" s="73"/>
      <c r="CE36" s="44">
        <f t="shared" si="12"/>
        <v>-2.3045579621462042E-7</v>
      </c>
      <c r="CF36" s="44">
        <f t="shared" si="13"/>
        <v>4.0052299692860106E-7</v>
      </c>
      <c r="CG36" s="44">
        <f t="shared" si="14"/>
        <v>-8.9622278487411222E-6</v>
      </c>
      <c r="CH36" s="44">
        <f t="shared" si="15"/>
        <v>-3.763879270382069E-5</v>
      </c>
      <c r="CI36" s="44">
        <f t="shared" si="16"/>
        <v>-5.4116872399302052E-5</v>
      </c>
      <c r="CJ36" s="44">
        <f t="shared" si="17"/>
        <v>-4.0642458819526036E-6</v>
      </c>
      <c r="CK36" s="44">
        <f t="shared" si="18"/>
        <v>-2.7637718664281431E-7</v>
      </c>
      <c r="CL36" s="80">
        <f t="shared" si="19"/>
        <v>-1.0382567651499568E-5</v>
      </c>
      <c r="CM36" s="80">
        <f t="shared" si="20"/>
        <v>-7.9145400032188529E-7</v>
      </c>
      <c r="CN36" s="80">
        <f t="shared" si="21"/>
        <v>-1.3185138497877757E-6</v>
      </c>
      <c r="CO36" s="44" t="str">
        <f t="shared" si="10"/>
        <v/>
      </c>
      <c r="CP36" s="44">
        <f t="shared" si="11"/>
        <v>3.7313726986275686E-6</v>
      </c>
    </row>
    <row r="37" spans="1:94" x14ac:dyDescent="0.25">
      <c r="A37" s="33" t="s">
        <v>200</v>
      </c>
      <c r="B37" s="73">
        <v>14339.190000000082</v>
      </c>
      <c r="C37" s="73">
        <v>3384.9129999999755</v>
      </c>
      <c r="D37" s="73">
        <v>557.59300000000121</v>
      </c>
      <c r="E37" s="73">
        <v>2067.1760000000027</v>
      </c>
      <c r="F37" s="73">
        <v>1332.9539999999924</v>
      </c>
      <c r="G37" s="73">
        <v>154.88310000000058</v>
      </c>
      <c r="H37" s="73">
        <v>2077.7300000000378</v>
      </c>
      <c r="I37" s="73">
        <v>144.1986000000002</v>
      </c>
      <c r="J37" s="73">
        <v>24.913600000000031</v>
      </c>
      <c r="K37" s="73">
        <v>134.46179999999995</v>
      </c>
      <c r="L37" s="73"/>
      <c r="M37" s="73">
        <v>15.89658000000049</v>
      </c>
      <c r="N37" s="73"/>
      <c r="O37" s="90" t="s">
        <v>200</v>
      </c>
      <c r="P37" s="73">
        <v>0</v>
      </c>
      <c r="Q37" s="73">
        <v>63.563444685551445</v>
      </c>
      <c r="R37" s="73">
        <v>0</v>
      </c>
      <c r="S37" s="73">
        <v>144.06663817449103</v>
      </c>
      <c r="T37" s="73">
        <v>144.06663817449103</v>
      </c>
      <c r="U37" s="73">
        <v>259.42457440268527</v>
      </c>
      <c r="V37" s="73">
        <v>6.4218692438763852E-2</v>
      </c>
      <c r="W37" s="73">
        <v>24.890204262489956</v>
      </c>
      <c r="X37" s="73">
        <v>15.881945766036781</v>
      </c>
      <c r="Y37" s="73">
        <v>435.77850058354153</v>
      </c>
      <c r="Z37" s="73">
        <v>14326.132500427144</v>
      </c>
      <c r="AA37" s="73">
        <v>113.7599634174904</v>
      </c>
      <c r="AB37" s="73">
        <v>72.012370522495402</v>
      </c>
      <c r="AC37" s="73">
        <v>19.931678228419788</v>
      </c>
      <c r="AD37" s="73">
        <v>0</v>
      </c>
      <c r="AE37" s="73">
        <v>0</v>
      </c>
      <c r="AF37" s="73">
        <v>134.33225950063985</v>
      </c>
      <c r="AG37" s="73">
        <v>134.33225950063985</v>
      </c>
      <c r="AH37" s="73">
        <v>3936397.9549661865</v>
      </c>
      <c r="AI37" s="73">
        <v>0</v>
      </c>
      <c r="AJ37" s="73">
        <v>31.142015810581082</v>
      </c>
      <c r="AK37" s="73">
        <v>6.7712362561742099</v>
      </c>
      <c r="AL37" s="73">
        <v>11.255464502865403</v>
      </c>
      <c r="AM37" s="73">
        <v>23.929256340680226</v>
      </c>
      <c r="AN37" s="73">
        <v>0</v>
      </c>
      <c r="AO37" s="73">
        <v>0</v>
      </c>
      <c r="AP37" s="73">
        <v>3381.3948676400041</v>
      </c>
      <c r="AQ37" s="73">
        <v>0</v>
      </c>
      <c r="AR37" s="73">
        <v>2211.3506729057467</v>
      </c>
      <c r="AS37" s="73">
        <v>501.34642270319722</v>
      </c>
      <c r="AT37" s="73">
        <v>55.705272364512183</v>
      </c>
      <c r="AU37" s="73">
        <v>557.05169506770937</v>
      </c>
      <c r="AV37" s="73">
        <v>0</v>
      </c>
      <c r="AW37" s="73">
        <v>67.903181768657959</v>
      </c>
      <c r="AX37" s="73">
        <v>0.39954695811769381</v>
      </c>
      <c r="AY37" s="73">
        <v>716.78964897336266</v>
      </c>
      <c r="AZ37" s="73">
        <v>0.4395020299056972</v>
      </c>
      <c r="BA37" s="73">
        <v>120.5300744611077</v>
      </c>
      <c r="BB37" s="73">
        <v>145.16883656586032</v>
      </c>
      <c r="BC37" s="73">
        <v>0.13318215115990673</v>
      </c>
      <c r="BD37" s="73">
        <v>0</v>
      </c>
      <c r="BE37" s="73">
        <v>93.760431995678971</v>
      </c>
      <c r="BF37" s="73">
        <v>2065.3401914629317</v>
      </c>
      <c r="BG37" s="73">
        <v>1331.7522097392484</v>
      </c>
      <c r="BH37" s="73">
        <v>733.58798172368392</v>
      </c>
      <c r="BI37" s="73">
        <v>1.0734477675446574</v>
      </c>
      <c r="BJ37" s="73">
        <v>0</v>
      </c>
      <c r="BK37" s="73">
        <v>31.830596702987812</v>
      </c>
      <c r="BL37" s="73">
        <v>8.7234514569795554</v>
      </c>
      <c r="BM37" s="73">
        <v>361.85662538512003</v>
      </c>
      <c r="BN37" s="73">
        <v>23.972839420845801</v>
      </c>
      <c r="BO37" s="73">
        <v>4.6613828017438568</v>
      </c>
      <c r="BP37" s="73">
        <v>517.01411332859345</v>
      </c>
      <c r="BQ37" s="73">
        <v>20.32535944957468</v>
      </c>
      <c r="BR37" s="73">
        <v>0.199773560078705</v>
      </c>
      <c r="BS37" s="73">
        <v>21.975086944779729</v>
      </c>
      <c r="BT37" s="73">
        <v>1.3318208744633126E-2</v>
      </c>
      <c r="BU37" s="73">
        <v>154.73281104074684</v>
      </c>
      <c r="BV37" s="73">
        <v>617.32653941156445</v>
      </c>
      <c r="BW37" s="73">
        <v>0</v>
      </c>
      <c r="BX37" s="73">
        <v>1.0930600664689117E-2</v>
      </c>
      <c r="BY37" s="73">
        <v>81.768506916763414</v>
      </c>
      <c r="BZ37" s="73">
        <v>0</v>
      </c>
      <c r="CA37" s="73">
        <v>287.57309319400099</v>
      </c>
      <c r="CB37" s="73">
        <v>2075.7737000722013</v>
      </c>
      <c r="CC37" s="73">
        <v>62.001251159438269</v>
      </c>
      <c r="CD37" s="73"/>
      <c r="CE37" s="44">
        <f t="shared" si="12"/>
        <v>-9.1061626025866124E-4</v>
      </c>
      <c r="CF37" s="44">
        <f t="shared" si="13"/>
        <v>-1.0393568047306853E-3</v>
      </c>
      <c r="CG37" s="44">
        <f t="shared" si="14"/>
        <v>-9.7078860798438234E-4</v>
      </c>
      <c r="CH37" s="44">
        <f t="shared" si="15"/>
        <v>-8.8807558576095428E-4</v>
      </c>
      <c r="CI37" s="44">
        <f t="shared" si="16"/>
        <v>-9.0159920053057045E-4</v>
      </c>
      <c r="CJ37" s="44">
        <f t="shared" si="17"/>
        <v>-9.703380114017752E-4</v>
      </c>
      <c r="CK37" s="44">
        <f t="shared" si="18"/>
        <v>-9.4155637538871281E-4</v>
      </c>
      <c r="CL37" s="80">
        <f t="shared" si="19"/>
        <v>-9.1513943623006935E-4</v>
      </c>
      <c r="CM37" s="80">
        <f t="shared" si="20"/>
        <v>-9.3907494340741754E-4</v>
      </c>
      <c r="CN37" s="80">
        <f t="shared" si="21"/>
        <v>-9.6340000922272328E-4</v>
      </c>
      <c r="CO37" s="44" t="str">
        <f t="shared" si="10"/>
        <v/>
      </c>
      <c r="CP37" s="44">
        <f t="shared" si="11"/>
        <v>-9.2059008690607185E-4</v>
      </c>
    </row>
    <row r="38" spans="1:94" x14ac:dyDescent="0.25">
      <c r="A38" s="33" t="s">
        <v>201</v>
      </c>
      <c r="B38" s="73">
        <v>9255.2000000000462</v>
      </c>
      <c r="C38" s="73">
        <v>1117.8000000000036</v>
      </c>
      <c r="D38" s="73">
        <v>286.89200000000199</v>
      </c>
      <c r="E38" s="73">
        <v>1515.7399999999843</v>
      </c>
      <c r="F38" s="73">
        <v>1042.8120000000063</v>
      </c>
      <c r="G38" s="73">
        <v>77.497799999999955</v>
      </c>
      <c r="H38" s="73">
        <v>1143.1999999999869</v>
      </c>
      <c r="I38" s="73">
        <v>88.688000000000159</v>
      </c>
      <c r="J38" s="73">
        <v>13.937200000000018</v>
      </c>
      <c r="K38" s="73">
        <v>67.349599999999811</v>
      </c>
      <c r="L38" s="73"/>
      <c r="M38" s="73">
        <v>9.5273999999999361</v>
      </c>
      <c r="N38" s="73"/>
      <c r="O38" s="90" t="s">
        <v>201</v>
      </c>
      <c r="P38" s="73">
        <v>0</v>
      </c>
      <c r="Q38" s="73">
        <v>35.696175751289985</v>
      </c>
      <c r="R38" s="73">
        <v>0</v>
      </c>
      <c r="S38" s="73">
        <v>88.72115167580813</v>
      </c>
      <c r="T38" s="73">
        <v>88.72115167580813</v>
      </c>
      <c r="U38" s="73">
        <v>159.2426781692819</v>
      </c>
      <c r="V38" s="73">
        <v>6.6491424589075018E-2</v>
      </c>
      <c r="W38" s="73">
        <v>13.942615717621653</v>
      </c>
      <c r="X38" s="73">
        <v>9.5310264829643359</v>
      </c>
      <c r="Y38" s="73">
        <v>238.09052285035585</v>
      </c>
      <c r="Z38" s="73">
        <v>9259.023613926598</v>
      </c>
      <c r="AA38" s="73">
        <v>64.35551191256468</v>
      </c>
      <c r="AB38" s="73">
        <v>47.817958230129463</v>
      </c>
      <c r="AC38" s="73">
        <v>10.164046370459166</v>
      </c>
      <c r="AD38" s="73">
        <v>0</v>
      </c>
      <c r="AE38" s="73">
        <v>0</v>
      </c>
      <c r="AF38" s="73">
        <v>67.377080649724135</v>
      </c>
      <c r="AG38" s="73">
        <v>67.377080649724135</v>
      </c>
      <c r="AH38" s="73">
        <v>2179307.6728208689</v>
      </c>
      <c r="AI38" s="73">
        <v>0</v>
      </c>
      <c r="AJ38" s="73">
        <v>20.236820681702191</v>
      </c>
      <c r="AK38" s="73">
        <v>4.2490860573982152</v>
      </c>
      <c r="AL38" s="73">
        <v>8.2377535736466765</v>
      </c>
      <c r="AM38" s="73">
        <v>13.890462495213219</v>
      </c>
      <c r="AN38" s="73">
        <v>0</v>
      </c>
      <c r="AO38" s="73">
        <v>0</v>
      </c>
      <c r="AP38" s="73">
        <v>1118.2738258458858</v>
      </c>
      <c r="AQ38" s="73">
        <v>0</v>
      </c>
      <c r="AR38" s="73">
        <v>1227.1656681933675</v>
      </c>
      <c r="AS38" s="73">
        <v>258.29997316975033</v>
      </c>
      <c r="AT38" s="73">
        <v>28.70002736376815</v>
      </c>
      <c r="AU38" s="73">
        <v>287.00000053351846</v>
      </c>
      <c r="AV38" s="73">
        <v>0</v>
      </c>
      <c r="AW38" s="73">
        <v>41.571673581463543</v>
      </c>
      <c r="AX38" s="73">
        <v>0.31297569073562725</v>
      </c>
      <c r="AY38" s="73">
        <v>370.90799880619721</v>
      </c>
      <c r="AZ38" s="73">
        <v>0.34427440819678451</v>
      </c>
      <c r="BA38" s="73">
        <v>94.414296973605161</v>
      </c>
      <c r="BB38" s="73">
        <v>113.71445096645115</v>
      </c>
      <c r="BC38" s="73">
        <v>0.10432496635195689</v>
      </c>
      <c r="BD38" s="73">
        <v>0</v>
      </c>
      <c r="BE38" s="73">
        <v>73.444935928173422</v>
      </c>
      <c r="BF38" s="73">
        <v>1516.3075055341519</v>
      </c>
      <c r="BG38" s="73">
        <v>1043.1955910955319</v>
      </c>
      <c r="BH38" s="73">
        <v>473.11191443862054</v>
      </c>
      <c r="BI38" s="73">
        <v>0.84085881380313832</v>
      </c>
      <c r="BJ38" s="73">
        <v>0</v>
      </c>
      <c r="BK38" s="73">
        <v>24.933727409514049</v>
      </c>
      <c r="BL38" s="73">
        <v>6.8333015206380185</v>
      </c>
      <c r="BM38" s="73">
        <v>283.45150933932996</v>
      </c>
      <c r="BN38" s="73">
        <v>18.778532493372357</v>
      </c>
      <c r="BO38" s="73">
        <v>3.6513849214878999</v>
      </c>
      <c r="BP38" s="73">
        <v>404.99043987720256</v>
      </c>
      <c r="BQ38" s="73">
        <v>14.564893658761994</v>
      </c>
      <c r="BR38" s="73">
        <v>0.15648771419280522</v>
      </c>
      <c r="BS38" s="73">
        <v>17.213657589135625</v>
      </c>
      <c r="BT38" s="73">
        <v>1.0432483341325087E-2</v>
      </c>
      <c r="BU38" s="73">
        <v>77.517808693926796</v>
      </c>
      <c r="BV38" s="73">
        <v>310.17572625936276</v>
      </c>
      <c r="BW38" s="73">
        <v>0</v>
      </c>
      <c r="BX38" s="73">
        <v>1.1317702040421743E-2</v>
      </c>
      <c r="BY38" s="73">
        <v>44.210788957555522</v>
      </c>
      <c r="BZ38" s="73">
        <v>0</v>
      </c>
      <c r="CA38" s="73">
        <v>144.97200055953306</v>
      </c>
      <c r="CB38" s="73">
        <v>1143.6488674305679</v>
      </c>
      <c r="CC38" s="73">
        <v>32.631012070382553</v>
      </c>
      <c r="CD38" s="73"/>
      <c r="CE38" s="44">
        <f t="shared" si="12"/>
        <v>4.1313142088251191E-4</v>
      </c>
      <c r="CF38" s="44">
        <f t="shared" si="13"/>
        <v>4.23891434856122E-4</v>
      </c>
      <c r="CG38" s="44">
        <f t="shared" si="14"/>
        <v>3.7645013983127261E-4</v>
      </c>
      <c r="CH38" s="44">
        <f t="shared" si="15"/>
        <v>3.7440823239315459E-4</v>
      </c>
      <c r="CI38" s="44">
        <f t="shared" si="16"/>
        <v>3.6784300096816535E-4</v>
      </c>
      <c r="CJ38" s="44">
        <f t="shared" si="17"/>
        <v>2.5818402492509785E-4</v>
      </c>
      <c r="CK38" s="44">
        <f t="shared" si="18"/>
        <v>3.9264120939556404E-4</v>
      </c>
      <c r="CL38" s="80">
        <f t="shared" si="19"/>
        <v>3.7380114342381671E-4</v>
      </c>
      <c r="CM38" s="80">
        <f t="shared" si="20"/>
        <v>3.8858003197444818E-4</v>
      </c>
      <c r="CN38" s="80">
        <f t="shared" si="21"/>
        <v>4.080298876953213E-4</v>
      </c>
      <c r="CO38" s="44" t="str">
        <f t="shared" si="10"/>
        <v/>
      </c>
      <c r="CP38" s="44">
        <f t="shared" si="11"/>
        <v>3.8063721103341283E-4</v>
      </c>
    </row>
    <row r="39" spans="1:94" x14ac:dyDescent="0.25">
      <c r="A39" s="33" t="s">
        <v>314</v>
      </c>
      <c r="B39" s="73">
        <v>251.82</v>
      </c>
      <c r="C39" s="73">
        <v>43.991000000000014</v>
      </c>
      <c r="D39" s="73">
        <v>9.4159999999999968</v>
      </c>
      <c r="E39" s="73">
        <v>44.596000000000018</v>
      </c>
      <c r="F39" s="73">
        <v>26.425000000000001</v>
      </c>
      <c r="G39" s="73">
        <v>3.9131999999999985</v>
      </c>
      <c r="H39" s="73">
        <v>36.075000000000017</v>
      </c>
      <c r="I39" s="73">
        <v>2.9170000000000003</v>
      </c>
      <c r="J39" s="73">
        <v>0.44269000000000003</v>
      </c>
      <c r="K39" s="73">
        <v>2.0459999999999998</v>
      </c>
      <c r="L39" s="73"/>
      <c r="M39" s="73">
        <v>0.30957999999999986</v>
      </c>
      <c r="N39" s="73"/>
      <c r="O39" s="90" t="s">
        <v>314</v>
      </c>
      <c r="P39" s="73">
        <v>0</v>
      </c>
      <c r="Q39" s="73">
        <v>1.1332168511251837</v>
      </c>
      <c r="R39" s="73">
        <v>0</v>
      </c>
      <c r="S39" s="73">
        <v>2.916998423623407</v>
      </c>
      <c r="T39" s="73">
        <v>2.916998423623407</v>
      </c>
      <c r="U39" s="73">
        <v>5.2038402308239222</v>
      </c>
      <c r="V39" s="73">
        <v>2.4443354662169242E-3</v>
      </c>
      <c r="W39" s="73">
        <v>0.44269043052347645</v>
      </c>
      <c r="X39" s="73">
        <v>0.30957982499181536</v>
      </c>
      <c r="Y39" s="73">
        <v>7.4856923139602216</v>
      </c>
      <c r="Z39" s="73">
        <v>251.81991368904909</v>
      </c>
      <c r="AA39" s="73">
        <v>2.0481897656310459</v>
      </c>
      <c r="AB39" s="73">
        <v>1.5988550256783343</v>
      </c>
      <c r="AC39" s="73">
        <v>0.31138853119529092</v>
      </c>
      <c r="AD39" s="73">
        <v>0</v>
      </c>
      <c r="AE39" s="73">
        <v>0</v>
      </c>
      <c r="AF39" s="73">
        <v>2.0460016962846606</v>
      </c>
      <c r="AG39" s="73">
        <v>2.0460016962846606</v>
      </c>
      <c r="AH39" s="73">
        <v>68938.527863666182</v>
      </c>
      <c r="AI39" s="73">
        <v>0</v>
      </c>
      <c r="AJ39" s="73">
        <v>0.67254825208088764</v>
      </c>
      <c r="AK39" s="73">
        <v>0.1397834559550698</v>
      </c>
      <c r="AL39" s="73">
        <v>0.28252027880128083</v>
      </c>
      <c r="AM39" s="73">
        <v>0.44591981636380662</v>
      </c>
      <c r="AN39" s="73">
        <v>0</v>
      </c>
      <c r="AO39" s="73">
        <v>0</v>
      </c>
      <c r="AP39" s="73">
        <v>43.991002606965509</v>
      </c>
      <c r="AQ39" s="73">
        <v>0</v>
      </c>
      <c r="AR39" s="73">
        <v>38.807168438631592</v>
      </c>
      <c r="AS39" s="73">
        <v>8.47439479268286</v>
      </c>
      <c r="AT39" s="73">
        <v>0.9416020017967669</v>
      </c>
      <c r="AU39" s="73">
        <v>9.4159967944796286</v>
      </c>
      <c r="AV39" s="73">
        <v>0</v>
      </c>
      <c r="AW39" s="73">
        <v>1.3574170243114689</v>
      </c>
      <c r="AX39" s="73">
        <v>7.9275102652711388E-3</v>
      </c>
      <c r="AY39" s="73">
        <v>11.428231692984342</v>
      </c>
      <c r="AZ39" s="73">
        <v>8.7202985058174465E-3</v>
      </c>
      <c r="BA39" s="73">
        <v>2.3914620501882191</v>
      </c>
      <c r="BB39" s="73">
        <v>2.8803233078148338</v>
      </c>
      <c r="BC39" s="73">
        <v>2.6425066552026324E-3</v>
      </c>
      <c r="BD39" s="73">
        <v>0</v>
      </c>
      <c r="BE39" s="73">
        <v>1.8603196701885505</v>
      </c>
      <c r="BF39" s="73">
        <v>44.594562281012145</v>
      </c>
      <c r="BG39" s="73">
        <v>26.423567390223607</v>
      </c>
      <c r="BH39" s="73">
        <v>18.170994890788542</v>
      </c>
      <c r="BI39" s="73">
        <v>2.1298539989087126E-2</v>
      </c>
      <c r="BJ39" s="73">
        <v>0</v>
      </c>
      <c r="BK39" s="73">
        <v>0.6315574441817271</v>
      </c>
      <c r="BL39" s="73">
        <v>0.17308388035516462</v>
      </c>
      <c r="BM39" s="73">
        <v>7.1796711806301898</v>
      </c>
      <c r="BN39" s="73">
        <v>0.47565069969190399</v>
      </c>
      <c r="BO39" s="73">
        <v>9.2487195004326575E-2</v>
      </c>
      <c r="BP39" s="73">
        <v>10.258182840324743</v>
      </c>
      <c r="BQ39" s="73">
        <v>0.49690179494590403</v>
      </c>
      <c r="BR39" s="73">
        <v>3.9637579986441579E-3</v>
      </c>
      <c r="BS39" s="73">
        <v>0.43601225769826446</v>
      </c>
      <c r="BT39" s="73">
        <v>2.6425073165892301E-4</v>
      </c>
      <c r="BU39" s="73">
        <v>3.9131742610382658</v>
      </c>
      <c r="BV39" s="73">
        <v>9.4467835726199194</v>
      </c>
      <c r="BW39" s="73">
        <v>0</v>
      </c>
      <c r="BX39" s="73">
        <v>4.1605278078451466E-4</v>
      </c>
      <c r="BY39" s="73">
        <v>1.38478423616969</v>
      </c>
      <c r="BZ39" s="73">
        <v>0</v>
      </c>
      <c r="CA39" s="73">
        <v>4.4212016532019387</v>
      </c>
      <c r="CB39" s="73">
        <v>36.074988894216723</v>
      </c>
      <c r="CC39" s="73">
        <v>1.0119319399262556</v>
      </c>
      <c r="CD39" s="73"/>
      <c r="CE39" s="44">
        <f t="shared" si="12"/>
        <v>-3.4274859385870601E-7</v>
      </c>
      <c r="CF39" s="44">
        <f t="shared" si="13"/>
        <v>5.9261337433415094E-8</v>
      </c>
      <c r="CG39" s="44">
        <f t="shared" si="14"/>
        <v>-3.4043334412219752E-7</v>
      </c>
      <c r="CH39" s="44">
        <f t="shared" si="15"/>
        <v>-3.2238743113125083E-5</v>
      </c>
      <c r="CI39" s="44">
        <f t="shared" si="16"/>
        <v>-5.4214182645000747E-5</v>
      </c>
      <c r="CJ39" s="44">
        <f t="shared" si="17"/>
        <v>-6.5774715661441672E-6</v>
      </c>
      <c r="CK39" s="44">
        <f t="shared" si="18"/>
        <v>-3.0785262075912535E-7</v>
      </c>
      <c r="CL39" s="80">
        <f t="shared" si="19"/>
        <v>-5.4041021366462444E-7</v>
      </c>
      <c r="CM39" s="80">
        <f t="shared" si="20"/>
        <v>9.7251683215022349E-7</v>
      </c>
      <c r="CN39" s="80">
        <f t="shared" si="21"/>
        <v>8.290736367228269E-7</v>
      </c>
      <c r="CO39" s="44" t="str">
        <f t="shared" si="10"/>
        <v/>
      </c>
      <c r="CP39" s="44">
        <f t="shared" si="11"/>
        <v>-5.6530843239156576E-7</v>
      </c>
    </row>
    <row r="40" spans="1:94" x14ac:dyDescent="0.25">
      <c r="A40" s="33" t="s">
        <v>203</v>
      </c>
      <c r="B40" s="73">
        <v>5.88</v>
      </c>
      <c r="C40" s="73">
        <v>0.40399999999999997</v>
      </c>
      <c r="D40" s="73">
        <v>0.13900000000000001</v>
      </c>
      <c r="E40" s="73">
        <v>1.02</v>
      </c>
      <c r="F40" s="73">
        <v>0.75</v>
      </c>
      <c r="G40" s="73">
        <v>2.58E-2</v>
      </c>
      <c r="H40" s="73">
        <v>0.59699999999999998</v>
      </c>
      <c r="I40" s="73">
        <v>4.9099999999999998E-2</v>
      </c>
      <c r="J40" s="73">
        <v>7.3299999999999997E-3</v>
      </c>
      <c r="K40" s="73">
        <v>3.3099999999999997E-2</v>
      </c>
      <c r="L40" s="73"/>
      <c r="M40" s="73">
        <v>5.1999999999999998E-3</v>
      </c>
      <c r="N40" s="73"/>
      <c r="O40" s="90" t="s">
        <v>203</v>
      </c>
      <c r="P40" s="73">
        <v>0</v>
      </c>
      <c r="Q40" s="73">
        <v>1.8824001953295085E-2</v>
      </c>
      <c r="R40" s="73">
        <v>0</v>
      </c>
      <c r="S40" s="73">
        <v>4.9099843055606072E-2</v>
      </c>
      <c r="T40" s="73">
        <v>4.9099843055606072E-2</v>
      </c>
      <c r="U40" s="73">
        <v>8.7673764116470168E-2</v>
      </c>
      <c r="V40" s="73">
        <v>4.3372745228371279E-5</v>
      </c>
      <c r="W40" s="73">
        <v>7.3300078334187632E-3</v>
      </c>
      <c r="X40" s="73">
        <v>5.2000205538671835E-3</v>
      </c>
      <c r="Y40" s="73">
        <v>0.12374312350843544</v>
      </c>
      <c r="Z40" s="73">
        <v>5.8799984567646071</v>
      </c>
      <c r="AA40" s="73">
        <v>3.4066466542105517E-2</v>
      </c>
      <c r="AB40" s="73">
        <v>2.7228970462474578E-2</v>
      </c>
      <c r="AC40" s="73">
        <v>5.0790583134641774E-3</v>
      </c>
      <c r="AD40" s="73">
        <v>0</v>
      </c>
      <c r="AE40" s="73">
        <v>0</v>
      </c>
      <c r="AF40" s="73">
        <v>3.3100075109266582E-2</v>
      </c>
      <c r="AG40" s="73">
        <v>3.3100075109266582E-2</v>
      </c>
      <c r="AH40" s="73">
        <v>1135.3803160325622</v>
      </c>
      <c r="AI40" s="73">
        <v>0</v>
      </c>
      <c r="AJ40" s="73">
        <v>1.1421078751302103E-2</v>
      </c>
      <c r="AK40" s="73">
        <v>2.3624795837673684E-3</v>
      </c>
      <c r="AL40" s="73">
        <v>4.8670683231975837E-3</v>
      </c>
      <c r="AM40" s="73">
        <v>7.4484062699449391E-3</v>
      </c>
      <c r="AN40" s="73">
        <v>0</v>
      </c>
      <c r="AO40" s="73">
        <v>0</v>
      </c>
      <c r="AP40" s="73">
        <v>0.40400028660085868</v>
      </c>
      <c r="AQ40" s="73">
        <v>0</v>
      </c>
      <c r="AR40" s="73">
        <v>0.6430545037671479</v>
      </c>
      <c r="AS40" s="73">
        <v>0.12510158346974432</v>
      </c>
      <c r="AT40" s="73">
        <v>1.3900068894437189E-2</v>
      </c>
      <c r="AU40" s="73">
        <v>0.13900165236418149</v>
      </c>
      <c r="AV40" s="73">
        <v>0</v>
      </c>
      <c r="AW40" s="73">
        <v>2.2860301978097079E-2</v>
      </c>
      <c r="AX40" s="73">
        <v>2.2499875990013063E-4</v>
      </c>
      <c r="AY40" s="73">
        <v>0.18696177879925263</v>
      </c>
      <c r="AZ40" s="73">
        <v>2.4749637615260395E-4</v>
      </c>
      <c r="BA40" s="73">
        <v>6.7875019979386789E-2</v>
      </c>
      <c r="BB40" s="73">
        <v>8.174991870456412E-2</v>
      </c>
      <c r="BC40" s="73">
        <v>7.4999917326675373E-5</v>
      </c>
      <c r="BD40" s="73">
        <v>0</v>
      </c>
      <c r="BE40" s="73">
        <v>5.2799925042852337E-2</v>
      </c>
      <c r="BF40" s="73">
        <v>1.0199593587856943</v>
      </c>
      <c r="BG40" s="73">
        <v>0.74995941390124421</v>
      </c>
      <c r="BH40" s="73">
        <v>0.26999994488445023</v>
      </c>
      <c r="BI40" s="73">
        <v>6.0450183810358427E-4</v>
      </c>
      <c r="BJ40" s="73">
        <v>0</v>
      </c>
      <c r="BK40" s="73">
        <v>1.7925020806120032E-2</v>
      </c>
      <c r="BL40" s="73">
        <v>4.9125481572115945E-3</v>
      </c>
      <c r="BM40" s="73">
        <v>0.20377497423348051</v>
      </c>
      <c r="BN40" s="73">
        <v>1.3500035825107335E-2</v>
      </c>
      <c r="BO40" s="73">
        <v>2.624948604749858E-3</v>
      </c>
      <c r="BP40" s="73">
        <v>0.29114998594553482</v>
      </c>
      <c r="BQ40" s="73">
        <v>8.540469980433979E-3</v>
      </c>
      <c r="BR40" s="73">
        <v>1.1250042714551057E-4</v>
      </c>
      <c r="BS40" s="73">
        <v>1.2375039269829198E-2</v>
      </c>
      <c r="BT40" s="73">
        <v>7.5000137788874372E-6</v>
      </c>
      <c r="BU40" s="73">
        <v>2.5800144402740345E-2</v>
      </c>
      <c r="BV40" s="73">
        <v>0.15360221893351411</v>
      </c>
      <c r="BW40" s="73">
        <v>0</v>
      </c>
      <c r="BX40" s="73">
        <v>7.3818664373859807E-6</v>
      </c>
      <c r="BY40" s="73">
        <v>2.2847270497638298E-2</v>
      </c>
      <c r="BZ40" s="73">
        <v>0</v>
      </c>
      <c r="CA40" s="73">
        <v>7.1938652358669947E-2</v>
      </c>
      <c r="CB40" s="73">
        <v>0.59699984016490582</v>
      </c>
      <c r="CC40" s="73">
        <v>1.6610498065444207E-2</v>
      </c>
      <c r="CD40" s="73"/>
      <c r="CE40" s="44">
        <f t="shared" si="12"/>
        <v>-2.624549987770569E-7</v>
      </c>
      <c r="CF40" s="44">
        <f t="shared" si="13"/>
        <v>7.0940806611912668E-7</v>
      </c>
      <c r="CG40" s="44">
        <f t="shared" si="14"/>
        <v>1.1887512096988509E-5</v>
      </c>
      <c r="CH40" s="44">
        <f t="shared" si="15"/>
        <v>-3.9844327750678655E-5</v>
      </c>
      <c r="CI40" s="44">
        <f t="shared" si="16"/>
        <v>-5.4114798341053927E-5</v>
      </c>
      <c r="CJ40" s="44">
        <f t="shared" si="17"/>
        <v>5.597005439731733E-6</v>
      </c>
      <c r="CK40" s="44">
        <f t="shared" si="18"/>
        <v>-2.6773047598000955E-7</v>
      </c>
      <c r="CL40" s="80">
        <f t="shared" si="19"/>
        <v>-3.1964235015341958E-6</v>
      </c>
      <c r="CM40" s="80">
        <f t="shared" si="20"/>
        <v>1.0686792310332937E-6</v>
      </c>
      <c r="CN40" s="80">
        <f t="shared" si="21"/>
        <v>2.2691621324486484E-6</v>
      </c>
      <c r="CO40" s="44" t="str">
        <f t="shared" si="10"/>
        <v/>
      </c>
      <c r="CP40" s="44">
        <f t="shared" si="11"/>
        <v>3.952666766109381E-6</v>
      </c>
    </row>
    <row r="41" spans="1:94" x14ac:dyDescent="0.25">
      <c r="A41" s="33" t="s">
        <v>204</v>
      </c>
      <c r="B41" s="73">
        <v>4625.8900000000012</v>
      </c>
      <c r="C41" s="73">
        <v>972.36400000000549</v>
      </c>
      <c r="D41" s="73">
        <v>185.77699999999851</v>
      </c>
      <c r="E41" s="73">
        <v>761.98999999999683</v>
      </c>
      <c r="F41" s="73">
        <v>470.63299999999793</v>
      </c>
      <c r="G41" s="73">
        <v>81.638700000000213</v>
      </c>
      <c r="H41" s="73">
        <v>649.43399999999917</v>
      </c>
      <c r="I41" s="73">
        <v>53.268300000000224</v>
      </c>
      <c r="J41" s="73">
        <v>7.9833000000000096</v>
      </c>
      <c r="K41" s="73">
        <v>36.246999999999979</v>
      </c>
      <c r="L41" s="73"/>
      <c r="M41" s="73">
        <v>5.6371899999999853</v>
      </c>
      <c r="N41" s="73"/>
      <c r="O41" s="90" t="s">
        <v>204</v>
      </c>
      <c r="P41" s="73">
        <v>0</v>
      </c>
      <c r="Q41" s="73">
        <v>20.416351326167209</v>
      </c>
      <c r="R41" s="73">
        <v>0</v>
      </c>
      <c r="S41" s="73">
        <v>53.208122194247267</v>
      </c>
      <c r="T41" s="73">
        <v>53.208122194247267</v>
      </c>
      <c r="U41" s="73">
        <v>94.520113692190691</v>
      </c>
      <c r="V41" s="73">
        <v>4.5756648383339683E-2</v>
      </c>
      <c r="W41" s="73">
        <v>7.9743480277680723</v>
      </c>
      <c r="X41" s="73">
        <v>5.6308349548477095</v>
      </c>
      <c r="Y41" s="73">
        <v>134.48959792095332</v>
      </c>
      <c r="Z41" s="73">
        <v>4621.0881661403118</v>
      </c>
      <c r="AA41" s="73">
        <v>36.927184471532257</v>
      </c>
      <c r="AB41" s="73">
        <v>29.222432783032129</v>
      </c>
      <c r="AC41" s="73">
        <v>5.5519079677326024</v>
      </c>
      <c r="AD41" s="73">
        <v>0</v>
      </c>
      <c r="AE41" s="73">
        <v>0</v>
      </c>
      <c r="AF41" s="73">
        <v>36.206560994904024</v>
      </c>
      <c r="AG41" s="73">
        <v>36.206560994904024</v>
      </c>
      <c r="AH41" s="73">
        <v>1240487.9599508368</v>
      </c>
      <c r="AI41" s="73">
        <v>0</v>
      </c>
      <c r="AJ41" s="73">
        <v>12.272187778361634</v>
      </c>
      <c r="AK41" s="73">
        <v>2.5436198278018272</v>
      </c>
      <c r="AL41" s="73">
        <v>5.1983217718232</v>
      </c>
      <c r="AM41" s="73">
        <v>8.0593697410737626</v>
      </c>
      <c r="AN41" s="73">
        <v>0</v>
      </c>
      <c r="AO41" s="73">
        <v>0</v>
      </c>
      <c r="AP41" s="73">
        <v>971.23591737076777</v>
      </c>
      <c r="AQ41" s="73">
        <v>0</v>
      </c>
      <c r="AR41" s="73">
        <v>698.34641115097804</v>
      </c>
      <c r="AS41" s="73">
        <v>167.01112302341858</v>
      </c>
      <c r="AT41" s="73">
        <v>18.55677664643925</v>
      </c>
      <c r="AU41" s="73">
        <v>185.56789966985789</v>
      </c>
      <c r="AV41" s="73">
        <v>0</v>
      </c>
      <c r="AW41" s="73">
        <v>24.649916373837755</v>
      </c>
      <c r="AX41" s="73">
        <v>0.14105003411652525</v>
      </c>
      <c r="AY41" s="73">
        <v>204.10706201425293</v>
      </c>
      <c r="AZ41" s="73">
        <v>0.1551556172114838</v>
      </c>
      <c r="BA41" s="73">
        <v>42.550045801021831</v>
      </c>
      <c r="BB41" s="73">
        <v>51.248106064363931</v>
      </c>
      <c r="BC41" s="73">
        <v>4.7016591544172349E-2</v>
      </c>
      <c r="BD41" s="73">
        <v>0</v>
      </c>
      <c r="BE41" s="73">
        <v>33.099705716033661</v>
      </c>
      <c r="BF41" s="73">
        <v>761.15045180960897</v>
      </c>
      <c r="BG41" s="73">
        <v>470.14085387754437</v>
      </c>
      <c r="BH41" s="73">
        <v>291.00959793206471</v>
      </c>
      <c r="BI41" s="73">
        <v>0.37895368199430102</v>
      </c>
      <c r="BJ41" s="73">
        <v>0</v>
      </c>
      <c r="BK41" s="73">
        <v>11.236974994075078</v>
      </c>
      <c r="BL41" s="73">
        <v>3.079588777371761</v>
      </c>
      <c r="BM41" s="73">
        <v>127.74417180619166</v>
      </c>
      <c r="BN41" s="73">
        <v>8.4629983410219527</v>
      </c>
      <c r="BO41" s="73">
        <v>1.6455802763493665</v>
      </c>
      <c r="BP41" s="73">
        <v>182.51853701284739</v>
      </c>
      <c r="BQ41" s="73">
        <v>9.130398691054193</v>
      </c>
      <c r="BR41" s="73">
        <v>7.0525035025931854E-2</v>
      </c>
      <c r="BS41" s="73">
        <v>7.7577424670822355</v>
      </c>
      <c r="BT41" s="73">
        <v>4.701661292900566E-3</v>
      </c>
      <c r="BU41" s="73">
        <v>81.537925181743546</v>
      </c>
      <c r="BV41" s="73">
        <v>168.13352730498519</v>
      </c>
      <c r="BW41" s="73">
        <v>0</v>
      </c>
      <c r="BX41" s="73">
        <v>7.7882307061867212E-3</v>
      </c>
      <c r="BY41" s="73">
        <v>24.852106935896213</v>
      </c>
      <c r="BZ41" s="73">
        <v>0</v>
      </c>
      <c r="CA41" s="73">
        <v>78.719917752608339</v>
      </c>
      <c r="CB41" s="73">
        <v>648.70553338073296</v>
      </c>
      <c r="CC41" s="73">
        <v>18.107627583618008</v>
      </c>
      <c r="CD41" s="73"/>
      <c r="CE41" s="44">
        <f t="shared" si="12"/>
        <v>-1.0380345965185929E-3</v>
      </c>
      <c r="CF41" s="44">
        <f t="shared" si="13"/>
        <v>-1.1601443793041678E-3</v>
      </c>
      <c r="CG41" s="44">
        <f t="shared" si="14"/>
        <v>-1.1255447667936093E-3</v>
      </c>
      <c r="CH41" s="44">
        <f t="shared" si="15"/>
        <v>-1.1017837378284E-3</v>
      </c>
      <c r="CI41" s="44">
        <f t="shared" si="16"/>
        <v>-1.0457110369514336E-3</v>
      </c>
      <c r="CJ41" s="44">
        <f t="shared" si="17"/>
        <v>-1.2344000854578401E-3</v>
      </c>
      <c r="CK41" s="44">
        <f t="shared" si="18"/>
        <v>-1.1216946129494535E-3</v>
      </c>
      <c r="CL41" s="80">
        <f t="shared" si="19"/>
        <v>-1.1297113997059587E-3</v>
      </c>
      <c r="CM41" s="80">
        <f t="shared" si="20"/>
        <v>-1.1213373206490202E-3</v>
      </c>
      <c r="CN41" s="80">
        <f t="shared" si="21"/>
        <v>-1.1156510910131847E-3</v>
      </c>
      <c r="CO41" s="44" t="str">
        <f t="shared" si="10"/>
        <v/>
      </c>
      <c r="CP41" s="44">
        <f t="shared" si="11"/>
        <v>-1.1273427278973786E-3</v>
      </c>
    </row>
    <row r="42" spans="1:94" x14ac:dyDescent="0.25">
      <c r="A42" s="33" t="s">
        <v>205</v>
      </c>
      <c r="B42" s="73">
        <v>2686.6199999999994</v>
      </c>
      <c r="C42" s="73">
        <v>629.39999999999839</v>
      </c>
      <c r="D42" s="73">
        <v>115.14000000000007</v>
      </c>
      <c r="E42" s="73">
        <v>458.11900000000009</v>
      </c>
      <c r="F42" s="73">
        <v>267.83599999999939</v>
      </c>
      <c r="G42" s="73">
        <v>54.011200000000166</v>
      </c>
      <c r="H42" s="73">
        <v>407.76400000000052</v>
      </c>
      <c r="I42" s="73">
        <v>33.262799999999828</v>
      </c>
      <c r="J42" s="73">
        <v>5.0071999999999983</v>
      </c>
      <c r="K42" s="73">
        <v>22.818900000000092</v>
      </c>
      <c r="L42" s="73"/>
      <c r="M42" s="73">
        <v>3.5230000000000037</v>
      </c>
      <c r="N42" s="73"/>
      <c r="O42" s="90" t="s">
        <v>205</v>
      </c>
      <c r="P42" s="73">
        <v>0</v>
      </c>
      <c r="Q42" s="73">
        <v>12.836159583119212</v>
      </c>
      <c r="R42" s="73">
        <v>0</v>
      </c>
      <c r="S42" s="73">
        <v>33.262774832578572</v>
      </c>
      <c r="T42" s="73">
        <v>33.262774832578572</v>
      </c>
      <c r="U42" s="73">
        <v>59.395283979563168</v>
      </c>
      <c r="V42" s="73">
        <v>2.8697106390736183E-2</v>
      </c>
      <c r="W42" s="73">
        <v>5.0072058079912694</v>
      </c>
      <c r="X42" s="73">
        <v>3.5230068150302318</v>
      </c>
      <c r="Y42" s="73">
        <v>84.571848066711837</v>
      </c>
      <c r="Z42" s="73">
        <v>2686.6192333427034</v>
      </c>
      <c r="AA42" s="73">
        <v>23.215740270252486</v>
      </c>
      <c r="AB42" s="73">
        <v>18.355666285170056</v>
      </c>
      <c r="AC42" s="73">
        <v>3.4929851340663682</v>
      </c>
      <c r="AD42" s="73">
        <v>0</v>
      </c>
      <c r="AE42" s="73">
        <v>0</v>
      </c>
      <c r="AF42" s="73">
        <v>22.818824584608436</v>
      </c>
      <c r="AG42" s="73">
        <v>22.818824584608436</v>
      </c>
      <c r="AH42" s="73">
        <v>776644.26296290173</v>
      </c>
      <c r="AI42" s="73">
        <v>0</v>
      </c>
      <c r="AJ42" s="73">
        <v>7.7093966197986061</v>
      </c>
      <c r="AK42" s="73">
        <v>1.5981913910442742</v>
      </c>
      <c r="AL42" s="73">
        <v>3.2638604572635228</v>
      </c>
      <c r="AM42" s="73">
        <v>5.0660380446987112</v>
      </c>
      <c r="AN42" s="73">
        <v>0</v>
      </c>
      <c r="AO42" s="73">
        <v>0</v>
      </c>
      <c r="AP42" s="73">
        <v>629.39984766062048</v>
      </c>
      <c r="AQ42" s="73">
        <v>0</v>
      </c>
      <c r="AR42" s="73">
        <v>438.95702155569154</v>
      </c>
      <c r="AS42" s="73">
        <v>103.62589817953341</v>
      </c>
      <c r="AT42" s="73">
        <v>11.514001278680752</v>
      </c>
      <c r="AU42" s="73">
        <v>115.13989945821412</v>
      </c>
      <c r="AV42" s="73">
        <v>0</v>
      </c>
      <c r="AW42" s="73">
        <v>15.489921989120193</v>
      </c>
      <c r="AX42" s="73">
        <v>8.0351150978025448E-2</v>
      </c>
      <c r="AY42" s="73">
        <v>128.3998453195324</v>
      </c>
      <c r="AZ42" s="73">
        <v>8.8385874656216792E-2</v>
      </c>
      <c r="BA42" s="73">
        <v>24.239151220533849</v>
      </c>
      <c r="BB42" s="73">
        <v>29.194112116051301</v>
      </c>
      <c r="BC42" s="73">
        <v>2.6783576778716574E-2</v>
      </c>
      <c r="BD42" s="73">
        <v>0</v>
      </c>
      <c r="BE42" s="73">
        <v>18.85565028081373</v>
      </c>
      <c r="BF42" s="73">
        <v>458.10441816233731</v>
      </c>
      <c r="BG42" s="73">
        <v>267.82147014181231</v>
      </c>
      <c r="BH42" s="73">
        <v>190.28294802052505</v>
      </c>
      <c r="BI42" s="73">
        <v>0.21587574750464347</v>
      </c>
      <c r="BJ42" s="73">
        <v>0</v>
      </c>
      <c r="BK42" s="73">
        <v>6.4012787028004228</v>
      </c>
      <c r="BL42" s="73">
        <v>1.7543235723694728</v>
      </c>
      <c r="BM42" s="73">
        <v>72.771015724466338</v>
      </c>
      <c r="BN42" s="73">
        <v>4.8210499622458469</v>
      </c>
      <c r="BO42" s="73">
        <v>0.93742557912663915</v>
      </c>
      <c r="BP42" s="73">
        <v>103.97391832977839</v>
      </c>
      <c r="BQ42" s="73">
        <v>5.7331580747036144</v>
      </c>
      <c r="BR42" s="73">
        <v>4.0175492099185951E-2</v>
      </c>
      <c r="BS42" s="73">
        <v>4.4192944548245396</v>
      </c>
      <c r="BT42" s="73">
        <v>2.6783567849997516E-3</v>
      </c>
      <c r="BU42" s="73">
        <v>54.011139813819675</v>
      </c>
      <c r="BV42" s="73">
        <v>105.79356595567782</v>
      </c>
      <c r="BW42" s="73">
        <v>0</v>
      </c>
      <c r="BX42" s="73">
        <v>4.8846349034166112E-3</v>
      </c>
      <c r="BY42" s="73">
        <v>15.629027220386135</v>
      </c>
      <c r="BZ42" s="73">
        <v>0</v>
      </c>
      <c r="CA42" s="73">
        <v>49.53106419484449</v>
      </c>
      <c r="CB42" s="73">
        <v>407.76386404096166</v>
      </c>
      <c r="CC42" s="73">
        <v>11.389736739263213</v>
      </c>
      <c r="CD42" s="73"/>
      <c r="CE42" s="44">
        <f t="shared" si="12"/>
        <v>-2.8536127030473107E-7</v>
      </c>
      <c r="CF42" s="44">
        <f t="shared" si="13"/>
        <v>-2.4203904973826561E-7</v>
      </c>
      <c r="CG42" s="44">
        <f t="shared" si="14"/>
        <v>-8.7321335725667155E-7</v>
      </c>
      <c r="CH42" s="44">
        <f t="shared" si="15"/>
        <v>-3.1829803310437744E-5</v>
      </c>
      <c r="CI42" s="44">
        <f t="shared" si="16"/>
        <v>-5.4249085959597603E-5</v>
      </c>
      <c r="CJ42" s="44">
        <f t="shared" si="17"/>
        <v>-1.1143277781455133E-6</v>
      </c>
      <c r="CK42" s="44">
        <f t="shared" si="18"/>
        <v>-3.3342580232054798E-7</v>
      </c>
      <c r="CL42" s="80">
        <f t="shared" si="19"/>
        <v>-7.5662365334114593E-7</v>
      </c>
      <c r="CM42" s="80">
        <f t="shared" si="20"/>
        <v>1.1599279579473644E-6</v>
      </c>
      <c r="CN42" s="80">
        <f t="shared" si="21"/>
        <v>-3.3049529844124045E-6</v>
      </c>
      <c r="CO42" s="44" t="str">
        <f t="shared" si="10"/>
        <v/>
      </c>
      <c r="CP42" s="44">
        <f t="shared" si="11"/>
        <v>1.9344394629993361E-6</v>
      </c>
    </row>
    <row r="43" spans="1:94" x14ac:dyDescent="0.25">
      <c r="A43" s="33" t="s">
        <v>206</v>
      </c>
      <c r="B43" s="73">
        <v>2167.4600000000023</v>
      </c>
      <c r="C43" s="73">
        <v>555.07300000000077</v>
      </c>
      <c r="D43" s="73">
        <v>93.313999999999723</v>
      </c>
      <c r="E43" s="73">
        <v>346.18900000000122</v>
      </c>
      <c r="F43" s="73">
        <v>215.76500000000019</v>
      </c>
      <c r="G43" s="73">
        <v>42.523799999999852</v>
      </c>
      <c r="H43" s="73">
        <v>313.61800000000051</v>
      </c>
      <c r="I43" s="73">
        <v>25.484899999999922</v>
      </c>
      <c r="J43" s="73">
        <v>3.8492999999999848</v>
      </c>
      <c r="K43" s="73">
        <v>17.662099999999924</v>
      </c>
      <c r="L43" s="73"/>
      <c r="M43" s="73">
        <v>2.7040300000000053</v>
      </c>
      <c r="N43" s="73"/>
      <c r="O43" s="90" t="s">
        <v>206</v>
      </c>
      <c r="P43" s="73">
        <v>0</v>
      </c>
      <c r="Q43" s="73">
        <v>9.8353019657335601</v>
      </c>
      <c r="R43" s="73">
        <v>0</v>
      </c>
      <c r="S43" s="73">
        <v>25.482570794447</v>
      </c>
      <c r="T43" s="73">
        <v>25.482570794447</v>
      </c>
      <c r="U43" s="73">
        <v>44.907238557515832</v>
      </c>
      <c r="V43" s="73">
        <v>2.0635803691815894E-2</v>
      </c>
      <c r="W43" s="73">
        <v>3.8489494327162812</v>
      </c>
      <c r="X43" s="73">
        <v>2.7037740982225231</v>
      </c>
      <c r="Y43" s="73">
        <v>65.095422062952991</v>
      </c>
      <c r="Z43" s="73">
        <v>2167.2598497550107</v>
      </c>
      <c r="AA43" s="73">
        <v>17.767488065169729</v>
      </c>
      <c r="AB43" s="73">
        <v>13.736477499495694</v>
      </c>
      <c r="AC43" s="73">
        <v>2.7221524597625621</v>
      </c>
      <c r="AD43" s="73">
        <v>0</v>
      </c>
      <c r="AE43" s="73">
        <v>0</v>
      </c>
      <c r="AF43" s="73">
        <v>17.660443806284274</v>
      </c>
      <c r="AG43" s="73">
        <v>17.660443806284274</v>
      </c>
      <c r="AH43" s="73">
        <v>599302.26987439161</v>
      </c>
      <c r="AI43" s="73">
        <v>0</v>
      </c>
      <c r="AJ43" s="73">
        <v>5.7849096602655461</v>
      </c>
      <c r="AK43" s="73">
        <v>1.2047155643028704</v>
      </c>
      <c r="AL43" s="73">
        <v>2.4155951647041345</v>
      </c>
      <c r="AM43" s="73">
        <v>3.8615998994053045</v>
      </c>
      <c r="AN43" s="73">
        <v>0</v>
      </c>
      <c r="AO43" s="73">
        <v>0</v>
      </c>
      <c r="AP43" s="73">
        <v>555.002586793212</v>
      </c>
      <c r="AQ43" s="73">
        <v>0</v>
      </c>
      <c r="AR43" s="73">
        <v>337.16179301906448</v>
      </c>
      <c r="AS43" s="73">
        <v>83.973820047730058</v>
      </c>
      <c r="AT43" s="73">
        <v>9.3303957781488851</v>
      </c>
      <c r="AU43" s="73">
        <v>93.304215825878913</v>
      </c>
      <c r="AV43" s="73">
        <v>0</v>
      </c>
      <c r="AW43" s="73">
        <v>11.715795634076841</v>
      </c>
      <c r="AX43" s="73">
        <v>6.472369671015285E-2</v>
      </c>
      <c r="AY43" s="73">
        <v>99.788283382331059</v>
      </c>
      <c r="AZ43" s="73">
        <v>7.1196624062346711E-2</v>
      </c>
      <c r="BA43" s="73">
        <v>19.524981122924199</v>
      </c>
      <c r="BB43" s="73">
        <v>23.516270110286214</v>
      </c>
      <c r="BC43" s="73">
        <v>2.1574508396853997E-2</v>
      </c>
      <c r="BD43" s="73">
        <v>0</v>
      </c>
      <c r="BE43" s="73">
        <v>15.188496028924645</v>
      </c>
      <c r="BF43" s="73">
        <v>346.1495855295226</v>
      </c>
      <c r="BG43" s="73">
        <v>215.73398871079223</v>
      </c>
      <c r="BH43" s="73">
        <v>130.41559681873045</v>
      </c>
      <c r="BI43" s="73">
        <v>0.17389087121149488</v>
      </c>
      <c r="BJ43" s="73">
        <v>0</v>
      </c>
      <c r="BK43" s="73">
        <v>5.1563202213440462</v>
      </c>
      <c r="BL43" s="73">
        <v>1.4131367571112841</v>
      </c>
      <c r="BM43" s="73">
        <v>58.618095096369558</v>
      </c>
      <c r="BN43" s="73">
        <v>3.8834235685113825</v>
      </c>
      <c r="BO43" s="73">
        <v>0.75510446601299619</v>
      </c>
      <c r="BP43" s="73">
        <v>83.752453358466013</v>
      </c>
      <c r="BQ43" s="73">
        <v>4.2528006979939041</v>
      </c>
      <c r="BR43" s="73">
        <v>3.2361821568919237E-2</v>
      </c>
      <c r="BS43" s="73">
        <v>3.5598030060020842</v>
      </c>
      <c r="BT43" s="73">
        <v>2.1574528899838525E-3</v>
      </c>
      <c r="BU43" s="73">
        <v>42.518769900295972</v>
      </c>
      <c r="BV43" s="73">
        <v>82.683583017237041</v>
      </c>
      <c r="BW43" s="73">
        <v>0</v>
      </c>
      <c r="BX43" s="73">
        <v>3.5124679326311603E-3</v>
      </c>
      <c r="BY43" s="73">
        <v>12.051226834448103</v>
      </c>
      <c r="BZ43" s="73">
        <v>0</v>
      </c>
      <c r="CA43" s="73">
        <v>38.686173083748074</v>
      </c>
      <c r="CB43" s="73">
        <v>313.58905636667271</v>
      </c>
      <c r="CC43" s="73">
        <v>8.8242492890424806</v>
      </c>
      <c r="CD43" s="73"/>
      <c r="CE43" s="44">
        <f t="shared" si="12"/>
        <v>-9.2343224323225624E-5</v>
      </c>
      <c r="CF43" s="44">
        <f t="shared" si="13"/>
        <v>-1.2685395756733111E-4</v>
      </c>
      <c r="CG43" s="44">
        <f t="shared" si="14"/>
        <v>-1.0485215638392993E-4</v>
      </c>
      <c r="CH43" s="44">
        <f t="shared" si="15"/>
        <v>-1.1385246347694014E-4</v>
      </c>
      <c r="CI43" s="44">
        <f t="shared" si="16"/>
        <v>-1.4372715318959522E-4</v>
      </c>
      <c r="CJ43" s="44">
        <f t="shared" si="17"/>
        <v>-1.1828904528476689E-4</v>
      </c>
      <c r="CK43" s="44">
        <f t="shared" si="18"/>
        <v>-9.2289451905818508E-5</v>
      </c>
      <c r="CL43" s="80">
        <f t="shared" si="19"/>
        <v>-9.1395514713490242E-5</v>
      </c>
      <c r="CM43" s="80">
        <f t="shared" si="20"/>
        <v>-9.107299605217608E-5</v>
      </c>
      <c r="CN43" s="80">
        <f t="shared" si="21"/>
        <v>-9.3771053025987647E-5</v>
      </c>
      <c r="CO43" s="44" t="str">
        <f t="shared" si="10"/>
        <v/>
      </c>
      <c r="CP43" s="44">
        <f t="shared" si="11"/>
        <v>-9.4637181348630213E-5</v>
      </c>
    </row>
    <row r="44" spans="1:94" x14ac:dyDescent="0.25">
      <c r="A44" s="33" t="s">
        <v>207</v>
      </c>
      <c r="B44" s="73">
        <v>39055.359434999606</v>
      </c>
      <c r="C44" s="73">
        <v>8351.0977800005203</v>
      </c>
      <c r="D44" s="73">
        <v>1502.1378905000288</v>
      </c>
      <c r="E44" s="73">
        <v>5713.4142474998489</v>
      </c>
      <c r="F44" s="73">
        <v>3576.4364625000189</v>
      </c>
      <c r="G44" s="73">
        <v>581.06511450000835</v>
      </c>
      <c r="H44" s="73">
        <v>5065.8572200000954</v>
      </c>
      <c r="I44" s="73">
        <v>356.91873750000184</v>
      </c>
      <c r="J44" s="73">
        <v>79.354721550000676</v>
      </c>
      <c r="K44" s="73">
        <v>292.88305730000263</v>
      </c>
      <c r="L44" s="73"/>
      <c r="M44" s="73">
        <v>37.080654799999373</v>
      </c>
      <c r="N44" s="73"/>
      <c r="O44" s="90" t="s">
        <v>207</v>
      </c>
      <c r="P44" s="73">
        <v>0</v>
      </c>
      <c r="Q44" s="73">
        <v>138.18585586054468</v>
      </c>
      <c r="R44" s="73">
        <v>0</v>
      </c>
      <c r="S44" s="73">
        <v>356.85822755878075</v>
      </c>
      <c r="T44" s="73">
        <v>356.85822755878075</v>
      </c>
      <c r="U44" s="73">
        <v>622.02696736194707</v>
      </c>
      <c r="V44" s="73">
        <v>0.26596542777776705</v>
      </c>
      <c r="W44" s="73">
        <v>79.345262146983245</v>
      </c>
      <c r="X44" s="73">
        <v>37.074198107550359</v>
      </c>
      <c r="Y44" s="73">
        <v>1120.9734537818701</v>
      </c>
      <c r="Z44" s="73">
        <v>39049.331082333607</v>
      </c>
      <c r="AA44" s="73">
        <v>416.16462445240501</v>
      </c>
      <c r="AB44" s="73">
        <v>270.63808974217733</v>
      </c>
      <c r="AC44" s="73">
        <v>62.774658571063945</v>
      </c>
      <c r="AD44" s="73">
        <v>0</v>
      </c>
      <c r="AE44" s="73">
        <v>0</v>
      </c>
      <c r="AF44" s="73">
        <v>292.83999404360367</v>
      </c>
      <c r="AG44" s="73">
        <v>292.83999404360367</v>
      </c>
      <c r="AH44" s="73">
        <v>9964010.5817065984</v>
      </c>
      <c r="AI44" s="73">
        <v>0</v>
      </c>
      <c r="AJ44" s="73">
        <v>96.332140529301356</v>
      </c>
      <c r="AK44" s="73">
        <v>33.265460926310837</v>
      </c>
      <c r="AL44" s="73">
        <v>32.747947375913412</v>
      </c>
      <c r="AM44" s="73">
        <v>53.899343593503311</v>
      </c>
      <c r="AN44" s="73">
        <v>0</v>
      </c>
      <c r="AO44" s="73">
        <v>0</v>
      </c>
      <c r="AP44" s="73">
        <v>8349.5417424845</v>
      </c>
      <c r="AQ44" s="73">
        <v>0</v>
      </c>
      <c r="AR44" s="73">
        <v>5473.9366039040542</v>
      </c>
      <c r="AS44" s="73">
        <v>1351.6988107566374</v>
      </c>
      <c r="AT44" s="73">
        <v>150.18887444601702</v>
      </c>
      <c r="AU44" s="73">
        <v>1501.8876852026538</v>
      </c>
      <c r="AV44" s="73">
        <v>6.1768869656023866E-4</v>
      </c>
      <c r="AW44" s="73">
        <v>185.05533239029594</v>
      </c>
      <c r="AX44" s="73">
        <v>1.041465274504098</v>
      </c>
      <c r="AY44" s="73">
        <v>1622.542754047498</v>
      </c>
      <c r="AZ44" s="73">
        <v>1.1456135691648346</v>
      </c>
      <c r="BA44" s="73">
        <v>336.6104807179351</v>
      </c>
      <c r="BB44" s="73">
        <v>408.19775166355242</v>
      </c>
      <c r="BC44" s="73">
        <v>0.3471543943746867</v>
      </c>
      <c r="BD44" s="73">
        <v>0</v>
      </c>
      <c r="BE44" s="73">
        <v>263.0670640048059</v>
      </c>
      <c r="BF44" s="73">
        <v>5712.3953108799424</v>
      </c>
      <c r="BG44" s="73">
        <v>3575.6596969840998</v>
      </c>
      <c r="BH44" s="73">
        <v>2136.7356138958417</v>
      </c>
      <c r="BI44" s="73">
        <v>2.9733634046484445</v>
      </c>
      <c r="BJ44" s="73">
        <v>0</v>
      </c>
      <c r="BK44" s="73">
        <v>86.975233310680821</v>
      </c>
      <c r="BL44" s="73">
        <v>22.913981037142396</v>
      </c>
      <c r="BM44" s="73">
        <v>952.72276537200275</v>
      </c>
      <c r="BN44" s="73">
        <v>64.76170452350955</v>
      </c>
      <c r="BO44" s="73">
        <v>12.325729597918844</v>
      </c>
      <c r="BP44" s="73">
        <v>1361.2368628487025</v>
      </c>
      <c r="BQ44" s="73">
        <v>120.51775161940783</v>
      </c>
      <c r="BR44" s="73">
        <v>0.52073403782646333</v>
      </c>
      <c r="BS44" s="73">
        <v>60.785077777443377</v>
      </c>
      <c r="BT44" s="73">
        <v>3.4715449887376897E-2</v>
      </c>
      <c r="BU44" s="73">
        <v>580.96349244010867</v>
      </c>
      <c r="BV44" s="73">
        <v>1199.1971200919511</v>
      </c>
      <c r="BW44" s="73">
        <v>0</v>
      </c>
      <c r="BX44" s="73">
        <v>4.5270530121095644E-2</v>
      </c>
      <c r="BY44" s="73">
        <v>232.60820224326184</v>
      </c>
      <c r="BZ44" s="73">
        <v>0</v>
      </c>
      <c r="CA44" s="73">
        <v>563.42363287190994</v>
      </c>
      <c r="CB44" s="73">
        <v>5065.0977105793208</v>
      </c>
      <c r="CC44" s="73">
        <v>125.99318362848028</v>
      </c>
      <c r="CD44" s="73"/>
      <c r="CE44" s="44">
        <f t="shared" si="12"/>
        <v>-1.5435404393171072E-4</v>
      </c>
      <c r="CF44" s="44">
        <f t="shared" si="13"/>
        <v>-1.8632730175268043E-4</v>
      </c>
      <c r="CG44" s="44">
        <f t="shared" si="14"/>
        <v>-1.6656613148327182E-4</v>
      </c>
      <c r="CH44" s="44">
        <f t="shared" si="15"/>
        <v>-1.7834110669507394E-4</v>
      </c>
      <c r="CI44" s="44">
        <f t="shared" si="16"/>
        <v>-2.1718979885809153E-4</v>
      </c>
      <c r="CJ44" s="44">
        <f t="shared" si="17"/>
        <v>-1.7488928067403532E-4</v>
      </c>
      <c r="CK44" s="44">
        <f t="shared" si="18"/>
        <v>-1.4992712739237175E-4</v>
      </c>
      <c r="CL44" s="80">
        <f t="shared" si="19"/>
        <v>-1.6953422407834349E-4</v>
      </c>
      <c r="CM44" s="80">
        <f t="shared" si="20"/>
        <v>-1.1920403515587114E-4</v>
      </c>
      <c r="CN44" s="80">
        <f t="shared" si="21"/>
        <v>-1.4703225511216946E-4</v>
      </c>
      <c r="CO44" s="44" t="str">
        <f t="shared" si="10"/>
        <v/>
      </c>
      <c r="CP44" s="44">
        <f t="shared" si="11"/>
        <v>-1.7412563191882498E-4</v>
      </c>
    </row>
    <row r="45" spans="1:94" x14ac:dyDescent="0.25">
      <c r="A45" s="33" t="s">
        <v>208</v>
      </c>
      <c r="B45" s="73">
        <v>665.97999999999956</v>
      </c>
      <c r="C45" s="73">
        <v>80.539000000000073</v>
      </c>
      <c r="D45" s="73">
        <v>21.130999999999958</v>
      </c>
      <c r="E45" s="73">
        <v>107.75099999999986</v>
      </c>
      <c r="F45" s="73">
        <v>74.275999999999982</v>
      </c>
      <c r="G45" s="73">
        <v>6.0132000000000083</v>
      </c>
      <c r="H45" s="73">
        <v>83.077999999999903</v>
      </c>
      <c r="I45" s="73">
        <v>6.4843000000000046</v>
      </c>
      <c r="J45" s="73">
        <v>1.0132799999999973</v>
      </c>
      <c r="K45" s="73">
        <v>4.8680000000000074</v>
      </c>
      <c r="L45" s="73"/>
      <c r="M45" s="73">
        <v>0.69475999999999916</v>
      </c>
      <c r="N45" s="73"/>
      <c r="O45" s="90" t="s">
        <v>208</v>
      </c>
      <c r="P45" s="73">
        <v>0</v>
      </c>
      <c r="Q45" s="73">
        <v>2.5953448325479371</v>
      </c>
      <c r="R45" s="73">
        <v>0</v>
      </c>
      <c r="S45" s="73">
        <v>6.4842973965707102</v>
      </c>
      <c r="T45" s="73">
        <v>6.4842973965707102</v>
      </c>
      <c r="U45" s="73">
        <v>11.624576456290606</v>
      </c>
      <c r="V45" s="73">
        <v>4.9389666177461055E-3</v>
      </c>
      <c r="W45" s="73">
        <v>1.0132832647080365</v>
      </c>
      <c r="X45" s="73">
        <v>0.69475962132945324</v>
      </c>
      <c r="Y45" s="73">
        <v>17.287824423772435</v>
      </c>
      <c r="Z45" s="73">
        <v>665.97977700248589</v>
      </c>
      <c r="AA45" s="73">
        <v>4.6806700690851368</v>
      </c>
      <c r="AB45" s="73">
        <v>3.5020576119214923</v>
      </c>
      <c r="AC45" s="73">
        <v>0.73544659792985978</v>
      </c>
      <c r="AD45" s="73">
        <v>0</v>
      </c>
      <c r="AE45" s="73">
        <v>0</v>
      </c>
      <c r="AF45" s="73">
        <v>4.8679868588501796</v>
      </c>
      <c r="AG45" s="73">
        <v>4.8679868588501796</v>
      </c>
      <c r="AH45" s="73">
        <v>158148.57093095675</v>
      </c>
      <c r="AI45" s="73">
        <v>0</v>
      </c>
      <c r="AJ45" s="73">
        <v>1.4808037146712083</v>
      </c>
      <c r="AK45" s="73">
        <v>0.31047214785694216</v>
      </c>
      <c r="AL45" s="73">
        <v>0.60553514579831036</v>
      </c>
      <c r="AM45" s="73">
        <v>1.0114809599585528</v>
      </c>
      <c r="AN45" s="73">
        <v>0</v>
      </c>
      <c r="AO45" s="73">
        <v>0</v>
      </c>
      <c r="AP45" s="73">
        <v>80.538957213798739</v>
      </c>
      <c r="AQ45" s="73">
        <v>0</v>
      </c>
      <c r="AR45" s="73">
        <v>89.175606078142835</v>
      </c>
      <c r="AS45" s="73">
        <v>19.01790957742908</v>
      </c>
      <c r="AT45" s="73">
        <v>2.1130907764127498</v>
      </c>
      <c r="AU45" s="73">
        <v>21.131000353841831</v>
      </c>
      <c r="AV45" s="73">
        <v>0</v>
      </c>
      <c r="AW45" s="73">
        <v>3.0343475472478043</v>
      </c>
      <c r="AX45" s="73">
        <v>2.2282942068045656E-2</v>
      </c>
      <c r="AY45" s="73">
        <v>26.858483755022394</v>
      </c>
      <c r="AZ45" s="73">
        <v>2.4511103909345942E-2</v>
      </c>
      <c r="BA45" s="73">
        <v>6.7219783175427308</v>
      </c>
      <c r="BB45" s="73">
        <v>8.0960840401902647</v>
      </c>
      <c r="BC45" s="73">
        <v>7.4275831280279127E-3</v>
      </c>
      <c r="BD45" s="73">
        <v>0</v>
      </c>
      <c r="BE45" s="73">
        <v>5.2290295805155491</v>
      </c>
      <c r="BF45" s="73">
        <v>107.74696184813457</v>
      </c>
      <c r="BG45" s="73">
        <v>74.271975819926467</v>
      </c>
      <c r="BH45" s="73">
        <v>33.474986028208114</v>
      </c>
      <c r="BI45" s="73">
        <v>5.9866378963496995E-2</v>
      </c>
      <c r="BJ45" s="73">
        <v>0</v>
      </c>
      <c r="BK45" s="73">
        <v>1.7751966577930633</v>
      </c>
      <c r="BL45" s="73">
        <v>0.48650818741491553</v>
      </c>
      <c r="BM45" s="73">
        <v>20.180783743117445</v>
      </c>
      <c r="BN45" s="73">
        <v>1.3369676967762913</v>
      </c>
      <c r="BO45" s="73">
        <v>0.25996565419401763</v>
      </c>
      <c r="BP45" s="73">
        <v>28.833936517909809</v>
      </c>
      <c r="BQ45" s="73">
        <v>1.0698014346745146</v>
      </c>
      <c r="BR45" s="73">
        <v>1.1141369180486888E-2</v>
      </c>
      <c r="BS45" s="73">
        <v>1.2255532884692761</v>
      </c>
      <c r="BT45" s="73">
        <v>7.4275875372718889E-4</v>
      </c>
      <c r="BU45" s="73">
        <v>6.0132207653345233</v>
      </c>
      <c r="BV45" s="73">
        <v>22.426120716843865</v>
      </c>
      <c r="BW45" s="73">
        <v>0</v>
      </c>
      <c r="BX45" s="73">
        <v>8.4066763160987022E-4</v>
      </c>
      <c r="BY45" s="73">
        <v>3.2085145401345914</v>
      </c>
      <c r="BZ45" s="73">
        <v>0</v>
      </c>
      <c r="CA45" s="73">
        <v>10.48349517022438</v>
      </c>
      <c r="CB45" s="73">
        <v>83.077985195963322</v>
      </c>
      <c r="CC45" s="73">
        <v>2.3649371502670355</v>
      </c>
      <c r="CD45" s="73"/>
      <c r="CE45" s="44">
        <f t="shared" si="12"/>
        <v>-3.3484115690301882E-7</v>
      </c>
      <c r="CF45" s="44">
        <f t="shared" si="13"/>
        <v>-5.3124823171272088E-7</v>
      </c>
      <c r="CG45" s="44">
        <f t="shared" si="14"/>
        <v>1.6745155133938427E-8</v>
      </c>
      <c r="CH45" s="44">
        <f t="shared" si="15"/>
        <v>-3.747669966207174E-5</v>
      </c>
      <c r="CI45" s="44">
        <f t="shared" si="16"/>
        <v>-5.4178739747893972E-5</v>
      </c>
      <c r="CJ45" s="44">
        <f t="shared" si="17"/>
        <v>3.4532918437778424E-6</v>
      </c>
      <c r="CK45" s="44">
        <f t="shared" si="18"/>
        <v>-1.7819442670135297E-7</v>
      </c>
      <c r="CL45" s="80">
        <f t="shared" si="19"/>
        <v>-4.014973542815325E-7</v>
      </c>
      <c r="CM45" s="80">
        <f t="shared" si="20"/>
        <v>3.2219209293000746E-6</v>
      </c>
      <c r="CN45" s="80">
        <f t="shared" si="21"/>
        <v>-2.6994966778690646E-6</v>
      </c>
      <c r="CO45" s="44" t="str">
        <f t="shared" si="10"/>
        <v/>
      </c>
      <c r="CP45" s="44">
        <f t="shared" si="11"/>
        <v>-5.4503792089306907E-7</v>
      </c>
    </row>
    <row r="46" spans="1:94" x14ac:dyDescent="0.25">
      <c r="A46" s="33" t="s">
        <v>209</v>
      </c>
      <c r="B46" s="73">
        <v>25.119999999999997</v>
      </c>
      <c r="C46" s="73">
        <v>3.2479999999999998</v>
      </c>
      <c r="D46" s="73">
        <v>0.85799999999999998</v>
      </c>
      <c r="E46" s="73">
        <v>4.74</v>
      </c>
      <c r="F46" s="73">
        <v>2.7519999999999998</v>
      </c>
      <c r="G46" s="73">
        <v>0.35159999999999997</v>
      </c>
      <c r="H46" s="73">
        <v>3.5139999999999998</v>
      </c>
      <c r="I46" s="73">
        <v>0.2898</v>
      </c>
      <c r="J46" s="73">
        <v>4.3260000000000007E-2</v>
      </c>
      <c r="K46" s="73">
        <v>0.19539999999999999</v>
      </c>
      <c r="L46" s="73"/>
      <c r="M46" s="73">
        <v>3.0599999999999999E-2</v>
      </c>
      <c r="N46" s="73"/>
      <c r="O46" s="90" t="s">
        <v>209</v>
      </c>
      <c r="P46" s="73">
        <v>0</v>
      </c>
      <c r="Q46" s="73">
        <v>0.11074501428043894</v>
      </c>
      <c r="R46" s="73">
        <v>0</v>
      </c>
      <c r="S46" s="73">
        <v>0.28979437080639564</v>
      </c>
      <c r="T46" s="73">
        <v>0.28979437080639564</v>
      </c>
      <c r="U46" s="73">
        <v>0.51579255609385066</v>
      </c>
      <c r="V46" s="73">
        <v>2.5514262912195416E-4</v>
      </c>
      <c r="W46" s="73">
        <v>4.3260118449930281E-2</v>
      </c>
      <c r="X46" s="73">
        <v>3.0599621711558278E-2</v>
      </c>
      <c r="Y46" s="73">
        <v>0.72799912873338968</v>
      </c>
      <c r="Z46" s="73">
        <v>25.119989417814445</v>
      </c>
      <c r="AA46" s="73">
        <v>0.20041280775145093</v>
      </c>
      <c r="AB46" s="73">
        <v>0.16019166652887779</v>
      </c>
      <c r="AC46" s="73">
        <v>2.988047719042973E-2</v>
      </c>
      <c r="AD46" s="73">
        <v>0</v>
      </c>
      <c r="AE46" s="73">
        <v>0</v>
      </c>
      <c r="AF46" s="73">
        <v>0.19540391298357004</v>
      </c>
      <c r="AG46" s="73">
        <v>0.19540391298357004</v>
      </c>
      <c r="AH46" s="73">
        <v>6724.0967873146046</v>
      </c>
      <c r="AI46" s="73">
        <v>0</v>
      </c>
      <c r="AJ46" s="73">
        <v>6.7194567811416639E-2</v>
      </c>
      <c r="AK46" s="73">
        <v>1.3899041139348645E-2</v>
      </c>
      <c r="AL46" s="73">
        <v>2.8633880516763396E-2</v>
      </c>
      <c r="AM46" s="73">
        <v>4.3819069318826918E-2</v>
      </c>
      <c r="AN46" s="73">
        <v>0</v>
      </c>
      <c r="AO46" s="73">
        <v>0</v>
      </c>
      <c r="AP46" s="73">
        <v>3.2479981481175284</v>
      </c>
      <c r="AQ46" s="73">
        <v>0</v>
      </c>
      <c r="AR46" s="73">
        <v>3.7849472819766641</v>
      </c>
      <c r="AS46" s="73">
        <v>0.77219618931089018</v>
      </c>
      <c r="AT46" s="73">
        <v>8.5800139993496352E-2</v>
      </c>
      <c r="AU46" s="73">
        <v>0.85799632930438663</v>
      </c>
      <c r="AV46" s="73">
        <v>0</v>
      </c>
      <c r="AW46" s="73">
        <v>0.13449362809129339</v>
      </c>
      <c r="AX46" s="73">
        <v>8.2560888903586373E-4</v>
      </c>
      <c r="AY46" s="73">
        <v>1.099930303080408</v>
      </c>
      <c r="AZ46" s="73">
        <v>9.0817198256144002E-4</v>
      </c>
      <c r="BA46" s="73">
        <v>0.24905592574833135</v>
      </c>
      <c r="BB46" s="73">
        <v>0.29996770228784647</v>
      </c>
      <c r="BC46" s="73">
        <v>2.7520075838996456E-4</v>
      </c>
      <c r="BD46" s="73">
        <v>0</v>
      </c>
      <c r="BE46" s="73">
        <v>0.19374085770818519</v>
      </c>
      <c r="BF46" s="73">
        <v>4.7398504316098711</v>
      </c>
      <c r="BG46" s="73">
        <v>2.751850850488049</v>
      </c>
      <c r="BH46" s="73">
        <v>1.9879995811218221</v>
      </c>
      <c r="BI46" s="73">
        <v>2.2181142765808517E-3</v>
      </c>
      <c r="BJ46" s="73">
        <v>0</v>
      </c>
      <c r="BK46" s="73">
        <v>6.5772912911919834E-2</v>
      </c>
      <c r="BL46" s="73">
        <v>1.8025430314654672E-2</v>
      </c>
      <c r="BM46" s="73">
        <v>0.74771827135589775</v>
      </c>
      <c r="BN46" s="73">
        <v>4.9536092417753821E-2</v>
      </c>
      <c r="BO46" s="73">
        <v>9.631993474318909E-3</v>
      </c>
      <c r="BP46" s="73">
        <v>1.0683263061007402</v>
      </c>
      <c r="BQ46" s="73">
        <v>5.0243634275258069E-2</v>
      </c>
      <c r="BR46" s="73">
        <v>4.1280444451793186E-4</v>
      </c>
      <c r="BS46" s="73">
        <v>4.5407937741474995E-2</v>
      </c>
      <c r="BT46" s="73">
        <v>2.7520075838996457E-5</v>
      </c>
      <c r="BU46" s="73">
        <v>0.3515980533187828</v>
      </c>
      <c r="BV46" s="73">
        <v>0.90368101403793066</v>
      </c>
      <c r="BW46" s="73">
        <v>0</v>
      </c>
      <c r="BX46" s="73">
        <v>4.3423803788642891E-5</v>
      </c>
      <c r="BY46" s="73">
        <v>0.13441482687654668</v>
      </c>
      <c r="BZ46" s="73">
        <v>0</v>
      </c>
      <c r="CA46" s="73">
        <v>0.42323609848046428</v>
      </c>
      <c r="CB46" s="73">
        <v>3.5139987984810155</v>
      </c>
      <c r="CC46" s="73">
        <v>9.7722098138747895E-2</v>
      </c>
      <c r="CD46" s="73"/>
      <c r="CE46" s="44">
        <f t="shared" si="12"/>
        <v>-4.2126534843634788E-7</v>
      </c>
      <c r="CF46" s="44">
        <f t="shared" si="13"/>
        <v>-5.7016085941222718E-7</v>
      </c>
      <c r="CG46" s="44">
        <f t="shared" si="14"/>
        <v>-4.2782000155662793E-6</v>
      </c>
      <c r="CH46" s="44">
        <f t="shared" si="15"/>
        <v>-3.1554512685472577E-5</v>
      </c>
      <c r="CI46" s="44">
        <f t="shared" si="16"/>
        <v>-5.4196770330950091E-5</v>
      </c>
      <c r="CJ46" s="44">
        <f t="shared" si="17"/>
        <v>-5.5366359987732589E-6</v>
      </c>
      <c r="CK46" s="44">
        <f t="shared" si="18"/>
        <v>-3.4192344459482204E-7</v>
      </c>
      <c r="CL46" s="80">
        <f t="shared" si="19"/>
        <v>-1.942440857267688E-5</v>
      </c>
      <c r="CM46" s="80">
        <f t="shared" si="20"/>
        <v>2.7380936263045283E-6</v>
      </c>
      <c r="CN46" s="80">
        <f t="shared" si="21"/>
        <v>2.0025504452679331E-5</v>
      </c>
      <c r="CO46" s="44" t="str">
        <f t="shared" si="10"/>
        <v/>
      </c>
      <c r="CP46" s="44">
        <f t="shared" si="11"/>
        <v>-1.2362367376493209E-5</v>
      </c>
    </row>
    <row r="47" spans="1:94" x14ac:dyDescent="0.25">
      <c r="A47" s="33" t="s">
        <v>210</v>
      </c>
      <c r="B47" s="73">
        <v>1246.1400000000003</v>
      </c>
      <c r="C47" s="73">
        <v>234.15799999999956</v>
      </c>
      <c r="D47" s="73">
        <v>46.407000000000018</v>
      </c>
      <c r="E47" s="73">
        <v>211.77600000000001</v>
      </c>
      <c r="F47" s="73">
        <v>133.62699999999998</v>
      </c>
      <c r="G47" s="73">
        <v>19.285600000000034</v>
      </c>
      <c r="H47" s="73">
        <v>169.03399999999996</v>
      </c>
      <c r="I47" s="73">
        <v>13.8416</v>
      </c>
      <c r="J47" s="73">
        <v>2.0770600000000021</v>
      </c>
      <c r="K47" s="73">
        <v>9.4471000000000132</v>
      </c>
      <c r="L47" s="73"/>
      <c r="M47" s="73">
        <v>1.4656100000000027</v>
      </c>
      <c r="N47" s="73"/>
      <c r="O47" s="90" t="s">
        <v>210</v>
      </c>
      <c r="P47" s="73">
        <v>0</v>
      </c>
      <c r="Q47" s="73">
        <v>5.3150314849010938</v>
      </c>
      <c r="R47" s="73">
        <v>0</v>
      </c>
      <c r="S47" s="73">
        <v>13.835463291850727</v>
      </c>
      <c r="T47" s="73">
        <v>13.835463291850727</v>
      </c>
      <c r="U47" s="73">
        <v>24.556096323682599</v>
      </c>
      <c r="V47" s="73">
        <v>1.1798730743630019E-2</v>
      </c>
      <c r="W47" s="73">
        <v>2.0761647175946907</v>
      </c>
      <c r="X47" s="73">
        <v>1.4649654366047058</v>
      </c>
      <c r="Y47" s="73">
        <v>35.036577504434042</v>
      </c>
      <c r="Z47" s="73">
        <v>1245.6168208248596</v>
      </c>
      <c r="AA47" s="73">
        <v>9.6116225236098458</v>
      </c>
      <c r="AB47" s="73">
        <v>7.5800374766943905</v>
      </c>
      <c r="AC47" s="73">
        <v>1.4491720492117921</v>
      </c>
      <c r="AD47" s="73">
        <v>0</v>
      </c>
      <c r="AE47" s="73">
        <v>0</v>
      </c>
      <c r="AF47" s="73">
        <v>9.4430898364435034</v>
      </c>
      <c r="AG47" s="73">
        <v>9.4430898364435034</v>
      </c>
      <c r="AH47" s="73">
        <v>322819.54204269248</v>
      </c>
      <c r="AI47" s="73">
        <v>0</v>
      </c>
      <c r="AJ47" s="73">
        <v>3.1845928067318137</v>
      </c>
      <c r="AK47" s="73">
        <v>0.66052017622822257</v>
      </c>
      <c r="AL47" s="73">
        <v>1.3461416900311294</v>
      </c>
      <c r="AM47" s="73">
        <v>2.0964201776065519</v>
      </c>
      <c r="AN47" s="73">
        <v>0</v>
      </c>
      <c r="AO47" s="73">
        <v>0</v>
      </c>
      <c r="AP47" s="73">
        <v>234.09034573984357</v>
      </c>
      <c r="AQ47" s="73">
        <v>0</v>
      </c>
      <c r="AR47" s="73">
        <v>181.85640878100946</v>
      </c>
      <c r="AS47" s="73">
        <v>41.750284737953123</v>
      </c>
      <c r="AT47" s="73">
        <v>4.6389185094550731</v>
      </c>
      <c r="AU47" s="73">
        <v>46.38920324740819</v>
      </c>
      <c r="AV47" s="73">
        <v>0</v>
      </c>
      <c r="AW47" s="73">
        <v>6.4043445794407967</v>
      </c>
      <c r="AX47" s="73">
        <v>4.0071024322492106E-2</v>
      </c>
      <c r="AY47" s="73">
        <v>53.253280774152998</v>
      </c>
      <c r="AZ47" s="73">
        <v>4.4078212712952702E-2</v>
      </c>
      <c r="BA47" s="73">
        <v>12.088058224066753</v>
      </c>
      <c r="BB47" s="73">
        <v>14.559091475277922</v>
      </c>
      <c r="BC47" s="73">
        <v>1.3356967652683856E-2</v>
      </c>
      <c r="BD47" s="73">
        <v>0</v>
      </c>
      <c r="BE47" s="73">
        <v>9.4033062164828571</v>
      </c>
      <c r="BF47" s="73">
        <v>211.6701034547529</v>
      </c>
      <c r="BG47" s="73">
        <v>133.56249001317266</v>
      </c>
      <c r="BH47" s="73">
        <v>78.107613441580241</v>
      </c>
      <c r="BI47" s="73">
        <v>0.10765709089105309</v>
      </c>
      <c r="BJ47" s="73">
        <v>0</v>
      </c>
      <c r="BK47" s="73">
        <v>3.1923174324972305</v>
      </c>
      <c r="BL47" s="73">
        <v>0.87488019863644151</v>
      </c>
      <c r="BM47" s="73">
        <v>36.290888738239715</v>
      </c>
      <c r="BN47" s="73">
        <v>2.4042575108715427</v>
      </c>
      <c r="BO47" s="73">
        <v>0.46749371517386201</v>
      </c>
      <c r="BP47" s="73">
        <v>51.851762099241029</v>
      </c>
      <c r="BQ47" s="73">
        <v>2.3652028631831428</v>
      </c>
      <c r="BR47" s="73">
        <v>2.0035521310427302E-2</v>
      </c>
      <c r="BS47" s="73">
        <v>2.203899888115433</v>
      </c>
      <c r="BT47" s="73">
        <v>1.3356976801865107E-3</v>
      </c>
      <c r="BU47" s="73">
        <v>19.278103866355814</v>
      </c>
      <c r="BV47" s="73">
        <v>43.906429992902005</v>
      </c>
      <c r="BW47" s="73">
        <v>0</v>
      </c>
      <c r="BX47" s="73">
        <v>2.008239647597789E-3</v>
      </c>
      <c r="BY47" s="73">
        <v>6.4761419979759349</v>
      </c>
      <c r="BZ47" s="73">
        <v>0</v>
      </c>
      <c r="CA47" s="73">
        <v>20.554836926073516</v>
      </c>
      <c r="CB47" s="73">
        <v>168.9608234263132</v>
      </c>
      <c r="CC47" s="73">
        <v>4.7221349289676295</v>
      </c>
      <c r="CD47" s="73"/>
      <c r="CE47" s="44">
        <f t="shared" si="12"/>
        <v>-4.1983980543176515E-4</v>
      </c>
      <c r="CF47" s="44">
        <f t="shared" si="13"/>
        <v>-2.8892568332489308E-4</v>
      </c>
      <c r="CG47" s="44">
        <f t="shared" si="14"/>
        <v>-3.8349284788561343E-4</v>
      </c>
      <c r="CH47" s="44">
        <f t="shared" si="15"/>
        <v>-5.0004035040375526E-4</v>
      </c>
      <c r="CI47" s="44">
        <f t="shared" si="16"/>
        <v>-4.8276161873960947E-4</v>
      </c>
      <c r="CJ47" s="44">
        <f t="shared" si="17"/>
        <v>-3.8869071453419832E-4</v>
      </c>
      <c r="CK47" s="44">
        <f t="shared" si="18"/>
        <v>-4.3291038303989608E-4</v>
      </c>
      <c r="CL47" s="80">
        <f t="shared" si="19"/>
        <v>-4.43352513385176E-4</v>
      </c>
      <c r="CM47" s="80">
        <f t="shared" si="20"/>
        <v>-4.3103348257221623E-4</v>
      </c>
      <c r="CN47" s="80">
        <f t="shared" si="21"/>
        <v>-4.2448619751137733E-4</v>
      </c>
      <c r="CO47" s="44" t="str">
        <f t="shared" si="10"/>
        <v/>
      </c>
      <c r="CP47" s="44">
        <f t="shared" si="11"/>
        <v>-4.3979189231579171E-4</v>
      </c>
    </row>
    <row r="48" spans="1:94" x14ac:dyDescent="0.25">
      <c r="A48" s="33" t="s">
        <v>211</v>
      </c>
      <c r="B48" s="73">
        <v>11652.800000000101</v>
      </c>
      <c r="C48" s="73">
        <v>1955.9399999999898</v>
      </c>
      <c r="D48" s="73">
        <v>428.07499999999709</v>
      </c>
      <c r="E48" s="73">
        <v>1752.7199999999825</v>
      </c>
      <c r="F48" s="73">
        <v>1162.9760000000113</v>
      </c>
      <c r="G48" s="73">
        <v>124.74640000000107</v>
      </c>
      <c r="H48" s="73">
        <v>1627.7399999999732</v>
      </c>
      <c r="I48" s="73">
        <v>119.70700000000033</v>
      </c>
      <c r="J48" s="73">
        <v>19.69969999999994</v>
      </c>
      <c r="K48" s="73">
        <v>100.8017999999998</v>
      </c>
      <c r="L48" s="73"/>
      <c r="M48" s="73">
        <v>13.017299999999935</v>
      </c>
      <c r="N48" s="73"/>
      <c r="O48" s="90" t="s">
        <v>211</v>
      </c>
      <c r="P48" s="73">
        <v>0</v>
      </c>
      <c r="Q48" s="73">
        <v>50.328282433252319</v>
      </c>
      <c r="R48" s="73">
        <v>0</v>
      </c>
      <c r="S48" s="73">
        <v>119.6606981910415</v>
      </c>
      <c r="T48" s="73">
        <v>119.6606981910415</v>
      </c>
      <c r="U48" s="73">
        <v>215.60877672084524</v>
      </c>
      <c r="V48" s="73">
        <v>7.3748533939604372E-2</v>
      </c>
      <c r="W48" s="73">
        <v>19.692363247916575</v>
      </c>
      <c r="X48" s="73">
        <v>13.012308977586709</v>
      </c>
      <c r="Y48" s="73">
        <v>340.04620419583659</v>
      </c>
      <c r="Z48" s="73">
        <v>11645.822022630447</v>
      </c>
      <c r="AA48" s="73">
        <v>90.426371108417811</v>
      </c>
      <c r="AB48" s="73">
        <v>62.570215628003105</v>
      </c>
      <c r="AC48" s="73">
        <v>15.006825937049223</v>
      </c>
      <c r="AD48" s="73">
        <v>0</v>
      </c>
      <c r="AE48" s="73">
        <v>0</v>
      </c>
      <c r="AF48" s="73">
        <v>100.76579373080462</v>
      </c>
      <c r="AG48" s="73">
        <v>100.76579373080462</v>
      </c>
      <c r="AH48" s="73">
        <v>3095099.1717014723</v>
      </c>
      <c r="AI48" s="73">
        <v>0</v>
      </c>
      <c r="AJ48" s="73">
        <v>26.72596789611821</v>
      </c>
      <c r="AK48" s="73">
        <v>5.6973724513522601</v>
      </c>
      <c r="AL48" s="73">
        <v>10.354637504598973</v>
      </c>
      <c r="AM48" s="73">
        <v>19.287005358774671</v>
      </c>
      <c r="AN48" s="73">
        <v>0</v>
      </c>
      <c r="AO48" s="73">
        <v>0</v>
      </c>
      <c r="AP48" s="73">
        <v>1955.4987667344583</v>
      </c>
      <c r="AQ48" s="73">
        <v>0</v>
      </c>
      <c r="AR48" s="73">
        <v>1740.0361960349874</v>
      </c>
      <c r="AS48" s="73">
        <v>385.15125073717047</v>
      </c>
      <c r="AT48" s="73">
        <v>42.794562343954098</v>
      </c>
      <c r="AU48" s="73">
        <v>427.94581308112464</v>
      </c>
      <c r="AV48" s="73">
        <v>0</v>
      </c>
      <c r="AW48" s="73">
        <v>56.352214191702892</v>
      </c>
      <c r="AX48" s="73">
        <v>0.34861231391612513</v>
      </c>
      <c r="AY48" s="73">
        <v>543.73319563815539</v>
      </c>
      <c r="AZ48" s="73">
        <v>0.38347520847456684</v>
      </c>
      <c r="BA48" s="73">
        <v>105.16488698556523</v>
      </c>
      <c r="BB48" s="73">
        <v>126.6626689153811</v>
      </c>
      <c r="BC48" s="73">
        <v>0.1162042990128805</v>
      </c>
      <c r="BD48" s="73">
        <v>0</v>
      </c>
      <c r="BE48" s="73">
        <v>81.807822329513854</v>
      </c>
      <c r="BF48" s="73">
        <v>1751.4883528141447</v>
      </c>
      <c r="BG48" s="73">
        <v>1161.9801953820886</v>
      </c>
      <c r="BH48" s="73">
        <v>589.50815743205635</v>
      </c>
      <c r="BI48" s="73">
        <v>0.93660501110578331</v>
      </c>
      <c r="BJ48" s="73">
        <v>0</v>
      </c>
      <c r="BK48" s="73">
        <v>27.772830789750707</v>
      </c>
      <c r="BL48" s="73">
        <v>7.6113822649184018</v>
      </c>
      <c r="BM48" s="73">
        <v>315.72702381542899</v>
      </c>
      <c r="BN48" s="73">
        <v>20.916771772020038</v>
      </c>
      <c r="BO48" s="73">
        <v>4.0671489828425287</v>
      </c>
      <c r="BP48" s="73">
        <v>451.10512949398412</v>
      </c>
      <c r="BQ48" s="73">
        <v>18.464474447915251</v>
      </c>
      <c r="BR48" s="73">
        <v>0.17430641600114641</v>
      </c>
      <c r="BS48" s="73">
        <v>19.173706355374037</v>
      </c>
      <c r="BT48" s="73">
        <v>1.1620428798977055E-2</v>
      </c>
      <c r="BU48" s="73">
        <v>124.75725996351346</v>
      </c>
      <c r="BV48" s="73">
        <v>461.31070475427174</v>
      </c>
      <c r="BW48" s="73">
        <v>0</v>
      </c>
      <c r="BX48" s="73">
        <v>1.2552589361927277E-2</v>
      </c>
      <c r="BY48" s="73">
        <v>63.456273481572126</v>
      </c>
      <c r="BZ48" s="73">
        <v>0</v>
      </c>
      <c r="CA48" s="73">
        <v>215.25737704657817</v>
      </c>
      <c r="CB48" s="73">
        <v>1627.1352241273828</v>
      </c>
      <c r="CC48" s="73">
        <v>47.444753423160677</v>
      </c>
      <c r="CD48" s="73"/>
      <c r="CE48" s="44">
        <f t="shared" si="12"/>
        <v>-5.9882409117582142E-4</v>
      </c>
      <c r="CF48" s="44">
        <f t="shared" si="13"/>
        <v>-2.255862989312244E-4</v>
      </c>
      <c r="CG48" s="44">
        <f t="shared" si="14"/>
        <v>-3.0178571248601279E-4</v>
      </c>
      <c r="CH48" s="44">
        <f t="shared" si="15"/>
        <v>-7.0270618572151465E-4</v>
      </c>
      <c r="CI48" s="44">
        <f t="shared" si="16"/>
        <v>-8.5625551853404447E-4</v>
      </c>
      <c r="CJ48" s="44">
        <f t="shared" si="17"/>
        <v>8.7056327977303995E-5</v>
      </c>
      <c r="CK48" s="44">
        <f t="shared" si="18"/>
        <v>-3.7154328860284226E-4</v>
      </c>
      <c r="CL48" s="80">
        <f t="shared" si="19"/>
        <v>-3.8679282714319265E-4</v>
      </c>
      <c r="CM48" s="80">
        <f t="shared" si="20"/>
        <v>-3.7242963513987274E-4</v>
      </c>
      <c r="CN48" s="80">
        <f t="shared" si="21"/>
        <v>-3.5719867299179156E-4</v>
      </c>
      <c r="CO48" s="44" t="str">
        <f t="shared" si="10"/>
        <v/>
      </c>
      <c r="CP48" s="44">
        <f t="shared" si="11"/>
        <v>-3.8341456471199792E-4</v>
      </c>
    </row>
    <row r="49" spans="1:94" x14ac:dyDescent="0.25">
      <c r="A49" s="33" t="s">
        <v>212</v>
      </c>
      <c r="B49" s="73">
        <v>73.759999999999991</v>
      </c>
      <c r="C49" s="73">
        <v>8.1120000000000001</v>
      </c>
      <c r="D49" s="73">
        <v>2.2720000000000002</v>
      </c>
      <c r="E49" s="73">
        <v>13.559999999999997</v>
      </c>
      <c r="F49" s="73">
        <v>8.5040000000000013</v>
      </c>
      <c r="G49" s="73">
        <v>0.80640000000000012</v>
      </c>
      <c r="H49" s="73">
        <v>9.4159999999999986</v>
      </c>
      <c r="I49" s="73">
        <v>0.77600000000000002</v>
      </c>
      <c r="J49" s="73">
        <v>0.11584000000000003</v>
      </c>
      <c r="K49" s="73">
        <v>0.5232</v>
      </c>
      <c r="L49" s="73"/>
      <c r="M49" s="73">
        <v>8.1999999999999976E-2</v>
      </c>
      <c r="N49" s="73"/>
      <c r="O49" s="90" t="s">
        <v>212</v>
      </c>
      <c r="P49" s="73">
        <v>0</v>
      </c>
      <c r="Q49" s="73">
        <v>0.29678654854302039</v>
      </c>
      <c r="R49" s="73">
        <v>0</v>
      </c>
      <c r="S49" s="73">
        <v>0.77598345210734299</v>
      </c>
      <c r="T49" s="73">
        <v>0.77598345210734299</v>
      </c>
      <c r="U49" s="73">
        <v>1.3822728550405923</v>
      </c>
      <c r="V49" s="73">
        <v>6.8376422537850612E-4</v>
      </c>
      <c r="W49" s="73">
        <v>0.11584019935073885</v>
      </c>
      <c r="X49" s="73">
        <v>8.1999349488362336E-2</v>
      </c>
      <c r="Y49" s="73">
        <v>1.9509672148459245</v>
      </c>
      <c r="Z49" s="73">
        <v>73.759972662687318</v>
      </c>
      <c r="AA49" s="73">
        <v>0.53708529704525543</v>
      </c>
      <c r="AB49" s="73">
        <v>0.42929908232609665</v>
      </c>
      <c r="AC49" s="73">
        <v>8.0076579176243001E-2</v>
      </c>
      <c r="AD49" s="73">
        <v>0</v>
      </c>
      <c r="AE49" s="73">
        <v>0</v>
      </c>
      <c r="AF49" s="73">
        <v>0.52321302490671695</v>
      </c>
      <c r="AG49" s="73">
        <v>0.52321302490671695</v>
      </c>
      <c r="AH49" s="73">
        <v>17989.714874033412</v>
      </c>
      <c r="AI49" s="73">
        <v>0</v>
      </c>
      <c r="AJ49" s="73">
        <v>0.18007451445956446</v>
      </c>
      <c r="AK49" s="73">
        <v>3.7248120751555633E-2</v>
      </c>
      <c r="AL49" s="73">
        <v>7.6735923263722389E-2</v>
      </c>
      <c r="AM49" s="73">
        <v>0.11743073441470041</v>
      </c>
      <c r="AN49" s="73">
        <v>0</v>
      </c>
      <c r="AO49" s="73">
        <v>0</v>
      </c>
      <c r="AP49" s="73">
        <v>8.1119974426384918</v>
      </c>
      <c r="AQ49" s="73">
        <v>0</v>
      </c>
      <c r="AR49" s="73">
        <v>10.142113019946319</v>
      </c>
      <c r="AS49" s="73">
        <v>2.0447824864829114</v>
      </c>
      <c r="AT49" s="73">
        <v>0.22720075838996459</v>
      </c>
      <c r="AU49" s="73">
        <v>2.2719832448728763</v>
      </c>
      <c r="AV49" s="73">
        <v>0</v>
      </c>
      <c r="AW49" s="73">
        <v>0.36042882984176322</v>
      </c>
      <c r="AX49" s="73">
        <v>2.5512326592701594E-3</v>
      </c>
      <c r="AY49" s="73">
        <v>2.9477070851039198</v>
      </c>
      <c r="AZ49" s="73">
        <v>2.8063515159531959E-3</v>
      </c>
      <c r="BA49" s="73">
        <v>0.7696119314142098</v>
      </c>
      <c r="BB49" s="73">
        <v>0.9269350793939497</v>
      </c>
      <c r="BC49" s="73">
        <v>8.5040206793542659E-4</v>
      </c>
      <c r="BD49" s="73">
        <v>0</v>
      </c>
      <c r="BE49" s="73">
        <v>0.59868185651217787</v>
      </c>
      <c r="BF49" s="73">
        <v>13.559538351273449</v>
      </c>
      <c r="BG49" s="73">
        <v>8.5035394094920012</v>
      </c>
      <c r="BH49" s="73">
        <v>5.0559989417814464</v>
      </c>
      <c r="BI49" s="73">
        <v>6.8542138593561414E-3</v>
      </c>
      <c r="BJ49" s="73">
        <v>0</v>
      </c>
      <c r="BK49" s="73">
        <v>0.20324586495587996</v>
      </c>
      <c r="BL49" s="73">
        <v>5.5700656426197516E-2</v>
      </c>
      <c r="BM49" s="73">
        <v>2.3105364396457175</v>
      </c>
      <c r="BN49" s="73">
        <v>0.15307219585861759</v>
      </c>
      <c r="BO49" s="73">
        <v>2.9764160562619536E-2</v>
      </c>
      <c r="BP49" s="73">
        <v>3.3012525559836194</v>
      </c>
      <c r="BQ49" s="73">
        <v>0.1346486235111912</v>
      </c>
      <c r="BR49" s="73">
        <v>1.2756163296350797E-3</v>
      </c>
      <c r="BS49" s="73">
        <v>0.14031581210006777</v>
      </c>
      <c r="BT49" s="73">
        <v>8.5040206793542657E-5</v>
      </c>
      <c r="BU49" s="73">
        <v>0.80639640205691199</v>
      </c>
      <c r="BV49" s="73">
        <v>2.4217822744423683</v>
      </c>
      <c r="BW49" s="73">
        <v>0</v>
      </c>
      <c r="BX49" s="73">
        <v>1.163714691931635E-4</v>
      </c>
      <c r="BY49" s="73">
        <v>0.36021759821866539</v>
      </c>
      <c r="BZ49" s="73">
        <v>0</v>
      </c>
      <c r="CA49" s="73">
        <v>1.1342371137088909</v>
      </c>
      <c r="CB49" s="73">
        <v>9.4159969576216529</v>
      </c>
      <c r="CC49" s="73">
        <v>0.26188735880774044</v>
      </c>
      <c r="CD49" s="73"/>
      <c r="CE49" s="44">
        <f t="shared" si="12"/>
        <v>-3.7062517181569663E-7</v>
      </c>
      <c r="CF49" s="44">
        <f t="shared" si="13"/>
        <v>-3.1525659619543985E-7</v>
      </c>
      <c r="CG49" s="44">
        <f t="shared" si="14"/>
        <v>-7.3746158116009838E-6</v>
      </c>
      <c r="CH49" s="44">
        <f t="shared" si="15"/>
        <v>-3.4044891338321289E-5</v>
      </c>
      <c r="CI49" s="44">
        <f t="shared" si="16"/>
        <v>-5.4161630762015561E-5</v>
      </c>
      <c r="CJ49" s="44">
        <f t="shared" si="17"/>
        <v>-4.4617349803192461E-6</v>
      </c>
      <c r="CK49" s="44">
        <f t="shared" si="18"/>
        <v>-3.2310730094485576E-7</v>
      </c>
      <c r="CL49" s="80">
        <f t="shared" si="19"/>
        <v>-2.1324603939481014E-5</v>
      </c>
      <c r="CM49" s="80">
        <f t="shared" si="20"/>
        <v>1.7209145271000564E-6</v>
      </c>
      <c r="CN49" s="80">
        <f t="shared" si="21"/>
        <v>2.4894699382553304E-5</v>
      </c>
      <c r="CO49" s="44" t="str">
        <f t="shared" si="10"/>
        <v/>
      </c>
      <c r="CP49" s="44">
        <f t="shared" si="11"/>
        <v>-7.9330687517054905E-6</v>
      </c>
    </row>
    <row r="50" spans="1:94" x14ac:dyDescent="0.25">
      <c r="A50" s="33" t="s">
        <v>213</v>
      </c>
      <c r="B50" s="73">
        <v>440.23999999999978</v>
      </c>
      <c r="C50" s="73">
        <v>38.344000000000037</v>
      </c>
      <c r="D50" s="73">
        <v>11.194999999999997</v>
      </c>
      <c r="E50" s="73">
        <v>74.567000000000036</v>
      </c>
      <c r="F50" s="73">
        <v>54.155000000000001</v>
      </c>
      <c r="G50" s="73">
        <v>2.1632000000000016</v>
      </c>
      <c r="H50" s="73">
        <v>47.231000000000058</v>
      </c>
      <c r="I50" s="73">
        <v>3.7577000000000029</v>
      </c>
      <c r="J50" s="73">
        <v>0.57726999999999973</v>
      </c>
      <c r="K50" s="73">
        <v>2.7120000000000002</v>
      </c>
      <c r="L50" s="73"/>
      <c r="M50" s="73">
        <v>0.40101999999999965</v>
      </c>
      <c r="N50" s="73"/>
      <c r="O50" s="90" t="s">
        <v>213</v>
      </c>
      <c r="P50" s="73">
        <v>0</v>
      </c>
      <c r="Q50" s="73">
        <v>1.4806304052888883</v>
      </c>
      <c r="R50" s="73">
        <v>0</v>
      </c>
      <c r="S50" s="73">
        <v>3.7576882610697937</v>
      </c>
      <c r="T50" s="73">
        <v>3.7576882610697937</v>
      </c>
      <c r="U50" s="73">
        <v>6.7292712381157118</v>
      </c>
      <c r="V50" s="73">
        <v>3.0369241201739436E-3</v>
      </c>
      <c r="W50" s="73">
        <v>0.57726890318671498</v>
      </c>
      <c r="X50" s="73">
        <v>0.40102251755591212</v>
      </c>
      <c r="Y50" s="73">
        <v>9.814853986893521</v>
      </c>
      <c r="Z50" s="73">
        <v>440.23986551805871</v>
      </c>
      <c r="AA50" s="73">
        <v>2.6737237193174499</v>
      </c>
      <c r="AB50" s="73">
        <v>2.0509665879230798</v>
      </c>
      <c r="AC50" s="73">
        <v>0.41216433379321737</v>
      </c>
      <c r="AD50" s="73">
        <v>0</v>
      </c>
      <c r="AE50" s="73">
        <v>0</v>
      </c>
      <c r="AF50" s="73">
        <v>2.712018944490926</v>
      </c>
      <c r="AG50" s="73">
        <v>2.712018944490926</v>
      </c>
      <c r="AH50" s="73">
        <v>89739.135422212668</v>
      </c>
      <c r="AI50" s="73">
        <v>0</v>
      </c>
      <c r="AJ50" s="73">
        <v>0.86454108756758541</v>
      </c>
      <c r="AK50" s="73">
        <v>0.18033224231816006</v>
      </c>
      <c r="AL50" s="73">
        <v>0.35924161121662046</v>
      </c>
      <c r="AM50" s="73">
        <v>0.58029778201579607</v>
      </c>
      <c r="AN50" s="73">
        <v>0</v>
      </c>
      <c r="AO50" s="73">
        <v>0</v>
      </c>
      <c r="AP50" s="73">
        <v>38.344006569773526</v>
      </c>
      <c r="AQ50" s="73">
        <v>0</v>
      </c>
      <c r="AR50" s="73">
        <v>50.762698677777941</v>
      </c>
      <c r="AS50" s="73">
        <v>10.075556937118668</v>
      </c>
      <c r="AT50" s="73">
        <v>1.119505684066646</v>
      </c>
      <c r="AU50" s="73">
        <v>11.195062621185313</v>
      </c>
      <c r="AV50" s="73">
        <v>0</v>
      </c>
      <c r="AW50" s="73">
        <v>1.7558048845604806</v>
      </c>
      <c r="AX50" s="73">
        <v>1.6246475746402329E-2</v>
      </c>
      <c r="AY50" s="73">
        <v>15.094964704773556</v>
      </c>
      <c r="AZ50" s="73">
        <v>1.7871036778606342E-2</v>
      </c>
      <c r="BA50" s="73">
        <v>4.9010282577423601</v>
      </c>
      <c r="BB50" s="73">
        <v>5.9028907003532893</v>
      </c>
      <c r="BC50" s="73">
        <v>5.4154820681558864E-3</v>
      </c>
      <c r="BD50" s="73">
        <v>0</v>
      </c>
      <c r="BE50" s="73">
        <v>3.8125078787678364</v>
      </c>
      <c r="BF50" s="73">
        <v>74.564061239052648</v>
      </c>
      <c r="BG50" s="73">
        <v>54.15206655219167</v>
      </c>
      <c r="BH50" s="73">
        <v>20.411994686861011</v>
      </c>
      <c r="BI50" s="73">
        <v>4.3648786410710058E-2</v>
      </c>
      <c r="BJ50" s="73">
        <v>0</v>
      </c>
      <c r="BK50" s="73">
        <v>1.2943057039082444</v>
      </c>
      <c r="BL50" s="73">
        <v>0.35471717124952457</v>
      </c>
      <c r="BM50" s="73">
        <v>14.713911274988005</v>
      </c>
      <c r="BN50" s="73">
        <v>0.97479182305703937</v>
      </c>
      <c r="BO50" s="73">
        <v>0.18953997916632212</v>
      </c>
      <c r="BP50" s="73">
        <v>21.022967972354049</v>
      </c>
      <c r="BQ50" s="73">
        <v>0.63299145601216922</v>
      </c>
      <c r="BR50" s="73">
        <v>8.1232741943484503E-3</v>
      </c>
      <c r="BS50" s="73">
        <v>0.89355918583309923</v>
      </c>
      <c r="BT50" s="73">
        <v>5.4154957368122265E-4</v>
      </c>
      <c r="BU50" s="73">
        <v>2.1632119931436247</v>
      </c>
      <c r="BV50" s="73">
        <v>12.531149148309325</v>
      </c>
      <c r="BW50" s="73">
        <v>0</v>
      </c>
      <c r="BX50" s="73">
        <v>5.1688773077597169E-4</v>
      </c>
      <c r="BY50" s="73">
        <v>1.8181243066331554</v>
      </c>
      <c r="BZ50" s="73">
        <v>0</v>
      </c>
      <c r="CA50" s="73">
        <v>5.8618143331073602</v>
      </c>
      <c r="CB50" s="73">
        <v>47.230987505304881</v>
      </c>
      <c r="CC50" s="73">
        <v>1.3334402876094731</v>
      </c>
      <c r="CD50" s="73"/>
      <c r="CE50" s="44">
        <f t="shared" si="12"/>
        <v>-3.0547415290451188E-7</v>
      </c>
      <c r="CF50" s="44">
        <f t="shared" si="13"/>
        <v>1.7133771880015177E-7</v>
      </c>
      <c r="CG50" s="44">
        <f t="shared" si="14"/>
        <v>5.5936744364718892E-6</v>
      </c>
      <c r="CH50" s="44">
        <f t="shared" si="15"/>
        <v>-3.9411012208982624E-5</v>
      </c>
      <c r="CI50" s="44">
        <f t="shared" si="16"/>
        <v>-5.4167626411806478E-5</v>
      </c>
      <c r="CJ50" s="44">
        <f t="shared" si="17"/>
        <v>5.5441677251762776E-6</v>
      </c>
      <c r="CK50" s="44">
        <f t="shared" si="18"/>
        <v>-2.6454437079815373E-7</v>
      </c>
      <c r="CL50" s="80">
        <f t="shared" si="19"/>
        <v>-3.1239668438742661E-6</v>
      </c>
      <c r="CM50" s="80">
        <f t="shared" si="20"/>
        <v>-1.9000004932719289E-6</v>
      </c>
      <c r="CN50" s="80">
        <f t="shared" si="21"/>
        <v>6.9854317572880606E-6</v>
      </c>
      <c r="CO50" s="44" t="str">
        <f t="shared" si="10"/>
        <v/>
      </c>
      <c r="CP50" s="44">
        <f t="shared" si="11"/>
        <v>6.2778811841364274E-6</v>
      </c>
    </row>
    <row r="51" spans="1:94" x14ac:dyDescent="0.25">
      <c r="A51" s="33" t="s">
        <v>214</v>
      </c>
      <c r="B51" s="73">
        <v>1262.0699999999981</v>
      </c>
      <c r="C51" s="73">
        <v>115.3009999999999</v>
      </c>
      <c r="D51" s="73">
        <v>33.999000000000002</v>
      </c>
      <c r="E51" s="73">
        <v>220.40999999999983</v>
      </c>
      <c r="F51" s="73">
        <v>152.43100000000001</v>
      </c>
      <c r="G51" s="73">
        <v>8.6951000000000107</v>
      </c>
      <c r="H51" s="73">
        <v>142.33999999999983</v>
      </c>
      <c r="I51" s="73">
        <v>11.578800000000006</v>
      </c>
      <c r="J51" s="73">
        <v>1.7514999999999983</v>
      </c>
      <c r="K51" s="73">
        <v>8.0318000000000058</v>
      </c>
      <c r="L51" s="73"/>
      <c r="M51" s="73">
        <v>1.2288999999999983</v>
      </c>
      <c r="N51" s="73"/>
      <c r="O51" s="90" t="s">
        <v>214</v>
      </c>
      <c r="P51" s="73">
        <v>0</v>
      </c>
      <c r="Q51" s="73">
        <v>4.474183596977463</v>
      </c>
      <c r="R51" s="73">
        <v>0</v>
      </c>
      <c r="S51" s="73">
        <v>11.5787768666347</v>
      </c>
      <c r="T51" s="73">
        <v>11.5787768666347</v>
      </c>
      <c r="U51" s="73">
        <v>20.615309165164764</v>
      </c>
      <c r="V51" s="73">
        <v>9.8062545254826786E-3</v>
      </c>
      <c r="W51" s="73">
        <v>1.7514930340254746</v>
      </c>
      <c r="X51" s="73">
        <v>1.2289088338092011</v>
      </c>
      <c r="Y51" s="73">
        <v>29.521209223256559</v>
      </c>
      <c r="Z51" s="73">
        <v>1262.0695928614341</v>
      </c>
      <c r="AA51" s="73">
        <v>8.089086423122076</v>
      </c>
      <c r="AB51" s="73">
        <v>6.3504783687858568</v>
      </c>
      <c r="AC51" s="73">
        <v>1.2241627970667508</v>
      </c>
      <c r="AD51" s="73">
        <v>0</v>
      </c>
      <c r="AE51" s="73">
        <v>0</v>
      </c>
      <c r="AF51" s="73">
        <v>8.0317730438003263</v>
      </c>
      <c r="AG51" s="73">
        <v>8.0317730438003263</v>
      </c>
      <c r="AH51" s="73">
        <v>272381.06367279001</v>
      </c>
      <c r="AI51" s="73">
        <v>0</v>
      </c>
      <c r="AJ51" s="73">
        <v>2.669447205057403</v>
      </c>
      <c r="AK51" s="73">
        <v>0.5541895906622134</v>
      </c>
      <c r="AL51" s="73">
        <v>1.1252786853120587</v>
      </c>
      <c r="AM51" s="73">
        <v>1.7629035014026904</v>
      </c>
      <c r="AN51" s="73">
        <v>0</v>
      </c>
      <c r="AO51" s="73">
        <v>0</v>
      </c>
      <c r="AP51" s="73">
        <v>115.30101092941352</v>
      </c>
      <c r="AQ51" s="73">
        <v>0</v>
      </c>
      <c r="AR51" s="73">
        <v>153.16502708929269</v>
      </c>
      <c r="AS51" s="73">
        <v>30.599065019814041</v>
      </c>
      <c r="AT51" s="73">
        <v>3.3999361431240605</v>
      </c>
      <c r="AU51" s="73">
        <v>33.999001162938093</v>
      </c>
      <c r="AV51" s="73">
        <v>0</v>
      </c>
      <c r="AW51" s="73">
        <v>5.3769717267150581</v>
      </c>
      <c r="AX51" s="73">
        <v>4.5729383753038248E-2</v>
      </c>
      <c r="AY51" s="73">
        <v>44.959264614163594</v>
      </c>
      <c r="AZ51" s="73">
        <v>5.0302247060963305E-2</v>
      </c>
      <c r="BA51" s="73">
        <v>13.79500190148647</v>
      </c>
      <c r="BB51" s="73">
        <v>16.614973572093888</v>
      </c>
      <c r="BC51" s="73">
        <v>1.5243092313034275E-2</v>
      </c>
      <c r="BD51" s="73">
        <v>0</v>
      </c>
      <c r="BE51" s="73">
        <v>10.731140065146578</v>
      </c>
      <c r="BF51" s="73">
        <v>220.40172354370938</v>
      </c>
      <c r="BG51" s="73">
        <v>152.4227392130602</v>
      </c>
      <c r="BH51" s="73">
        <v>67.978984330649212</v>
      </c>
      <c r="BI51" s="73">
        <v>0.12286050144127163</v>
      </c>
      <c r="BJ51" s="73">
        <v>0</v>
      </c>
      <c r="BK51" s="73">
        <v>3.6430977474274817</v>
      </c>
      <c r="BL51" s="73">
        <v>0.99842491884235307</v>
      </c>
      <c r="BM51" s="73">
        <v>41.415496508429925</v>
      </c>
      <c r="BN51" s="73">
        <v>2.7437572711189002</v>
      </c>
      <c r="BO51" s="73">
        <v>0.53350958183832409</v>
      </c>
      <c r="BP51" s="73">
        <v>59.173703379134352</v>
      </c>
      <c r="BQ51" s="73">
        <v>1.9780052531203669</v>
      </c>
      <c r="BR51" s="73">
        <v>2.2864794942597154E-2</v>
      </c>
      <c r="BS51" s="73">
        <v>2.5151099389870866</v>
      </c>
      <c r="BT51" s="73">
        <v>1.5243090439105583E-3</v>
      </c>
      <c r="BU51" s="73">
        <v>8.6950906463400521</v>
      </c>
      <c r="BV51" s="73">
        <v>37.111208262715977</v>
      </c>
      <c r="BW51" s="73">
        <v>0</v>
      </c>
      <c r="BX51" s="73">
        <v>1.6692040496436781E-3</v>
      </c>
      <c r="BY51" s="73">
        <v>5.45870369078854</v>
      </c>
      <c r="BZ51" s="73">
        <v>0</v>
      </c>
      <c r="CA51" s="73">
        <v>17.371249107954828</v>
      </c>
      <c r="CB51" s="73">
        <v>142.33996285211944</v>
      </c>
      <c r="CC51" s="73">
        <v>3.9841239961529347</v>
      </c>
      <c r="CD51" s="73"/>
      <c r="CE51" s="44">
        <f t="shared" si="12"/>
        <v>-3.2259586553402857E-7</v>
      </c>
      <c r="CF51" s="44">
        <f t="shared" si="13"/>
        <v>9.479027605541042E-8</v>
      </c>
      <c r="CG51" s="44">
        <f t="shared" si="14"/>
        <v>3.4205067523021715E-8</v>
      </c>
      <c r="CH51" s="44">
        <f t="shared" si="15"/>
        <v>-3.7550275806205834E-5</v>
      </c>
      <c r="CI51" s="44">
        <f t="shared" si="16"/>
        <v>-5.4193615077081296E-5</v>
      </c>
      <c r="CJ51" s="44">
        <f t="shared" si="17"/>
        <v>-1.0757392046759093E-6</v>
      </c>
      <c r="CK51" s="44">
        <f t="shared" si="18"/>
        <v>-2.6097991001356321E-7</v>
      </c>
      <c r="CL51" s="80">
        <f t="shared" si="19"/>
        <v>-1.9979069771396293E-6</v>
      </c>
      <c r="CM51" s="80">
        <f t="shared" si="20"/>
        <v>-3.9771478867564325E-6</v>
      </c>
      <c r="CN51" s="80">
        <f t="shared" si="21"/>
        <v>-3.3561841280307712E-6</v>
      </c>
      <c r="CO51" s="44" t="str">
        <f t="shared" si="10"/>
        <v/>
      </c>
      <c r="CP51" s="44">
        <f t="shared" si="11"/>
        <v>7.1883873405498886E-6</v>
      </c>
    </row>
    <row r="52" spans="1:94" x14ac:dyDescent="0.25">
      <c r="A52" s="90"/>
      <c r="B52" s="73"/>
      <c r="C52" s="73"/>
      <c r="D52" s="73"/>
      <c r="E52" s="73"/>
      <c r="F52" s="73"/>
      <c r="G52" s="73"/>
      <c r="H52" s="73"/>
      <c r="I52" s="64"/>
      <c r="J52" s="64"/>
      <c r="K52" s="64"/>
      <c r="L52" s="64"/>
      <c r="M52" s="64"/>
      <c r="N52" s="90"/>
      <c r="O52" s="90"/>
      <c r="P52" s="73"/>
      <c r="Q52" s="73"/>
      <c r="R52" s="73"/>
      <c r="S52" s="73"/>
      <c r="T52" s="73"/>
      <c r="U52" s="73"/>
      <c r="W52" s="73"/>
      <c r="Y52" s="73"/>
      <c r="Z52" s="73"/>
      <c r="AA52" s="73"/>
      <c r="AB52" s="73"/>
      <c r="AC52" s="73"/>
      <c r="AD52" s="73"/>
      <c r="AF52" s="73"/>
      <c r="AG52" s="73"/>
      <c r="AH52" s="73"/>
      <c r="AI52" s="73"/>
      <c r="AJ52" s="73"/>
      <c r="AK52" s="73"/>
      <c r="AM52" s="73"/>
      <c r="AN52" s="73"/>
      <c r="AO52" s="73"/>
      <c r="AP52" s="73"/>
      <c r="AQ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CA52" s="73"/>
      <c r="CB52" s="73"/>
      <c r="CC52" s="73"/>
      <c r="CD52" s="73"/>
      <c r="CE52" s="44"/>
      <c r="CF52" s="44"/>
      <c r="CG52" s="44"/>
      <c r="CH52" s="44"/>
      <c r="CI52" s="44"/>
      <c r="CJ52" s="44"/>
      <c r="CK52" s="44"/>
      <c r="CL52" s="80"/>
      <c r="CM52" s="80"/>
      <c r="CN52" s="80" t="str">
        <f t="shared" ref="CN52:CN61" si="22">IF(AD52=0,"",(AD52-K52)/K52)</f>
        <v/>
      </c>
      <c r="CO52" s="90"/>
      <c r="CP52" s="90"/>
    </row>
    <row r="53" spans="1:94" x14ac:dyDescent="0.25">
      <c r="A53" s="90"/>
      <c r="B53" s="73"/>
      <c r="C53" s="73"/>
      <c r="D53" s="73"/>
      <c r="E53" s="73"/>
      <c r="F53" s="73"/>
      <c r="G53" s="73"/>
      <c r="H53" s="73"/>
      <c r="I53" s="64"/>
      <c r="J53" s="64"/>
      <c r="K53" s="64"/>
      <c r="L53" s="64"/>
      <c r="M53" s="64"/>
      <c r="N53" s="90"/>
      <c r="O53" s="90"/>
      <c r="P53" s="73"/>
      <c r="Q53" s="73"/>
      <c r="R53" s="73"/>
      <c r="S53" s="73"/>
      <c r="T53" s="73"/>
      <c r="U53" s="73"/>
      <c r="W53" s="73"/>
      <c r="Y53" s="73"/>
      <c r="Z53" s="73"/>
      <c r="AA53" s="73"/>
      <c r="AB53" s="73"/>
      <c r="AC53" s="73"/>
      <c r="AD53" s="73"/>
      <c r="AF53" s="73"/>
      <c r="AG53" s="73"/>
      <c r="AH53" s="73"/>
      <c r="AI53" s="73"/>
      <c r="AJ53" s="73"/>
      <c r="AK53" s="73"/>
      <c r="AM53" s="73"/>
      <c r="AN53" s="73"/>
      <c r="AO53" s="73"/>
      <c r="AP53" s="73"/>
      <c r="AQ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CA53" s="73"/>
      <c r="CB53" s="73"/>
      <c r="CC53" s="73"/>
      <c r="CD53" s="73"/>
      <c r="CE53" s="44"/>
      <c r="CF53" s="44"/>
      <c r="CG53" s="44"/>
      <c r="CH53" s="44"/>
      <c r="CI53" s="44"/>
      <c r="CJ53" s="44"/>
      <c r="CK53" s="44"/>
      <c r="CL53" s="80"/>
      <c r="CM53" s="80"/>
      <c r="CN53" s="80" t="str">
        <f t="shared" si="22"/>
        <v/>
      </c>
      <c r="CO53" s="90"/>
      <c r="CP53" s="90"/>
    </row>
    <row r="54" spans="1:94" x14ac:dyDescent="0.25">
      <c r="A54" s="33" t="s">
        <v>334</v>
      </c>
      <c r="B54" s="73"/>
      <c r="C54" s="73"/>
      <c r="D54" s="73"/>
      <c r="E54" s="73"/>
      <c r="F54" s="73"/>
      <c r="G54" s="73"/>
      <c r="H54" s="73"/>
      <c r="I54" s="64"/>
      <c r="J54" s="64"/>
      <c r="K54" s="64"/>
      <c r="L54" s="64"/>
      <c r="M54" s="64"/>
      <c r="N54" s="73"/>
      <c r="O54" s="90"/>
      <c r="P54" s="73"/>
      <c r="Q54" s="73"/>
      <c r="R54" s="73"/>
      <c r="S54" s="73"/>
      <c r="T54" s="73"/>
      <c r="U54" s="73"/>
      <c r="W54" s="73"/>
      <c r="Y54" s="73"/>
      <c r="Z54" s="73"/>
      <c r="AA54" s="73"/>
      <c r="AB54" s="73"/>
      <c r="AC54" s="73"/>
      <c r="AD54" s="73"/>
      <c r="AF54" s="73"/>
      <c r="AG54" s="73"/>
      <c r="AH54" s="73"/>
      <c r="AI54" s="73"/>
      <c r="AJ54" s="73"/>
      <c r="AK54" s="73"/>
      <c r="AM54" s="73"/>
      <c r="AN54" s="73"/>
      <c r="AO54" s="73"/>
      <c r="AP54" s="73"/>
      <c r="AQ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CA54" s="73"/>
      <c r="CB54" s="73"/>
      <c r="CC54" s="73"/>
      <c r="CD54" s="73"/>
      <c r="CE54" s="44"/>
      <c r="CF54" s="44"/>
      <c r="CG54" s="44"/>
      <c r="CH54" s="44"/>
      <c r="CI54" s="44"/>
      <c r="CJ54" s="44"/>
      <c r="CK54" s="44"/>
      <c r="CL54" s="80"/>
      <c r="CM54" s="80"/>
      <c r="CN54" s="80" t="str">
        <f t="shared" si="22"/>
        <v/>
      </c>
      <c r="CO54" s="90"/>
      <c r="CP54" s="90"/>
    </row>
    <row r="55" spans="1:94" x14ac:dyDescent="0.25">
      <c r="A55" s="33" t="s">
        <v>317</v>
      </c>
      <c r="B55" s="73"/>
      <c r="C55" s="73"/>
      <c r="D55" s="73"/>
      <c r="E55" s="73"/>
      <c r="F55" s="73"/>
      <c r="G55" s="73"/>
      <c r="H55" s="73"/>
      <c r="I55" s="64"/>
      <c r="J55" s="64"/>
      <c r="K55" s="64"/>
      <c r="L55" s="64"/>
      <c r="M55" s="64"/>
      <c r="N55" s="73"/>
      <c r="O55" s="90"/>
      <c r="P55" s="73"/>
      <c r="Q55" s="73"/>
      <c r="R55" s="73"/>
      <c r="S55" s="73"/>
      <c r="T55" s="73"/>
      <c r="U55" s="73"/>
      <c r="W55" s="73"/>
      <c r="Y55" s="73"/>
      <c r="Z55" s="73"/>
      <c r="AA55" s="73"/>
      <c r="AB55" s="73"/>
      <c r="AC55" s="73"/>
      <c r="AD55" s="73"/>
      <c r="AF55" s="73"/>
      <c r="AG55" s="73"/>
      <c r="AH55" s="73"/>
      <c r="AI55" s="73"/>
      <c r="AJ55" s="73"/>
      <c r="AK55" s="73"/>
      <c r="AM55" s="73"/>
      <c r="AN55" s="73"/>
      <c r="AO55" s="73"/>
      <c r="AP55" s="73"/>
      <c r="AQ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CA55" s="73"/>
      <c r="CB55" s="73"/>
      <c r="CC55" s="73"/>
      <c r="CD55" s="73"/>
      <c r="CE55" s="44"/>
      <c r="CF55" s="44"/>
      <c r="CG55" s="44"/>
      <c r="CH55" s="44"/>
      <c r="CI55" s="44"/>
      <c r="CJ55" s="44"/>
      <c r="CK55" s="44"/>
      <c r="CL55" s="80"/>
      <c r="CM55" s="80"/>
      <c r="CN55" s="80" t="str">
        <f t="shared" si="22"/>
        <v/>
      </c>
      <c r="CO55" s="90"/>
      <c r="CP55" s="90"/>
    </row>
    <row r="56" spans="1:94" x14ac:dyDescent="0.25">
      <c r="A56" s="33" t="s">
        <v>318</v>
      </c>
      <c r="B56" s="73"/>
      <c r="C56" s="73"/>
      <c r="D56" s="73"/>
      <c r="E56" s="73"/>
      <c r="F56" s="73"/>
      <c r="G56" s="73"/>
      <c r="H56" s="73"/>
      <c r="I56" s="64"/>
      <c r="J56" s="64"/>
      <c r="K56" s="64"/>
      <c r="L56" s="64"/>
      <c r="M56" s="64"/>
      <c r="N56" s="73"/>
      <c r="O56" s="90"/>
      <c r="P56" s="73"/>
      <c r="Q56" s="73"/>
      <c r="R56" s="73"/>
      <c r="S56" s="73"/>
      <c r="T56" s="73"/>
      <c r="U56" s="73"/>
      <c r="W56" s="73"/>
      <c r="Y56" s="73"/>
      <c r="Z56" s="73"/>
      <c r="AA56" s="73"/>
      <c r="AB56" s="73"/>
      <c r="AC56" s="73"/>
      <c r="AD56" s="73"/>
      <c r="AF56" s="73"/>
      <c r="AG56" s="73"/>
      <c r="AH56" s="73"/>
      <c r="AI56" s="73"/>
      <c r="AJ56" s="73"/>
      <c r="AK56" s="73"/>
      <c r="AM56" s="73"/>
      <c r="AN56" s="73"/>
      <c r="AO56" s="73"/>
      <c r="AP56" s="73"/>
      <c r="AQ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CA56" s="73"/>
      <c r="CB56" s="73"/>
      <c r="CC56" s="73"/>
      <c r="CD56" s="73"/>
      <c r="CE56" s="44"/>
      <c r="CF56" s="44"/>
      <c r="CG56" s="44"/>
      <c r="CH56" s="44"/>
      <c r="CI56" s="44"/>
      <c r="CJ56" s="44"/>
      <c r="CK56" s="44"/>
      <c r="CL56" s="80"/>
      <c r="CM56" s="80"/>
      <c r="CN56" s="80" t="str">
        <f t="shared" si="22"/>
        <v/>
      </c>
      <c r="CO56" s="90"/>
      <c r="CP56" s="90"/>
    </row>
    <row r="57" spans="1:94" x14ac:dyDescent="0.25">
      <c r="A57" s="33" t="s">
        <v>319</v>
      </c>
      <c r="B57" s="73"/>
      <c r="C57" s="73"/>
      <c r="D57" s="73"/>
      <c r="E57" s="73"/>
      <c r="F57" s="73"/>
      <c r="G57" s="73"/>
      <c r="H57" s="73"/>
      <c r="I57" s="64"/>
      <c r="J57" s="64"/>
      <c r="K57" s="64"/>
      <c r="L57" s="64"/>
      <c r="M57" s="64"/>
      <c r="N57" s="73"/>
      <c r="O57" s="90"/>
      <c r="P57" s="73"/>
      <c r="Q57" s="73"/>
      <c r="R57" s="73"/>
      <c r="S57" s="73"/>
      <c r="T57" s="73"/>
      <c r="U57" s="73"/>
      <c r="W57" s="73"/>
      <c r="Y57" s="73"/>
      <c r="Z57" s="73"/>
      <c r="AA57" s="73"/>
      <c r="AB57" s="73"/>
      <c r="AC57" s="73"/>
      <c r="AD57" s="73"/>
      <c r="AF57" s="73"/>
      <c r="AG57" s="73"/>
      <c r="AH57" s="73"/>
      <c r="AI57" s="73"/>
      <c r="AJ57" s="73"/>
      <c r="AK57" s="73"/>
      <c r="AM57" s="73"/>
      <c r="AN57" s="73"/>
      <c r="AO57" s="73"/>
      <c r="AP57" s="73"/>
      <c r="AQ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CA57" s="73"/>
      <c r="CB57" s="73"/>
      <c r="CC57" s="73"/>
      <c r="CD57" s="73"/>
      <c r="CE57" s="44"/>
      <c r="CF57" s="44"/>
      <c r="CG57" s="44"/>
      <c r="CH57" s="44"/>
      <c r="CI57" s="44"/>
      <c r="CJ57" s="44"/>
      <c r="CK57" s="44"/>
      <c r="CL57" s="80"/>
      <c r="CM57" s="80"/>
      <c r="CN57" s="80" t="str">
        <f t="shared" si="22"/>
        <v/>
      </c>
      <c r="CO57" s="90"/>
      <c r="CP57" s="90"/>
    </row>
    <row r="58" spans="1:94" x14ac:dyDescent="0.25">
      <c r="A58" s="33" t="s">
        <v>320</v>
      </c>
      <c r="B58" s="73"/>
      <c r="C58" s="73"/>
      <c r="D58" s="73"/>
      <c r="E58" s="73"/>
      <c r="F58" s="73"/>
      <c r="G58" s="73"/>
      <c r="H58" s="73"/>
      <c r="I58" s="64"/>
      <c r="J58" s="64"/>
      <c r="K58" s="64"/>
      <c r="L58" s="64"/>
      <c r="M58" s="64"/>
      <c r="N58" s="73"/>
      <c r="O58" s="90"/>
      <c r="P58" s="73"/>
      <c r="Q58" s="73"/>
      <c r="R58" s="73"/>
      <c r="S58" s="73"/>
      <c r="T58" s="73"/>
      <c r="U58" s="73"/>
      <c r="W58" s="73"/>
      <c r="Y58" s="73"/>
      <c r="Z58" s="73"/>
      <c r="AA58" s="73"/>
      <c r="AB58" s="73"/>
      <c r="AC58" s="73"/>
      <c r="AD58" s="73"/>
      <c r="AF58" s="73"/>
      <c r="AG58" s="73"/>
      <c r="AH58" s="73"/>
      <c r="AI58" s="73"/>
      <c r="AJ58" s="73"/>
      <c r="AK58" s="73"/>
      <c r="AM58" s="73"/>
      <c r="AN58" s="73"/>
      <c r="AO58" s="73"/>
      <c r="AP58" s="73"/>
      <c r="AQ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CA58" s="73"/>
      <c r="CB58" s="73"/>
      <c r="CC58" s="73"/>
      <c r="CD58" s="73"/>
      <c r="CE58" s="44"/>
      <c r="CF58" s="44"/>
      <c r="CG58" s="44"/>
      <c r="CH58" s="44"/>
      <c r="CI58" s="44"/>
      <c r="CJ58" s="44"/>
      <c r="CK58" s="44"/>
      <c r="CL58" s="80"/>
      <c r="CM58" s="80"/>
      <c r="CN58" s="80" t="str">
        <f t="shared" si="22"/>
        <v/>
      </c>
      <c r="CO58" s="90"/>
      <c r="CP58" s="90"/>
    </row>
    <row r="59" spans="1:94" x14ac:dyDescent="0.25">
      <c r="A59" s="33" t="s">
        <v>321</v>
      </c>
      <c r="B59" s="33"/>
      <c r="C59" s="33"/>
      <c r="D59" s="33"/>
      <c r="E59" s="33"/>
      <c r="F59" s="33"/>
      <c r="G59" s="33"/>
      <c r="H59" s="33"/>
      <c r="I59" s="75"/>
      <c r="J59" s="75"/>
      <c r="K59" s="75"/>
      <c r="L59" s="75"/>
      <c r="M59" s="75"/>
      <c r="N59" s="73"/>
      <c r="O59" s="90"/>
      <c r="P59" s="73"/>
      <c r="Q59" s="73"/>
      <c r="R59" s="73"/>
      <c r="S59" s="73"/>
      <c r="T59" s="73"/>
      <c r="U59" s="73"/>
      <c r="W59" s="73"/>
      <c r="Y59" s="73"/>
      <c r="Z59" s="73"/>
      <c r="AA59" s="73"/>
      <c r="AB59" s="73"/>
      <c r="AC59" s="73"/>
      <c r="AD59" s="73"/>
      <c r="AF59" s="73"/>
      <c r="AG59" s="73"/>
      <c r="AH59" s="73"/>
      <c r="AI59" s="73"/>
      <c r="AJ59" s="73"/>
      <c r="AK59" s="73"/>
      <c r="AM59" s="73"/>
      <c r="AN59" s="73"/>
      <c r="AO59" s="73"/>
      <c r="AP59" s="73"/>
      <c r="AQ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CA59" s="73"/>
      <c r="CB59" s="73"/>
      <c r="CC59" s="73"/>
      <c r="CD59" s="73"/>
      <c r="CE59" s="44"/>
      <c r="CF59" s="44"/>
      <c r="CG59" s="44"/>
      <c r="CH59" s="44"/>
      <c r="CI59" s="44"/>
      <c r="CJ59" s="44"/>
      <c r="CK59" s="44"/>
      <c r="CL59" s="80"/>
      <c r="CM59" s="80"/>
      <c r="CN59" s="80" t="str">
        <f t="shared" si="22"/>
        <v/>
      </c>
      <c r="CO59" s="90"/>
      <c r="CP59" s="90"/>
    </row>
    <row r="60" spans="1:94" x14ac:dyDescent="0.25">
      <c r="A60" s="33"/>
      <c r="B60" s="33"/>
      <c r="C60" s="33"/>
      <c r="D60" s="33"/>
      <c r="E60" s="33"/>
      <c r="F60" s="33"/>
      <c r="G60" s="33"/>
      <c r="H60" s="33"/>
      <c r="I60" s="75"/>
      <c r="J60" s="75"/>
      <c r="K60" s="75"/>
      <c r="L60" s="75"/>
      <c r="M60" s="75"/>
      <c r="N60" s="73"/>
      <c r="O60" s="90"/>
      <c r="P60" s="90"/>
      <c r="Q60" s="90"/>
      <c r="R60" s="90"/>
      <c r="S60" s="73"/>
      <c r="T60" s="73"/>
      <c r="U60" s="73"/>
      <c r="W60" s="73"/>
      <c r="Y60" s="73"/>
      <c r="Z60" s="73"/>
      <c r="AA60" s="73"/>
      <c r="AB60" s="73"/>
      <c r="AC60" s="73"/>
      <c r="AD60" s="73"/>
      <c r="AF60" s="73"/>
      <c r="AG60" s="73"/>
      <c r="AH60" s="73"/>
      <c r="AI60" s="73"/>
      <c r="AJ60" s="73"/>
      <c r="AK60" s="73"/>
      <c r="AM60" s="73"/>
      <c r="AN60" s="73"/>
      <c r="AO60" s="73"/>
      <c r="AP60" s="73"/>
      <c r="AQ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CA60" s="73"/>
      <c r="CB60" s="73"/>
      <c r="CC60" s="73"/>
      <c r="CD60" s="73"/>
      <c r="CE60" s="44"/>
      <c r="CF60" s="44"/>
      <c r="CG60" s="44"/>
      <c r="CH60" s="44"/>
      <c r="CI60" s="44"/>
      <c r="CJ60" s="44"/>
      <c r="CK60" s="44"/>
      <c r="CL60" s="80"/>
      <c r="CM60" s="80"/>
      <c r="CN60" s="80" t="str">
        <f t="shared" si="22"/>
        <v/>
      </c>
      <c r="CO60" s="90"/>
      <c r="CP60" s="90"/>
    </row>
    <row r="61" spans="1:94" x14ac:dyDescent="0.25">
      <c r="A61" s="1" t="s">
        <v>322</v>
      </c>
      <c r="B61" s="1">
        <f t="shared" ref="B61:K61" si="23">SUM(B3:B58)</f>
        <v>421835.97267498454</v>
      </c>
      <c r="C61" s="1">
        <f t="shared" si="23"/>
        <v>93684.782281399734</v>
      </c>
      <c r="D61" s="1">
        <f t="shared" si="23"/>
        <v>17935.088501100112</v>
      </c>
      <c r="E61" s="1">
        <f t="shared" si="23"/>
        <v>59967.93605999944</v>
      </c>
      <c r="F61" s="1">
        <f t="shared" si="23"/>
        <v>38050.349967900467</v>
      </c>
      <c r="G61" s="1">
        <f t="shared" si="23"/>
        <v>7450.749664180159</v>
      </c>
      <c r="H61" s="1">
        <f t="shared" si="23"/>
        <v>63725.718088502523</v>
      </c>
      <c r="I61" s="76">
        <f t="shared" si="23"/>
        <v>4674.9612109202462</v>
      </c>
      <c r="J61" s="76">
        <f t="shared" si="23"/>
        <v>1218.712373300028</v>
      </c>
      <c r="K61" s="76">
        <f t="shared" si="23"/>
        <v>4224.3662257100523</v>
      </c>
      <c r="L61" s="76">
        <f>SUM(L3:L58)</f>
        <v>667.75983000000724</v>
      </c>
      <c r="M61" s="76">
        <f>SUM(M3:M58)</f>
        <v>371.48344057000162</v>
      </c>
      <c r="N61" s="90"/>
      <c r="O61" s="90"/>
      <c r="P61" s="1">
        <f>SUM(P3:P58)</f>
        <v>0</v>
      </c>
      <c r="Q61" s="1">
        <f t="shared" ref="Q61:CC61" si="24">SUM(Q3:Q58)</f>
        <v>1462.9641758855482</v>
      </c>
      <c r="R61" s="1">
        <f t="shared" si="24"/>
        <v>667.74011990436725</v>
      </c>
      <c r="S61" s="1">
        <f t="shared" si="24"/>
        <v>4674.5569270557062</v>
      </c>
      <c r="T61" s="1">
        <f t="shared" si="24"/>
        <v>4674.5569270557062</v>
      </c>
      <c r="U61" s="1">
        <f t="shared" si="24"/>
        <v>6610.1688803176658</v>
      </c>
      <c r="V61" s="1"/>
      <c r="W61" s="1">
        <f t="shared" si="24"/>
        <v>1218.6795816959675</v>
      </c>
      <c r="X61" s="1">
        <f t="shared" si="24"/>
        <v>371.44139228067337</v>
      </c>
      <c r="Y61" s="1">
        <f t="shared" si="24"/>
        <v>14185.832338362008</v>
      </c>
      <c r="Z61" s="1">
        <f t="shared" si="24"/>
        <v>421805.23135654104</v>
      </c>
      <c r="AA61" s="1">
        <f t="shared" si="24"/>
        <v>6331.3206025790296</v>
      </c>
      <c r="AB61" s="1">
        <f t="shared" si="24"/>
        <v>3830.3105479312435</v>
      </c>
      <c r="AC61" s="1">
        <f t="shared" si="24"/>
        <v>937.83791581069704</v>
      </c>
      <c r="AD61" s="1">
        <f t="shared" si="24"/>
        <v>0</v>
      </c>
      <c r="AE61" s="1"/>
      <c r="AF61" s="1">
        <f t="shared" si="24"/>
        <v>4224.0724516893088</v>
      </c>
      <c r="AG61" s="1">
        <f t="shared" si="24"/>
        <v>4224.0724516893088</v>
      </c>
      <c r="AH61" s="1">
        <f t="shared" si="24"/>
        <v>113657579.78883547</v>
      </c>
      <c r="AI61" s="1">
        <f t="shared" si="24"/>
        <v>0</v>
      </c>
      <c r="AJ61" s="1">
        <f t="shared" si="24"/>
        <v>1219.4007450020238</v>
      </c>
      <c r="AK61" s="1">
        <f t="shared" si="24"/>
        <v>544.86189967945813</v>
      </c>
      <c r="AL61" s="1"/>
      <c r="AM61" s="1">
        <f t="shared" si="24"/>
        <v>570.77965764701617</v>
      </c>
      <c r="AN61" s="1">
        <f t="shared" si="24"/>
        <v>1061.7778485543367</v>
      </c>
      <c r="AO61" s="1">
        <f t="shared" si="24"/>
        <v>33.640807945586495</v>
      </c>
      <c r="AP61" s="1">
        <f t="shared" si="24"/>
        <v>93678.243017119195</v>
      </c>
      <c r="AQ61" s="1">
        <f t="shared" si="24"/>
        <v>0</v>
      </c>
      <c r="AR61" s="1"/>
      <c r="AS61" s="1">
        <f t="shared" si="24"/>
        <v>16140.596699517171</v>
      </c>
      <c r="AT61" s="1">
        <f t="shared" si="24"/>
        <v>1793.40064867756</v>
      </c>
      <c r="AU61" s="1">
        <f t="shared" si="24"/>
        <v>17933.997348194724</v>
      </c>
      <c r="AV61" s="1">
        <f t="shared" si="24"/>
        <v>1.3664638964156942E-2</v>
      </c>
      <c r="AW61" s="1">
        <f t="shared" si="24"/>
        <v>2227.4399213898232</v>
      </c>
      <c r="AX61" s="1">
        <f t="shared" si="24"/>
        <v>10.721194260847568</v>
      </c>
      <c r="AY61" s="1">
        <f t="shared" si="24"/>
        <v>19423.494136086691</v>
      </c>
      <c r="AZ61" s="1">
        <f t="shared" si="24"/>
        <v>11.793321336155028</v>
      </c>
      <c r="BA61" s="1">
        <f t="shared" si="24"/>
        <v>3730.9762387608043</v>
      </c>
      <c r="BB61" s="1">
        <f t="shared" si="24"/>
        <v>4555.1595334976864</v>
      </c>
      <c r="BC61" s="1">
        <f t="shared" si="24"/>
        <v>3.5737279098362515</v>
      </c>
      <c r="BD61" s="1">
        <f t="shared" si="24"/>
        <v>0</v>
      </c>
      <c r="BE61" s="1">
        <f t="shared" si="24"/>
        <v>2929.2875990757225</v>
      </c>
      <c r="BF61" s="1">
        <f t="shared" si="24"/>
        <v>59960.529226679952</v>
      </c>
      <c r="BG61" s="1">
        <f t="shared" si="24"/>
        <v>38044.637395508056</v>
      </c>
      <c r="BH61" s="1">
        <f t="shared" si="24"/>
        <v>21915.891831171924</v>
      </c>
      <c r="BI61" s="1">
        <f t="shared" si="24"/>
        <v>32.685640595054821</v>
      </c>
      <c r="BJ61" s="1">
        <f t="shared" si="24"/>
        <v>0</v>
      </c>
      <c r="BK61" s="1">
        <f t="shared" si="24"/>
        <v>942.80241876796879</v>
      </c>
      <c r="BL61" s="1">
        <f t="shared" si="24"/>
        <v>237.96079746442572</v>
      </c>
      <c r="BM61" s="1">
        <f t="shared" si="24"/>
        <v>9920.2123921482344</v>
      </c>
      <c r="BN61" s="1">
        <f t="shared" si="24"/>
        <v>693.61636261492424</v>
      </c>
      <c r="BO61" s="1">
        <f t="shared" si="24"/>
        <v>128.96192811075579</v>
      </c>
      <c r="BP61" s="1">
        <f t="shared" si="24"/>
        <v>14173.907110981992</v>
      </c>
      <c r="BQ61" s="1">
        <f t="shared" si="24"/>
        <v>2006.5463649345354</v>
      </c>
      <c r="BR61" s="1">
        <f t="shared" si="24"/>
        <v>5.3606010468244074</v>
      </c>
      <c r="BS61" s="1">
        <f t="shared" si="24"/>
        <v>667.26115609596729</v>
      </c>
      <c r="BT61" s="1">
        <f t="shared" si="24"/>
        <v>0.35737284086319776</v>
      </c>
      <c r="BU61" s="1">
        <f t="shared" si="24"/>
        <v>7450.45012048642</v>
      </c>
      <c r="BV61" s="1">
        <f t="shared" si="24"/>
        <v>12784.320378588445</v>
      </c>
      <c r="BW61" s="1">
        <f t="shared" si="24"/>
        <v>0</v>
      </c>
      <c r="BX61" s="1">
        <f t="shared" si="24"/>
        <v>0.48100010678070126</v>
      </c>
      <c r="BY61" s="1">
        <f t="shared" si="24"/>
        <v>3176.5551459359631</v>
      </c>
      <c r="BZ61" s="1">
        <f>SUM(BZ3:BZ58)</f>
        <v>0</v>
      </c>
      <c r="CA61" s="1">
        <f t="shared" si="24"/>
        <v>6038.5976925998157</v>
      </c>
      <c r="CB61" s="1">
        <f t="shared" si="24"/>
        <v>63721.229501351125</v>
      </c>
      <c r="CC61" s="1">
        <f t="shared" si="24"/>
        <v>1336.4809147655706</v>
      </c>
      <c r="CD61" s="1"/>
      <c r="CE61" s="44">
        <f>IF(Z61=0,"",(Z61-B61)/B61)</f>
        <v>-7.2875051998432953E-5</v>
      </c>
      <c r="CF61" s="44">
        <f>IF(AP61=0,"",(AP61-C61)/C61)</f>
        <v>-6.9800709584789231E-5</v>
      </c>
      <c r="CG61" s="44">
        <f>IF(AU61=0,"",(AU61-D61)/D61)</f>
        <v>-6.0839003126266645E-5</v>
      </c>
      <c r="CH61" s="44">
        <f>IF(BF61=0,"",(BF61-E61)/E61)</f>
        <v>-1.2351322733664686E-4</v>
      </c>
      <c r="CI61" s="44">
        <f>IF(BG61=0,"",(BG61-F61)/F61)</f>
        <v>-1.5013192775441259E-4</v>
      </c>
      <c r="CJ61" s="44">
        <f>IF(BU61=0,"",(BU61-G61)/G61)</f>
        <v>-4.0203161727345059E-5</v>
      </c>
      <c r="CK61" s="44">
        <f>IF(CB61=0,"",(CB61-H61)/H61)</f>
        <v>-7.0436038793069127E-5</v>
      </c>
      <c r="CL61" s="80"/>
      <c r="CM61" s="80"/>
      <c r="CN61" s="80" t="str">
        <f t="shared" si="22"/>
        <v/>
      </c>
      <c r="CO61" s="90"/>
      <c r="CP61" s="90"/>
    </row>
    <row r="62" spans="1:94" x14ac:dyDescent="0.25">
      <c r="A62" s="33" t="s">
        <v>216</v>
      </c>
      <c r="B62" s="73">
        <f t="shared" ref="B62:K62" si="25">SUM(B2:B51)</f>
        <v>421835.97267498454</v>
      </c>
      <c r="C62" s="73">
        <f t="shared" si="25"/>
        <v>93684.782281399734</v>
      </c>
      <c r="D62" s="73">
        <f t="shared" si="25"/>
        <v>17935.088501100112</v>
      </c>
      <c r="E62" s="73">
        <f t="shared" si="25"/>
        <v>59967.93605999944</v>
      </c>
      <c r="F62" s="73">
        <f t="shared" si="25"/>
        <v>38050.349967900467</v>
      </c>
      <c r="G62" s="73">
        <f t="shared" si="25"/>
        <v>7450.749664180159</v>
      </c>
      <c r="H62" s="73">
        <f t="shared" si="25"/>
        <v>63725.718088502523</v>
      </c>
      <c r="I62" s="64">
        <f t="shared" si="25"/>
        <v>4674.9612109202462</v>
      </c>
      <c r="J62" s="64">
        <f t="shared" si="25"/>
        <v>1218.712373300028</v>
      </c>
      <c r="K62" s="64">
        <f t="shared" si="25"/>
        <v>4224.3662257100523</v>
      </c>
      <c r="L62" s="64">
        <f>SUM(L2:L51)</f>
        <v>667.75983000000724</v>
      </c>
      <c r="M62" s="64">
        <f>SUM(M2:M51)</f>
        <v>371.48344057000162</v>
      </c>
      <c r="N62" s="90"/>
      <c r="O62" s="90"/>
      <c r="P62" s="73">
        <f>SUM(P2:P51)</f>
        <v>0</v>
      </c>
      <c r="Q62" s="73">
        <f t="shared" ref="Q62:CC62" si="26">SUM(Q2:Q51)</f>
        <v>1462.9641758855482</v>
      </c>
      <c r="R62" s="73">
        <f t="shared" si="26"/>
        <v>667.74011990436725</v>
      </c>
      <c r="S62" s="73">
        <f t="shared" si="26"/>
        <v>4674.5569270557062</v>
      </c>
      <c r="T62" s="73">
        <f t="shared" si="26"/>
        <v>4674.5569270557062</v>
      </c>
      <c r="U62" s="73">
        <f t="shared" si="26"/>
        <v>6610.1688803176658</v>
      </c>
      <c r="W62" s="73">
        <f t="shared" si="26"/>
        <v>1218.6795816959675</v>
      </c>
      <c r="X62" s="73">
        <f t="shared" si="26"/>
        <v>371.44139228067337</v>
      </c>
      <c r="Y62" s="73">
        <f t="shared" si="26"/>
        <v>14185.832338362008</v>
      </c>
      <c r="Z62" s="73">
        <f t="shared" si="26"/>
        <v>421805.23135654104</v>
      </c>
      <c r="AA62" s="73">
        <f t="shared" si="26"/>
        <v>6331.3206025790296</v>
      </c>
      <c r="AB62" s="73">
        <f t="shared" si="26"/>
        <v>3830.3105479312435</v>
      </c>
      <c r="AC62" s="73">
        <f t="shared" si="26"/>
        <v>937.83791581069704</v>
      </c>
      <c r="AD62" s="73">
        <f t="shared" si="26"/>
        <v>0</v>
      </c>
      <c r="AF62" s="73">
        <f t="shared" si="26"/>
        <v>4224.0724516893088</v>
      </c>
      <c r="AG62" s="73">
        <f t="shared" si="26"/>
        <v>4224.0724516893088</v>
      </c>
      <c r="AH62" s="73">
        <f t="shared" si="26"/>
        <v>113657579.78883547</v>
      </c>
      <c r="AI62" s="73">
        <f t="shared" si="26"/>
        <v>0</v>
      </c>
      <c r="AJ62" s="73">
        <f t="shared" si="26"/>
        <v>1219.4007450020238</v>
      </c>
      <c r="AK62" s="73">
        <f t="shared" si="26"/>
        <v>544.86189967945813</v>
      </c>
      <c r="AM62" s="73">
        <f t="shared" si="26"/>
        <v>570.77965764701617</v>
      </c>
      <c r="AN62" s="73">
        <f t="shared" si="26"/>
        <v>1061.7778485543367</v>
      </c>
      <c r="AO62" s="73">
        <f t="shared" si="26"/>
        <v>33.640807945586495</v>
      </c>
      <c r="AP62" s="73">
        <f t="shared" si="26"/>
        <v>93678.243017119195</v>
      </c>
      <c r="AQ62" s="73">
        <f t="shared" si="26"/>
        <v>0</v>
      </c>
      <c r="AS62" s="73">
        <f t="shared" si="26"/>
        <v>16140.596699517171</v>
      </c>
      <c r="AT62" s="73">
        <f t="shared" si="26"/>
        <v>1793.40064867756</v>
      </c>
      <c r="AU62" s="73">
        <f t="shared" si="26"/>
        <v>17933.997348194724</v>
      </c>
      <c r="AV62" s="73">
        <f t="shared" si="26"/>
        <v>1.3664638964156942E-2</v>
      </c>
      <c r="AW62" s="73">
        <f t="shared" si="26"/>
        <v>2227.4399213898232</v>
      </c>
      <c r="AX62" s="73">
        <f t="shared" si="26"/>
        <v>10.721194260847568</v>
      </c>
      <c r="AY62" s="73">
        <f t="shared" si="26"/>
        <v>19423.494136086691</v>
      </c>
      <c r="AZ62" s="73">
        <f t="shared" si="26"/>
        <v>11.793321336155028</v>
      </c>
      <c r="BA62" s="73">
        <f t="shared" si="26"/>
        <v>3730.9762387608043</v>
      </c>
      <c r="BB62" s="73">
        <f t="shared" si="26"/>
        <v>4555.1595334976864</v>
      </c>
      <c r="BC62" s="73">
        <f t="shared" si="26"/>
        <v>3.5737279098362515</v>
      </c>
      <c r="BD62" s="73">
        <f t="shared" si="26"/>
        <v>0</v>
      </c>
      <c r="BE62" s="73">
        <f t="shared" si="26"/>
        <v>2929.2875990757225</v>
      </c>
      <c r="BF62" s="73">
        <f t="shared" si="26"/>
        <v>59960.529226679952</v>
      </c>
      <c r="BG62" s="73">
        <f t="shared" si="26"/>
        <v>38044.637395508056</v>
      </c>
      <c r="BH62" s="73">
        <f t="shared" si="26"/>
        <v>21915.891831171924</v>
      </c>
      <c r="BI62" s="73">
        <f t="shared" si="26"/>
        <v>32.685640595054821</v>
      </c>
      <c r="BJ62" s="73">
        <f t="shared" si="26"/>
        <v>0</v>
      </c>
      <c r="BK62" s="73">
        <f t="shared" si="26"/>
        <v>942.80241876796879</v>
      </c>
      <c r="BL62" s="73">
        <f t="shared" si="26"/>
        <v>237.96079746442572</v>
      </c>
      <c r="BM62" s="73">
        <f t="shared" si="26"/>
        <v>9920.2123921482344</v>
      </c>
      <c r="BN62" s="73">
        <f t="shared" si="26"/>
        <v>693.61636261492424</v>
      </c>
      <c r="BO62" s="73">
        <f t="shared" si="26"/>
        <v>128.96192811075579</v>
      </c>
      <c r="BP62" s="73">
        <f t="shared" si="26"/>
        <v>14173.907110981992</v>
      </c>
      <c r="BQ62" s="73">
        <f t="shared" si="26"/>
        <v>2006.5463649345354</v>
      </c>
      <c r="BR62" s="73">
        <f t="shared" si="26"/>
        <v>5.3606010468244074</v>
      </c>
      <c r="BS62" s="73">
        <f t="shared" si="26"/>
        <v>667.26115609596729</v>
      </c>
      <c r="BT62" s="73">
        <f t="shared" si="26"/>
        <v>0.35737284086319776</v>
      </c>
      <c r="BU62" s="73">
        <f t="shared" si="26"/>
        <v>7450.45012048642</v>
      </c>
      <c r="BV62" s="73">
        <f t="shared" si="26"/>
        <v>12784.320378588445</v>
      </c>
      <c r="BW62" s="73">
        <f t="shared" si="26"/>
        <v>0</v>
      </c>
      <c r="BX62" s="73">
        <f t="shared" si="26"/>
        <v>0.48100010678070126</v>
      </c>
      <c r="BY62" s="73">
        <f t="shared" si="26"/>
        <v>3176.5551459359631</v>
      </c>
      <c r="BZ62" s="73">
        <f t="shared" si="26"/>
        <v>0</v>
      </c>
      <c r="CA62" s="73">
        <f t="shared" si="26"/>
        <v>6038.5976925998157</v>
      </c>
      <c r="CB62" s="73">
        <f t="shared" si="26"/>
        <v>63721.229501351125</v>
      </c>
      <c r="CC62" s="73">
        <f t="shared" si="26"/>
        <v>1336.4809147655706</v>
      </c>
      <c r="CD62" s="73"/>
      <c r="CO62" s="90"/>
      <c r="CP62" s="90"/>
    </row>
    <row r="63" spans="1:94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347471.73007498408</v>
      </c>
      <c r="C63" s="73">
        <f t="shared" ref="C63:M63" si="27">+C3+C5+C8+C9+C11+C12+C14+C15+C16+C17+C18+C19+C20+C21+C22+C23+C24+C25+C26+C28+C30+C31+C33+C34+C35+C36+C37+C39+C40+C41+C42+C43+C44+C46+C47+C49+C50+C10</f>
        <v>83834.108191399704</v>
      </c>
      <c r="D63" s="73">
        <f t="shared" si="27"/>
        <v>15496.054928100109</v>
      </c>
      <c r="E63" s="73">
        <f t="shared" si="27"/>
        <v>48069.159783999581</v>
      </c>
      <c r="F63" s="73">
        <f t="shared" si="27"/>
        <v>29924.483206900433</v>
      </c>
      <c r="G63" s="73">
        <f t="shared" si="27"/>
        <v>6748.7291951801626</v>
      </c>
      <c r="H63" s="73">
        <f t="shared" si="27"/>
        <v>54231.114708502646</v>
      </c>
      <c r="I63" s="64">
        <f t="shared" si="27"/>
        <v>3942.7521249202437</v>
      </c>
      <c r="J63" s="64">
        <f t="shared" si="27"/>
        <v>1103.043748500028</v>
      </c>
      <c r="K63" s="64">
        <f t="shared" si="27"/>
        <v>3661.4440543100532</v>
      </c>
      <c r="L63" s="64">
        <f t="shared" si="27"/>
        <v>667.75983000000724</v>
      </c>
      <c r="M63" s="64">
        <f t="shared" si="27"/>
        <v>292.74364667000242</v>
      </c>
      <c r="N63" s="90"/>
      <c r="O63" s="90"/>
      <c r="P63" s="90"/>
      <c r="Q63" s="90"/>
      <c r="R63" s="90"/>
      <c r="S63" s="73"/>
      <c r="T63" s="73"/>
      <c r="U63" s="73"/>
      <c r="W63" s="73"/>
      <c r="Y63" s="73"/>
      <c r="Z63" s="73"/>
      <c r="AA63" s="73"/>
      <c r="AB63" s="73"/>
      <c r="AC63" s="73"/>
      <c r="AD63" s="73"/>
      <c r="AF63" s="73"/>
      <c r="AG63" s="73"/>
      <c r="AH63" s="73"/>
      <c r="AI63" s="73"/>
      <c r="AJ63" s="73"/>
      <c r="AK63" s="73"/>
      <c r="AM63" s="73"/>
      <c r="AN63" s="73"/>
      <c r="AO63" s="73"/>
      <c r="AP63" s="73"/>
      <c r="AQ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CA63" s="73"/>
      <c r="CB63" s="73"/>
      <c r="CC63" s="73"/>
      <c r="CD63" s="73"/>
      <c r="CO63" s="90"/>
      <c r="CP63" s="9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K71"/>
  <sheetViews>
    <sheetView zoomScale="85" zoomScaleNormal="85" workbookViewId="0">
      <pane xSplit="1" ySplit="2" topLeftCell="Y39" activePane="bottomRight" state="frozen"/>
      <selection pane="topRight" activeCell="B1" sqref="B1"/>
      <selection pane="bottomLeft" activeCell="A3" sqref="A3"/>
      <selection pane="bottomRight" activeCell="AO54" sqref="AO54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2" max="14" width="10.28515625" style="21" customWidth="1"/>
    <col min="16" max="16" width="19" customWidth="1"/>
    <col min="17" max="17" width="5.7109375" style="21" bestFit="1" customWidth="1"/>
    <col min="18" max="18" width="9.85546875" style="21" bestFit="1" customWidth="1"/>
    <col min="19" max="19" width="6.7109375" style="19" bestFit="1" customWidth="1"/>
    <col min="20" max="20" width="14.5703125" style="19" bestFit="1" customWidth="1"/>
    <col min="21" max="21" width="5.7109375" style="19" bestFit="1" customWidth="1"/>
    <col min="22" max="22" width="6.7109375" style="19" bestFit="1" customWidth="1"/>
    <col min="23" max="23" width="13.42578125" style="19" bestFit="1" customWidth="1"/>
    <col min="24" max="24" width="6.7109375" style="19" bestFit="1" customWidth="1"/>
    <col min="25" max="25" width="10.28515625" style="19" bestFit="1" customWidth="1"/>
    <col min="26" max="26" width="6.7109375" style="19" bestFit="1" customWidth="1"/>
    <col min="27" max="27" width="5.7109375" style="19" bestFit="1" customWidth="1"/>
    <col min="28" max="28" width="6.7109375" style="19" bestFit="1" customWidth="1"/>
    <col min="29" max="29" width="7.7109375" style="19" bestFit="1" customWidth="1"/>
    <col min="30" max="30" width="6.7109375" style="19" bestFit="1" customWidth="1"/>
    <col min="31" max="31" width="15.42578125" style="19" bestFit="1" customWidth="1"/>
    <col min="32" max="33" width="6.7109375" style="19" bestFit="1" customWidth="1"/>
    <col min="34" max="34" width="5.7109375" style="19" bestFit="1" customWidth="1"/>
    <col min="35" max="35" width="5.7109375" style="73" customWidth="1"/>
    <col min="36" max="36" width="4.140625" style="19" bestFit="1" customWidth="1"/>
    <col min="37" max="37" width="6.5703125" style="19" bestFit="1" customWidth="1"/>
    <col min="38" max="38" width="6.140625" style="19" bestFit="1" customWidth="1"/>
    <col min="39" max="39" width="5.7109375" style="19" bestFit="1" customWidth="1"/>
    <col min="40" max="40" width="10" style="19" bestFit="1" customWidth="1"/>
    <col min="41" max="41" width="10" style="73" customWidth="1"/>
    <col min="42" max="42" width="9.28515625" style="19" bestFit="1" customWidth="1"/>
    <col min="43" max="43" width="7.7109375" style="19" bestFit="1" customWidth="1"/>
    <col min="44" max="44" width="9.28515625" style="19" bestFit="1" customWidth="1"/>
    <col min="45" max="45" width="6.7109375" style="19" bestFit="1" customWidth="1"/>
    <col min="46" max="46" width="4.28515625" style="19" bestFit="1" customWidth="1"/>
    <col min="47" max="47" width="7.7109375" style="19" bestFit="1" customWidth="1"/>
    <col min="48" max="48" width="4.5703125" style="19" bestFit="1" customWidth="1"/>
    <col min="49" max="49" width="4.140625" style="19" bestFit="1" customWidth="1"/>
    <col min="50" max="50" width="6.7109375" style="19" bestFit="1" customWidth="1"/>
    <col min="51" max="51" width="4.140625" style="19" bestFit="1" customWidth="1"/>
    <col min="52" max="52" width="3.28515625" style="19" bestFit="1" customWidth="1"/>
    <col min="53" max="54" width="7.7109375" style="19" bestFit="1" customWidth="1"/>
    <col min="55" max="55" width="5.7109375" style="19" bestFit="1" customWidth="1"/>
    <col min="56" max="56" width="5.140625" style="19" bestFit="1" customWidth="1"/>
    <col min="57" max="57" width="8.7109375" style="19" bestFit="1" customWidth="1"/>
    <col min="58" max="58" width="4.85546875" style="19" bestFit="1" customWidth="1"/>
    <col min="59" max="59" width="7.85546875" style="19" bestFit="1" customWidth="1"/>
    <col min="60" max="60" width="6" style="19" bestFit="1" customWidth="1"/>
    <col min="61" max="61" width="6.7109375" style="19" customWidth="1"/>
    <col min="62" max="62" width="6.7109375" style="19" bestFit="1" customWidth="1"/>
    <col min="63" max="63" width="3.85546875" style="19" bestFit="1" customWidth="1"/>
    <col min="64" max="64" width="5.5703125" style="19" bestFit="1" customWidth="1"/>
    <col min="65" max="65" width="3.85546875" style="19" bestFit="1" customWidth="1"/>
    <col min="66" max="66" width="5.7109375" style="19" bestFit="1" customWidth="1"/>
    <col min="67" max="67" width="8" style="19" bestFit="1" customWidth="1"/>
    <col min="68" max="68" width="5.28515625" style="19" bestFit="1" customWidth="1"/>
    <col min="69" max="69" width="7.7109375" style="19" bestFit="1" customWidth="1"/>
    <col min="70" max="70" width="6.7109375" style="19" bestFit="1" customWidth="1"/>
    <col min="71" max="71" width="9.28515625" style="19" bestFit="1" customWidth="1"/>
    <col min="72" max="73" width="7.7109375" style="19" customWidth="1"/>
    <col min="74" max="74" width="7.7109375" style="73" customWidth="1"/>
    <col min="75" max="75" width="9.140625" style="21"/>
    <col min="77" max="77" width="10.28515625" bestFit="1" customWidth="1"/>
  </cols>
  <sheetData>
    <row r="1" spans="1:89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 t="s">
        <v>297</v>
      </c>
      <c r="Q1" s="90"/>
      <c r="R1" s="90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J1" s="73"/>
      <c r="AK1" s="73"/>
      <c r="AL1" s="73"/>
      <c r="AM1" s="73"/>
      <c r="AN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</row>
    <row r="2" spans="1:89" x14ac:dyDescent="0.25">
      <c r="A2" s="90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302</v>
      </c>
      <c r="L2" s="51" t="s">
        <v>304</v>
      </c>
      <c r="M2" s="51" t="s">
        <v>305</v>
      </c>
      <c r="N2" s="51" t="s">
        <v>306</v>
      </c>
      <c r="O2" s="90"/>
      <c r="P2" s="90" t="s">
        <v>307</v>
      </c>
      <c r="Q2" s="90" t="s">
        <v>35</v>
      </c>
      <c r="R2" s="90" t="s">
        <v>37</v>
      </c>
      <c r="S2" s="90" t="s">
        <v>39</v>
      </c>
      <c r="T2" s="90" t="s">
        <v>41</v>
      </c>
      <c r="U2" s="90" t="s">
        <v>43</v>
      </c>
      <c r="V2" s="90" t="s">
        <v>45</v>
      </c>
      <c r="W2" s="90" t="s">
        <v>47</v>
      </c>
      <c r="X2" s="90" t="s">
        <v>49</v>
      </c>
      <c r="Y2" s="90" t="s">
        <v>53</v>
      </c>
      <c r="Z2" s="90" t="s">
        <v>55</v>
      </c>
      <c r="AA2" s="90" t="s">
        <v>57</v>
      </c>
      <c r="AB2" s="90" t="s">
        <v>59</v>
      </c>
      <c r="AC2" s="90" t="s">
        <v>61</v>
      </c>
      <c r="AD2" s="90" t="s">
        <v>63</v>
      </c>
      <c r="AE2" s="90" t="s">
        <v>65</v>
      </c>
      <c r="AF2" s="90" t="s">
        <v>69</v>
      </c>
      <c r="AG2" s="90" t="s">
        <v>71</v>
      </c>
      <c r="AH2" s="90" t="s">
        <v>73</v>
      </c>
      <c r="AI2" s="90" t="s">
        <v>311</v>
      </c>
      <c r="AJ2" s="90" t="s">
        <v>75</v>
      </c>
      <c r="AK2" s="90" t="s">
        <v>77</v>
      </c>
      <c r="AL2" s="90" t="s">
        <v>79</v>
      </c>
      <c r="AM2" s="90" t="s">
        <v>81</v>
      </c>
      <c r="AN2" s="90" t="s">
        <v>83</v>
      </c>
      <c r="AO2" s="90" t="s">
        <v>312</v>
      </c>
      <c r="AP2" s="90" t="s">
        <v>85</v>
      </c>
      <c r="AQ2" s="90" t="s">
        <v>87</v>
      </c>
      <c r="AR2" s="90" t="s">
        <v>160</v>
      </c>
      <c r="AS2" s="90" t="s">
        <v>93</v>
      </c>
      <c r="AT2" s="90" t="s">
        <v>95</v>
      </c>
      <c r="AU2" s="90" t="s">
        <v>97</v>
      </c>
      <c r="AV2" s="90" t="s">
        <v>99</v>
      </c>
      <c r="AW2" s="90" t="s">
        <v>101</v>
      </c>
      <c r="AX2" s="90" t="s">
        <v>103</v>
      </c>
      <c r="AY2" s="90" t="s">
        <v>105</v>
      </c>
      <c r="AZ2" s="90" t="s">
        <v>109</v>
      </c>
      <c r="BA2" s="90" t="s">
        <v>161</v>
      </c>
      <c r="BB2" s="90" t="s">
        <v>162</v>
      </c>
      <c r="BC2" s="90" t="s">
        <v>111</v>
      </c>
      <c r="BD2" s="90" t="s">
        <v>113</v>
      </c>
      <c r="BE2" s="90" t="s">
        <v>117</v>
      </c>
      <c r="BF2" s="90" t="s">
        <v>119</v>
      </c>
      <c r="BG2" s="90" t="s">
        <v>121</v>
      </c>
      <c r="BH2" s="90" t="s">
        <v>125</v>
      </c>
      <c r="BI2" s="90" t="s">
        <v>127</v>
      </c>
      <c r="BJ2" s="90" t="s">
        <v>129</v>
      </c>
      <c r="BK2" s="90" t="s">
        <v>131</v>
      </c>
      <c r="BL2" s="90" t="s">
        <v>133</v>
      </c>
      <c r="BM2" s="90" t="s">
        <v>135</v>
      </c>
      <c r="BN2" s="90" t="s">
        <v>139</v>
      </c>
      <c r="BO2" s="90" t="s">
        <v>141</v>
      </c>
      <c r="BP2" s="90" t="s">
        <v>143</v>
      </c>
      <c r="BQ2" s="90" t="s">
        <v>147</v>
      </c>
      <c r="BR2" s="90" t="s">
        <v>151</v>
      </c>
      <c r="BS2" s="90" t="s">
        <v>153</v>
      </c>
      <c r="BT2" s="90" t="s">
        <v>155</v>
      </c>
      <c r="BU2" s="90"/>
      <c r="BV2" s="90" t="s">
        <v>379</v>
      </c>
      <c r="BW2" s="90" t="s">
        <v>69</v>
      </c>
      <c r="BX2" s="90"/>
      <c r="BY2" s="90" t="s">
        <v>53</v>
      </c>
      <c r="BZ2" s="90" t="s">
        <v>81</v>
      </c>
      <c r="CA2" s="90" t="s">
        <v>160</v>
      </c>
      <c r="CB2" s="90" t="s">
        <v>161</v>
      </c>
      <c r="CC2" s="90" t="s">
        <v>162</v>
      </c>
      <c r="CD2" s="90" t="s">
        <v>139</v>
      </c>
      <c r="CE2" s="90" t="s">
        <v>163</v>
      </c>
      <c r="CF2" s="90" t="s">
        <v>300</v>
      </c>
      <c r="CG2" s="90" t="s">
        <v>301</v>
      </c>
      <c r="CH2" s="90" t="s">
        <v>302</v>
      </c>
      <c r="CI2" s="90" t="s">
        <v>304</v>
      </c>
      <c r="CJ2" s="90" t="s">
        <v>305</v>
      </c>
      <c r="CK2" s="90" t="s">
        <v>306</v>
      </c>
    </row>
    <row r="3" spans="1:89" x14ac:dyDescent="0.25">
      <c r="A3" s="90" t="s">
        <v>165</v>
      </c>
      <c r="B3" s="73">
        <v>188033.62966999999</v>
      </c>
      <c r="C3" s="73">
        <v>34.038162323000002</v>
      </c>
      <c r="D3" s="73">
        <v>8882.2096332000001</v>
      </c>
      <c r="E3" s="73">
        <v>811.22915606000004</v>
      </c>
      <c r="F3" s="73">
        <v>758.42983173000005</v>
      </c>
      <c r="G3" s="73">
        <v>15.748039264000001</v>
      </c>
      <c r="H3" s="73">
        <v>14321.955983</v>
      </c>
      <c r="I3" s="73">
        <v>83.534450858</v>
      </c>
      <c r="J3" s="73">
        <v>440.98595425000002</v>
      </c>
      <c r="K3" s="73">
        <v>193.71235372999999</v>
      </c>
      <c r="L3" s="73">
        <v>9.3731173152</v>
      </c>
      <c r="M3" s="73">
        <v>69.656513989999993</v>
      </c>
      <c r="N3" s="73">
        <v>18.961301082999999</v>
      </c>
      <c r="O3" s="73"/>
      <c r="P3" s="90" t="s">
        <v>165</v>
      </c>
      <c r="Q3" s="73">
        <v>13.8235780768242</v>
      </c>
      <c r="R3" s="73">
        <v>9.3766248048147407</v>
      </c>
      <c r="S3" s="73">
        <v>84.002283159523103</v>
      </c>
      <c r="T3" s="73">
        <v>84.002283159523103</v>
      </c>
      <c r="U3" s="73">
        <v>27.8856148697399</v>
      </c>
      <c r="V3" s="73">
        <v>446.58402186354601</v>
      </c>
      <c r="W3" s="73">
        <v>70.448609518516903</v>
      </c>
      <c r="X3" s="73">
        <v>1050.58634980743</v>
      </c>
      <c r="Y3" s="73">
        <v>188464.00635063299</v>
      </c>
      <c r="Z3" s="73">
        <v>673.36858941808896</v>
      </c>
      <c r="AA3" s="73">
        <v>73.509374277915597</v>
      </c>
      <c r="AB3" s="73">
        <v>804.89349399781395</v>
      </c>
      <c r="AC3" s="73">
        <v>1171.5820407706501</v>
      </c>
      <c r="AD3" s="73">
        <v>194.36252471260801</v>
      </c>
      <c r="AE3" s="73">
        <v>194.36252471260801</v>
      </c>
      <c r="AF3" s="73">
        <v>71.300976917828194</v>
      </c>
      <c r="AG3" s="73">
        <v>525.85610751981096</v>
      </c>
      <c r="AH3" s="73">
        <v>22.262230083751099</v>
      </c>
      <c r="AI3" s="73">
        <v>54.217508305918997</v>
      </c>
      <c r="AJ3" s="73">
        <v>1.48469636181947</v>
      </c>
      <c r="AK3" s="73">
        <v>18.070980358813198</v>
      </c>
      <c r="AL3" s="73">
        <v>19.093071002392399</v>
      </c>
      <c r="AM3" s="73">
        <v>33.9034449809024</v>
      </c>
      <c r="AN3" s="73">
        <v>0</v>
      </c>
      <c r="AO3" s="73">
        <v>14570.020126765699</v>
      </c>
      <c r="AP3" s="73">
        <v>8021.3548700210004</v>
      </c>
      <c r="AQ3" s="73">
        <v>819.96102253674803</v>
      </c>
      <c r="AR3" s="73">
        <v>8912.6168694755706</v>
      </c>
      <c r="AS3" s="73">
        <v>438.58770022597298</v>
      </c>
      <c r="AT3" s="73">
        <v>0.34957326730490401</v>
      </c>
      <c r="AU3" s="73">
        <v>5996.0756807410799</v>
      </c>
      <c r="AV3" s="73">
        <v>0.35958598213153897</v>
      </c>
      <c r="AW3" s="73">
        <v>3.5907322144876699E-2</v>
      </c>
      <c r="AX3" s="73">
        <v>210.35876723049799</v>
      </c>
      <c r="AY3" s="73">
        <v>0.219088099560729</v>
      </c>
      <c r="AZ3" s="73">
        <v>8.1334618076797996E-3</v>
      </c>
      <c r="BA3" s="73">
        <v>805.23076072618301</v>
      </c>
      <c r="BB3" s="73">
        <v>752.77075031816196</v>
      </c>
      <c r="BC3" s="73">
        <v>52.460010408020402</v>
      </c>
      <c r="BD3" s="73">
        <v>5.0840313298831001E-3</v>
      </c>
      <c r="BE3" s="73">
        <v>170.34635690625399</v>
      </c>
      <c r="BF3" s="73">
        <v>3.6547708758411998E-2</v>
      </c>
      <c r="BG3" s="73">
        <v>74.830097356107004</v>
      </c>
      <c r="BH3" s="73">
        <v>0.57126642437871</v>
      </c>
      <c r="BI3" s="73">
        <v>291.58151242579999</v>
      </c>
      <c r="BJ3" s="73">
        <v>75.656632084616803</v>
      </c>
      <c r="BK3" s="73">
        <v>0.83255325286463</v>
      </c>
      <c r="BL3" s="73">
        <v>3.2349973061723798</v>
      </c>
      <c r="BM3" s="73">
        <v>1.27954304910244E-3</v>
      </c>
      <c r="BN3" s="73">
        <v>15.72217168141</v>
      </c>
      <c r="BO3" s="73">
        <v>420.82772099273899</v>
      </c>
      <c r="BP3" s="73">
        <v>0</v>
      </c>
      <c r="BQ3" s="73">
        <v>1742.8612396757401</v>
      </c>
      <c r="BR3" s="73">
        <v>330.58825953345701</v>
      </c>
      <c r="BS3" s="73">
        <v>14477.822413289399</v>
      </c>
      <c r="BT3" s="73">
        <v>2059.7892538327501</v>
      </c>
      <c r="BU3" s="90"/>
      <c r="BV3" s="73">
        <f t="shared" ref="BV3:BV34" si="0">Q3+S3+U3+V3+Z3+AB3+AC3+AD3+AG3+AH3+AJ3+AK3+AL3+AS3+AU3+BJ3+BQ3+BT3</f>
        <v>14316.239738755539</v>
      </c>
      <c r="BW3" s="28">
        <f t="shared" ref="BW3:BW34" si="1">AF3/(AF3+AP3+AQ3+1E-50)</f>
        <v>8.0000047081597025E-3</v>
      </c>
      <c r="BX3" s="90"/>
      <c r="BY3" s="66">
        <f t="shared" ref="BY3:BY34" si="2">+(Y3-B3)/B3</f>
        <v>2.2888282345467047E-3</v>
      </c>
      <c r="BZ3" s="66">
        <f t="shared" ref="BZ3:BZ34" si="3">+(AM3-C3)/C3</f>
        <v>-3.9578324123148052E-3</v>
      </c>
      <c r="CA3" s="66">
        <f t="shared" ref="CA3:CA34" si="4">+(AR3-D3)/D3</f>
        <v>3.4233864692760807E-3</v>
      </c>
      <c r="CB3" s="66">
        <f t="shared" ref="CB3:CB34" si="5">+(BA3-E3)/E3</f>
        <v>-7.3942058036353129E-3</v>
      </c>
      <c r="CC3" s="66">
        <f t="shared" ref="CC3:CC34" si="6">+(BB3-F3)/F3</f>
        <v>-7.4615754484888362E-3</v>
      </c>
      <c r="CD3" s="66">
        <f t="shared" ref="CD3:CD34" si="7">+(BN3-G3)/G3</f>
        <v>-1.6425906842342116E-3</v>
      </c>
      <c r="CE3" s="66">
        <f t="shared" ref="CE3:CE34" si="8">+(BS3-H3)/H3</f>
        <v>1.0883040729521242E-2</v>
      </c>
      <c r="CF3" s="66">
        <f t="shared" ref="CF3:CF34" si="9">+(T3-I3)/I3</f>
        <v>5.6004713829791008E-3</v>
      </c>
      <c r="CG3" s="66">
        <f t="shared" ref="CG3:CG34" si="10">+(V3-J3)/J3</f>
        <v>1.2694435184600877E-2</v>
      </c>
      <c r="CH3" s="66">
        <f t="shared" ref="CH3:CH34" si="11">+(AD3-K3)/K3</f>
        <v>3.356373355073875E-3</v>
      </c>
      <c r="CI3" s="66">
        <f t="shared" ref="CI3:CI34" si="12">+(R3-L3)/L3</f>
        <v>3.7420737378937157E-4</v>
      </c>
      <c r="CJ3" s="66">
        <f t="shared" ref="CJ3:CJ34" si="13">+(W3-M3)/M3</f>
        <v>1.1371449461720473E-2</v>
      </c>
      <c r="CK3" s="66">
        <f t="shared" ref="CK3:CK34" si="14">+(AL3-N3)/N3</f>
        <v>6.9494133770461944E-3</v>
      </c>
    </row>
    <row r="4" spans="1:89" x14ac:dyDescent="0.25">
      <c r="A4" s="90" t="s">
        <v>167</v>
      </c>
      <c r="B4" s="73">
        <v>206834.11947000001</v>
      </c>
      <c r="C4" s="73">
        <v>45.430084596999997</v>
      </c>
      <c r="D4" s="73">
        <v>10153.360196</v>
      </c>
      <c r="E4" s="73">
        <v>955.63228233999996</v>
      </c>
      <c r="F4" s="73">
        <v>895.93687877000002</v>
      </c>
      <c r="G4" s="73">
        <v>17.317796367</v>
      </c>
      <c r="H4" s="73">
        <v>13946.849106</v>
      </c>
      <c r="I4" s="73">
        <v>87.697026923999999</v>
      </c>
      <c r="J4" s="73">
        <v>417.51984242999998</v>
      </c>
      <c r="K4" s="73">
        <v>211.87632617</v>
      </c>
      <c r="L4" s="73">
        <v>11.071619403</v>
      </c>
      <c r="M4" s="73">
        <v>62.662763878</v>
      </c>
      <c r="N4" s="73">
        <v>18.623363114</v>
      </c>
      <c r="O4" s="73"/>
      <c r="P4" s="90" t="s">
        <v>167</v>
      </c>
      <c r="Q4" s="73">
        <v>12.8900122736787</v>
      </c>
      <c r="R4" s="73">
        <v>10.9701709522847</v>
      </c>
      <c r="S4" s="73">
        <v>87.281163044225806</v>
      </c>
      <c r="T4" s="73">
        <v>87.281163044225806</v>
      </c>
      <c r="U4" s="73">
        <v>32.693637799368297</v>
      </c>
      <c r="V4" s="73">
        <v>419.04001986581102</v>
      </c>
      <c r="W4" s="73">
        <v>62.801784629193499</v>
      </c>
      <c r="X4" s="73">
        <v>984.97185768849295</v>
      </c>
      <c r="Y4" s="73">
        <v>206225.81160535</v>
      </c>
      <c r="Z4" s="73">
        <v>617.049790474171</v>
      </c>
      <c r="AA4" s="73">
        <v>72.383973084254393</v>
      </c>
      <c r="AB4" s="73">
        <v>712.22503372929305</v>
      </c>
      <c r="AC4" s="73">
        <v>1117.0201589298099</v>
      </c>
      <c r="AD4" s="73">
        <v>210.40921370267199</v>
      </c>
      <c r="AE4" s="73">
        <v>210.40921370267199</v>
      </c>
      <c r="AF4" s="73">
        <v>80.490344266935594</v>
      </c>
      <c r="AG4" s="73">
        <v>490.482586506769</v>
      </c>
      <c r="AH4" s="73">
        <v>19.778121921287202</v>
      </c>
      <c r="AI4" s="73">
        <v>54.450341845340397</v>
      </c>
      <c r="AJ4" s="73">
        <v>1.70666270631106</v>
      </c>
      <c r="AK4" s="73">
        <v>15.3249706770887</v>
      </c>
      <c r="AL4" s="73">
        <v>18.624084449831599</v>
      </c>
      <c r="AM4" s="73">
        <v>44.867956788747598</v>
      </c>
      <c r="AN4" s="73">
        <v>0</v>
      </c>
      <c r="AO4" s="73">
        <v>14067.6897781599</v>
      </c>
      <c r="AP4" s="73">
        <v>9055.1636698798993</v>
      </c>
      <c r="AQ4" s="73">
        <v>925.642001501349</v>
      </c>
      <c r="AR4" s="73">
        <v>10061.2960156481</v>
      </c>
      <c r="AS4" s="73">
        <v>401.14629853828001</v>
      </c>
      <c r="AT4" s="73">
        <v>0.43153184632682501</v>
      </c>
      <c r="AU4" s="73">
        <v>5873.7480664610903</v>
      </c>
      <c r="AV4" s="73">
        <v>0.44719958707430102</v>
      </c>
      <c r="AW4" s="73">
        <v>5.1540409232956899E-2</v>
      </c>
      <c r="AX4" s="73">
        <v>275.183227180784</v>
      </c>
      <c r="AY4" s="73">
        <v>0.28146009854660298</v>
      </c>
      <c r="AZ4" s="73">
        <v>1.20445967239317E-2</v>
      </c>
      <c r="BA4" s="73">
        <v>946.02792394901405</v>
      </c>
      <c r="BB4" s="73">
        <v>886.82516452177504</v>
      </c>
      <c r="BC4" s="73">
        <v>59.202759427239101</v>
      </c>
      <c r="BD4" s="73">
        <v>8.5709045156169804E-3</v>
      </c>
      <c r="BE4" s="73">
        <v>188.98897222727399</v>
      </c>
      <c r="BF4" s="73">
        <v>6.1614339930664702E-2</v>
      </c>
      <c r="BG4" s="73">
        <v>84.823594804808195</v>
      </c>
      <c r="BH4" s="73">
        <v>0.68857650280813698</v>
      </c>
      <c r="BI4" s="73">
        <v>329.85732049141001</v>
      </c>
      <c r="BJ4" s="73">
        <v>89.472036017547794</v>
      </c>
      <c r="BK4" s="73">
        <v>0.93725167722129199</v>
      </c>
      <c r="BL4" s="73">
        <v>5.0502782036739902</v>
      </c>
      <c r="BM4" s="73">
        <v>1.98165144253928E-3</v>
      </c>
      <c r="BN4" s="73">
        <v>17.121440891549099</v>
      </c>
      <c r="BO4" s="73">
        <v>418.68244601202099</v>
      </c>
      <c r="BP4" s="73">
        <v>0</v>
      </c>
      <c r="BQ4" s="73">
        <v>1692.96224770613</v>
      </c>
      <c r="BR4" s="73">
        <v>329.01833722781799</v>
      </c>
      <c r="BS4" s="73">
        <v>13990.7738654188</v>
      </c>
      <c r="BT4" s="73">
        <v>2007.87724043864</v>
      </c>
      <c r="BU4" s="90"/>
      <c r="BV4" s="73">
        <f t="shared" si="0"/>
        <v>13819.731345242004</v>
      </c>
      <c r="BW4" s="28">
        <f t="shared" si="1"/>
        <v>7.9999976287100753E-3</v>
      </c>
      <c r="BX4" s="90"/>
      <c r="BY4" s="66">
        <f t="shared" si="2"/>
        <v>-2.9410421559497024E-3</v>
      </c>
      <c r="BZ4" s="66">
        <f t="shared" si="3"/>
        <v>-1.2373470426896785E-2</v>
      </c>
      <c r="CA4" s="66">
        <f t="shared" si="4"/>
        <v>-9.0673608120559641E-3</v>
      </c>
      <c r="CB4" s="66">
        <f t="shared" si="5"/>
        <v>-1.0050265743920126E-2</v>
      </c>
      <c r="CC4" s="66">
        <f t="shared" si="6"/>
        <v>-1.017004039473644E-2</v>
      </c>
      <c r="CD4" s="66">
        <f t="shared" si="7"/>
        <v>-1.133836380159005E-2</v>
      </c>
      <c r="CE4" s="66">
        <f t="shared" si="8"/>
        <v>3.1494396393736981E-3</v>
      </c>
      <c r="CF4" s="66">
        <f t="shared" si="9"/>
        <v>-4.7420522036008004E-3</v>
      </c>
      <c r="CG4" s="66">
        <f t="shared" si="10"/>
        <v>3.6409705152298326E-3</v>
      </c>
      <c r="CH4" s="66">
        <f t="shared" si="11"/>
        <v>-6.924381283404276E-3</v>
      </c>
      <c r="CI4" s="66">
        <f t="shared" si="12"/>
        <v>-9.1629279351682288E-3</v>
      </c>
      <c r="CJ4" s="66">
        <f t="shared" si="13"/>
        <v>2.2185544107847289E-3</v>
      </c>
      <c r="CK4" s="66">
        <f t="shared" si="14"/>
        <v>3.873284471681327E-5</v>
      </c>
    </row>
    <row r="5" spans="1:89" x14ac:dyDescent="0.25">
      <c r="A5" s="90" t="s">
        <v>168</v>
      </c>
      <c r="B5" s="73">
        <v>125236.4369</v>
      </c>
      <c r="C5" s="73">
        <v>22.060447938999999</v>
      </c>
      <c r="D5" s="73">
        <v>7016.1865367999999</v>
      </c>
      <c r="E5" s="73">
        <v>624.35472229000004</v>
      </c>
      <c r="F5" s="73">
        <v>587.08844905000001</v>
      </c>
      <c r="G5" s="73">
        <v>11.141412376</v>
      </c>
      <c r="H5" s="73">
        <v>9844.0447932999996</v>
      </c>
      <c r="I5" s="73">
        <v>63.123896399000003</v>
      </c>
      <c r="J5" s="73">
        <v>295.02621476000002</v>
      </c>
      <c r="K5" s="73">
        <v>152.86964760000001</v>
      </c>
      <c r="L5" s="73">
        <v>7.8774165689000002</v>
      </c>
      <c r="M5" s="73">
        <v>47.08975796</v>
      </c>
      <c r="N5" s="73">
        <v>13.703143860000001</v>
      </c>
      <c r="O5" s="73"/>
      <c r="P5" s="90" t="s">
        <v>168</v>
      </c>
      <c r="Q5" s="73">
        <v>9.55282067403021</v>
      </c>
      <c r="R5" s="73">
        <v>7.8725824951062204</v>
      </c>
      <c r="S5" s="73">
        <v>63.400051354289197</v>
      </c>
      <c r="T5" s="73">
        <v>63.400051354289197</v>
      </c>
      <c r="U5" s="73">
        <v>22.956432476545501</v>
      </c>
      <c r="V5" s="73">
        <v>298.39219626493298</v>
      </c>
      <c r="W5" s="73">
        <v>47.602941035432501</v>
      </c>
      <c r="X5" s="73">
        <v>751.78313825016005</v>
      </c>
      <c r="Y5" s="73">
        <v>125552.723157018</v>
      </c>
      <c r="Z5" s="73">
        <v>463.701731493811</v>
      </c>
      <c r="AA5" s="73">
        <v>54.787209260783001</v>
      </c>
      <c r="AB5" s="73">
        <v>540.59133760122597</v>
      </c>
      <c r="AC5" s="73">
        <v>779.60699212366706</v>
      </c>
      <c r="AD5" s="73">
        <v>153.112143112121</v>
      </c>
      <c r="AE5" s="73">
        <v>153.112143112121</v>
      </c>
      <c r="AF5" s="73">
        <v>56.149998296709001</v>
      </c>
      <c r="AG5" s="73">
        <v>341.13159984823801</v>
      </c>
      <c r="AH5" s="73">
        <v>14.940052845320601</v>
      </c>
      <c r="AI5" s="73">
        <v>39.3631772170339</v>
      </c>
      <c r="AJ5" s="73">
        <v>1.2066732825322199</v>
      </c>
      <c r="AK5" s="73">
        <v>11.877541078405599</v>
      </c>
      <c r="AL5" s="73">
        <v>13.8080047238163</v>
      </c>
      <c r="AM5" s="73">
        <v>22.012795371616502</v>
      </c>
      <c r="AN5" s="73">
        <v>0</v>
      </c>
      <c r="AO5" s="73">
        <v>10009.787542673201</v>
      </c>
      <c r="AP5" s="73">
        <v>6316.8788126567297</v>
      </c>
      <c r="AQ5" s="73">
        <v>645.72527956921704</v>
      </c>
      <c r="AR5" s="73">
        <v>7018.7540905226597</v>
      </c>
      <c r="AS5" s="73">
        <v>294.73625067654302</v>
      </c>
      <c r="AT5" s="73">
        <v>0.37555911508677903</v>
      </c>
      <c r="AU5" s="73">
        <v>4123.9635016197299</v>
      </c>
      <c r="AV5" s="73">
        <v>0.30956827416679</v>
      </c>
      <c r="AW5" s="73">
        <v>3.6960235486697801E-2</v>
      </c>
      <c r="AX5" s="73">
        <v>195.98940308757301</v>
      </c>
      <c r="AY5" s="73">
        <v>0.20056617239041599</v>
      </c>
      <c r="AZ5" s="73">
        <v>7.6682604463257104E-3</v>
      </c>
      <c r="BA5" s="73">
        <v>620.89046962655004</v>
      </c>
      <c r="BB5" s="73">
        <v>583.77088167480895</v>
      </c>
      <c r="BC5" s="73">
        <v>37.119587951740797</v>
      </c>
      <c r="BD5" s="73">
        <v>2.8116392301459998E-3</v>
      </c>
      <c r="BE5" s="73">
        <v>121.42647946119</v>
      </c>
      <c r="BF5" s="73">
        <v>2.02120643970083E-2</v>
      </c>
      <c r="BG5" s="73">
        <v>54.112576883436098</v>
      </c>
      <c r="BH5" s="73">
        <v>0.45561332462507598</v>
      </c>
      <c r="BI5" s="73">
        <v>208.00353678687301</v>
      </c>
      <c r="BJ5" s="73">
        <v>76.036725177909204</v>
      </c>
      <c r="BK5" s="73">
        <v>0.63089505227709897</v>
      </c>
      <c r="BL5" s="73">
        <v>2.1979899776781999</v>
      </c>
      <c r="BM5" s="73">
        <v>1.0413399516085401E-3</v>
      </c>
      <c r="BN5" s="73">
        <v>11.120600944680501</v>
      </c>
      <c r="BO5" s="73">
        <v>294.560140276016</v>
      </c>
      <c r="BP5" s="73">
        <v>0</v>
      </c>
      <c r="BQ5" s="73">
        <v>1180.26836488612</v>
      </c>
      <c r="BR5" s="73">
        <v>233.01328589235899</v>
      </c>
      <c r="BS5" s="73">
        <v>9944.2247780772304</v>
      </c>
      <c r="BT5" s="73">
        <v>1437.34763985315</v>
      </c>
      <c r="BU5" s="90"/>
      <c r="BV5" s="73">
        <f t="shared" si="0"/>
        <v>9826.6300590923875</v>
      </c>
      <c r="BW5" s="28">
        <f t="shared" si="1"/>
        <v>7.9999950949311231E-3</v>
      </c>
      <c r="BX5" s="90"/>
      <c r="BY5" s="66">
        <f t="shared" si="2"/>
        <v>2.5255130603128845E-3</v>
      </c>
      <c r="BZ5" s="66">
        <f t="shared" si="3"/>
        <v>-2.1600906525227094E-3</v>
      </c>
      <c r="CA5" s="66">
        <f t="shared" si="4"/>
        <v>3.6594718643709643E-4</v>
      </c>
      <c r="CB5" s="66">
        <f t="shared" si="5"/>
        <v>-5.5485328127956764E-3</v>
      </c>
      <c r="CC5" s="66">
        <f t="shared" si="6"/>
        <v>-5.6508817037013732E-3</v>
      </c>
      <c r="CD5" s="66">
        <f t="shared" si="7"/>
        <v>-1.867934748051315E-3</v>
      </c>
      <c r="CE5" s="66">
        <f t="shared" si="8"/>
        <v>1.0176709562050634E-2</v>
      </c>
      <c r="CF5" s="66">
        <f t="shared" si="9"/>
        <v>4.3748084488264942E-3</v>
      </c>
      <c r="CG5" s="66">
        <f t="shared" si="10"/>
        <v>1.1409092943388583E-2</v>
      </c>
      <c r="CH5" s="66">
        <f t="shared" si="11"/>
        <v>1.586289469022078E-3</v>
      </c>
      <c r="CI5" s="66">
        <f t="shared" si="12"/>
        <v>-6.1366232844212621E-4</v>
      </c>
      <c r="CJ5" s="66">
        <f t="shared" si="13"/>
        <v>1.0897976495619703E-2</v>
      </c>
      <c r="CK5" s="66">
        <f t="shared" si="14"/>
        <v>7.6523216049998385E-3</v>
      </c>
    </row>
    <row r="6" spans="1:89" x14ac:dyDescent="0.25">
      <c r="A6" s="90" t="s">
        <v>169</v>
      </c>
      <c r="B6" s="73">
        <v>1022717.6686</v>
      </c>
      <c r="C6" s="73">
        <v>172.68774515000001</v>
      </c>
      <c r="D6" s="73">
        <v>51862.928831999998</v>
      </c>
      <c r="E6" s="73">
        <v>3828.3743721999999</v>
      </c>
      <c r="F6" s="73">
        <v>3130.5737779000001</v>
      </c>
      <c r="G6" s="73">
        <v>158.99896765</v>
      </c>
      <c r="H6" s="73">
        <v>84387.684615999999</v>
      </c>
      <c r="I6" s="73">
        <v>874.42800535000003</v>
      </c>
      <c r="J6" s="73">
        <v>2697.2309756999998</v>
      </c>
      <c r="K6" s="73">
        <v>2446.7396960999999</v>
      </c>
      <c r="L6" s="73">
        <v>125.58463715000001</v>
      </c>
      <c r="M6" s="73">
        <v>429.92358244000002</v>
      </c>
      <c r="N6" s="73">
        <v>127.107725</v>
      </c>
      <c r="O6" s="73"/>
      <c r="P6" s="90" t="s">
        <v>169</v>
      </c>
      <c r="Q6" s="73">
        <v>97.615838141280193</v>
      </c>
      <c r="R6" s="73">
        <v>124.552423005291</v>
      </c>
      <c r="S6" s="73">
        <v>870.57368372605299</v>
      </c>
      <c r="T6" s="73">
        <v>870.57368372605299</v>
      </c>
      <c r="U6" s="73">
        <v>378.22972919932499</v>
      </c>
      <c r="V6" s="73">
        <v>2711.67269895136</v>
      </c>
      <c r="W6" s="73">
        <v>432.384759780401</v>
      </c>
      <c r="X6" s="73">
        <v>9337.7638697695602</v>
      </c>
      <c r="Y6" s="73">
        <v>1018944.51008427</v>
      </c>
      <c r="Z6" s="73">
        <v>4754.5051442213298</v>
      </c>
      <c r="AA6" s="73">
        <v>647.36620218781002</v>
      </c>
      <c r="AB6" s="73">
        <v>4946.2604857260503</v>
      </c>
      <c r="AC6" s="73">
        <v>6346.7487246766996</v>
      </c>
      <c r="AD6" s="73">
        <v>2430.39957265882</v>
      </c>
      <c r="AE6" s="73">
        <v>2430.39957265882</v>
      </c>
      <c r="AF6" s="73">
        <v>411.95713939405903</v>
      </c>
      <c r="AG6" s="73">
        <v>2886.8561091607198</v>
      </c>
      <c r="AH6" s="73">
        <v>132.95964207887801</v>
      </c>
      <c r="AI6" s="73">
        <v>366.10926538532499</v>
      </c>
      <c r="AJ6" s="73">
        <v>20.552588823117599</v>
      </c>
      <c r="AK6" s="73">
        <v>107.32121570125</v>
      </c>
      <c r="AL6" s="73">
        <v>127.04884756308</v>
      </c>
      <c r="AM6" s="73">
        <v>171.11525506726801</v>
      </c>
      <c r="AN6" s="73">
        <v>0</v>
      </c>
      <c r="AO6" s="73">
        <v>85304.057095630997</v>
      </c>
      <c r="AP6" s="73">
        <v>46345.083436212</v>
      </c>
      <c r="AQ6" s="73">
        <v>4737.4948105909998</v>
      </c>
      <c r="AR6" s="73">
        <v>51494.535386197102</v>
      </c>
      <c r="AS6" s="73">
        <v>2690.66146240843</v>
      </c>
      <c r="AT6" s="73">
        <v>0.83020449751373604</v>
      </c>
      <c r="AU6" s="73">
        <v>33513.085641187798</v>
      </c>
      <c r="AV6" s="73">
        <v>1.5663711095311299</v>
      </c>
      <c r="AW6" s="73">
        <v>0.257555232427784</v>
      </c>
      <c r="AX6" s="73">
        <v>1184.2609974260999</v>
      </c>
      <c r="AY6" s="73">
        <v>0.90167892767186297</v>
      </c>
      <c r="AZ6" s="73">
        <v>5.89627405876419E-2</v>
      </c>
      <c r="BA6" s="73">
        <v>3838.5644435353001</v>
      </c>
      <c r="BB6" s="73">
        <v>3135.0184044142802</v>
      </c>
      <c r="BC6" s="73">
        <v>703.54603912101697</v>
      </c>
      <c r="BD6" s="73">
        <v>3.8611706518515997E-2</v>
      </c>
      <c r="BE6" s="73">
        <v>555.30449227004397</v>
      </c>
      <c r="BF6" s="73">
        <v>0.277569752068211</v>
      </c>
      <c r="BG6" s="73">
        <v>276.28394644973201</v>
      </c>
      <c r="BH6" s="73">
        <v>2.6420714339412501</v>
      </c>
      <c r="BI6" s="73">
        <v>1088.0835226552399</v>
      </c>
      <c r="BJ6" s="73">
        <v>159.857521335418</v>
      </c>
      <c r="BK6" s="73">
        <v>2.6161298062688401</v>
      </c>
      <c r="BL6" s="73">
        <v>21.886868201634702</v>
      </c>
      <c r="BM6" s="73">
        <v>9.4222049912641801E-3</v>
      </c>
      <c r="BN6" s="73">
        <v>157.48222932610199</v>
      </c>
      <c r="BO6" s="73">
        <v>2446.12025096447</v>
      </c>
      <c r="BP6" s="73">
        <v>0</v>
      </c>
      <c r="BQ6" s="73">
        <v>9736.0320984444807</v>
      </c>
      <c r="BR6" s="73">
        <v>1809.40856098672</v>
      </c>
      <c r="BS6" s="73">
        <v>84685.141001118798</v>
      </c>
      <c r="BT6" s="73">
        <v>11727.104899919401</v>
      </c>
      <c r="BU6" s="90"/>
      <c r="BV6" s="73">
        <f t="shared" si="0"/>
        <v>83637.485903923487</v>
      </c>
      <c r="BW6" s="28">
        <f t="shared" si="1"/>
        <v>8.0000166290359973E-3</v>
      </c>
      <c r="BX6" s="90"/>
      <c r="BY6" s="66">
        <f t="shared" si="2"/>
        <v>-3.6893451942558346E-3</v>
      </c>
      <c r="BZ6" s="66">
        <f t="shared" si="3"/>
        <v>-9.10597379892885E-3</v>
      </c>
      <c r="CA6" s="66">
        <f t="shared" si="4"/>
        <v>-7.1032132989680549E-3</v>
      </c>
      <c r="CB6" s="66">
        <f t="shared" si="5"/>
        <v>2.6617227952668663E-3</v>
      </c>
      <c r="CC6" s="66">
        <f t="shared" si="6"/>
        <v>1.4197482089885732E-3</v>
      </c>
      <c r="CD6" s="66">
        <f t="shared" si="7"/>
        <v>-9.5392966779304176E-3</v>
      </c>
      <c r="CE6" s="66">
        <f t="shared" si="8"/>
        <v>3.5248790919238169E-3</v>
      </c>
      <c r="CF6" s="66">
        <f t="shared" si="9"/>
        <v>-4.4078204270279597E-3</v>
      </c>
      <c r="CG6" s="66">
        <f t="shared" si="10"/>
        <v>5.3542775466651135E-3</v>
      </c>
      <c r="CH6" s="66">
        <f t="shared" si="11"/>
        <v>-6.678325228967095E-3</v>
      </c>
      <c r="CI6" s="66">
        <f t="shared" si="12"/>
        <v>-8.2192708290912304E-3</v>
      </c>
      <c r="CJ6" s="66">
        <f t="shared" si="13"/>
        <v>5.7246855974560562E-3</v>
      </c>
      <c r="CK6" s="66">
        <f t="shared" si="14"/>
        <v>-4.6320895854283902E-4</v>
      </c>
    </row>
    <row r="7" spans="1:89" x14ac:dyDescent="0.25">
      <c r="A7" s="90" t="s">
        <v>170</v>
      </c>
      <c r="B7" s="73">
        <v>282959.56053999998</v>
      </c>
      <c r="C7" s="73">
        <v>36.529704199999998</v>
      </c>
      <c r="D7" s="73">
        <v>8338.8657189999994</v>
      </c>
      <c r="E7" s="73">
        <v>1304.8739671999999</v>
      </c>
      <c r="F7" s="73">
        <v>1212.2173812000001</v>
      </c>
      <c r="G7" s="73">
        <v>16.361399746</v>
      </c>
      <c r="H7" s="73">
        <v>19027.495720999999</v>
      </c>
      <c r="I7" s="73">
        <v>104.39765418</v>
      </c>
      <c r="J7" s="73">
        <v>523.67329114999995</v>
      </c>
      <c r="K7" s="73">
        <v>227.47157003000001</v>
      </c>
      <c r="L7" s="73">
        <v>11.612202661</v>
      </c>
      <c r="M7" s="73">
        <v>92.620572562000007</v>
      </c>
      <c r="N7" s="73">
        <v>29.977175359</v>
      </c>
      <c r="O7" s="73"/>
      <c r="P7" s="90" t="s">
        <v>170</v>
      </c>
      <c r="Q7" s="73">
        <v>17.504222277215799</v>
      </c>
      <c r="R7" s="73">
        <v>11.512443080478</v>
      </c>
      <c r="S7" s="73">
        <v>103.63424230068399</v>
      </c>
      <c r="T7" s="73">
        <v>103.63424230068399</v>
      </c>
      <c r="U7" s="73">
        <v>30.950891813439299</v>
      </c>
      <c r="V7" s="73">
        <v>521.04170798981397</v>
      </c>
      <c r="W7" s="73">
        <v>92.067698217770598</v>
      </c>
      <c r="X7" s="73">
        <v>1285.04511112408</v>
      </c>
      <c r="Y7" s="73">
        <v>280749.84419451299</v>
      </c>
      <c r="Z7" s="73">
        <v>835.45576537715897</v>
      </c>
      <c r="AA7" s="73">
        <v>93.600235733710207</v>
      </c>
      <c r="AB7" s="73">
        <v>1028.95702617543</v>
      </c>
      <c r="AC7" s="73">
        <v>1397.0527923826</v>
      </c>
      <c r="AD7" s="73">
        <v>225.581328439993</v>
      </c>
      <c r="AE7" s="73">
        <v>225.581328439993</v>
      </c>
      <c r="AF7" s="73">
        <v>66.140670165181305</v>
      </c>
      <c r="AG7" s="73">
        <v>572.208876058643</v>
      </c>
      <c r="AH7" s="73">
        <v>28.427531669105601</v>
      </c>
      <c r="AI7" s="73">
        <v>82.974733302216094</v>
      </c>
      <c r="AJ7" s="73">
        <v>1.6255558102484</v>
      </c>
      <c r="AK7" s="73">
        <v>21.7213278037866</v>
      </c>
      <c r="AL7" s="73">
        <v>29.810543221355299</v>
      </c>
      <c r="AM7" s="73">
        <v>36.169068407105399</v>
      </c>
      <c r="AN7" s="73">
        <v>0</v>
      </c>
      <c r="AO7" s="73">
        <v>19053.9012426351</v>
      </c>
      <c r="AP7" s="73">
        <v>7440.82849441294</v>
      </c>
      <c r="AQ7" s="73">
        <v>760.61818101115</v>
      </c>
      <c r="AR7" s="73">
        <v>8267.5873455892597</v>
      </c>
      <c r="AS7" s="73">
        <v>543.87236569022798</v>
      </c>
      <c r="AT7" s="73">
        <v>0.32994025076472799</v>
      </c>
      <c r="AU7" s="73">
        <v>8073.9600894928799</v>
      </c>
      <c r="AV7" s="73">
        <v>0.48766452882267702</v>
      </c>
      <c r="AW7" s="73">
        <v>3.5036203754471203E-2</v>
      </c>
      <c r="AX7" s="73">
        <v>261.65022152262202</v>
      </c>
      <c r="AY7" s="73">
        <v>0.256716552345993</v>
      </c>
      <c r="AZ7" s="73">
        <v>7.9005689975032607E-3</v>
      </c>
      <c r="BA7" s="73">
        <v>1290.81102323457</v>
      </c>
      <c r="BB7" s="73">
        <v>1199.1189093934099</v>
      </c>
      <c r="BC7" s="73">
        <v>91.692113841167995</v>
      </c>
      <c r="BD7" s="73">
        <v>4.8382435249701003E-3</v>
      </c>
      <c r="BE7" s="73">
        <v>296.73608497825597</v>
      </c>
      <c r="BF7" s="73">
        <v>3.47808267100976E-2</v>
      </c>
      <c r="BG7" s="73">
        <v>128.25984868907599</v>
      </c>
      <c r="BH7" s="73">
        <v>0.88364420807222299</v>
      </c>
      <c r="BI7" s="73">
        <v>505.73702575990501</v>
      </c>
      <c r="BJ7" s="73">
        <v>77.586097061142695</v>
      </c>
      <c r="BK7" s="73">
        <v>1.3654876398970399</v>
      </c>
      <c r="BL7" s="73">
        <v>3.3284848492865202</v>
      </c>
      <c r="BM7" s="73">
        <v>1.23457137353461E-3</v>
      </c>
      <c r="BN7" s="73">
        <v>16.210539117820499</v>
      </c>
      <c r="BO7" s="73">
        <v>603.51399160071401</v>
      </c>
      <c r="BP7" s="73">
        <v>0</v>
      </c>
      <c r="BQ7" s="73">
        <v>2205.31112500886</v>
      </c>
      <c r="BR7" s="73">
        <v>499.58850443730199</v>
      </c>
      <c r="BS7" s="73">
        <v>18938.4326923394</v>
      </c>
      <c r="BT7" s="73">
        <v>2974.5995670182301</v>
      </c>
      <c r="BU7" s="90"/>
      <c r="BV7" s="73">
        <f t="shared" si="0"/>
        <v>18689.301055590815</v>
      </c>
      <c r="BW7" s="28">
        <f t="shared" si="1"/>
        <v>7.9999965407643522E-3</v>
      </c>
      <c r="BX7" s="90"/>
      <c r="BY7" s="66">
        <f t="shared" si="2"/>
        <v>-7.8093008812636176E-3</v>
      </c>
      <c r="BZ7" s="66">
        <f t="shared" si="3"/>
        <v>-9.8723983889964888E-3</v>
      </c>
      <c r="CA7" s="66">
        <f t="shared" si="4"/>
        <v>-8.5477300885578311E-3</v>
      </c>
      <c r="CB7" s="66">
        <f t="shared" si="5"/>
        <v>-1.0777243104639582E-2</v>
      </c>
      <c r="CC7" s="66">
        <f t="shared" si="6"/>
        <v>-1.0805381946943964E-2</v>
      </c>
      <c r="CD7" s="66">
        <f t="shared" si="7"/>
        <v>-9.2205208919477182E-3</v>
      </c>
      <c r="CE7" s="66">
        <f t="shared" si="8"/>
        <v>-4.6807541027221672E-3</v>
      </c>
      <c r="CF7" s="66">
        <f t="shared" si="9"/>
        <v>-7.3125386323312676E-3</v>
      </c>
      <c r="CG7" s="66">
        <f t="shared" si="10"/>
        <v>-5.0252384543174973E-3</v>
      </c>
      <c r="CH7" s="66">
        <f t="shared" si="11"/>
        <v>-8.3097926908303945E-3</v>
      </c>
      <c r="CI7" s="66">
        <f t="shared" si="12"/>
        <v>-8.5909265825204039E-3</v>
      </c>
      <c r="CJ7" s="66">
        <f t="shared" si="13"/>
        <v>-5.969239111098301E-3</v>
      </c>
      <c r="CK7" s="66">
        <f t="shared" si="14"/>
        <v>-5.5586337154568885E-3</v>
      </c>
    </row>
    <row r="8" spans="1:89" x14ac:dyDescent="0.25">
      <c r="A8" s="90" t="s">
        <v>171</v>
      </c>
      <c r="B8" s="73">
        <v>116651.34312000001</v>
      </c>
      <c r="C8" s="73">
        <v>17.250050121000001</v>
      </c>
      <c r="D8" s="73">
        <v>4715.2057410999996</v>
      </c>
      <c r="E8" s="73">
        <v>497.48395250999999</v>
      </c>
      <c r="F8" s="73">
        <v>464.54273602000001</v>
      </c>
      <c r="G8" s="73">
        <v>8.9235325132999996</v>
      </c>
      <c r="H8" s="73">
        <v>6809.7329616999996</v>
      </c>
      <c r="I8" s="73">
        <v>45.172033740000003</v>
      </c>
      <c r="J8" s="73">
        <v>205.08603382000001</v>
      </c>
      <c r="K8" s="73">
        <v>108.42770277</v>
      </c>
      <c r="L8" s="73">
        <v>5.1828859012999997</v>
      </c>
      <c r="M8" s="73">
        <v>37.906171323000002</v>
      </c>
      <c r="N8" s="73">
        <v>10.668411042000001</v>
      </c>
      <c r="O8" s="73"/>
      <c r="P8" s="90" t="s">
        <v>171</v>
      </c>
      <c r="Q8" s="73">
        <v>7.2938637551369396</v>
      </c>
      <c r="R8" s="73">
        <v>5.1643501817681603</v>
      </c>
      <c r="S8" s="73">
        <v>45.080748549765502</v>
      </c>
      <c r="T8" s="73">
        <v>45.080748549765502</v>
      </c>
      <c r="U8" s="73">
        <v>14.4517593161262</v>
      </c>
      <c r="V8" s="73">
        <v>204.83556390188099</v>
      </c>
      <c r="W8" s="73">
        <v>37.851858759138203</v>
      </c>
      <c r="X8" s="73">
        <v>610.94278636353204</v>
      </c>
      <c r="Y8" s="73">
        <v>116052.64312527201</v>
      </c>
      <c r="Z8" s="73">
        <v>359.54626232361602</v>
      </c>
      <c r="AA8" s="73">
        <v>44.8329022680633</v>
      </c>
      <c r="AB8" s="73">
        <v>430.57382896228398</v>
      </c>
      <c r="AC8" s="73">
        <v>477.54371001316298</v>
      </c>
      <c r="AD8" s="73">
        <v>108.117555332175</v>
      </c>
      <c r="AE8" s="73">
        <v>108.117555332175</v>
      </c>
      <c r="AF8" s="73">
        <v>37.644914609478697</v>
      </c>
      <c r="AG8" s="73">
        <v>206.76636960829299</v>
      </c>
      <c r="AH8" s="73">
        <v>11.142884205207601</v>
      </c>
      <c r="AI8" s="73">
        <v>28.931360704949601</v>
      </c>
      <c r="AJ8" s="73">
        <v>0.770826435564961</v>
      </c>
      <c r="AK8" s="73">
        <v>8.5125169051935305</v>
      </c>
      <c r="AL8" s="73">
        <v>10.6177633928442</v>
      </c>
      <c r="AM8" s="73">
        <v>17.117455732843801</v>
      </c>
      <c r="AN8" s="73">
        <v>0</v>
      </c>
      <c r="AO8" s="73">
        <v>6838.0466623676502</v>
      </c>
      <c r="AP8" s="73">
        <v>4235.0537365586897</v>
      </c>
      <c r="AQ8" s="73">
        <v>432.91659026549098</v>
      </c>
      <c r="AR8" s="73">
        <v>4705.6152414336602</v>
      </c>
      <c r="AS8" s="73">
        <v>218.05468643165401</v>
      </c>
      <c r="AT8" s="73">
        <v>0.32931999790560801</v>
      </c>
      <c r="AU8" s="73">
        <v>2724.8791471056102</v>
      </c>
      <c r="AV8" s="73">
        <v>0.23241233651349999</v>
      </c>
      <c r="AW8" s="73">
        <v>1.55944360852527E-2</v>
      </c>
      <c r="AX8" s="73">
        <v>112.227446221002</v>
      </c>
      <c r="AY8" s="73">
        <v>0.15720729807040401</v>
      </c>
      <c r="AZ8" s="73">
        <v>3.5982590871762601E-3</v>
      </c>
      <c r="BA8" s="73">
        <v>491.98863405216099</v>
      </c>
      <c r="BB8" s="73">
        <v>459.40899236937298</v>
      </c>
      <c r="BC8" s="73">
        <v>32.579641682787901</v>
      </c>
      <c r="BD8" s="73">
        <v>2.4348609710257499E-3</v>
      </c>
      <c r="BE8" s="73">
        <v>114.446567348446</v>
      </c>
      <c r="BF8" s="73">
        <v>1.7503516592536201E-2</v>
      </c>
      <c r="BG8" s="73">
        <v>47.356425095212103</v>
      </c>
      <c r="BH8" s="73">
        <v>0.32663501755430202</v>
      </c>
      <c r="BI8" s="73">
        <v>182.01771435815201</v>
      </c>
      <c r="BJ8" s="73">
        <v>65.925954458312404</v>
      </c>
      <c r="BK8" s="73">
        <v>0.58862538071065995</v>
      </c>
      <c r="BL8" s="73">
        <v>1.6869267128534899</v>
      </c>
      <c r="BM8" s="73">
        <v>5.8153021710014995E-4</v>
      </c>
      <c r="BN8" s="73">
        <v>8.8686391454885101</v>
      </c>
      <c r="BO8" s="73">
        <v>197.44648425747701</v>
      </c>
      <c r="BP8" s="73">
        <v>0</v>
      </c>
      <c r="BQ8" s="73">
        <v>776.79270464831302</v>
      </c>
      <c r="BR8" s="73">
        <v>161.85978386547299</v>
      </c>
      <c r="BS8" s="73">
        <v>6785.5092595225797</v>
      </c>
      <c r="BT8" s="73">
        <v>1033.7642788788301</v>
      </c>
      <c r="BU8" s="90"/>
      <c r="BV8" s="73">
        <f t="shared" si="0"/>
        <v>6704.6704242239703</v>
      </c>
      <c r="BW8" s="28">
        <f t="shared" si="1"/>
        <v>7.9999984439886804E-3</v>
      </c>
      <c r="BX8" s="90"/>
      <c r="BY8" s="66">
        <f t="shared" si="2"/>
        <v>-5.1323883524608165E-3</v>
      </c>
      <c r="BZ8" s="66">
        <f t="shared" si="3"/>
        <v>-7.6866088635174998E-3</v>
      </c>
      <c r="CA8" s="66">
        <f t="shared" si="4"/>
        <v>-2.0339514737912662E-3</v>
      </c>
      <c r="CB8" s="66">
        <f t="shared" si="5"/>
        <v>-1.1046222556753815E-2</v>
      </c>
      <c r="CC8" s="66">
        <f t="shared" si="6"/>
        <v>-1.1051176248305391E-2</v>
      </c>
      <c r="CD8" s="66">
        <f t="shared" si="7"/>
        <v>-6.1515288625523844E-3</v>
      </c>
      <c r="CE8" s="66">
        <f t="shared" si="8"/>
        <v>-3.5572176344742658E-3</v>
      </c>
      <c r="CF8" s="66">
        <f t="shared" si="9"/>
        <v>-2.0208341904621339E-3</v>
      </c>
      <c r="CG8" s="66">
        <f t="shared" si="10"/>
        <v>-1.2212919302874415E-3</v>
      </c>
      <c r="CH8" s="66">
        <f t="shared" si="11"/>
        <v>-2.8604077177848955E-3</v>
      </c>
      <c r="CI8" s="66">
        <f t="shared" si="12"/>
        <v>-3.576331774386579E-3</v>
      </c>
      <c r="CJ8" s="66">
        <f t="shared" si="13"/>
        <v>-1.4328158705082573E-3</v>
      </c>
      <c r="CK8" s="66">
        <f t="shared" si="14"/>
        <v>-4.7474407347456206E-3</v>
      </c>
    </row>
    <row r="9" spans="1:89" x14ac:dyDescent="0.25">
      <c r="A9" s="90" t="s">
        <v>172</v>
      </c>
      <c r="B9" s="73">
        <v>59090.955055999999</v>
      </c>
      <c r="C9" s="73">
        <v>8.2042991246000003</v>
      </c>
      <c r="D9" s="73">
        <v>2659.8862645999998</v>
      </c>
      <c r="E9" s="73">
        <v>207.62441010000001</v>
      </c>
      <c r="F9" s="73">
        <v>193.2631806</v>
      </c>
      <c r="G9" s="73">
        <v>4.1945342154</v>
      </c>
      <c r="H9" s="73">
        <v>4037.6639352000002</v>
      </c>
      <c r="I9" s="73">
        <v>25.215509991000001</v>
      </c>
      <c r="J9" s="73">
        <v>133.05636491999999</v>
      </c>
      <c r="K9" s="73">
        <v>55.476298700000001</v>
      </c>
      <c r="L9" s="73">
        <v>2.4087262934</v>
      </c>
      <c r="M9" s="73">
        <v>25.052152953</v>
      </c>
      <c r="N9" s="73">
        <v>5.9413151856999997</v>
      </c>
      <c r="O9" s="73"/>
      <c r="P9" s="90" t="s">
        <v>172</v>
      </c>
      <c r="Q9" s="73">
        <v>4.7830724740240402</v>
      </c>
      <c r="R9" s="73">
        <v>2.4320655116627998</v>
      </c>
      <c r="S9" s="73">
        <v>25.5644987679789</v>
      </c>
      <c r="T9" s="73">
        <v>25.5644987679789</v>
      </c>
      <c r="U9" s="73">
        <v>6.7404311860314996</v>
      </c>
      <c r="V9" s="73">
        <v>135.201582998801</v>
      </c>
      <c r="W9" s="73">
        <v>25.459079758948398</v>
      </c>
      <c r="X9" s="73">
        <v>363.77460660945599</v>
      </c>
      <c r="Y9" s="73">
        <v>59465.111157701998</v>
      </c>
      <c r="Z9" s="73">
        <v>238.17574767767201</v>
      </c>
      <c r="AA9" s="73">
        <v>23.832352510263</v>
      </c>
      <c r="AB9" s="73">
        <v>294.02483579437398</v>
      </c>
      <c r="AC9" s="73">
        <v>306.39891719061899</v>
      </c>
      <c r="AD9" s="73">
        <v>56.1777958781284</v>
      </c>
      <c r="AE9" s="73">
        <v>56.1777958781284</v>
      </c>
      <c r="AF9" s="73">
        <v>21.613239835314701</v>
      </c>
      <c r="AG9" s="73">
        <v>146.33424108257901</v>
      </c>
      <c r="AH9" s="73">
        <v>7.6419114391551801</v>
      </c>
      <c r="AI9" s="73">
        <v>15.794637243926401</v>
      </c>
      <c r="AJ9" s="73">
        <v>0.38917648517997999</v>
      </c>
      <c r="AK9" s="73">
        <v>6.3269413691209699</v>
      </c>
      <c r="AL9" s="73">
        <v>6.00812047667835</v>
      </c>
      <c r="AM9" s="73">
        <v>8.2656318986755704</v>
      </c>
      <c r="AN9" s="73">
        <v>0</v>
      </c>
      <c r="AO9" s="73">
        <v>4124.5069290166803</v>
      </c>
      <c r="AP9" s="73">
        <v>2431.4950756460798</v>
      </c>
      <c r="AQ9" s="73">
        <v>248.552968754994</v>
      </c>
      <c r="AR9" s="73">
        <v>2701.6612842363902</v>
      </c>
      <c r="AS9" s="73">
        <v>146.19081782051001</v>
      </c>
      <c r="AT9" s="73">
        <v>8.3830406146486E-2</v>
      </c>
      <c r="AU9" s="73">
        <v>1588.95423470626</v>
      </c>
      <c r="AV9" s="73">
        <v>8.4637123629689601E-2</v>
      </c>
      <c r="AW9" s="73">
        <v>6.02162116878034E-3</v>
      </c>
      <c r="AX9" s="73">
        <v>44.199971670607397</v>
      </c>
      <c r="AY9" s="73">
        <v>4.9286909064854403E-2</v>
      </c>
      <c r="AZ9" s="73">
        <v>1.30515054812414E-3</v>
      </c>
      <c r="BA9" s="73">
        <v>206.42675385482499</v>
      </c>
      <c r="BB9" s="73">
        <v>192.15302523276901</v>
      </c>
      <c r="BC9" s="73">
        <v>14.273728622056099</v>
      </c>
      <c r="BD9" s="73">
        <v>6.5015338657495401E-4</v>
      </c>
      <c r="BE9" s="73">
        <v>47.5261453837971</v>
      </c>
      <c r="BF9" s="73">
        <v>4.6738175785534302E-3</v>
      </c>
      <c r="BG9" s="73">
        <v>20.241538826149</v>
      </c>
      <c r="BH9" s="73">
        <v>0.14017490699250901</v>
      </c>
      <c r="BI9" s="73">
        <v>79.081818261986101</v>
      </c>
      <c r="BJ9" s="73">
        <v>18.818400084269399</v>
      </c>
      <c r="BK9" s="73">
        <v>0.22811122538401701</v>
      </c>
      <c r="BL9" s="73">
        <v>0.50466824517601105</v>
      </c>
      <c r="BM9" s="73">
        <v>1.9153115406449599E-4</v>
      </c>
      <c r="BN9" s="73">
        <v>4.2306362508198303</v>
      </c>
      <c r="BO9" s="73">
        <v>113.05002987849601</v>
      </c>
      <c r="BP9" s="73">
        <v>0</v>
      </c>
      <c r="BQ9" s="73">
        <v>471.65558339269302</v>
      </c>
      <c r="BR9" s="73">
        <v>88.903082309561995</v>
      </c>
      <c r="BS9" s="73">
        <v>4092.1142485821401</v>
      </c>
      <c r="BT9" s="73">
        <v>593.35114991991702</v>
      </c>
      <c r="BU9" s="90"/>
      <c r="BV9" s="73">
        <f t="shared" si="0"/>
        <v>4052.7374587439922</v>
      </c>
      <c r="BW9" s="28">
        <f t="shared" si="1"/>
        <v>7.9999813305329202E-3</v>
      </c>
      <c r="BX9" s="90"/>
      <c r="BY9" s="66">
        <f t="shared" si="2"/>
        <v>6.3318675649668352E-3</v>
      </c>
      <c r="BZ9" s="66">
        <f t="shared" si="3"/>
        <v>7.4756872152147791E-3</v>
      </c>
      <c r="CA9" s="66">
        <f t="shared" si="4"/>
        <v>1.5705566133547691E-2</v>
      </c>
      <c r="CB9" s="66">
        <f t="shared" si="5"/>
        <v>-5.7683787980333011E-3</v>
      </c>
      <c r="CC9" s="66">
        <f t="shared" si="6"/>
        <v>-5.744267292840919E-3</v>
      </c>
      <c r="CD9" s="66">
        <f t="shared" si="7"/>
        <v>8.6069235738460859E-3</v>
      </c>
      <c r="CE9" s="66">
        <f t="shared" si="8"/>
        <v>1.3485598171617721E-2</v>
      </c>
      <c r="CF9" s="66">
        <f t="shared" si="9"/>
        <v>1.3840242656343713E-2</v>
      </c>
      <c r="CG9" s="66">
        <f t="shared" si="10"/>
        <v>1.612262652816961E-2</v>
      </c>
      <c r="CH9" s="66">
        <f t="shared" si="11"/>
        <v>1.2644988843287755E-2</v>
      </c>
      <c r="CI9" s="66">
        <f t="shared" si="12"/>
        <v>9.6894438885605904E-3</v>
      </c>
      <c r="CJ9" s="66">
        <f t="shared" si="13"/>
        <v>1.6243187031143708E-2</v>
      </c>
      <c r="CK9" s="66">
        <f t="shared" si="14"/>
        <v>1.1244192386753402E-2</v>
      </c>
    </row>
    <row r="10" spans="1:89" x14ac:dyDescent="0.25">
      <c r="A10" s="90" t="s">
        <v>173</v>
      </c>
      <c r="B10" s="73">
        <v>8344.6875627000009</v>
      </c>
      <c r="C10" s="73">
        <v>1.3564072352000001</v>
      </c>
      <c r="D10" s="73">
        <v>327.46622257000001</v>
      </c>
      <c r="E10" s="73">
        <v>29.332648205000002</v>
      </c>
      <c r="F10" s="73">
        <v>27.483749364000001</v>
      </c>
      <c r="G10" s="73">
        <v>0.59442830759999998</v>
      </c>
      <c r="H10" s="73">
        <v>447.14280328000001</v>
      </c>
      <c r="I10" s="73">
        <v>2.8889044521999998</v>
      </c>
      <c r="J10" s="73">
        <v>14.265715558</v>
      </c>
      <c r="K10" s="73">
        <v>6.8508992438999998</v>
      </c>
      <c r="L10" s="73">
        <v>0.3825347402</v>
      </c>
      <c r="M10" s="73">
        <v>2.3173400189</v>
      </c>
      <c r="N10" s="73">
        <v>0.60009194610000005</v>
      </c>
      <c r="O10" s="73"/>
      <c r="P10" s="90" t="s">
        <v>173</v>
      </c>
      <c r="Q10" s="73">
        <v>0.51309221080485201</v>
      </c>
      <c r="R10" s="73">
        <v>0.379917639764215</v>
      </c>
      <c r="S10" s="73">
        <v>2.8923685728864501</v>
      </c>
      <c r="T10" s="73">
        <v>2.8923685728864501</v>
      </c>
      <c r="U10" s="73">
        <v>1.0091679741728501</v>
      </c>
      <c r="V10" s="73">
        <v>14.4109501112628</v>
      </c>
      <c r="W10" s="73">
        <v>2.3380961393735502</v>
      </c>
      <c r="X10" s="73">
        <v>35.792435215088403</v>
      </c>
      <c r="Y10" s="73">
        <v>8401.2141960019108</v>
      </c>
      <c r="Z10" s="73">
        <v>22.784623191190299</v>
      </c>
      <c r="AA10" s="73">
        <v>2.5023585637659198</v>
      </c>
      <c r="AB10" s="73">
        <v>26.890210894029298</v>
      </c>
      <c r="AC10" s="73">
        <v>34.752844965293598</v>
      </c>
      <c r="AD10" s="73">
        <v>6.8399081375904398</v>
      </c>
      <c r="AE10" s="73">
        <v>6.8399081375904398</v>
      </c>
      <c r="AF10" s="73">
        <v>2.6060286799274599</v>
      </c>
      <c r="AG10" s="73">
        <v>14.9341417562019</v>
      </c>
      <c r="AH10" s="73">
        <v>0.693269977750954</v>
      </c>
      <c r="AI10" s="73">
        <v>1.72216199944961</v>
      </c>
      <c r="AJ10" s="73">
        <v>5.2718150716777802E-2</v>
      </c>
      <c r="AK10" s="73">
        <v>0.53524308717847002</v>
      </c>
      <c r="AL10" s="73">
        <v>0.60416376589989995</v>
      </c>
      <c r="AM10" s="73">
        <v>1.34718849297552</v>
      </c>
      <c r="AN10" s="73">
        <v>0</v>
      </c>
      <c r="AO10" s="73">
        <v>454.69933056653298</v>
      </c>
      <c r="AP10" s="73">
        <v>293.17992515308202</v>
      </c>
      <c r="AQ10" s="73">
        <v>29.969526965282601</v>
      </c>
      <c r="AR10" s="73">
        <v>325.75548079829201</v>
      </c>
      <c r="AS10" s="73">
        <v>13.9510753561842</v>
      </c>
      <c r="AT10" s="73">
        <v>1.35812761454389E-2</v>
      </c>
      <c r="AU10" s="73">
        <v>183.38793583557899</v>
      </c>
      <c r="AV10" s="73">
        <v>1.3624030379691E-2</v>
      </c>
      <c r="AW10" s="73">
        <v>1.4991713928250499E-3</v>
      </c>
      <c r="AX10" s="73">
        <v>8.2641953956469898</v>
      </c>
      <c r="AY10" s="73">
        <v>8.4946675705616908E-3</v>
      </c>
      <c r="AZ10" s="73">
        <v>3.4096000264554602E-4</v>
      </c>
      <c r="BA10" s="73">
        <v>29.293712218444899</v>
      </c>
      <c r="BB10" s="73">
        <v>27.440200200499302</v>
      </c>
      <c r="BC10" s="73">
        <v>1.8535120179456199</v>
      </c>
      <c r="BD10" s="73">
        <v>2.16997084387417E-4</v>
      </c>
      <c r="BE10" s="73">
        <v>5.97256259748562</v>
      </c>
      <c r="BF10" s="73">
        <v>1.5599623009639699E-3</v>
      </c>
      <c r="BG10" s="73">
        <v>2.6557189547887101</v>
      </c>
      <c r="BH10" s="73">
        <v>2.1133398369682001E-2</v>
      </c>
      <c r="BI10" s="73">
        <v>10.323179285371699</v>
      </c>
      <c r="BJ10" s="73">
        <v>2.9948104979689898</v>
      </c>
      <c r="BK10" s="73">
        <v>2.9591443862056799E-2</v>
      </c>
      <c r="BL10" s="73">
        <v>0.13444810044257699</v>
      </c>
      <c r="BM10" s="73">
        <v>5.3959655417582901E-5</v>
      </c>
      <c r="BN10" s="73">
        <v>0.59108963221393696</v>
      </c>
      <c r="BO10" s="73">
        <v>12.0400043243241</v>
      </c>
      <c r="BP10" s="73">
        <v>0</v>
      </c>
      <c r="BQ10" s="73">
        <v>54.284550733753299</v>
      </c>
      <c r="BR10" s="73">
        <v>9.7139890176755497</v>
      </c>
      <c r="BS10" s="73">
        <v>451.46698854147598</v>
      </c>
      <c r="BT10" s="73">
        <v>65.243965025876605</v>
      </c>
      <c r="BU10" s="90"/>
      <c r="BV10" s="73">
        <f t="shared" si="0"/>
        <v>446.77504024434063</v>
      </c>
      <c r="BW10" s="28">
        <f t="shared" si="1"/>
        <v>7.9999534421989153E-3</v>
      </c>
      <c r="BX10" s="90"/>
      <c r="BY10" s="66">
        <f t="shared" si="2"/>
        <v>6.7739664160200363E-3</v>
      </c>
      <c r="BZ10" s="66">
        <f t="shared" si="3"/>
        <v>-6.7964413527481365E-3</v>
      </c>
      <c r="CA10" s="66">
        <f t="shared" si="4"/>
        <v>-5.2241778046048966E-3</v>
      </c>
      <c r="CB10" s="66">
        <f t="shared" si="5"/>
        <v>-1.3273941814931633E-3</v>
      </c>
      <c r="CC10" s="66">
        <f t="shared" si="6"/>
        <v>-1.5845423025776543E-3</v>
      </c>
      <c r="CD10" s="66">
        <f t="shared" si="7"/>
        <v>-5.6166157354499251E-3</v>
      </c>
      <c r="CE10" s="66">
        <f t="shared" si="8"/>
        <v>9.6707030276593272E-3</v>
      </c>
      <c r="CF10" s="66">
        <f t="shared" si="9"/>
        <v>1.1991122391785071E-3</v>
      </c>
      <c r="CG10" s="66">
        <f t="shared" si="10"/>
        <v>1.0180670760770501E-2</v>
      </c>
      <c r="CH10" s="66">
        <f t="shared" si="11"/>
        <v>-1.6043304562311923E-3</v>
      </c>
      <c r="CI10" s="66">
        <f t="shared" si="12"/>
        <v>-6.8414712724305989E-3</v>
      </c>
      <c r="CJ10" s="66">
        <f t="shared" si="13"/>
        <v>8.9568730977177893E-3</v>
      </c>
      <c r="CK10" s="66">
        <f t="shared" si="14"/>
        <v>6.7853265259810161E-3</v>
      </c>
    </row>
    <row r="11" spans="1:89" x14ac:dyDescent="0.25">
      <c r="A11" s="90" t="s">
        <v>174</v>
      </c>
      <c r="B11" s="73">
        <v>1068928.1751000001</v>
      </c>
      <c r="C11" s="73">
        <v>169.92194305999999</v>
      </c>
      <c r="D11" s="73">
        <v>40651.159737000002</v>
      </c>
      <c r="E11" s="73">
        <v>4262.1810036999996</v>
      </c>
      <c r="F11" s="73">
        <v>3966.7821820999998</v>
      </c>
      <c r="G11" s="73">
        <v>74.297782158999993</v>
      </c>
      <c r="H11" s="73">
        <v>70057.465100000001</v>
      </c>
      <c r="I11" s="73">
        <v>393.95989042000002</v>
      </c>
      <c r="J11" s="73">
        <v>2195.4780829000001</v>
      </c>
      <c r="K11" s="73">
        <v>885.42725150000001</v>
      </c>
      <c r="L11" s="73">
        <v>42.095554057000001</v>
      </c>
      <c r="M11" s="73">
        <v>351.10262626999997</v>
      </c>
      <c r="N11" s="73">
        <v>91.867089983</v>
      </c>
      <c r="O11" s="73"/>
      <c r="P11" s="90" t="s">
        <v>174</v>
      </c>
      <c r="Q11" s="73">
        <v>68.627696146454298</v>
      </c>
      <c r="R11" s="73">
        <v>42.003611935807903</v>
      </c>
      <c r="S11" s="73">
        <v>394.84447938984403</v>
      </c>
      <c r="T11" s="73">
        <v>394.84447938984403</v>
      </c>
      <c r="U11" s="73">
        <v>120.06810559384201</v>
      </c>
      <c r="V11" s="73">
        <v>2213.31005420979</v>
      </c>
      <c r="W11" s="73">
        <v>353.263143918813</v>
      </c>
      <c r="X11" s="73">
        <v>5077.0160712802999</v>
      </c>
      <c r="Y11" s="73">
        <v>1066727.5126193599</v>
      </c>
      <c r="Z11" s="73">
        <v>3336.8466091250202</v>
      </c>
      <c r="AA11" s="73">
        <v>341.535970762538</v>
      </c>
      <c r="AB11" s="73">
        <v>4048.8933552706899</v>
      </c>
      <c r="AC11" s="73">
        <v>5759.9363078114702</v>
      </c>
      <c r="AD11" s="73">
        <v>886.42366574212895</v>
      </c>
      <c r="AE11" s="73">
        <v>886.42366574212895</v>
      </c>
      <c r="AF11" s="73">
        <v>325.86410185375598</v>
      </c>
      <c r="AG11" s="73">
        <v>2587.7970176707499</v>
      </c>
      <c r="AH11" s="73">
        <v>111.144003989558</v>
      </c>
      <c r="AI11" s="73">
        <v>256.74337926004898</v>
      </c>
      <c r="AJ11" s="73">
        <v>6.6127398318988897</v>
      </c>
      <c r="AK11" s="73">
        <v>91.838345452327005</v>
      </c>
      <c r="AL11" s="73">
        <v>91.969392950252796</v>
      </c>
      <c r="AM11" s="73">
        <v>168.81867313976699</v>
      </c>
      <c r="AN11" s="73">
        <v>0</v>
      </c>
      <c r="AO11" s="73">
        <v>70928.596470951306</v>
      </c>
      <c r="AP11" s="73">
        <v>36659.668806494701</v>
      </c>
      <c r="AQ11" s="73">
        <v>3747.4334135727499</v>
      </c>
      <c r="AR11" s="73">
        <v>40732.966321921303</v>
      </c>
      <c r="AS11" s="73">
        <v>2171.2752914677199</v>
      </c>
      <c r="AT11" s="73">
        <v>0.93772080435633298</v>
      </c>
      <c r="AU11" s="73">
        <v>29100.191790654499</v>
      </c>
      <c r="AV11" s="73">
        <v>1.6396843906149201</v>
      </c>
      <c r="AW11" s="73">
        <v>0.14972579880619699</v>
      </c>
      <c r="AX11" s="73">
        <v>954.66321996064698</v>
      </c>
      <c r="AY11" s="73">
        <v>0.86754562101445598</v>
      </c>
      <c r="AZ11" s="73">
        <v>3.5011938623323698E-2</v>
      </c>
      <c r="BA11" s="73">
        <v>4215.9026410875304</v>
      </c>
      <c r="BB11" s="73">
        <v>3923.6635337279499</v>
      </c>
      <c r="BC11" s="73">
        <v>292.23910735957901</v>
      </c>
      <c r="BD11" s="73">
        <v>2.4974951176441398E-2</v>
      </c>
      <c r="BE11" s="73">
        <v>922.59419653102702</v>
      </c>
      <c r="BF11" s="73">
        <v>0.17953889612372301</v>
      </c>
      <c r="BG11" s="73">
        <v>408.08059407948701</v>
      </c>
      <c r="BH11" s="73">
        <v>2.9682623147428502</v>
      </c>
      <c r="BI11" s="73">
        <v>1612.1291962499299</v>
      </c>
      <c r="BJ11" s="73">
        <v>236.25952773793301</v>
      </c>
      <c r="BK11" s="73">
        <v>4.2190282227990998</v>
      </c>
      <c r="BL11" s="73">
        <v>15.1690685588937</v>
      </c>
      <c r="BM11" s="73">
        <v>5.7654097025413697E-3</v>
      </c>
      <c r="BN11" s="73">
        <v>74.0383576959495</v>
      </c>
      <c r="BO11" s="73">
        <v>2003.9763056935501</v>
      </c>
      <c r="BP11" s="73">
        <v>0</v>
      </c>
      <c r="BQ11" s="73">
        <v>8507.5787912465203</v>
      </c>
      <c r="BR11" s="73">
        <v>1577.1258101225201</v>
      </c>
      <c r="BS11" s="73">
        <v>70483.938772356196</v>
      </c>
      <c r="BT11" s="73">
        <v>10002.023974460501</v>
      </c>
      <c r="BU11" s="90"/>
      <c r="BV11" s="73">
        <f t="shared" si="0"/>
        <v>69735.641148751194</v>
      </c>
      <c r="BW11" s="28">
        <f t="shared" si="1"/>
        <v>8.000009114936129E-3</v>
      </c>
      <c r="BX11" s="90"/>
      <c r="BY11" s="66">
        <f t="shared" si="2"/>
        <v>-2.0587561745524664E-3</v>
      </c>
      <c r="BZ11" s="66">
        <f t="shared" si="3"/>
        <v>-6.4928042862800565E-3</v>
      </c>
      <c r="CA11" s="66">
        <f t="shared" si="4"/>
        <v>2.0124047001503554E-3</v>
      </c>
      <c r="CB11" s="66">
        <f t="shared" si="5"/>
        <v>-1.0857906450311462E-2</v>
      </c>
      <c r="CC11" s="66">
        <f t="shared" si="6"/>
        <v>-1.0869930939647157E-2</v>
      </c>
      <c r="CD11" s="66">
        <f t="shared" si="7"/>
        <v>-3.4916851554911187E-3</v>
      </c>
      <c r="CE11" s="66">
        <f t="shared" si="8"/>
        <v>6.087483635718852E-3</v>
      </c>
      <c r="CF11" s="66">
        <f t="shared" si="9"/>
        <v>2.2453782513264086E-3</v>
      </c>
      <c r="CG11" s="66">
        <f t="shared" si="10"/>
        <v>8.1221358795054259E-3</v>
      </c>
      <c r="CH11" s="66">
        <f t="shared" si="11"/>
        <v>1.125348514449846E-3</v>
      </c>
      <c r="CI11" s="66">
        <f t="shared" si="12"/>
        <v>-2.1841290191263974E-3</v>
      </c>
      <c r="CJ11" s="66">
        <f t="shared" si="13"/>
        <v>6.153521754495724E-3</v>
      </c>
      <c r="CK11" s="66">
        <f t="shared" si="14"/>
        <v>1.1135975600373106E-3</v>
      </c>
    </row>
    <row r="12" spans="1:89" x14ac:dyDescent="0.25">
      <c r="A12" s="90" t="s">
        <v>175</v>
      </c>
      <c r="B12" s="73">
        <v>398437.79496999999</v>
      </c>
      <c r="C12" s="73">
        <v>64.696423371999998</v>
      </c>
      <c r="D12" s="73">
        <v>14938.455378000001</v>
      </c>
      <c r="E12" s="73">
        <v>1775.7159243000001</v>
      </c>
      <c r="F12" s="73">
        <v>1654.3819266</v>
      </c>
      <c r="G12" s="73">
        <v>29.562198361</v>
      </c>
      <c r="H12" s="73">
        <v>26798.673849999999</v>
      </c>
      <c r="I12" s="73">
        <v>147.01577484000001</v>
      </c>
      <c r="J12" s="73">
        <v>803.05820858000004</v>
      </c>
      <c r="K12" s="73">
        <v>337.72371729999998</v>
      </c>
      <c r="L12" s="73">
        <v>16.511254871999999</v>
      </c>
      <c r="M12" s="73">
        <v>127.84188053</v>
      </c>
      <c r="N12" s="73">
        <v>36.404984362999997</v>
      </c>
      <c r="O12" s="73"/>
      <c r="P12" s="90" t="s">
        <v>175</v>
      </c>
      <c r="Q12" s="73">
        <v>24.9236013509699</v>
      </c>
      <c r="R12" s="73">
        <v>16.415734343418801</v>
      </c>
      <c r="S12" s="73">
        <v>146.766885598214</v>
      </c>
      <c r="T12" s="73">
        <v>146.766885598214</v>
      </c>
      <c r="U12" s="73">
        <v>45.427074280957001</v>
      </c>
      <c r="V12" s="73">
        <v>806.29141644113702</v>
      </c>
      <c r="W12" s="73">
        <v>128.131263111843</v>
      </c>
      <c r="X12" s="73">
        <v>1929.3093881331899</v>
      </c>
      <c r="Y12" s="73">
        <v>396994.83148989402</v>
      </c>
      <c r="Z12" s="73">
        <v>1201.39229008133</v>
      </c>
      <c r="AA12" s="73">
        <v>138.742395402114</v>
      </c>
      <c r="AB12" s="73">
        <v>1455.42768612591</v>
      </c>
      <c r="AC12" s="73">
        <v>2126.6581053783102</v>
      </c>
      <c r="AD12" s="73">
        <v>336.60362724806402</v>
      </c>
      <c r="AE12" s="73">
        <v>336.60362724806402</v>
      </c>
      <c r="AF12" s="73">
        <v>119.020349313976</v>
      </c>
      <c r="AG12" s="73">
        <v>919.00092979137196</v>
      </c>
      <c r="AH12" s="73">
        <v>39.697312914032402</v>
      </c>
      <c r="AI12" s="73">
        <v>102.513720510024</v>
      </c>
      <c r="AJ12" s="73">
        <v>2.4238268728213499</v>
      </c>
      <c r="AK12" s="73">
        <v>31.226448805585999</v>
      </c>
      <c r="AL12" s="73">
        <v>36.3688430696848</v>
      </c>
      <c r="AM12" s="73">
        <v>64.101757116684993</v>
      </c>
      <c r="AN12" s="73">
        <v>0</v>
      </c>
      <c r="AO12" s="73">
        <v>27039.670774648999</v>
      </c>
      <c r="AP12" s="73">
        <v>13389.7856660085</v>
      </c>
      <c r="AQ12" s="73">
        <v>1368.7342273796401</v>
      </c>
      <c r="AR12" s="73">
        <v>14877.5402427021</v>
      </c>
      <c r="AS12" s="73">
        <v>787.224590204175</v>
      </c>
      <c r="AT12" s="73">
        <v>0.74407029234389899</v>
      </c>
      <c r="AU12" s="73">
        <v>11262.597497450301</v>
      </c>
      <c r="AV12" s="73">
        <v>0.74638555873388501</v>
      </c>
      <c r="AW12" s="73">
        <v>5.63532239344786E-2</v>
      </c>
      <c r="AX12" s="73">
        <v>388.89094451186901</v>
      </c>
      <c r="AY12" s="73">
        <v>0.451438264918401</v>
      </c>
      <c r="AZ12" s="73">
        <v>1.34192134559103E-2</v>
      </c>
      <c r="BA12" s="73">
        <v>1756.6656375966199</v>
      </c>
      <c r="BB12" s="73">
        <v>1636.5635918518201</v>
      </c>
      <c r="BC12" s="73">
        <v>120.10204574480299</v>
      </c>
      <c r="BD12" s="73">
        <v>1.0231157640393E-2</v>
      </c>
      <c r="BE12" s="73">
        <v>399.28398067097601</v>
      </c>
      <c r="BF12" s="73">
        <v>7.3549061580603703E-2</v>
      </c>
      <c r="BG12" s="73">
        <v>170.65142835474501</v>
      </c>
      <c r="BH12" s="73">
        <v>1.1973813026008999</v>
      </c>
      <c r="BI12" s="73">
        <v>666.10427182989099</v>
      </c>
      <c r="BJ12" s="73">
        <v>158.449348544674</v>
      </c>
      <c r="BK12" s="73">
        <v>1.9300687871823199</v>
      </c>
      <c r="BL12" s="73">
        <v>6.4078050220186604</v>
      </c>
      <c r="BM12" s="73">
        <v>2.26459992923163E-3</v>
      </c>
      <c r="BN12" s="73">
        <v>29.338389250439501</v>
      </c>
      <c r="BO12" s="73">
        <v>787.22406920327103</v>
      </c>
      <c r="BP12" s="73">
        <v>0</v>
      </c>
      <c r="BQ12" s="73">
        <v>3237.44151709988</v>
      </c>
      <c r="BR12" s="73">
        <v>634.18771633932397</v>
      </c>
      <c r="BS12" s="73">
        <v>26867.028781119599</v>
      </c>
      <c r="BT12" s="73">
        <v>3936.0357963820402</v>
      </c>
      <c r="BU12" s="90"/>
      <c r="BV12" s="73">
        <f t="shared" si="0"/>
        <v>26553.956797639454</v>
      </c>
      <c r="BW12" s="28">
        <f t="shared" si="1"/>
        <v>8.0000018398443985E-3</v>
      </c>
      <c r="BX12" s="90"/>
      <c r="BY12" s="66">
        <f t="shared" si="2"/>
        <v>-3.6215527199537369E-3</v>
      </c>
      <c r="BZ12" s="66">
        <f t="shared" si="3"/>
        <v>-9.1916403461086964E-3</v>
      </c>
      <c r="CA12" s="66">
        <f t="shared" si="4"/>
        <v>-4.0777398838444103E-3</v>
      </c>
      <c r="CB12" s="66">
        <f t="shared" si="5"/>
        <v>-1.0728228790812873E-2</v>
      </c>
      <c r="CC12" s="66">
        <f t="shared" si="6"/>
        <v>-1.0770387696871948E-2</v>
      </c>
      <c r="CD12" s="66">
        <f t="shared" si="7"/>
        <v>-7.5707871189904258E-3</v>
      </c>
      <c r="CE12" s="66">
        <f t="shared" si="8"/>
        <v>2.5506833473254208E-3</v>
      </c>
      <c r="CF12" s="66">
        <f t="shared" si="9"/>
        <v>-1.6929424210216468E-3</v>
      </c>
      <c r="CG12" s="66">
        <f t="shared" si="10"/>
        <v>4.0261189370743924E-3</v>
      </c>
      <c r="CH12" s="66">
        <f t="shared" si="11"/>
        <v>-3.3165868861409716E-3</v>
      </c>
      <c r="CI12" s="66">
        <f t="shared" si="12"/>
        <v>-5.7851767973845555E-3</v>
      </c>
      <c r="CJ12" s="66">
        <f t="shared" si="13"/>
        <v>2.2635976617622761E-3</v>
      </c>
      <c r="CK12" s="66">
        <f t="shared" si="14"/>
        <v>-9.9275673228770228E-4</v>
      </c>
    </row>
    <row r="13" spans="1:89" x14ac:dyDescent="0.25">
      <c r="A13" s="90" t="s">
        <v>176</v>
      </c>
      <c r="B13" s="73">
        <v>78946.244592000003</v>
      </c>
      <c r="C13" s="73">
        <v>15.158765324999999</v>
      </c>
      <c r="D13" s="73">
        <v>3983.2606528000001</v>
      </c>
      <c r="E13" s="73">
        <v>413.10231900999997</v>
      </c>
      <c r="F13" s="73">
        <v>386.1817021</v>
      </c>
      <c r="G13" s="73">
        <v>6.6616750033000001</v>
      </c>
      <c r="H13" s="73">
        <v>7290.8741547999998</v>
      </c>
      <c r="I13" s="73">
        <v>41.692853311</v>
      </c>
      <c r="J13" s="73">
        <v>189.22149010000001</v>
      </c>
      <c r="K13" s="73">
        <v>91.050802137000005</v>
      </c>
      <c r="L13" s="73">
        <v>4.9454477811000004</v>
      </c>
      <c r="M13" s="73">
        <v>33.683733119000003</v>
      </c>
      <c r="N13" s="73">
        <v>11.969587289</v>
      </c>
      <c r="O13" s="73"/>
      <c r="P13" s="90" t="s">
        <v>176</v>
      </c>
      <c r="Q13" s="73">
        <v>6.4660790887111199</v>
      </c>
      <c r="R13" s="73">
        <v>4.9548629902498798</v>
      </c>
      <c r="S13" s="73">
        <v>41.883830300154898</v>
      </c>
      <c r="T13" s="73">
        <v>41.883830300154898</v>
      </c>
      <c r="U13" s="73">
        <v>13.5404765457431</v>
      </c>
      <c r="V13" s="73">
        <v>190.639737692491</v>
      </c>
      <c r="W13" s="73">
        <v>33.953036148600198</v>
      </c>
      <c r="X13" s="73">
        <v>459.153951499671</v>
      </c>
      <c r="Y13" s="73">
        <v>78952.279687164104</v>
      </c>
      <c r="Z13" s="73">
        <v>308.85786215200898</v>
      </c>
      <c r="AA13" s="73">
        <v>34.196795810497797</v>
      </c>
      <c r="AB13" s="73">
        <v>375.06056694584601</v>
      </c>
      <c r="AC13" s="73">
        <v>549.28514310610205</v>
      </c>
      <c r="AD13" s="73">
        <v>91.259584471947804</v>
      </c>
      <c r="AE13" s="73">
        <v>91.259584471947804</v>
      </c>
      <c r="AF13" s="73">
        <v>31.9176721623483</v>
      </c>
      <c r="AG13" s="73">
        <v>230.90671113748601</v>
      </c>
      <c r="AH13" s="73">
        <v>11.0683607524953</v>
      </c>
      <c r="AI13" s="73">
        <v>33.999964850717198</v>
      </c>
      <c r="AJ13" s="73">
        <v>0.70847524865269995</v>
      </c>
      <c r="AK13" s="73">
        <v>8.7623349099932195</v>
      </c>
      <c r="AL13" s="73">
        <v>12.0716155161413</v>
      </c>
      <c r="AM13" s="73">
        <v>15.1260198185596</v>
      </c>
      <c r="AN13" s="73">
        <v>0</v>
      </c>
      <c r="AO13" s="73">
        <v>7394.0877887090201</v>
      </c>
      <c r="AP13" s="73">
        <v>3590.73723793933</v>
      </c>
      <c r="AQ13" s="73">
        <v>367.05300984473899</v>
      </c>
      <c r="AR13" s="73">
        <v>3989.7079199464201</v>
      </c>
      <c r="AS13" s="73">
        <v>206.41231309984099</v>
      </c>
      <c r="AT13" s="73">
        <v>0.100311304077999</v>
      </c>
      <c r="AU13" s="73">
        <v>3179.9545415641801</v>
      </c>
      <c r="AV13" s="73">
        <v>0.17031935988800501</v>
      </c>
      <c r="AW13" s="73">
        <v>2.09243663971516E-2</v>
      </c>
      <c r="AX13" s="73">
        <v>113.95876495973801</v>
      </c>
      <c r="AY13" s="73">
        <v>9.0943486830139295E-2</v>
      </c>
      <c r="AZ13" s="73">
        <v>4.4967886175366597E-3</v>
      </c>
      <c r="BA13" s="73">
        <v>411.89157791099399</v>
      </c>
      <c r="BB13" s="73">
        <v>385.014313424698</v>
      </c>
      <c r="BC13" s="73">
        <v>26.877264486295498</v>
      </c>
      <c r="BD13" s="73">
        <v>2.1269435230961702E-3</v>
      </c>
      <c r="BE13" s="73">
        <v>82.190397778843405</v>
      </c>
      <c r="BF13" s="73">
        <v>1.5290233260029601E-2</v>
      </c>
      <c r="BG13" s="73">
        <v>37.706841471144202</v>
      </c>
      <c r="BH13" s="73">
        <v>0.30436530972183101</v>
      </c>
      <c r="BI13" s="73">
        <v>148.64003378913799</v>
      </c>
      <c r="BJ13" s="73">
        <v>23.629419521368501</v>
      </c>
      <c r="BK13" s="73">
        <v>0.38031237941544399</v>
      </c>
      <c r="BL13" s="73">
        <v>1.42853478011651</v>
      </c>
      <c r="BM13" s="73">
        <v>6.50473986562828E-4</v>
      </c>
      <c r="BN13" s="73">
        <v>6.65629152510237</v>
      </c>
      <c r="BO13" s="73">
        <v>255.619361911613</v>
      </c>
      <c r="BP13" s="73">
        <v>0</v>
      </c>
      <c r="BQ13" s="73">
        <v>841.38468043035505</v>
      </c>
      <c r="BR13" s="73">
        <v>205.62684186850299</v>
      </c>
      <c r="BS13" s="73">
        <v>7352.2756017791198</v>
      </c>
      <c r="BT13" s="73">
        <v>1156.1802554798201</v>
      </c>
      <c r="BU13" s="90"/>
      <c r="BV13" s="73">
        <f t="shared" si="0"/>
        <v>7248.071987963338</v>
      </c>
      <c r="BW13" s="28">
        <f t="shared" si="1"/>
        <v>8.0000022063712768E-3</v>
      </c>
      <c r="BX13" s="90"/>
      <c r="BY13" s="66">
        <f t="shared" si="2"/>
        <v>7.6445626961624806E-5</v>
      </c>
      <c r="BZ13" s="66">
        <f t="shared" si="3"/>
        <v>-2.1601697591026726E-3</v>
      </c>
      <c r="CA13" s="66">
        <f t="shared" si="4"/>
        <v>1.6185903229526204E-3</v>
      </c>
      <c r="CB13" s="66">
        <f t="shared" si="5"/>
        <v>-2.9308504050704147E-3</v>
      </c>
      <c r="CC13" s="66">
        <f t="shared" si="6"/>
        <v>-3.0229000207775327E-3</v>
      </c>
      <c r="CD13" s="66">
        <f t="shared" si="7"/>
        <v>-8.0812681419661838E-4</v>
      </c>
      <c r="CE13" s="66">
        <f t="shared" si="8"/>
        <v>8.4216852019995334E-3</v>
      </c>
      <c r="CF13" s="66">
        <f t="shared" si="9"/>
        <v>4.5805689462014186E-3</v>
      </c>
      <c r="CG13" s="66">
        <f t="shared" si="10"/>
        <v>7.4951718842371862E-3</v>
      </c>
      <c r="CH13" s="66">
        <f t="shared" si="11"/>
        <v>2.2930312534056902E-3</v>
      </c>
      <c r="CI13" s="66">
        <f t="shared" si="12"/>
        <v>1.903813277709945E-3</v>
      </c>
      <c r="CJ13" s="66">
        <f t="shared" si="13"/>
        <v>7.9950470052943482E-3</v>
      </c>
      <c r="CK13" s="66">
        <f t="shared" si="14"/>
        <v>8.523955310895618E-3</v>
      </c>
    </row>
    <row r="14" spans="1:89" x14ac:dyDescent="0.25">
      <c r="A14" s="90" t="s">
        <v>177</v>
      </c>
      <c r="B14" s="73">
        <v>450355.09879000002</v>
      </c>
      <c r="C14" s="73">
        <v>89.620653865999998</v>
      </c>
      <c r="D14" s="73">
        <v>21933.622538</v>
      </c>
      <c r="E14" s="73">
        <v>2114.0130106000001</v>
      </c>
      <c r="F14" s="73">
        <v>1982.4548130999999</v>
      </c>
      <c r="G14" s="73">
        <v>40.426393093999998</v>
      </c>
      <c r="H14" s="73">
        <v>28214.994051999998</v>
      </c>
      <c r="I14" s="73">
        <v>193.35834180000001</v>
      </c>
      <c r="J14" s="73">
        <v>812.12148146000004</v>
      </c>
      <c r="K14" s="73">
        <v>466.48714819000003</v>
      </c>
      <c r="L14" s="73">
        <v>24.527507362000001</v>
      </c>
      <c r="M14" s="73">
        <v>143.66280104000001</v>
      </c>
      <c r="N14" s="73">
        <v>44.434396489000001</v>
      </c>
      <c r="O14" s="73"/>
      <c r="P14" s="90" t="s">
        <v>177</v>
      </c>
      <c r="Q14" s="73">
        <v>28.8937310180306</v>
      </c>
      <c r="R14" s="73">
        <v>24.372145600865299</v>
      </c>
      <c r="S14" s="73">
        <v>192.42751405820201</v>
      </c>
      <c r="T14" s="73">
        <v>192.42751405820201</v>
      </c>
      <c r="U14" s="73">
        <v>68.348074140594207</v>
      </c>
      <c r="V14" s="73">
        <v>810.69952251919699</v>
      </c>
      <c r="W14" s="73">
        <v>143.24565965945899</v>
      </c>
      <c r="X14" s="73">
        <v>2285.37277516927</v>
      </c>
      <c r="Y14" s="73">
        <v>447732.451795389</v>
      </c>
      <c r="Z14" s="73">
        <v>1380.8570673587999</v>
      </c>
      <c r="AA14" s="73">
        <v>171.14386210561199</v>
      </c>
      <c r="AB14" s="73">
        <v>1614.7801232189099</v>
      </c>
      <c r="AC14" s="73">
        <v>2033.7428933793601</v>
      </c>
      <c r="AD14" s="73">
        <v>463.68837251928699</v>
      </c>
      <c r="AE14" s="73">
        <v>463.68837251928699</v>
      </c>
      <c r="AF14" s="73">
        <v>174.45944317046599</v>
      </c>
      <c r="AG14" s="73">
        <v>870.01067011148996</v>
      </c>
      <c r="AH14" s="73">
        <v>43.669505810108397</v>
      </c>
      <c r="AI14" s="73">
        <v>124.34835707111201</v>
      </c>
      <c r="AJ14" s="73">
        <v>3.5891161957638098</v>
      </c>
      <c r="AK14" s="73">
        <v>33.508425832535998</v>
      </c>
      <c r="AL14" s="73">
        <v>44.285350616703298</v>
      </c>
      <c r="AM14" s="73">
        <v>88.951385031167803</v>
      </c>
      <c r="AN14" s="73">
        <v>0</v>
      </c>
      <c r="AO14" s="73">
        <v>28359.899047823699</v>
      </c>
      <c r="AP14" s="73">
        <v>19626.675581595799</v>
      </c>
      <c r="AQ14" s="73">
        <v>2006.2825225439101</v>
      </c>
      <c r="AR14" s="73">
        <v>21807.4175473102</v>
      </c>
      <c r="AS14" s="73">
        <v>852.45546301371803</v>
      </c>
      <c r="AT14" s="73">
        <v>1.1468978218775601</v>
      </c>
      <c r="AU14" s="73">
        <v>11610.801371461401</v>
      </c>
      <c r="AV14" s="73">
        <v>1.0151612858457699</v>
      </c>
      <c r="AW14" s="73">
        <v>0.109559310281805</v>
      </c>
      <c r="AX14" s="73">
        <v>603.08507930245696</v>
      </c>
      <c r="AY14" s="73">
        <v>0.65918357993132504</v>
      </c>
      <c r="AZ14" s="73">
        <v>2.4976136754906599E-2</v>
      </c>
      <c r="BA14" s="73">
        <v>2094.9504846325799</v>
      </c>
      <c r="BB14" s="73">
        <v>1964.54106885851</v>
      </c>
      <c r="BC14" s="73">
        <v>130.40941577407</v>
      </c>
      <c r="BD14" s="73">
        <v>1.6061430715895799E-2</v>
      </c>
      <c r="BE14" s="73">
        <v>427.76899217910301</v>
      </c>
      <c r="BF14" s="73">
        <v>0.115461656762402</v>
      </c>
      <c r="BG14" s="73">
        <v>188.46895913843301</v>
      </c>
      <c r="BH14" s="73">
        <v>1.50352496569057</v>
      </c>
      <c r="BI14" s="73">
        <v>728.45539236208595</v>
      </c>
      <c r="BJ14" s="73">
        <v>230.405124340664</v>
      </c>
      <c r="BK14" s="73">
        <v>2.1728164573929201</v>
      </c>
      <c r="BL14" s="73">
        <v>9.9950365453573404</v>
      </c>
      <c r="BM14" s="73">
        <v>3.9666858253829098E-3</v>
      </c>
      <c r="BN14" s="73">
        <v>40.129479184951201</v>
      </c>
      <c r="BO14" s="73">
        <v>873.160104170404</v>
      </c>
      <c r="BP14" s="73">
        <v>0</v>
      </c>
      <c r="BQ14" s="73">
        <v>3232.8761728679501</v>
      </c>
      <c r="BR14" s="73">
        <v>702.75204737201295</v>
      </c>
      <c r="BS14" s="73">
        <v>28161.7276189531</v>
      </c>
      <c r="BT14" s="73">
        <v>4286.23973988338</v>
      </c>
      <c r="BU14" s="90"/>
      <c r="BV14" s="73">
        <f t="shared" si="0"/>
        <v>27801.278238346094</v>
      </c>
      <c r="BW14" s="28">
        <f t="shared" si="1"/>
        <v>8.0000047136248205E-3</v>
      </c>
      <c r="BX14" s="90"/>
      <c r="BY14" s="66">
        <f t="shared" si="2"/>
        <v>-5.8235090524287646E-3</v>
      </c>
      <c r="BZ14" s="66">
        <f t="shared" si="3"/>
        <v>-7.467796829878969E-3</v>
      </c>
      <c r="CA14" s="66">
        <f t="shared" si="4"/>
        <v>-5.753951061715821E-3</v>
      </c>
      <c r="CB14" s="66">
        <f t="shared" si="5"/>
        <v>-9.0172226338426868E-3</v>
      </c>
      <c r="CC14" s="66">
        <f t="shared" si="6"/>
        <v>-9.036142525477216E-3</v>
      </c>
      <c r="CD14" s="66">
        <f t="shared" si="7"/>
        <v>-7.3445560270096041E-3</v>
      </c>
      <c r="CE14" s="66">
        <f t="shared" si="8"/>
        <v>-1.8878768129005549E-3</v>
      </c>
      <c r="CF14" s="66">
        <f t="shared" si="9"/>
        <v>-4.8140035394014635E-3</v>
      </c>
      <c r="CG14" s="66">
        <f t="shared" si="10"/>
        <v>-1.7509190105976628E-3</v>
      </c>
      <c r="CH14" s="66">
        <f t="shared" si="11"/>
        <v>-5.9996844105405052E-3</v>
      </c>
      <c r="CI14" s="66">
        <f t="shared" si="12"/>
        <v>-6.3341846703673568E-3</v>
      </c>
      <c r="CJ14" s="66">
        <f t="shared" si="13"/>
        <v>-2.9036144187726547E-3</v>
      </c>
      <c r="CK14" s="66">
        <f t="shared" si="14"/>
        <v>-3.3542904613006411E-3</v>
      </c>
    </row>
    <row r="15" spans="1:89" x14ac:dyDescent="0.25">
      <c r="A15" s="90" t="s">
        <v>178</v>
      </c>
      <c r="B15" s="73">
        <v>252058.82743999999</v>
      </c>
      <c r="C15" s="73">
        <v>67.310896714999998</v>
      </c>
      <c r="D15" s="73">
        <v>15884.85305</v>
      </c>
      <c r="E15" s="73">
        <v>1383.9994846</v>
      </c>
      <c r="F15" s="73">
        <v>1303.7221042000001</v>
      </c>
      <c r="G15" s="73">
        <v>30.413646984</v>
      </c>
      <c r="H15" s="73">
        <v>15958.192099</v>
      </c>
      <c r="I15" s="73">
        <v>118.80799859</v>
      </c>
      <c r="J15" s="73">
        <v>456.92029341</v>
      </c>
      <c r="K15" s="73">
        <v>302.96986471000002</v>
      </c>
      <c r="L15" s="73">
        <v>16.122941339</v>
      </c>
      <c r="M15" s="73">
        <v>77.729131103</v>
      </c>
      <c r="N15" s="73">
        <v>24.766899037000002</v>
      </c>
      <c r="O15" s="73"/>
      <c r="P15" s="90" t="s">
        <v>178</v>
      </c>
      <c r="Q15" s="73">
        <v>16.0081381517344</v>
      </c>
      <c r="R15" s="73">
        <v>15.982897675474799</v>
      </c>
      <c r="S15" s="73">
        <v>117.988725115752</v>
      </c>
      <c r="T15" s="73">
        <v>117.988725115752</v>
      </c>
      <c r="U15" s="73">
        <v>45.543434243737401</v>
      </c>
      <c r="V15" s="73">
        <v>455.72355919093002</v>
      </c>
      <c r="W15" s="73">
        <v>77.435760414150494</v>
      </c>
      <c r="X15" s="73">
        <v>1375.3830863446401</v>
      </c>
      <c r="Y15" s="73">
        <v>250500.00197005001</v>
      </c>
      <c r="Z15" s="73">
        <v>773.33630303132304</v>
      </c>
      <c r="AA15" s="73">
        <v>108.883632191533</v>
      </c>
      <c r="AB15" s="73">
        <v>871.44565238107702</v>
      </c>
      <c r="AC15" s="73">
        <v>1147.1631095279599</v>
      </c>
      <c r="AD15" s="73">
        <v>300.49003795415399</v>
      </c>
      <c r="AE15" s="73">
        <v>300.49003795415399</v>
      </c>
      <c r="AF15" s="73">
        <v>125.899037620992</v>
      </c>
      <c r="AG15" s="73">
        <v>488.81985074120797</v>
      </c>
      <c r="AH15" s="73">
        <v>23.6560415516227</v>
      </c>
      <c r="AI15" s="73">
        <v>70.303386852304001</v>
      </c>
      <c r="AJ15" s="73">
        <v>2.3697589703637001</v>
      </c>
      <c r="AK15" s="73">
        <v>17.9422164108496</v>
      </c>
      <c r="AL15" s="73">
        <v>24.654373213171699</v>
      </c>
      <c r="AM15" s="73">
        <v>66.594950029045904</v>
      </c>
      <c r="AN15" s="73">
        <v>0</v>
      </c>
      <c r="AO15" s="73">
        <v>16031.774753440501</v>
      </c>
      <c r="AP15" s="73">
        <v>14163.636570320199</v>
      </c>
      <c r="AQ15" s="73">
        <v>1447.8395689117399</v>
      </c>
      <c r="AR15" s="73">
        <v>15737.375176853</v>
      </c>
      <c r="AS15" s="73">
        <v>471.04475653253098</v>
      </c>
      <c r="AT15" s="73">
        <v>1.0534362144105101</v>
      </c>
      <c r="AU15" s="73">
        <v>6540.0200169199197</v>
      </c>
      <c r="AV15" s="73">
        <v>0.75371450354668501</v>
      </c>
      <c r="AW15" s="73">
        <v>8.4268754344483193E-2</v>
      </c>
      <c r="AX15" s="73">
        <v>440.10861341402199</v>
      </c>
      <c r="AY15" s="73">
        <v>0.53823981020409195</v>
      </c>
      <c r="AZ15" s="73">
        <v>1.9708106702602E-2</v>
      </c>
      <c r="BA15" s="73">
        <v>1369.5713336986601</v>
      </c>
      <c r="BB15" s="73">
        <v>1290.07690457891</v>
      </c>
      <c r="BC15" s="73">
        <v>79.494429119749498</v>
      </c>
      <c r="BD15" s="73">
        <v>1.40656049361486E-2</v>
      </c>
      <c r="BE15" s="73">
        <v>270.17797792071002</v>
      </c>
      <c r="BF15" s="73">
        <v>0.101114076180712</v>
      </c>
      <c r="BG15" s="73">
        <v>117.943101274822</v>
      </c>
      <c r="BH15" s="73">
        <v>0.98646775707270196</v>
      </c>
      <c r="BI15" s="73">
        <v>448.38859908397899</v>
      </c>
      <c r="BJ15" s="73">
        <v>200.258617575399</v>
      </c>
      <c r="BK15" s="73">
        <v>1.4734871254485</v>
      </c>
      <c r="BL15" s="73">
        <v>8.4308649941301894</v>
      </c>
      <c r="BM15" s="73">
        <v>3.2459383987830399E-3</v>
      </c>
      <c r="BN15" s="73">
        <v>30.099598729696801</v>
      </c>
      <c r="BO15" s="73">
        <v>491.870977954377</v>
      </c>
      <c r="BP15" s="73">
        <v>0</v>
      </c>
      <c r="BQ15" s="73">
        <v>1823.71602999674</v>
      </c>
      <c r="BR15" s="73">
        <v>392.11040157133499</v>
      </c>
      <c r="BS15" s="73">
        <v>15912.566666115499</v>
      </c>
      <c r="BT15" s="73">
        <v>2383.2997152892899</v>
      </c>
      <c r="BU15" s="90"/>
      <c r="BV15" s="73">
        <f t="shared" si="0"/>
        <v>15703.480336797762</v>
      </c>
      <c r="BW15" s="28">
        <f t="shared" si="1"/>
        <v>8.0000023006484983E-3</v>
      </c>
      <c r="BX15" s="90"/>
      <c r="BY15" s="66">
        <f t="shared" si="2"/>
        <v>-6.1843716634801989E-3</v>
      </c>
      <c r="BZ15" s="66">
        <f t="shared" si="3"/>
        <v>-1.0636415809248132E-2</v>
      </c>
      <c r="CA15" s="66">
        <f t="shared" si="4"/>
        <v>-9.2841824021154314E-3</v>
      </c>
      <c r="CB15" s="66">
        <f t="shared" si="5"/>
        <v>-1.042496840633571E-2</v>
      </c>
      <c r="CC15" s="66">
        <f t="shared" si="6"/>
        <v>-1.0466340623612565E-2</v>
      </c>
      <c r="CD15" s="66">
        <f t="shared" si="7"/>
        <v>-1.0325899240837938E-2</v>
      </c>
      <c r="CE15" s="66">
        <f t="shared" si="8"/>
        <v>-2.8590602620556095E-3</v>
      </c>
      <c r="CF15" s="66">
        <f t="shared" si="9"/>
        <v>-6.8957770854743659E-3</v>
      </c>
      <c r="CG15" s="66">
        <f t="shared" si="10"/>
        <v>-2.6191312496513198E-3</v>
      </c>
      <c r="CH15" s="66">
        <f t="shared" si="11"/>
        <v>-8.1850607756639472E-3</v>
      </c>
      <c r="CI15" s="66">
        <f t="shared" si="12"/>
        <v>-8.6859872885878368E-3</v>
      </c>
      <c r="CJ15" s="66">
        <f t="shared" si="13"/>
        <v>-3.7742695008484905E-3</v>
      </c>
      <c r="CK15" s="66">
        <f t="shared" si="14"/>
        <v>-4.5433957501178276E-3</v>
      </c>
    </row>
    <row r="16" spans="1:89" x14ac:dyDescent="0.25">
      <c r="A16" s="90" t="s">
        <v>179</v>
      </c>
      <c r="B16" s="73">
        <v>142367.76347999999</v>
      </c>
      <c r="C16" s="73">
        <v>48.013648164999999</v>
      </c>
      <c r="D16" s="73">
        <v>12026.928108</v>
      </c>
      <c r="E16" s="73">
        <v>954.74912136</v>
      </c>
      <c r="F16" s="73">
        <v>905.66956640000001</v>
      </c>
      <c r="G16" s="73">
        <v>20.265293943</v>
      </c>
      <c r="H16" s="73">
        <v>10282.950379</v>
      </c>
      <c r="I16" s="73">
        <v>89.799863174999999</v>
      </c>
      <c r="J16" s="73">
        <v>290.69406121999998</v>
      </c>
      <c r="K16" s="73">
        <v>226.96741438000001</v>
      </c>
      <c r="L16" s="73">
        <v>13.340893403000001</v>
      </c>
      <c r="M16" s="73">
        <v>49.497040239999997</v>
      </c>
      <c r="N16" s="73">
        <v>16.879815526000002</v>
      </c>
      <c r="O16" s="73"/>
      <c r="P16" s="90" t="s">
        <v>179</v>
      </c>
      <c r="Q16" s="73">
        <v>10.899370155427301</v>
      </c>
      <c r="R16" s="73">
        <v>13.293699952048801</v>
      </c>
      <c r="S16" s="73">
        <v>89.667930586217807</v>
      </c>
      <c r="T16" s="73">
        <v>89.667930586217807</v>
      </c>
      <c r="U16" s="73">
        <v>37.365863954364301</v>
      </c>
      <c r="V16" s="73">
        <v>291.67525200451797</v>
      </c>
      <c r="W16" s="73">
        <v>49.648657194896401</v>
      </c>
      <c r="X16" s="73">
        <v>828.22964584634497</v>
      </c>
      <c r="Y16" s="73">
        <v>142054.308929711</v>
      </c>
      <c r="Z16" s="73">
        <v>515.86156462434803</v>
      </c>
      <c r="AA16" s="73">
        <v>63.342333527647597</v>
      </c>
      <c r="AB16" s="73">
        <v>555.53448029411095</v>
      </c>
      <c r="AC16" s="73">
        <v>738.81169376562605</v>
      </c>
      <c r="AD16" s="73">
        <v>226.240676241329</v>
      </c>
      <c r="AE16" s="73">
        <v>226.240676241329</v>
      </c>
      <c r="AF16" s="73">
        <v>95.813258610536906</v>
      </c>
      <c r="AG16" s="73">
        <v>322.76114113020299</v>
      </c>
      <c r="AH16" s="73">
        <v>15.4940176206368</v>
      </c>
      <c r="AI16" s="73">
        <v>48.667059509400602</v>
      </c>
      <c r="AJ16" s="73">
        <v>1.9974454552848599</v>
      </c>
      <c r="AK16" s="73">
        <v>11.9887382639322</v>
      </c>
      <c r="AL16" s="73">
        <v>16.930825476884301</v>
      </c>
      <c r="AM16" s="73">
        <v>47.7374120727304</v>
      </c>
      <c r="AN16" s="73">
        <v>0</v>
      </c>
      <c r="AO16" s="73">
        <v>10396.9024580432</v>
      </c>
      <c r="AP16" s="73">
        <v>10778.992558563001</v>
      </c>
      <c r="AQ16" s="73">
        <v>1101.8529537459201</v>
      </c>
      <c r="AR16" s="73">
        <v>11976.658770919399</v>
      </c>
      <c r="AS16" s="73">
        <v>305.84023041722401</v>
      </c>
      <c r="AT16" s="73">
        <v>0.448103868450206</v>
      </c>
      <c r="AU16" s="73">
        <v>4250.2637629709398</v>
      </c>
      <c r="AV16" s="73">
        <v>0.51551840837315399</v>
      </c>
      <c r="AW16" s="73">
        <v>9.3393607048176494E-2</v>
      </c>
      <c r="AX16" s="73">
        <v>408.79923812673201</v>
      </c>
      <c r="AY16" s="73">
        <v>0.32521129405799198</v>
      </c>
      <c r="AZ16" s="73">
        <v>2.0140011026416799E-2</v>
      </c>
      <c r="BA16" s="73">
        <v>949.34543545826705</v>
      </c>
      <c r="BB16" s="73">
        <v>900.50284180868096</v>
      </c>
      <c r="BC16" s="73">
        <v>48.842593649586298</v>
      </c>
      <c r="BD16" s="73">
        <v>9.7313806566466602E-3</v>
      </c>
      <c r="BE16" s="73">
        <v>136.72069596609299</v>
      </c>
      <c r="BF16" s="73">
        <v>6.9956422989798095E-2</v>
      </c>
      <c r="BG16" s="73">
        <v>71.137045292856399</v>
      </c>
      <c r="BH16" s="73">
        <v>0.78563512436823701</v>
      </c>
      <c r="BI16" s="73">
        <v>274.78869011282097</v>
      </c>
      <c r="BJ16" s="73">
        <v>87.160469893899901</v>
      </c>
      <c r="BK16" s="73">
        <v>0.71633552814475598</v>
      </c>
      <c r="BL16" s="73">
        <v>6.0702162351670204</v>
      </c>
      <c r="BM16" s="73">
        <v>2.9304298948946402E-3</v>
      </c>
      <c r="BN16" s="73">
        <v>20.151600778231501</v>
      </c>
      <c r="BO16" s="73">
        <v>339.86452384305301</v>
      </c>
      <c r="BP16" s="73">
        <v>0</v>
      </c>
      <c r="BQ16" s="73">
        <v>1164.90846470102</v>
      </c>
      <c r="BR16" s="73">
        <v>261.13050932313598</v>
      </c>
      <c r="BS16" s="73">
        <v>10325.164049118899</v>
      </c>
      <c r="BT16" s="73">
        <v>1542.5944552881299</v>
      </c>
      <c r="BU16" s="90"/>
      <c r="BV16" s="73">
        <f t="shared" si="0"/>
        <v>10185.996382844096</v>
      </c>
      <c r="BW16" s="28">
        <f t="shared" si="1"/>
        <v>7.9999990350548538E-3</v>
      </c>
      <c r="BX16" s="90"/>
      <c r="BY16" s="66">
        <f t="shared" si="2"/>
        <v>-2.2017242009496796E-3</v>
      </c>
      <c r="BZ16" s="66">
        <f t="shared" si="3"/>
        <v>-5.7532827191199331E-3</v>
      </c>
      <c r="CA16" s="66">
        <f t="shared" si="4"/>
        <v>-4.1797320670074606E-3</v>
      </c>
      <c r="CB16" s="66">
        <f t="shared" si="5"/>
        <v>-5.6597966741625616E-3</v>
      </c>
      <c r="CC16" s="66">
        <f t="shared" si="6"/>
        <v>-5.7048671866678424E-3</v>
      </c>
      <c r="CD16" s="66">
        <f t="shared" si="7"/>
        <v>-5.6102401025261506E-3</v>
      </c>
      <c r="CE16" s="66">
        <f t="shared" si="8"/>
        <v>4.1052099410212707E-3</v>
      </c>
      <c r="CF16" s="66">
        <f t="shared" si="9"/>
        <v>-1.4691847416859033E-3</v>
      </c>
      <c r="CG16" s="66">
        <f t="shared" si="10"/>
        <v>3.3753382521819644E-3</v>
      </c>
      <c r="CH16" s="66">
        <f t="shared" si="11"/>
        <v>-3.2019492342379562E-3</v>
      </c>
      <c r="CI16" s="66">
        <f t="shared" si="12"/>
        <v>-3.5375030386336393E-3</v>
      </c>
      <c r="CJ16" s="66">
        <f t="shared" si="13"/>
        <v>3.0631519412322012E-3</v>
      </c>
      <c r="CK16" s="66">
        <f t="shared" si="14"/>
        <v>3.0219495471220719E-3</v>
      </c>
    </row>
    <row r="17" spans="1:89" x14ac:dyDescent="0.25">
      <c r="A17" s="90" t="s">
        <v>180</v>
      </c>
      <c r="B17" s="73">
        <v>107678.85866</v>
      </c>
      <c r="C17" s="73">
        <v>34.295550876999997</v>
      </c>
      <c r="D17" s="73">
        <v>8004.4737203000004</v>
      </c>
      <c r="E17" s="73">
        <v>637.62407189999999</v>
      </c>
      <c r="F17" s="73">
        <v>603.14825876999998</v>
      </c>
      <c r="G17" s="73">
        <v>13.922164544999999</v>
      </c>
      <c r="H17" s="73">
        <v>6520.3668213000001</v>
      </c>
      <c r="I17" s="73">
        <v>59.537093857999999</v>
      </c>
      <c r="J17" s="73">
        <v>199.71956144000001</v>
      </c>
      <c r="K17" s="73">
        <v>152.05931641000001</v>
      </c>
      <c r="L17" s="73">
        <v>8.9460228018999999</v>
      </c>
      <c r="M17" s="73">
        <v>32.459578166999997</v>
      </c>
      <c r="N17" s="73">
        <v>9.9463154075000002</v>
      </c>
      <c r="O17" s="73"/>
      <c r="P17" s="90" t="s">
        <v>180</v>
      </c>
      <c r="Q17" s="73">
        <v>7.49634871081002</v>
      </c>
      <c r="R17" s="73">
        <v>8.8623864852671694</v>
      </c>
      <c r="S17" s="73">
        <v>59.095477892549503</v>
      </c>
      <c r="T17" s="73">
        <v>59.095477892549503</v>
      </c>
      <c r="U17" s="73">
        <v>25.333334853568999</v>
      </c>
      <c r="V17" s="73">
        <v>199.265783621937</v>
      </c>
      <c r="W17" s="73">
        <v>32.353318267206298</v>
      </c>
      <c r="X17" s="73">
        <v>548.38400015496904</v>
      </c>
      <c r="Y17" s="73">
        <v>107049.2450466</v>
      </c>
      <c r="Z17" s="73">
        <v>345.02333407803599</v>
      </c>
      <c r="AA17" s="73">
        <v>40.608308085898599</v>
      </c>
      <c r="AB17" s="73">
        <v>367.59537401504599</v>
      </c>
      <c r="AC17" s="73">
        <v>467.452726876898</v>
      </c>
      <c r="AD17" s="73">
        <v>150.79388571117599</v>
      </c>
      <c r="AE17" s="73">
        <v>150.79388571117599</v>
      </c>
      <c r="AF17" s="73">
        <v>63.4742105619029</v>
      </c>
      <c r="AG17" s="73">
        <v>205.528225492866</v>
      </c>
      <c r="AH17" s="73">
        <v>9.6414132626356199</v>
      </c>
      <c r="AI17" s="73">
        <v>28.862716788455</v>
      </c>
      <c r="AJ17" s="73">
        <v>1.3483850857531801</v>
      </c>
      <c r="AK17" s="73">
        <v>7.1874704033697698</v>
      </c>
      <c r="AL17" s="73">
        <v>9.8860076372826597</v>
      </c>
      <c r="AM17" s="73">
        <v>33.952818193422402</v>
      </c>
      <c r="AN17" s="73">
        <v>0</v>
      </c>
      <c r="AO17" s="73">
        <v>6545.0451981679498</v>
      </c>
      <c r="AP17" s="73">
        <v>7140.8454383835697</v>
      </c>
      <c r="AQ17" s="73">
        <v>729.95319773805795</v>
      </c>
      <c r="AR17" s="73">
        <v>7934.2728466835297</v>
      </c>
      <c r="AS17" s="73">
        <v>198.587271266919</v>
      </c>
      <c r="AT17" s="73">
        <v>0.26098787215397001</v>
      </c>
      <c r="AU17" s="73">
        <v>2616.1540854157602</v>
      </c>
      <c r="AV17" s="73">
        <v>0.32976858204225101</v>
      </c>
      <c r="AW17" s="73">
        <v>5.6881951487293102E-2</v>
      </c>
      <c r="AX17" s="73">
        <v>253.16624357766</v>
      </c>
      <c r="AY17" s="73">
        <v>0.20557618479141501</v>
      </c>
      <c r="AZ17" s="73">
        <v>1.2678811583083901E-2</v>
      </c>
      <c r="BA17" s="73">
        <v>630.70182816157501</v>
      </c>
      <c r="BB17" s="73">
        <v>596.58776186969396</v>
      </c>
      <c r="BC17" s="73">
        <v>34.114066291880903</v>
      </c>
      <c r="BD17" s="73">
        <v>7.3460096044357E-3</v>
      </c>
      <c r="BE17" s="73">
        <v>96.852652893290696</v>
      </c>
      <c r="BF17" s="73">
        <v>5.28087662163726E-2</v>
      </c>
      <c r="BG17" s="73">
        <v>49.182372595446303</v>
      </c>
      <c r="BH17" s="73">
        <v>0.51161050811025299</v>
      </c>
      <c r="BI17" s="73">
        <v>191.129058571294</v>
      </c>
      <c r="BJ17" s="73">
        <v>52.253935317551303</v>
      </c>
      <c r="BK17" s="73">
        <v>0.491124008002778</v>
      </c>
      <c r="BL17" s="73">
        <v>4.32670514536726</v>
      </c>
      <c r="BM17" s="73">
        <v>1.94639264317641E-3</v>
      </c>
      <c r="BN17" s="73">
        <v>13.787857518808099</v>
      </c>
      <c r="BO17" s="73">
        <v>193.507467601374</v>
      </c>
      <c r="BP17" s="73">
        <v>0</v>
      </c>
      <c r="BQ17" s="73">
        <v>753.06285965756695</v>
      </c>
      <c r="BR17" s="73">
        <v>148.584830108566</v>
      </c>
      <c r="BS17" s="73">
        <v>6498.0018268599997</v>
      </c>
      <c r="BT17" s="73">
        <v>943.55763880199197</v>
      </c>
      <c r="BU17" s="90"/>
      <c r="BV17" s="73">
        <f t="shared" si="0"/>
        <v>6419.2635581017175</v>
      </c>
      <c r="BW17" s="28">
        <f t="shared" si="1"/>
        <v>8.000003502329097E-3</v>
      </c>
      <c r="BX17" s="90"/>
      <c r="BY17" s="66">
        <f t="shared" si="2"/>
        <v>-5.8471423382005332E-3</v>
      </c>
      <c r="BZ17" s="66">
        <f t="shared" si="3"/>
        <v>-9.9935027959397772E-3</v>
      </c>
      <c r="CA17" s="66">
        <f t="shared" si="4"/>
        <v>-8.7702047716685713E-3</v>
      </c>
      <c r="CB17" s="66">
        <f t="shared" si="5"/>
        <v>-1.0856308667578994E-2</v>
      </c>
      <c r="CC17" s="66">
        <f t="shared" si="6"/>
        <v>-1.0877088352513591E-2</v>
      </c>
      <c r="CD17" s="66">
        <f t="shared" si="7"/>
        <v>-9.6469931638708366E-3</v>
      </c>
      <c r="CE17" s="66">
        <f t="shared" si="8"/>
        <v>-3.4300208949810812E-3</v>
      </c>
      <c r="CF17" s="66">
        <f t="shared" si="9"/>
        <v>-7.4174928071527842E-3</v>
      </c>
      <c r="CG17" s="66">
        <f t="shared" si="10"/>
        <v>-2.2720749774895097E-3</v>
      </c>
      <c r="CH17" s="66">
        <f t="shared" si="11"/>
        <v>-8.3219544102909031E-3</v>
      </c>
      <c r="CI17" s="66">
        <f t="shared" si="12"/>
        <v>-9.3489943503237381E-3</v>
      </c>
      <c r="CJ17" s="66">
        <f t="shared" si="13"/>
        <v>-3.2736069226471896E-3</v>
      </c>
      <c r="CK17" s="66">
        <f t="shared" si="14"/>
        <v>-6.0633277496775842E-3</v>
      </c>
    </row>
    <row r="18" spans="1:89" x14ac:dyDescent="0.25">
      <c r="A18" s="90" t="s">
        <v>181</v>
      </c>
      <c r="B18" s="73">
        <v>130100.61572</v>
      </c>
      <c r="C18" s="73">
        <v>24.332143781999999</v>
      </c>
      <c r="D18" s="73">
        <v>6858.5623857999999</v>
      </c>
      <c r="E18" s="73">
        <v>592.04378930999997</v>
      </c>
      <c r="F18" s="73">
        <v>555.99213401999998</v>
      </c>
      <c r="G18" s="73">
        <v>11.771270011</v>
      </c>
      <c r="H18" s="73">
        <v>9551.0007100000003</v>
      </c>
      <c r="I18" s="73">
        <v>66.213996562000005</v>
      </c>
      <c r="J18" s="73">
        <v>293.01682233999998</v>
      </c>
      <c r="K18" s="73">
        <v>160.35588823000001</v>
      </c>
      <c r="L18" s="73">
        <v>8.2797874626999999</v>
      </c>
      <c r="M18" s="73">
        <v>48.487474052000003</v>
      </c>
      <c r="N18" s="73">
        <v>13.751294353</v>
      </c>
      <c r="O18" s="73"/>
      <c r="P18" s="90" t="s">
        <v>181</v>
      </c>
      <c r="Q18" s="73">
        <v>9.5901357469843802</v>
      </c>
      <c r="R18" s="73">
        <v>8.2589917710494891</v>
      </c>
      <c r="S18" s="73">
        <v>66.411889198309893</v>
      </c>
      <c r="T18" s="73">
        <v>66.411889198309893</v>
      </c>
      <c r="U18" s="73">
        <v>23.183922139139099</v>
      </c>
      <c r="V18" s="73">
        <v>296.26119550268203</v>
      </c>
      <c r="W18" s="73">
        <v>49.004721919509798</v>
      </c>
      <c r="X18" s="73">
        <v>770.384739365869</v>
      </c>
      <c r="Y18" s="73">
        <v>130491.04270480599</v>
      </c>
      <c r="Z18" s="73">
        <v>480.47016014453698</v>
      </c>
      <c r="AA18" s="73">
        <v>55.066918444795697</v>
      </c>
      <c r="AB18" s="73">
        <v>557.81899939023504</v>
      </c>
      <c r="AC18" s="73">
        <v>734.92973224590401</v>
      </c>
      <c r="AD18" s="73">
        <v>160.412128819538</v>
      </c>
      <c r="AE18" s="73">
        <v>160.412128819538</v>
      </c>
      <c r="AF18" s="73">
        <v>54.921085163224603</v>
      </c>
      <c r="AG18" s="73">
        <v>326.321074634627</v>
      </c>
      <c r="AH18" s="73">
        <v>14.943329014836999</v>
      </c>
      <c r="AI18" s="73">
        <v>38.371737056222798</v>
      </c>
      <c r="AJ18" s="73">
        <v>1.28165825985438</v>
      </c>
      <c r="AK18" s="73">
        <v>11.843493454098301</v>
      </c>
      <c r="AL18" s="73">
        <v>13.839555715269601</v>
      </c>
      <c r="AM18" s="73">
        <v>24.243925577913998</v>
      </c>
      <c r="AN18" s="73">
        <v>0</v>
      </c>
      <c r="AO18" s="73">
        <v>9709.3309771435797</v>
      </c>
      <c r="AP18" s="73">
        <v>6178.6209974084604</v>
      </c>
      <c r="AQ18" s="73">
        <v>631.59235986485601</v>
      </c>
      <c r="AR18" s="73">
        <v>6865.1344424365398</v>
      </c>
      <c r="AS18" s="73">
        <v>296.68637074605499</v>
      </c>
      <c r="AT18" s="73">
        <v>0.36128753547843001</v>
      </c>
      <c r="AU18" s="73">
        <v>3930.5798260238698</v>
      </c>
      <c r="AV18" s="73">
        <v>0.29328996396545298</v>
      </c>
      <c r="AW18" s="73">
        <v>3.2186270931507902E-2</v>
      </c>
      <c r="AX18" s="73">
        <v>175.74418937372101</v>
      </c>
      <c r="AY18" s="73">
        <v>0.19385805824611199</v>
      </c>
      <c r="AZ18" s="73">
        <v>7.06506344461162E-3</v>
      </c>
      <c r="BA18" s="73">
        <v>588.42002010022804</v>
      </c>
      <c r="BB18" s="73">
        <v>552.52918642881502</v>
      </c>
      <c r="BC18" s="73">
        <v>35.890833671412103</v>
      </c>
      <c r="BD18" s="73">
        <v>3.7811896218522098E-3</v>
      </c>
      <c r="BE18" s="73">
        <v>119.01040511802999</v>
      </c>
      <c r="BF18" s="73">
        <v>2.71821285922937E-2</v>
      </c>
      <c r="BG18" s="73">
        <v>52.270235326973001</v>
      </c>
      <c r="BH18" s="73">
        <v>0.42356002874826998</v>
      </c>
      <c r="BI18" s="73">
        <v>201.00907879759899</v>
      </c>
      <c r="BJ18" s="73">
        <v>72.978046872214094</v>
      </c>
      <c r="BK18" s="73">
        <v>0.61701432270154299</v>
      </c>
      <c r="BL18" s="73">
        <v>2.5349946631613101</v>
      </c>
      <c r="BM18" s="73">
        <v>1.05858760065477E-3</v>
      </c>
      <c r="BN18" s="73">
        <v>11.7417851168174</v>
      </c>
      <c r="BO18" s="73">
        <v>282.79741705756402</v>
      </c>
      <c r="BP18" s="73">
        <v>0</v>
      </c>
      <c r="BQ18" s="73">
        <v>1134.30125336431</v>
      </c>
      <c r="BR18" s="73">
        <v>222.55502084587999</v>
      </c>
      <c r="BS18" s="73">
        <v>9641.5968364776709</v>
      </c>
      <c r="BT18" s="73">
        <v>1399.29080995597</v>
      </c>
      <c r="BU18" s="90"/>
      <c r="BV18" s="73">
        <f t="shared" si="0"/>
        <v>9531.1435812284344</v>
      </c>
      <c r="BW18" s="28">
        <f t="shared" si="1"/>
        <v>8.0000014018272118E-3</v>
      </c>
      <c r="BX18" s="90"/>
      <c r="BY18" s="66">
        <f t="shared" si="2"/>
        <v>3.0009618528344358E-3</v>
      </c>
      <c r="BZ18" s="66">
        <f t="shared" si="3"/>
        <v>-3.625582886422913E-3</v>
      </c>
      <c r="CA18" s="66">
        <f t="shared" si="4"/>
        <v>9.5822655927817657E-4</v>
      </c>
      <c r="CB18" s="66">
        <f t="shared" si="5"/>
        <v>-6.1207790288540309E-3</v>
      </c>
      <c r="CC18" s="66">
        <f t="shared" si="6"/>
        <v>-6.2284111218386205E-3</v>
      </c>
      <c r="CD18" s="66">
        <f t="shared" si="7"/>
        <v>-2.5048184397305495E-3</v>
      </c>
      <c r="CE18" s="66">
        <f t="shared" si="8"/>
        <v>9.4855114378554605E-3</v>
      </c>
      <c r="CF18" s="66">
        <f t="shared" si="9"/>
        <v>2.9886828553626044E-3</v>
      </c>
      <c r="CG18" s="66">
        <f t="shared" si="10"/>
        <v>1.1072310240664159E-2</v>
      </c>
      <c r="CH18" s="66">
        <f t="shared" si="11"/>
        <v>3.507235696722659E-4</v>
      </c>
      <c r="CI18" s="66">
        <f t="shared" si="12"/>
        <v>-2.5116214328198931E-3</v>
      </c>
      <c r="CJ18" s="66">
        <f t="shared" si="13"/>
        <v>1.0667659588847144E-2</v>
      </c>
      <c r="CK18" s="66">
        <f t="shared" si="14"/>
        <v>6.4184039701211852E-3</v>
      </c>
    </row>
    <row r="19" spans="1:89" x14ac:dyDescent="0.25">
      <c r="A19" s="90" t="s">
        <v>182</v>
      </c>
      <c r="B19" s="73">
        <v>143892.82276000001</v>
      </c>
      <c r="C19" s="73">
        <v>23.188614780999998</v>
      </c>
      <c r="D19" s="73">
        <v>6815.0722171999996</v>
      </c>
      <c r="E19" s="73">
        <v>524.99426840000001</v>
      </c>
      <c r="F19" s="73">
        <v>490.00756801</v>
      </c>
      <c r="G19" s="73">
        <v>11.077172666999999</v>
      </c>
      <c r="H19" s="73">
        <v>11994.473722000001</v>
      </c>
      <c r="I19" s="73">
        <v>66.680445749</v>
      </c>
      <c r="J19" s="73">
        <v>377.64771734999999</v>
      </c>
      <c r="K19" s="73">
        <v>149.00171861999999</v>
      </c>
      <c r="L19" s="73">
        <v>7.0570771303999997</v>
      </c>
      <c r="M19" s="73">
        <v>60.374757168000002</v>
      </c>
      <c r="N19" s="73">
        <v>15.471154822999999</v>
      </c>
      <c r="O19" s="73"/>
      <c r="P19" s="90" t="s">
        <v>182</v>
      </c>
      <c r="Q19" s="73">
        <v>11.836172564234399</v>
      </c>
      <c r="R19" s="73">
        <v>7.1206035534260401</v>
      </c>
      <c r="S19" s="73">
        <v>67.637788861134197</v>
      </c>
      <c r="T19" s="73">
        <v>67.637788861134197</v>
      </c>
      <c r="U19" s="73">
        <v>20.1130424145571</v>
      </c>
      <c r="V19" s="73">
        <v>385.0349342531</v>
      </c>
      <c r="W19" s="73">
        <v>61.496746192039502</v>
      </c>
      <c r="X19" s="73">
        <v>874.406323352718</v>
      </c>
      <c r="Y19" s="73">
        <v>145152.38406807801</v>
      </c>
      <c r="Z19" s="73">
        <v>580.35773294952799</v>
      </c>
      <c r="AA19" s="73">
        <v>58.143939136687699</v>
      </c>
      <c r="AB19" s="73">
        <v>705.90558991043099</v>
      </c>
      <c r="AC19" s="73">
        <v>1022.86054506652</v>
      </c>
      <c r="AD19" s="73">
        <v>150.86370919764599</v>
      </c>
      <c r="AE19" s="73">
        <v>150.86370919764599</v>
      </c>
      <c r="AF19" s="73">
        <v>55.255923000931404</v>
      </c>
      <c r="AG19" s="73">
        <v>468.48890380500598</v>
      </c>
      <c r="AH19" s="73">
        <v>19.855117171462499</v>
      </c>
      <c r="AI19" s="73">
        <v>43.538473704800303</v>
      </c>
      <c r="AJ19" s="73">
        <v>1.1233443112095101</v>
      </c>
      <c r="AK19" s="73">
        <v>17.056378666378301</v>
      </c>
      <c r="AL19" s="73">
        <v>15.6931337392967</v>
      </c>
      <c r="AM19" s="73">
        <v>23.2982474168995</v>
      </c>
      <c r="AN19" s="73">
        <v>0</v>
      </c>
      <c r="AO19" s="73">
        <v>12287.8254052921</v>
      </c>
      <c r="AP19" s="73">
        <v>6216.2878998440201</v>
      </c>
      <c r="AQ19" s="73">
        <v>635.44286686618398</v>
      </c>
      <c r="AR19" s="73">
        <v>6906.9866897111397</v>
      </c>
      <c r="AS19" s="73">
        <v>380.94459874085197</v>
      </c>
      <c r="AT19" s="73">
        <v>0.17022990147544301</v>
      </c>
      <c r="AU19" s="73">
        <v>5027.9890999490699</v>
      </c>
      <c r="AV19" s="73">
        <v>0.21850414094148299</v>
      </c>
      <c r="AW19" s="73">
        <v>2.2083458059822401E-2</v>
      </c>
      <c r="AX19" s="73">
        <v>131.85941825537199</v>
      </c>
      <c r="AY19" s="73">
        <v>0.122974135815737</v>
      </c>
      <c r="AZ19" s="73">
        <v>4.8397201056013901E-3</v>
      </c>
      <c r="BA19" s="73">
        <v>524.22603166543695</v>
      </c>
      <c r="BB19" s="73">
        <v>489.26356200489403</v>
      </c>
      <c r="BC19" s="73">
        <v>34.962469660543299</v>
      </c>
      <c r="BD19" s="73">
        <v>2.5677041132734701E-3</v>
      </c>
      <c r="BE19" s="73">
        <v>111.274500757838</v>
      </c>
      <c r="BF19" s="73">
        <v>1.84584641500906E-2</v>
      </c>
      <c r="BG19" s="73">
        <v>49.340442551408998</v>
      </c>
      <c r="BH19" s="73">
        <v>0.37386334330924698</v>
      </c>
      <c r="BI19" s="73">
        <v>193.59773136681</v>
      </c>
      <c r="BJ19" s="73">
        <v>41.476664911452403</v>
      </c>
      <c r="BK19" s="73">
        <v>0.52584426197523104</v>
      </c>
      <c r="BL19" s="73">
        <v>1.7313806551034201</v>
      </c>
      <c r="BM19" s="73">
        <v>7.2328841382959298E-4</v>
      </c>
      <c r="BN19" s="73">
        <v>11.162014546536801</v>
      </c>
      <c r="BO19" s="73">
        <v>350.23624025343798</v>
      </c>
      <c r="BP19" s="73">
        <v>0</v>
      </c>
      <c r="BQ19" s="73">
        <v>1466.9480080324699</v>
      </c>
      <c r="BR19" s="73">
        <v>270.51658538582899</v>
      </c>
      <c r="BS19" s="73">
        <v>12209.9583772879</v>
      </c>
      <c r="BT19" s="73">
        <v>1699.6956863118801</v>
      </c>
      <c r="BU19" s="90"/>
      <c r="BV19" s="73">
        <f t="shared" si="0"/>
        <v>12083.880450856228</v>
      </c>
      <c r="BW19" s="28">
        <f t="shared" si="1"/>
        <v>8.000004268611428E-3</v>
      </c>
      <c r="BX19" s="90"/>
      <c r="BY19" s="66">
        <f t="shared" si="2"/>
        <v>8.7534686158658136E-3</v>
      </c>
      <c r="BZ19" s="66">
        <f t="shared" si="3"/>
        <v>4.7278648136123633E-3</v>
      </c>
      <c r="CA19" s="66">
        <f t="shared" si="4"/>
        <v>1.3486940355402937E-2</v>
      </c>
      <c r="CB19" s="66">
        <f t="shared" si="5"/>
        <v>-1.4633240414307369E-3</v>
      </c>
      <c r="CC19" s="66">
        <f t="shared" si="6"/>
        <v>-1.5183561513702776E-3</v>
      </c>
      <c r="CD19" s="66">
        <f t="shared" si="7"/>
        <v>7.6591637674434708E-3</v>
      </c>
      <c r="CE19" s="66">
        <f t="shared" si="8"/>
        <v>1.7965328057091969E-2</v>
      </c>
      <c r="CF19" s="66">
        <f t="shared" si="9"/>
        <v>1.4357179250688409E-2</v>
      </c>
      <c r="CG19" s="66">
        <f t="shared" si="10"/>
        <v>1.9561132144361976E-2</v>
      </c>
      <c r="CH19" s="66">
        <f t="shared" si="11"/>
        <v>1.2496436919594487E-2</v>
      </c>
      <c r="CI19" s="66">
        <f t="shared" si="12"/>
        <v>9.0018037003429599E-3</v>
      </c>
      <c r="CJ19" s="66">
        <f t="shared" si="13"/>
        <v>1.8583743880201974E-2</v>
      </c>
      <c r="CK19" s="66">
        <f t="shared" si="14"/>
        <v>1.4347921589324318E-2</v>
      </c>
    </row>
    <row r="20" spans="1:89" x14ac:dyDescent="0.25">
      <c r="A20" s="90" t="s">
        <v>183</v>
      </c>
      <c r="B20" s="73">
        <v>87085.030964000005</v>
      </c>
      <c r="C20" s="73">
        <v>15.798636852</v>
      </c>
      <c r="D20" s="73">
        <v>4438.5056335999998</v>
      </c>
      <c r="E20" s="73">
        <v>409.59744205999999</v>
      </c>
      <c r="F20" s="73">
        <v>380.14650115000001</v>
      </c>
      <c r="G20" s="73">
        <v>7.3884665964999998</v>
      </c>
      <c r="H20" s="73">
        <v>9952.8347973</v>
      </c>
      <c r="I20" s="73">
        <v>50.858769623000001</v>
      </c>
      <c r="J20" s="73">
        <v>245.08076611000001</v>
      </c>
      <c r="K20" s="73">
        <v>101.01235862</v>
      </c>
      <c r="L20" s="73">
        <v>5.2864894153000002</v>
      </c>
      <c r="M20" s="73">
        <v>48.429315277999997</v>
      </c>
      <c r="N20" s="73">
        <v>17.403598049999999</v>
      </c>
      <c r="O20" s="73"/>
      <c r="P20" s="90" t="s">
        <v>183</v>
      </c>
      <c r="Q20" s="73">
        <v>9.0342917448765103</v>
      </c>
      <c r="R20" s="73">
        <v>5.3494302953369504</v>
      </c>
      <c r="S20" s="73">
        <v>51.593394204886899</v>
      </c>
      <c r="T20" s="73">
        <v>51.593394204886899</v>
      </c>
      <c r="U20" s="73">
        <v>14.127942672729301</v>
      </c>
      <c r="V20" s="73">
        <v>249.00554755131199</v>
      </c>
      <c r="W20" s="73">
        <v>49.232791768588697</v>
      </c>
      <c r="X20" s="73">
        <v>615.50688509664496</v>
      </c>
      <c r="Y20" s="73">
        <v>87910.927998148094</v>
      </c>
      <c r="Z20" s="73">
        <v>428.27585813548501</v>
      </c>
      <c r="AA20" s="73">
        <v>46.189325220969202</v>
      </c>
      <c r="AB20" s="73">
        <v>541.88561496241596</v>
      </c>
      <c r="AC20" s="73">
        <v>746.58704573533703</v>
      </c>
      <c r="AD20" s="73">
        <v>102.318856604009</v>
      </c>
      <c r="AE20" s="73">
        <v>102.318856604009</v>
      </c>
      <c r="AF20" s="73">
        <v>36.0045935062859</v>
      </c>
      <c r="AG20" s="73">
        <v>322.49376740108102</v>
      </c>
      <c r="AH20" s="73">
        <v>16.5409212366799</v>
      </c>
      <c r="AI20" s="73">
        <v>49.132438852826098</v>
      </c>
      <c r="AJ20" s="73">
        <v>0.71636572615067395</v>
      </c>
      <c r="AK20" s="73">
        <v>13.6230321445345</v>
      </c>
      <c r="AL20" s="73">
        <v>17.668903266358999</v>
      </c>
      <c r="AM20" s="73">
        <v>15.904393929573301</v>
      </c>
      <c r="AN20" s="73">
        <v>0</v>
      </c>
      <c r="AO20" s="73">
        <v>10161.4993380622</v>
      </c>
      <c r="AP20" s="73">
        <v>4050.5152964389799</v>
      </c>
      <c r="AQ20" s="73">
        <v>414.052124054079</v>
      </c>
      <c r="AR20" s="73">
        <v>4500.57201399935</v>
      </c>
      <c r="AS20" s="73">
        <v>294.57217758174897</v>
      </c>
      <c r="AT20" s="73">
        <v>0.100440707463196</v>
      </c>
      <c r="AU20" s="73">
        <v>4377.8949944840297</v>
      </c>
      <c r="AV20" s="73">
        <v>0.152276342532118</v>
      </c>
      <c r="AW20" s="73">
        <v>9.7695739016848693E-3</v>
      </c>
      <c r="AX20" s="73">
        <v>78.786431433500297</v>
      </c>
      <c r="AY20" s="73">
        <v>7.9257192083202394E-2</v>
      </c>
      <c r="AZ20" s="73">
        <v>2.2504322161411398E-3</v>
      </c>
      <c r="BA20" s="73">
        <v>411.14421317829499</v>
      </c>
      <c r="BB20" s="73">
        <v>381.54856364705302</v>
      </c>
      <c r="BC20" s="73">
        <v>29.595649531242199</v>
      </c>
      <c r="BD20" s="73">
        <v>1.5123507553586001E-3</v>
      </c>
      <c r="BE20" s="73">
        <v>96.1977258221862</v>
      </c>
      <c r="BF20" s="73">
        <v>1.0871889195698699E-2</v>
      </c>
      <c r="BG20" s="73">
        <v>41.336242993435697</v>
      </c>
      <c r="BH20" s="73">
        <v>0.27858991352370199</v>
      </c>
      <c r="BI20" s="73">
        <v>163.12417213688499</v>
      </c>
      <c r="BJ20" s="73">
        <v>24.9150570435622</v>
      </c>
      <c r="BK20" s="73">
        <v>0.44078911181291502</v>
      </c>
      <c r="BL20" s="73">
        <v>1.02787090946168</v>
      </c>
      <c r="BM20" s="73">
        <v>3.62838100277231E-4</v>
      </c>
      <c r="BN20" s="73">
        <v>7.4499689373170801</v>
      </c>
      <c r="BO20" s="73">
        <v>373.06460945879599</v>
      </c>
      <c r="BP20" s="73">
        <v>0</v>
      </c>
      <c r="BQ20" s="73">
        <v>1121.54943606611</v>
      </c>
      <c r="BR20" s="73">
        <v>298.65560948725999</v>
      </c>
      <c r="BS20" s="73">
        <v>10106.153480271299</v>
      </c>
      <c r="BT20" s="73">
        <v>1624.0436765271099</v>
      </c>
      <c r="BU20" s="90"/>
      <c r="BV20" s="73">
        <f t="shared" si="0"/>
        <v>9956.8468830884176</v>
      </c>
      <c r="BW20" s="28">
        <f t="shared" si="1"/>
        <v>8.0000038649067472E-3</v>
      </c>
      <c r="BX20" s="90"/>
      <c r="BY20" s="66">
        <f t="shared" si="2"/>
        <v>9.4838002008577772E-3</v>
      </c>
      <c r="BZ20" s="66">
        <f t="shared" si="3"/>
        <v>6.6940634539563518E-3</v>
      </c>
      <c r="CA20" s="66">
        <f t="shared" si="4"/>
        <v>1.3983620957806288E-2</v>
      </c>
      <c r="CB20" s="66">
        <f t="shared" si="5"/>
        <v>3.7763202585342787E-3</v>
      </c>
      <c r="CC20" s="66">
        <f t="shared" si="6"/>
        <v>3.6882162345610457E-3</v>
      </c>
      <c r="CD20" s="66">
        <f t="shared" si="7"/>
        <v>8.3241008149396844E-3</v>
      </c>
      <c r="CE20" s="66">
        <f t="shared" si="8"/>
        <v>1.5404524047047551E-2</v>
      </c>
      <c r="CF20" s="66">
        <f t="shared" si="9"/>
        <v>1.4444403341497209E-2</v>
      </c>
      <c r="CG20" s="66">
        <f t="shared" si="10"/>
        <v>1.6014236872225265E-2</v>
      </c>
      <c r="CH20" s="66">
        <f t="shared" si="11"/>
        <v>1.2934040961501895E-2</v>
      </c>
      <c r="CI20" s="66">
        <f t="shared" si="12"/>
        <v>1.1905988093873521E-2</v>
      </c>
      <c r="CJ20" s="66">
        <f t="shared" si="13"/>
        <v>1.6590705154026733E-2</v>
      </c>
      <c r="CK20" s="66">
        <f t="shared" si="14"/>
        <v>1.5244273948225306E-2</v>
      </c>
    </row>
    <row r="21" spans="1:89" x14ac:dyDescent="0.25">
      <c r="A21" s="90" t="s">
        <v>184</v>
      </c>
      <c r="B21" s="73">
        <v>229371.25474</v>
      </c>
      <c r="C21" s="73">
        <v>26.945346683</v>
      </c>
      <c r="D21" s="73">
        <v>7014.3989128000003</v>
      </c>
      <c r="E21" s="73">
        <v>937.28576233000001</v>
      </c>
      <c r="F21" s="73">
        <v>870.26058152999997</v>
      </c>
      <c r="G21" s="73">
        <v>12.949787499999999</v>
      </c>
      <c r="H21" s="73">
        <v>14182.426855</v>
      </c>
      <c r="I21" s="73">
        <v>80.343345345000003</v>
      </c>
      <c r="J21" s="73">
        <v>425.28291373000002</v>
      </c>
      <c r="K21" s="73">
        <v>176.45431009000001</v>
      </c>
      <c r="L21" s="73">
        <v>8.2860417444000003</v>
      </c>
      <c r="M21" s="73">
        <v>76.518747852000004</v>
      </c>
      <c r="N21" s="73">
        <v>21.369747549</v>
      </c>
      <c r="O21" s="73"/>
      <c r="P21" s="90" t="s">
        <v>184</v>
      </c>
      <c r="Q21" s="73">
        <v>14.568737885682401</v>
      </c>
      <c r="R21" s="73">
        <v>8.2420599153311596</v>
      </c>
      <c r="S21" s="73">
        <v>80.112693639165201</v>
      </c>
      <c r="T21" s="73">
        <v>80.112693639165201</v>
      </c>
      <c r="U21" s="73">
        <v>22.644951790786799</v>
      </c>
      <c r="V21" s="73">
        <v>424.97668729710898</v>
      </c>
      <c r="W21" s="73">
        <v>76.403069223380101</v>
      </c>
      <c r="X21" s="73">
        <v>1093.34216650242</v>
      </c>
      <c r="Y21" s="73">
        <v>228147.97509659</v>
      </c>
      <c r="Z21" s="73">
        <v>703.02497806286499</v>
      </c>
      <c r="AA21" s="73">
        <v>76.046382000843195</v>
      </c>
      <c r="AB21" s="73">
        <v>868.85048761841301</v>
      </c>
      <c r="AC21" s="73">
        <v>1045.6867800750999</v>
      </c>
      <c r="AD21" s="73">
        <v>175.89057167944699</v>
      </c>
      <c r="AE21" s="73">
        <v>175.89057167944699</v>
      </c>
      <c r="AF21" s="73">
        <v>56.1221346949078</v>
      </c>
      <c r="AG21" s="73">
        <v>450.31449349562598</v>
      </c>
      <c r="AH21" s="73">
        <v>22.949239185755498</v>
      </c>
      <c r="AI21" s="73">
        <v>58.071108267453397</v>
      </c>
      <c r="AJ21" s="73">
        <v>1.21675070588689</v>
      </c>
      <c r="AK21" s="73">
        <v>17.8622467333192</v>
      </c>
      <c r="AL21" s="73">
        <v>21.2494230316235</v>
      </c>
      <c r="AM21" s="73">
        <v>26.800565765527399</v>
      </c>
      <c r="AN21" s="73">
        <v>0</v>
      </c>
      <c r="AO21" s="73">
        <v>14234.9355204285</v>
      </c>
      <c r="AP21" s="73">
        <v>6313.7438557515798</v>
      </c>
      <c r="AQ21" s="73">
        <v>645.40504891504997</v>
      </c>
      <c r="AR21" s="73">
        <v>7015.2710393615398</v>
      </c>
      <c r="AS21" s="73">
        <v>443.66832671483701</v>
      </c>
      <c r="AT21" s="73">
        <v>0.29410760440262901</v>
      </c>
      <c r="AU21" s="73">
        <v>5805.71369473701</v>
      </c>
      <c r="AV21" s="73">
        <v>0.35435465919299802</v>
      </c>
      <c r="AW21" s="73">
        <v>2.1258785473745701E-2</v>
      </c>
      <c r="AX21" s="73">
        <v>177.62999994488399</v>
      </c>
      <c r="AY21" s="73">
        <v>0.19387349934136899</v>
      </c>
      <c r="AZ21" s="73">
        <v>4.7608421876463997E-3</v>
      </c>
      <c r="BA21" s="73">
        <v>926.36594590713105</v>
      </c>
      <c r="BB21" s="73">
        <v>860.12754926256605</v>
      </c>
      <c r="BC21" s="73">
        <v>66.238396644565299</v>
      </c>
      <c r="BD21" s="73">
        <v>2.82222258965921E-3</v>
      </c>
      <c r="BE21" s="73">
        <v>218.99079228602699</v>
      </c>
      <c r="BF21" s="73">
        <v>2.0288237162210499E-2</v>
      </c>
      <c r="BG21" s="73">
        <v>93.090829830740205</v>
      </c>
      <c r="BH21" s="73">
        <v>0.62168143124059505</v>
      </c>
      <c r="BI21" s="73">
        <v>365.779613199072</v>
      </c>
      <c r="BJ21" s="73">
        <v>67.6156512183248</v>
      </c>
      <c r="BK21" s="73">
        <v>1.0233282929060701</v>
      </c>
      <c r="BL21" s="73">
        <v>2.0991022514702</v>
      </c>
      <c r="BM21" s="73">
        <v>7.3617587482156398E-4</v>
      </c>
      <c r="BN21" s="73">
        <v>12.895534129863201</v>
      </c>
      <c r="BO21" s="73">
        <v>413.78067907381802</v>
      </c>
      <c r="BP21" s="73">
        <v>0</v>
      </c>
      <c r="BQ21" s="73">
        <v>1653.23456698311</v>
      </c>
      <c r="BR21" s="73">
        <v>340.74845580158302</v>
      </c>
      <c r="BS21" s="73">
        <v>14136.8624250841</v>
      </c>
      <c r="BT21" s="73">
        <v>2154.0945673410001</v>
      </c>
      <c r="BU21" s="90"/>
      <c r="BV21" s="73">
        <f t="shared" si="0"/>
        <v>13973.674848195062</v>
      </c>
      <c r="BW21" s="28">
        <f t="shared" si="1"/>
        <v>7.9999952076000597E-3</v>
      </c>
      <c r="BX21" s="90"/>
      <c r="BY21" s="66">
        <f t="shared" si="2"/>
        <v>-5.3331863436707899E-3</v>
      </c>
      <c r="BZ21" s="66">
        <f t="shared" si="3"/>
        <v>-5.3731324809394663E-3</v>
      </c>
      <c r="CA21" s="66">
        <f t="shared" si="4"/>
        <v>1.2433375580451301E-4</v>
      </c>
      <c r="CB21" s="66">
        <f t="shared" si="5"/>
        <v>-1.1650466551122439E-2</v>
      </c>
      <c r="CC21" s="66">
        <f t="shared" si="6"/>
        <v>-1.1643676023587205E-2</v>
      </c>
      <c r="CD21" s="66">
        <f t="shared" si="7"/>
        <v>-4.1895181783329384E-3</v>
      </c>
      <c r="CE21" s="66">
        <f t="shared" si="8"/>
        <v>-3.2127385800573114E-3</v>
      </c>
      <c r="CF21" s="66">
        <f t="shared" si="9"/>
        <v>-2.87082526678927E-3</v>
      </c>
      <c r="CG21" s="66">
        <f t="shared" si="10"/>
        <v>-7.2005345854419102E-4</v>
      </c>
      <c r="CH21" s="66">
        <f t="shared" si="11"/>
        <v>-3.1948123583123668E-3</v>
      </c>
      <c r="CI21" s="66">
        <f t="shared" si="12"/>
        <v>-5.3079420096531875E-3</v>
      </c>
      <c r="CJ21" s="66">
        <f t="shared" si="13"/>
        <v>-1.5117684471738268E-3</v>
      </c>
      <c r="CK21" s="66">
        <f t="shared" si="14"/>
        <v>-5.630600787426227E-3</v>
      </c>
    </row>
    <row r="22" spans="1:89" x14ac:dyDescent="0.25">
      <c r="A22" s="90" t="s">
        <v>185</v>
      </c>
      <c r="B22" s="73">
        <v>237187.40659</v>
      </c>
      <c r="C22" s="73">
        <v>33.628174928</v>
      </c>
      <c r="D22" s="73">
        <v>9138.3981050999992</v>
      </c>
      <c r="E22" s="73">
        <v>929.99580134999997</v>
      </c>
      <c r="F22" s="73">
        <v>868.50324613999999</v>
      </c>
      <c r="G22" s="73">
        <v>17.026576388999999</v>
      </c>
      <c r="H22" s="73">
        <v>13660.617018999999</v>
      </c>
      <c r="I22" s="73">
        <v>88.346242212000007</v>
      </c>
      <c r="J22" s="73">
        <v>415.20823390999999</v>
      </c>
      <c r="K22" s="73">
        <v>209.22811608999999</v>
      </c>
      <c r="L22" s="73">
        <v>9.6733188511999995</v>
      </c>
      <c r="M22" s="73">
        <v>78.768690995</v>
      </c>
      <c r="N22" s="73">
        <v>21.540932904000002</v>
      </c>
      <c r="O22" s="73"/>
      <c r="P22" s="90" t="s">
        <v>313</v>
      </c>
      <c r="Q22" s="73">
        <v>15.270048227199201</v>
      </c>
      <c r="R22" s="73">
        <v>9.6239788641423907</v>
      </c>
      <c r="S22" s="73">
        <v>88.156404321832099</v>
      </c>
      <c r="T22" s="73">
        <v>88.156404321832099</v>
      </c>
      <c r="U22" s="73">
        <v>27.236495418293899</v>
      </c>
      <c r="V22" s="73">
        <v>415.28216303255198</v>
      </c>
      <c r="W22" s="73">
        <v>78.791067044296398</v>
      </c>
      <c r="X22" s="73">
        <v>1255.5954716945</v>
      </c>
      <c r="Y22" s="73">
        <v>236199.651340354</v>
      </c>
      <c r="Z22" s="73">
        <v>740.67581793081899</v>
      </c>
      <c r="AA22" s="73">
        <v>90.858090593105004</v>
      </c>
      <c r="AB22" s="73">
        <v>898.67040367416701</v>
      </c>
      <c r="AC22" s="73">
        <v>953.75101976244696</v>
      </c>
      <c r="AD22" s="73">
        <v>208.47951618503299</v>
      </c>
      <c r="AE22" s="73">
        <v>208.47951618503299</v>
      </c>
      <c r="AF22" s="73">
        <v>72.950464301327699</v>
      </c>
      <c r="AG22" s="73">
        <v>420.43210190726199</v>
      </c>
      <c r="AH22" s="73">
        <v>23.194073474497799</v>
      </c>
      <c r="AI22" s="73">
        <v>58.502257133502603</v>
      </c>
      <c r="AJ22" s="73">
        <v>1.42753638032595</v>
      </c>
      <c r="AK22" s="73">
        <v>17.7916862747316</v>
      </c>
      <c r="AL22" s="73">
        <v>21.486029277047699</v>
      </c>
      <c r="AM22" s="73">
        <v>33.410502383086097</v>
      </c>
      <c r="AN22" s="73">
        <v>0</v>
      </c>
      <c r="AO22" s="73">
        <v>13748.041950098301</v>
      </c>
      <c r="AP22" s="73">
        <v>8206.9254456147301</v>
      </c>
      <c r="AQ22" s="73">
        <v>838.93024331090101</v>
      </c>
      <c r="AR22" s="73">
        <v>9118.8061532269494</v>
      </c>
      <c r="AS22" s="73">
        <v>450.83787258221798</v>
      </c>
      <c r="AT22" s="73">
        <v>0.59579240673070999</v>
      </c>
      <c r="AU22" s="73">
        <v>5437.5520063856802</v>
      </c>
      <c r="AV22" s="73">
        <v>0.43177453826948198</v>
      </c>
      <c r="AW22" s="73">
        <v>3.0143116894569399E-2</v>
      </c>
      <c r="AX22" s="73">
        <v>212.622807916797</v>
      </c>
      <c r="AY22" s="73">
        <v>0.28887802587123801</v>
      </c>
      <c r="AZ22" s="73">
        <v>6.87293754857057E-3</v>
      </c>
      <c r="BA22" s="73">
        <v>920.68153599352502</v>
      </c>
      <c r="BB22" s="73">
        <v>859.77681802530503</v>
      </c>
      <c r="BC22" s="73">
        <v>60.904717968220297</v>
      </c>
      <c r="BD22" s="73">
        <v>4.42322390030699E-3</v>
      </c>
      <c r="BE22" s="73">
        <v>212.501590193841</v>
      </c>
      <c r="BF22" s="73">
        <v>3.1797364605896203E-2</v>
      </c>
      <c r="BG22" s="73">
        <v>88.372590805624</v>
      </c>
      <c r="BH22" s="73">
        <v>0.61511229936561995</v>
      </c>
      <c r="BI22" s="73">
        <v>340.08877020673799</v>
      </c>
      <c r="BJ22" s="73">
        <v>120.100071579165</v>
      </c>
      <c r="BK22" s="73">
        <v>1.08799873355489</v>
      </c>
      <c r="BL22" s="73">
        <v>3.0971744180073499</v>
      </c>
      <c r="BM22" s="73">
        <v>1.0918375557355899E-3</v>
      </c>
      <c r="BN22" s="73">
        <v>16.930843517915299</v>
      </c>
      <c r="BO22" s="73">
        <v>395.99468523536302</v>
      </c>
      <c r="BP22" s="73">
        <v>0</v>
      </c>
      <c r="BQ22" s="73">
        <v>1555.3079247809401</v>
      </c>
      <c r="BR22" s="73">
        <v>324.637417436134</v>
      </c>
      <c r="BS22" s="73">
        <v>13640.348846376401</v>
      </c>
      <c r="BT22" s="73">
        <v>2084.2639597469602</v>
      </c>
      <c r="BU22" s="90"/>
      <c r="BV22" s="73">
        <f t="shared" si="0"/>
        <v>13479.915130941172</v>
      </c>
      <c r="BW22" s="28">
        <f t="shared" si="1"/>
        <v>8.0000016532330853E-3</v>
      </c>
      <c r="BX22" s="90"/>
      <c r="BY22" s="66">
        <f t="shared" si="2"/>
        <v>-4.1644506504235372E-3</v>
      </c>
      <c r="BZ22" s="66">
        <f t="shared" si="3"/>
        <v>-6.4729217502868686E-3</v>
      </c>
      <c r="CA22" s="66">
        <f t="shared" si="4"/>
        <v>-2.1439153391791719E-3</v>
      </c>
      <c r="CB22" s="66">
        <f t="shared" si="5"/>
        <v>-1.0015384309213202E-2</v>
      </c>
      <c r="CC22" s="66">
        <f t="shared" si="6"/>
        <v>-1.0047663210792746E-2</v>
      </c>
      <c r="CD22" s="66">
        <f t="shared" si="7"/>
        <v>-5.6225555212936129E-3</v>
      </c>
      <c r="CE22" s="66">
        <f t="shared" si="8"/>
        <v>-1.4836937888975696E-3</v>
      </c>
      <c r="CF22" s="66">
        <f t="shared" si="9"/>
        <v>-2.1487941695625683E-3</v>
      </c>
      <c r="CG22" s="66">
        <f t="shared" si="10"/>
        <v>1.7805312253998457E-4</v>
      </c>
      <c r="CH22" s="66">
        <f t="shared" si="11"/>
        <v>-3.5779125624062023E-3</v>
      </c>
      <c r="CI22" s="66">
        <f t="shared" si="12"/>
        <v>-5.1006265601891152E-3</v>
      </c>
      <c r="CJ22" s="66">
        <f t="shared" si="13"/>
        <v>2.8407288497174526E-4</v>
      </c>
      <c r="CK22" s="66">
        <f t="shared" si="14"/>
        <v>-2.5488045107882797E-3</v>
      </c>
    </row>
    <row r="23" spans="1:89" x14ac:dyDescent="0.25">
      <c r="A23" s="90" t="s">
        <v>186</v>
      </c>
      <c r="B23" s="73">
        <v>339680.72428999998</v>
      </c>
      <c r="C23" s="73">
        <v>58.700064797000003</v>
      </c>
      <c r="D23" s="73">
        <v>15840.448635000001</v>
      </c>
      <c r="E23" s="73">
        <v>1656.2078148999999</v>
      </c>
      <c r="F23" s="73">
        <v>1545.1067462999999</v>
      </c>
      <c r="G23" s="73">
        <v>29.146924149</v>
      </c>
      <c r="H23" s="73">
        <v>32999.273453000002</v>
      </c>
      <c r="I23" s="73">
        <v>172.13417794</v>
      </c>
      <c r="J23" s="73">
        <v>803.92039769999997</v>
      </c>
      <c r="K23" s="73">
        <v>373.18300484000002</v>
      </c>
      <c r="L23" s="73">
        <v>20.027483344</v>
      </c>
      <c r="M23" s="73">
        <v>147.9824782</v>
      </c>
      <c r="N23" s="73">
        <v>55.684730545000001</v>
      </c>
      <c r="O23" s="73"/>
      <c r="P23" s="90" t="s">
        <v>186</v>
      </c>
      <c r="Q23" s="73">
        <v>27.926091693224201</v>
      </c>
      <c r="R23" s="73">
        <v>20.117151362446599</v>
      </c>
      <c r="S23" s="73">
        <v>173.31150737294701</v>
      </c>
      <c r="T23" s="73">
        <v>173.31150737294701</v>
      </c>
      <c r="U23" s="73">
        <v>53.018707873790902</v>
      </c>
      <c r="V23" s="73">
        <v>811.25444685912703</v>
      </c>
      <c r="W23" s="73">
        <v>149.337781845622</v>
      </c>
      <c r="X23" s="73">
        <v>2086.2963841528199</v>
      </c>
      <c r="Y23" s="73">
        <v>340311.037413096</v>
      </c>
      <c r="Z23" s="73">
        <v>1319.8958728783</v>
      </c>
      <c r="AA23" s="73">
        <v>165.590608523101</v>
      </c>
      <c r="AB23" s="73">
        <v>1633.7958936719799</v>
      </c>
      <c r="AC23" s="73">
        <v>2491.8472215706201</v>
      </c>
      <c r="AD23" s="73">
        <v>374.614619463807</v>
      </c>
      <c r="AE23" s="73">
        <v>374.614619463807</v>
      </c>
      <c r="AF23" s="73">
        <v>127.04537347178299</v>
      </c>
      <c r="AG23" s="73">
        <v>1036.85596084245</v>
      </c>
      <c r="AH23" s="73">
        <v>50.345255117540397</v>
      </c>
      <c r="AI23" s="73">
        <v>158.75510076696801</v>
      </c>
      <c r="AJ23" s="73">
        <v>2.6409934699559598</v>
      </c>
      <c r="AK23" s="73">
        <v>40.636218362783701</v>
      </c>
      <c r="AL23" s="73">
        <v>56.278826180118301</v>
      </c>
      <c r="AM23" s="73">
        <v>58.663479999228301</v>
      </c>
      <c r="AN23" s="73">
        <v>0</v>
      </c>
      <c r="AO23" s="73">
        <v>33535.587916577097</v>
      </c>
      <c r="AP23" s="73">
        <v>14292.602259715401</v>
      </c>
      <c r="AQ23" s="73">
        <v>1461.0218174771401</v>
      </c>
      <c r="AR23" s="73">
        <v>15880.6694506644</v>
      </c>
      <c r="AS23" s="73">
        <v>913.278039847385</v>
      </c>
      <c r="AT23" s="73">
        <v>0.90426447360791795</v>
      </c>
      <c r="AU23" s="73">
        <v>14601.596378984401</v>
      </c>
      <c r="AV23" s="73">
        <v>0.73907844893819896</v>
      </c>
      <c r="AW23" s="73">
        <v>5.3157312119358202E-2</v>
      </c>
      <c r="AX23" s="73">
        <v>374.84213998247299</v>
      </c>
      <c r="AY23" s="73">
        <v>0.47072490980340198</v>
      </c>
      <c r="AZ23" s="73">
        <v>1.1974437208507599E-2</v>
      </c>
      <c r="BA23" s="73">
        <v>1656.1484498104101</v>
      </c>
      <c r="BB23" s="73">
        <v>1544.8456614816801</v>
      </c>
      <c r="BC23" s="73">
        <v>111.302788328731</v>
      </c>
      <c r="BD23" s="73">
        <v>7.2980516564978403E-3</v>
      </c>
      <c r="BE23" s="73">
        <v>380.12006783621803</v>
      </c>
      <c r="BF23" s="73">
        <v>5.2463935448668099E-2</v>
      </c>
      <c r="BG23" s="73">
        <v>159.95564803209899</v>
      </c>
      <c r="BH23" s="73">
        <v>1.1168411787011401</v>
      </c>
      <c r="BI23" s="73">
        <v>619.51160020282498</v>
      </c>
      <c r="BJ23" s="73">
        <v>185.184124266336</v>
      </c>
      <c r="BK23" s="73">
        <v>1.89652976283778</v>
      </c>
      <c r="BL23" s="73">
        <v>5.1620046783180902</v>
      </c>
      <c r="BM23" s="73">
        <v>1.86823942602666E-3</v>
      </c>
      <c r="BN23" s="73">
        <v>29.1328015591086</v>
      </c>
      <c r="BO23" s="73">
        <v>1211.49571770801</v>
      </c>
      <c r="BP23" s="73">
        <v>0</v>
      </c>
      <c r="BQ23" s="73">
        <v>3754.98766155983</v>
      </c>
      <c r="BR23" s="73">
        <v>976.53413901717897</v>
      </c>
      <c r="BS23" s="73">
        <v>33344.217752387798</v>
      </c>
      <c r="BT23" s="73">
        <v>5314.3710696775597</v>
      </c>
      <c r="BU23" s="90"/>
      <c r="BV23" s="73">
        <f t="shared" si="0"/>
        <v>32841.838889692153</v>
      </c>
      <c r="BW23" s="28">
        <f t="shared" si="1"/>
        <v>8.0000011250450399E-3</v>
      </c>
      <c r="BX23" s="90"/>
      <c r="BY23" s="66">
        <f t="shared" si="2"/>
        <v>1.8556046252359262E-3</v>
      </c>
      <c r="BZ23" s="66">
        <f t="shared" si="3"/>
        <v>-6.2324969994874988E-4</v>
      </c>
      <c r="CA23" s="66">
        <f t="shared" si="4"/>
        <v>2.5391209927937241E-3</v>
      </c>
      <c r="CB23" s="66">
        <f t="shared" si="5"/>
        <v>-3.5843985915155657E-5</v>
      </c>
      <c r="CC23" s="66">
        <f t="shared" si="6"/>
        <v>-1.6897526267689616E-4</v>
      </c>
      <c r="CD23" s="66">
        <f t="shared" si="7"/>
        <v>-4.8453105443322292E-4</v>
      </c>
      <c r="CE23" s="66">
        <f t="shared" si="8"/>
        <v>1.0453087698403167E-2</v>
      </c>
      <c r="CF23" s="66">
        <f t="shared" si="9"/>
        <v>6.8396029599501204E-3</v>
      </c>
      <c r="CG23" s="66">
        <f t="shared" si="10"/>
        <v>9.1228549245791352E-3</v>
      </c>
      <c r="CH23" s="66">
        <f t="shared" si="11"/>
        <v>3.8362267446256705E-3</v>
      </c>
      <c r="CI23" s="66">
        <f t="shared" si="12"/>
        <v>4.4772484343851438E-3</v>
      </c>
      <c r="CJ23" s="66">
        <f t="shared" si="13"/>
        <v>9.1585413496744726E-3</v>
      </c>
      <c r="CK23" s="66">
        <f t="shared" si="14"/>
        <v>1.0668914607357204E-2</v>
      </c>
    </row>
    <row r="24" spans="1:89" x14ac:dyDescent="0.25">
      <c r="A24" s="90" t="s">
        <v>187</v>
      </c>
      <c r="B24" s="73">
        <v>298571.60074000002</v>
      </c>
      <c r="C24" s="73">
        <v>80.501356950000002</v>
      </c>
      <c r="D24" s="73">
        <v>20960.536701000001</v>
      </c>
      <c r="E24" s="73">
        <v>1887.2966575999999</v>
      </c>
      <c r="F24" s="73">
        <v>1772.4733097000001</v>
      </c>
      <c r="G24" s="73">
        <v>35.051295535999998</v>
      </c>
      <c r="H24" s="73">
        <v>32663.390243000002</v>
      </c>
      <c r="I24" s="73">
        <v>199.50923520000001</v>
      </c>
      <c r="J24" s="73">
        <v>775.02116916</v>
      </c>
      <c r="K24" s="73">
        <v>444.96091469999999</v>
      </c>
      <c r="L24" s="73">
        <v>25.924278785999999</v>
      </c>
      <c r="M24" s="73">
        <v>140.99776729999999</v>
      </c>
      <c r="N24" s="73">
        <v>57.063688239999998</v>
      </c>
      <c r="O24" s="73"/>
      <c r="P24" s="90" t="s">
        <v>187</v>
      </c>
      <c r="Q24" s="73">
        <v>27.539054347350401</v>
      </c>
      <c r="R24" s="73">
        <v>25.97517748368</v>
      </c>
      <c r="S24" s="73">
        <v>200.525371817268</v>
      </c>
      <c r="T24" s="73">
        <v>200.525371817268</v>
      </c>
      <c r="U24" s="73">
        <v>71.760464385406394</v>
      </c>
      <c r="V24" s="73">
        <v>782.77341212324302</v>
      </c>
      <c r="W24" s="73">
        <v>142.49817668350099</v>
      </c>
      <c r="X24" s="73">
        <v>1923.57709414329</v>
      </c>
      <c r="Y24" s="73">
        <v>299252.78742571699</v>
      </c>
      <c r="Z24" s="73">
        <v>1305.5476272932499</v>
      </c>
      <c r="AA24" s="73">
        <v>153.25563244511301</v>
      </c>
      <c r="AB24" s="73">
        <v>1545.5102017178101</v>
      </c>
      <c r="AC24" s="73">
        <v>2458.4419617426101</v>
      </c>
      <c r="AD24" s="73">
        <v>445.826597602052</v>
      </c>
      <c r="AE24" s="73">
        <v>445.826597602052</v>
      </c>
      <c r="AF24" s="73">
        <v>167.67243868428099</v>
      </c>
      <c r="AG24" s="73">
        <v>1031.3646096027101</v>
      </c>
      <c r="AH24" s="73">
        <v>49.216836495006397</v>
      </c>
      <c r="AI24" s="73">
        <v>164.83334841746401</v>
      </c>
      <c r="AJ24" s="73">
        <v>3.6829595812342499</v>
      </c>
      <c r="AK24" s="73">
        <v>39.947678045227597</v>
      </c>
      <c r="AL24" s="73">
        <v>57.739351789137103</v>
      </c>
      <c r="AM24" s="73">
        <v>80.245013666231202</v>
      </c>
      <c r="AN24" s="73">
        <v>0</v>
      </c>
      <c r="AO24" s="73">
        <v>33227.006913915</v>
      </c>
      <c r="AP24" s="73">
        <v>18863.157987709201</v>
      </c>
      <c r="AQ24" s="73">
        <v>1928.2342167452</v>
      </c>
      <c r="AR24" s="73">
        <v>20959.064643138699</v>
      </c>
      <c r="AS24" s="73">
        <v>889.48991586704994</v>
      </c>
      <c r="AT24" s="73">
        <v>0.62654498147566295</v>
      </c>
      <c r="AU24" s="73">
        <v>14548.0460831161</v>
      </c>
      <c r="AV24" s="73">
        <v>0.86078606116723699</v>
      </c>
      <c r="AW24" s="73">
        <v>0.122194118829125</v>
      </c>
      <c r="AX24" s="73">
        <v>607.995393475421</v>
      </c>
      <c r="AY24" s="73">
        <v>0.49625610586594798</v>
      </c>
      <c r="AZ24" s="73">
        <v>2.6396621273499801E-2</v>
      </c>
      <c r="BA24" s="73">
        <v>1885.68187358721</v>
      </c>
      <c r="BB24" s="73">
        <v>1770.64572354394</v>
      </c>
      <c r="BC24" s="73">
        <v>115.036150043265</v>
      </c>
      <c r="BD24" s="73">
        <v>1.28902407458236E-2</v>
      </c>
      <c r="BE24" s="73">
        <v>346.33813118603098</v>
      </c>
      <c r="BF24" s="73">
        <v>9.2664593836979198E-2</v>
      </c>
      <c r="BG24" s="73">
        <v>163.26310794931501</v>
      </c>
      <c r="BH24" s="73">
        <v>1.4392915381096401</v>
      </c>
      <c r="BI24" s="73">
        <v>639.371195698782</v>
      </c>
      <c r="BJ24" s="73">
        <v>132.83954390782301</v>
      </c>
      <c r="BK24" s="73">
        <v>1.6637402760186699</v>
      </c>
      <c r="BL24" s="73">
        <v>8.3332786098756007</v>
      </c>
      <c r="BM24" s="73">
        <v>3.8520871983112499E-3</v>
      </c>
      <c r="BN24" s="73">
        <v>34.983428475559002</v>
      </c>
      <c r="BO24" s="73">
        <v>1251.4029361958101</v>
      </c>
      <c r="BP24" s="73">
        <v>0</v>
      </c>
      <c r="BQ24" s="73">
        <v>3682.1765227928299</v>
      </c>
      <c r="BR24" s="73">
        <v>990.18140247365204</v>
      </c>
      <c r="BS24" s="73">
        <v>33049.104169711798</v>
      </c>
      <c r="BT24" s="73">
        <v>5261.3611004596396</v>
      </c>
      <c r="BU24" s="90"/>
      <c r="BV24" s="73">
        <f t="shared" si="0"/>
        <v>32533.789292685746</v>
      </c>
      <c r="BW24" s="28">
        <f t="shared" si="1"/>
        <v>7.9999962564728053E-3</v>
      </c>
      <c r="BX24" s="90"/>
      <c r="BY24" s="66">
        <f t="shared" si="2"/>
        <v>2.2814851915877702E-3</v>
      </c>
      <c r="BZ24" s="66">
        <f t="shared" si="3"/>
        <v>-3.1843349414347947E-3</v>
      </c>
      <c r="CA24" s="66">
        <f t="shared" si="4"/>
        <v>-7.0229969885800045E-5</v>
      </c>
      <c r="CB24" s="66">
        <f t="shared" si="5"/>
        <v>-8.5560688421041633E-4</v>
      </c>
      <c r="CC24" s="66">
        <f t="shared" si="6"/>
        <v>-1.0310937524748436E-3</v>
      </c>
      <c r="CD24" s="66">
        <f t="shared" si="7"/>
        <v>-1.936221169665239E-3</v>
      </c>
      <c r="CE24" s="66">
        <f t="shared" si="8"/>
        <v>1.1808753587495641E-2</v>
      </c>
      <c r="CF24" s="66">
        <f t="shared" si="9"/>
        <v>5.0931808557601503E-3</v>
      </c>
      <c r="CG24" s="66">
        <f t="shared" si="10"/>
        <v>1.0002620924077754E-2</v>
      </c>
      <c r="CH24" s="66">
        <f t="shared" si="11"/>
        <v>1.9455257157489274E-3</v>
      </c>
      <c r="CI24" s="66">
        <f t="shared" si="12"/>
        <v>1.9633602192045563E-3</v>
      </c>
      <c r="CJ24" s="66">
        <f t="shared" si="13"/>
        <v>1.0641369804874875E-2</v>
      </c>
      <c r="CK24" s="66">
        <f t="shared" si="14"/>
        <v>1.1840516622328752E-2</v>
      </c>
    </row>
    <row r="25" spans="1:89" x14ac:dyDescent="0.25">
      <c r="A25" s="90" t="s">
        <v>188</v>
      </c>
      <c r="B25" s="73">
        <v>78063.379413999995</v>
      </c>
      <c r="C25" s="73">
        <v>16.626793567</v>
      </c>
      <c r="D25" s="73">
        <v>4199.5991604999999</v>
      </c>
      <c r="E25" s="73">
        <v>396.23123647</v>
      </c>
      <c r="F25" s="73">
        <v>372.66397097999999</v>
      </c>
      <c r="G25" s="73">
        <v>7.6450731116000004</v>
      </c>
      <c r="H25" s="73">
        <v>6172.9810004000001</v>
      </c>
      <c r="I25" s="73">
        <v>37.871846707000003</v>
      </c>
      <c r="J25" s="73">
        <v>181.85477252999999</v>
      </c>
      <c r="K25" s="73">
        <v>91.551449649999995</v>
      </c>
      <c r="L25" s="73">
        <v>4.7344419303</v>
      </c>
      <c r="M25" s="73">
        <v>27.630201746000001</v>
      </c>
      <c r="N25" s="73">
        <v>8.3596978812000007</v>
      </c>
      <c r="O25" s="73"/>
      <c r="P25" s="90" t="s">
        <v>188</v>
      </c>
      <c r="Q25" s="73">
        <v>5.5820426426770702</v>
      </c>
      <c r="R25" s="73">
        <v>4.7210504131340203</v>
      </c>
      <c r="S25" s="73">
        <v>37.952191999243198</v>
      </c>
      <c r="T25" s="73">
        <v>37.952191999243198</v>
      </c>
      <c r="U25" s="73">
        <v>13.7966997289637</v>
      </c>
      <c r="V25" s="73">
        <v>183.76185544180299</v>
      </c>
      <c r="W25" s="73">
        <v>27.888907197038201</v>
      </c>
      <c r="X25" s="73">
        <v>440.68373905975699</v>
      </c>
      <c r="Y25" s="73">
        <v>78228.466768740604</v>
      </c>
      <c r="Z25" s="73">
        <v>271.27057019203301</v>
      </c>
      <c r="AA25" s="73">
        <v>32.624139904834401</v>
      </c>
      <c r="AB25" s="73">
        <v>315.37094502762602</v>
      </c>
      <c r="AC25" s="73">
        <v>500.640601529695</v>
      </c>
      <c r="AD25" s="73">
        <v>91.479748564238307</v>
      </c>
      <c r="AE25" s="73">
        <v>91.479748564238307</v>
      </c>
      <c r="AF25" s="73">
        <v>33.501876059458603</v>
      </c>
      <c r="AG25" s="73">
        <v>215.67399010273701</v>
      </c>
      <c r="AH25" s="73">
        <v>8.9123033141737302</v>
      </c>
      <c r="AI25" s="73">
        <v>24.2808802540121</v>
      </c>
      <c r="AJ25" s="73">
        <v>0.72533452597143899</v>
      </c>
      <c r="AK25" s="73">
        <v>7.1016741668956103</v>
      </c>
      <c r="AL25" s="73">
        <v>8.4176743490813806</v>
      </c>
      <c r="AM25" s="73">
        <v>16.523319838842099</v>
      </c>
      <c r="AN25" s="73">
        <v>0</v>
      </c>
      <c r="AO25" s="73">
        <v>6272.3135911638701</v>
      </c>
      <c r="AP25" s="73">
        <v>3768.9581621830098</v>
      </c>
      <c r="AQ25" s="73">
        <v>385.27134882521199</v>
      </c>
      <c r="AR25" s="73">
        <v>4187.7313870676799</v>
      </c>
      <c r="AS25" s="73">
        <v>176.71290625511801</v>
      </c>
      <c r="AT25" s="73">
        <v>0.21668974535513699</v>
      </c>
      <c r="AU25" s="73">
        <v>2629.8027514621599</v>
      </c>
      <c r="AV25" s="73">
        <v>0.19650775475784901</v>
      </c>
      <c r="AW25" s="73">
        <v>2.4664841305797599E-2</v>
      </c>
      <c r="AX25" s="73">
        <v>126.61858111631</v>
      </c>
      <c r="AY25" s="73">
        <v>0.12673443961264699</v>
      </c>
      <c r="AZ25" s="73">
        <v>5.3929637945953597E-3</v>
      </c>
      <c r="BA25" s="73">
        <v>393.95195041894601</v>
      </c>
      <c r="BB25" s="73">
        <v>370.46749471476198</v>
      </c>
      <c r="BC25" s="73">
        <v>23.484455704183802</v>
      </c>
      <c r="BD25" s="73">
        <v>2.8250161697999801E-3</v>
      </c>
      <c r="BE25" s="73">
        <v>75.222006861885902</v>
      </c>
      <c r="BF25" s="73">
        <v>2.0308407105496602E-2</v>
      </c>
      <c r="BG25" s="73">
        <v>34.064603230873502</v>
      </c>
      <c r="BH25" s="73">
        <v>0.29232971389518098</v>
      </c>
      <c r="BI25" s="73">
        <v>131.44494517656199</v>
      </c>
      <c r="BJ25" s="73">
        <v>44.347241527282698</v>
      </c>
      <c r="BK25" s="73">
        <v>0.38622465869695799</v>
      </c>
      <c r="BL25" s="73">
        <v>1.8448778372658201</v>
      </c>
      <c r="BM25" s="73">
        <v>8.0295117092985403E-4</v>
      </c>
      <c r="BN25" s="73">
        <v>7.6053110684149301</v>
      </c>
      <c r="BO25" s="73">
        <v>186.768077250137</v>
      </c>
      <c r="BP25" s="73">
        <v>0</v>
      </c>
      <c r="BQ25" s="73">
        <v>748.40593661057699</v>
      </c>
      <c r="BR25" s="73">
        <v>147.95012743699399</v>
      </c>
      <c r="BS25" s="73">
        <v>6233.6734272502199</v>
      </c>
      <c r="BT25" s="73">
        <v>898.29790228342597</v>
      </c>
      <c r="BU25" s="90"/>
      <c r="BV25" s="73">
        <f t="shared" si="0"/>
        <v>6158.252369723702</v>
      </c>
      <c r="BW25" s="28">
        <f t="shared" si="1"/>
        <v>8.0000059609642675E-3</v>
      </c>
      <c r="BX25" s="90"/>
      <c r="BY25" s="66">
        <f t="shared" si="2"/>
        <v>2.1147861645226334E-3</v>
      </c>
      <c r="BZ25" s="66">
        <f t="shared" si="3"/>
        <v>-6.2233122544608083E-3</v>
      </c>
      <c r="CA25" s="66">
        <f t="shared" si="4"/>
        <v>-2.8259300420726578E-3</v>
      </c>
      <c r="CB25" s="66">
        <f t="shared" si="5"/>
        <v>-5.7524138464195998E-3</v>
      </c>
      <c r="CC25" s="66">
        <f t="shared" si="6"/>
        <v>-5.8939861008347498E-3</v>
      </c>
      <c r="CD25" s="66">
        <f t="shared" si="7"/>
        <v>-5.201002345515654E-3</v>
      </c>
      <c r="CE25" s="66">
        <f t="shared" si="8"/>
        <v>9.8319477811914593E-3</v>
      </c>
      <c r="CF25" s="66">
        <f t="shared" si="9"/>
        <v>2.1215044744132818E-3</v>
      </c>
      <c r="CG25" s="66">
        <f t="shared" si="10"/>
        <v>1.0486845548628077E-2</v>
      </c>
      <c r="CH25" s="66">
        <f t="shared" si="11"/>
        <v>-7.8317804945525992E-4</v>
      </c>
      <c r="CI25" s="66">
        <f t="shared" si="12"/>
        <v>-2.8285312953730091E-3</v>
      </c>
      <c r="CJ25" s="66">
        <f t="shared" si="13"/>
        <v>9.3631401397802749E-3</v>
      </c>
      <c r="CK25" s="66">
        <f t="shared" si="14"/>
        <v>6.9352348261008693E-3</v>
      </c>
    </row>
    <row r="26" spans="1:89" x14ac:dyDescent="0.25">
      <c r="A26" s="90" t="s">
        <v>189</v>
      </c>
      <c r="B26" s="73">
        <v>230801.15818</v>
      </c>
      <c r="C26" s="73">
        <v>52.006419743999999</v>
      </c>
      <c r="D26" s="73">
        <v>13350.803602</v>
      </c>
      <c r="E26" s="73">
        <v>1109.2545362999999</v>
      </c>
      <c r="F26" s="73">
        <v>1042.2264027000001</v>
      </c>
      <c r="G26" s="73">
        <v>22.58259438</v>
      </c>
      <c r="H26" s="73">
        <v>15393.194944999999</v>
      </c>
      <c r="I26" s="73">
        <v>113.54178218</v>
      </c>
      <c r="J26" s="73">
        <v>472.93970209000003</v>
      </c>
      <c r="K26" s="73">
        <v>274.23503463999998</v>
      </c>
      <c r="L26" s="73">
        <v>14.472376679</v>
      </c>
      <c r="M26" s="73">
        <v>80.352997827999999</v>
      </c>
      <c r="N26" s="73">
        <v>22.891636404</v>
      </c>
      <c r="O26" s="73"/>
      <c r="P26" s="90" t="s">
        <v>189</v>
      </c>
      <c r="Q26" s="73">
        <v>16.551934786830198</v>
      </c>
      <c r="R26" s="73">
        <v>14.401630576322299</v>
      </c>
      <c r="S26" s="73">
        <v>113.334734580096</v>
      </c>
      <c r="T26" s="73">
        <v>113.334734580096</v>
      </c>
      <c r="U26" s="73">
        <v>42.157118583375997</v>
      </c>
      <c r="V26" s="73">
        <v>474.59490331248799</v>
      </c>
      <c r="W26" s="73">
        <v>80.540975456380195</v>
      </c>
      <c r="X26" s="73">
        <v>1248.53033926489</v>
      </c>
      <c r="Y26" s="73">
        <v>230198.49298831</v>
      </c>
      <c r="Z26" s="73">
        <v>798.72857914861595</v>
      </c>
      <c r="AA26" s="73">
        <v>88.579993087066498</v>
      </c>
      <c r="AB26" s="73">
        <v>917.86455789540605</v>
      </c>
      <c r="AC26" s="73">
        <v>1148.1611978354899</v>
      </c>
      <c r="AD26" s="73">
        <v>273.39474819326898</v>
      </c>
      <c r="AE26" s="73">
        <v>273.39474819326898</v>
      </c>
      <c r="AF26" s="73">
        <v>106.488984398331</v>
      </c>
      <c r="AG26" s="73">
        <v>510.37684370902298</v>
      </c>
      <c r="AH26" s="73">
        <v>24.436763113916399</v>
      </c>
      <c r="AI26" s="73">
        <v>64.499742980504706</v>
      </c>
      <c r="AJ26" s="73">
        <v>2.2610758541790199</v>
      </c>
      <c r="AK26" s="73">
        <v>19.068383590706599</v>
      </c>
      <c r="AL26" s="73">
        <v>22.8653744010475</v>
      </c>
      <c r="AM26" s="73">
        <v>51.693319281734098</v>
      </c>
      <c r="AN26" s="73">
        <v>0</v>
      </c>
      <c r="AO26" s="73">
        <v>15532.1034933337</v>
      </c>
      <c r="AP26" s="73">
        <v>11980.000230771</v>
      </c>
      <c r="AQ26" s="73">
        <v>1224.62249640811</v>
      </c>
      <c r="AR26" s="73">
        <v>13311.1117115774</v>
      </c>
      <c r="AS26" s="73">
        <v>484.34083790149703</v>
      </c>
      <c r="AT26" s="73">
        <v>0.443927499616946</v>
      </c>
      <c r="AU26" s="73">
        <v>6245.71322928686</v>
      </c>
      <c r="AV26" s="73">
        <v>0.52231813222220302</v>
      </c>
      <c r="AW26" s="73">
        <v>7.1183365452471101E-2</v>
      </c>
      <c r="AX26" s="73">
        <v>355.02466237757397</v>
      </c>
      <c r="AY26" s="73">
        <v>0.31744358760341002</v>
      </c>
      <c r="AZ26" s="73">
        <v>1.58582934781769E-2</v>
      </c>
      <c r="BA26" s="73">
        <v>1099.6662580355201</v>
      </c>
      <c r="BB26" s="73">
        <v>1033.1995344818899</v>
      </c>
      <c r="BC26" s="73">
        <v>66.466723553630104</v>
      </c>
      <c r="BD26" s="73">
        <v>9.1647802502245902E-3</v>
      </c>
      <c r="BE26" s="73">
        <v>203.93113503199399</v>
      </c>
      <c r="BF26" s="73">
        <v>6.5882995311871306E-2</v>
      </c>
      <c r="BG26" s="73">
        <v>95.005896314423097</v>
      </c>
      <c r="BH26" s="73">
        <v>0.83167613044748201</v>
      </c>
      <c r="BI26" s="73">
        <v>370.33122258414699</v>
      </c>
      <c r="BJ26" s="73">
        <v>93.733766896198702</v>
      </c>
      <c r="BK26" s="73">
        <v>1.00333155254992</v>
      </c>
      <c r="BL26" s="73">
        <v>5.6233992968358102</v>
      </c>
      <c r="BM26" s="73">
        <v>2.43253998897688E-3</v>
      </c>
      <c r="BN26" s="73">
        <v>22.469218156120199</v>
      </c>
      <c r="BO26" s="73">
        <v>452.82135552048999</v>
      </c>
      <c r="BP26" s="73">
        <v>0</v>
      </c>
      <c r="BQ26" s="73">
        <v>1798.63924349386</v>
      </c>
      <c r="BR26" s="73">
        <v>356.64919175725697</v>
      </c>
      <c r="BS26" s="73">
        <v>15422.7243317515</v>
      </c>
      <c r="BT26" s="73">
        <v>2258.5403604695198</v>
      </c>
      <c r="BU26" s="90"/>
      <c r="BV26" s="73">
        <f t="shared" si="0"/>
        <v>15244.763653052381</v>
      </c>
      <c r="BW26" s="28">
        <f t="shared" si="1"/>
        <v>8.0000068142851953E-3</v>
      </c>
      <c r="BX26" s="90"/>
      <c r="BY26" s="66">
        <f t="shared" si="2"/>
        <v>-2.6111879006256423E-3</v>
      </c>
      <c r="BZ26" s="66">
        <f t="shared" si="3"/>
        <v>-6.0204194752710915E-3</v>
      </c>
      <c r="CA26" s="66">
        <f t="shared" si="4"/>
        <v>-2.9729963533172204E-3</v>
      </c>
      <c r="CB26" s="66">
        <f t="shared" si="5"/>
        <v>-8.643893669763366E-3</v>
      </c>
      <c r="CC26" s="66">
        <f t="shared" si="6"/>
        <v>-8.6611394556164473E-3</v>
      </c>
      <c r="CD26" s="66">
        <f t="shared" si="7"/>
        <v>-5.0205136740272367E-3</v>
      </c>
      <c r="CE26" s="66">
        <f t="shared" si="8"/>
        <v>1.9183403352591713E-3</v>
      </c>
      <c r="CF26" s="66">
        <f t="shared" si="9"/>
        <v>-1.8235366393647473E-3</v>
      </c>
      <c r="CG26" s="66">
        <f t="shared" si="10"/>
        <v>3.4998144904590332E-3</v>
      </c>
      <c r="CH26" s="66">
        <f t="shared" si="11"/>
        <v>-3.0641104913312024E-3</v>
      </c>
      <c r="CI26" s="66">
        <f t="shared" si="12"/>
        <v>-4.8883541554274358E-3</v>
      </c>
      <c r="CJ26" s="66">
        <f t="shared" si="13"/>
        <v>2.3393978253626875E-3</v>
      </c>
      <c r="CK26" s="66">
        <f t="shared" si="14"/>
        <v>-1.1472313507439188E-3</v>
      </c>
    </row>
    <row r="27" spans="1:89" x14ac:dyDescent="0.25">
      <c r="A27" s="90" t="s">
        <v>190</v>
      </c>
      <c r="B27" s="73">
        <v>46111.834260000003</v>
      </c>
      <c r="C27" s="73">
        <v>13.801253872</v>
      </c>
      <c r="D27" s="73">
        <v>3563.2650015999998</v>
      </c>
      <c r="E27" s="73">
        <v>296.75854423999999</v>
      </c>
      <c r="F27" s="73">
        <v>280.29197320999998</v>
      </c>
      <c r="G27" s="73">
        <v>5.4708048735999997</v>
      </c>
      <c r="H27" s="73">
        <v>3923.9029306000002</v>
      </c>
      <c r="I27" s="73">
        <v>31.440122327000001</v>
      </c>
      <c r="J27" s="73">
        <v>106.85380972999999</v>
      </c>
      <c r="K27" s="73">
        <v>74.488975303999993</v>
      </c>
      <c r="L27" s="73">
        <v>4.5458580639999999</v>
      </c>
      <c r="M27" s="73">
        <v>18.466313213999999</v>
      </c>
      <c r="N27" s="73">
        <v>6.5942983248000004</v>
      </c>
      <c r="O27" s="73"/>
      <c r="P27" s="90" t="s">
        <v>190</v>
      </c>
      <c r="Q27" s="73">
        <v>4.0242627541218097</v>
      </c>
      <c r="R27" s="73">
        <v>4.5310489332696697</v>
      </c>
      <c r="S27" s="73">
        <v>31.438468062185201</v>
      </c>
      <c r="T27" s="73">
        <v>31.438468062185201</v>
      </c>
      <c r="U27" s="73">
        <v>12.803883776104</v>
      </c>
      <c r="V27" s="73">
        <v>107.522604351396</v>
      </c>
      <c r="W27" s="73">
        <v>18.592761451311102</v>
      </c>
      <c r="X27" s="73">
        <v>260.31475451718399</v>
      </c>
      <c r="Y27" s="73">
        <v>46115.424209615398</v>
      </c>
      <c r="Z27" s="73">
        <v>186.50540320934201</v>
      </c>
      <c r="AA27" s="73">
        <v>18.934781261017498</v>
      </c>
      <c r="AB27" s="73">
        <v>206.49827680807201</v>
      </c>
      <c r="AC27" s="73">
        <v>285.98747410628999</v>
      </c>
      <c r="AD27" s="73">
        <v>74.326122822628193</v>
      </c>
      <c r="AE27" s="73">
        <v>74.326122822628193</v>
      </c>
      <c r="AF27" s="73">
        <v>28.4090130795813</v>
      </c>
      <c r="AG27" s="73">
        <v>121.556433335283</v>
      </c>
      <c r="AH27" s="73">
        <v>5.9128451020367399</v>
      </c>
      <c r="AI27" s="73">
        <v>19.102046982756701</v>
      </c>
      <c r="AJ27" s="73">
        <v>0.68250511757006505</v>
      </c>
      <c r="AK27" s="73">
        <v>4.5794217056884703</v>
      </c>
      <c r="AL27" s="73">
        <v>6.6393637516481396</v>
      </c>
      <c r="AM27" s="73">
        <v>13.7264642664947</v>
      </c>
      <c r="AN27" s="73">
        <v>0</v>
      </c>
      <c r="AO27" s="73">
        <v>3976.28536373507</v>
      </c>
      <c r="AP27" s="73">
        <v>3196.0120226194199</v>
      </c>
      <c r="AQ27" s="73">
        <v>326.70328499258699</v>
      </c>
      <c r="AR27" s="73">
        <v>3551.1243206915901</v>
      </c>
      <c r="AS27" s="73">
        <v>113.70115773582501</v>
      </c>
      <c r="AT27" s="73">
        <v>4.2985297574364603E-2</v>
      </c>
      <c r="AU27" s="73">
        <v>1669.6012433803401</v>
      </c>
      <c r="AV27" s="73">
        <v>0.13697713762903899</v>
      </c>
      <c r="AW27" s="73">
        <v>2.75397505580449E-2</v>
      </c>
      <c r="AX27" s="73">
        <v>120.083916962912</v>
      </c>
      <c r="AY27" s="73">
        <v>7.1544561914052701E-2</v>
      </c>
      <c r="AZ27" s="73">
        <v>5.8227954232047399E-3</v>
      </c>
      <c r="BA27" s="73">
        <v>295.47385845453698</v>
      </c>
      <c r="BB27" s="73">
        <v>279.04374887710799</v>
      </c>
      <c r="BC27" s="73">
        <v>16.430109577429</v>
      </c>
      <c r="BD27" s="73">
        <v>2.47018333636468E-3</v>
      </c>
      <c r="BE27" s="73">
        <v>42.466500039132001</v>
      </c>
      <c r="BF27" s="73">
        <v>1.7757442869976901E-2</v>
      </c>
      <c r="BG27" s="73">
        <v>23.00807936088</v>
      </c>
      <c r="BH27" s="73">
        <v>0.24856013966280299</v>
      </c>
      <c r="BI27" s="73">
        <v>91.172894955273705</v>
      </c>
      <c r="BJ27" s="73">
        <v>11.0066565065974</v>
      </c>
      <c r="BK27" s="73">
        <v>0.19292103540071701</v>
      </c>
      <c r="BL27" s="73">
        <v>1.56496057320171</v>
      </c>
      <c r="BM27" s="73">
        <v>8.1864133919762696E-4</v>
      </c>
      <c r="BN27" s="73">
        <v>5.4478895766574604</v>
      </c>
      <c r="BO27" s="73">
        <v>134.610899161605</v>
      </c>
      <c r="BP27" s="73">
        <v>0</v>
      </c>
      <c r="BQ27" s="73">
        <v>448.205525965878</v>
      </c>
      <c r="BR27" s="73">
        <v>105.231425943418</v>
      </c>
      <c r="BS27" s="73">
        <v>3953.4384499302701</v>
      </c>
      <c r="BT27" s="73">
        <v>608.04510955542401</v>
      </c>
      <c r="BU27" s="90"/>
      <c r="BV27" s="73">
        <f t="shared" si="0"/>
        <v>3899.0367580464304</v>
      </c>
      <c r="BW27" s="28">
        <f t="shared" si="1"/>
        <v>8.0000052135737656E-3</v>
      </c>
      <c r="BX27" s="90"/>
      <c r="BY27" s="66">
        <f t="shared" si="2"/>
        <v>7.7853108057954947E-5</v>
      </c>
      <c r="BZ27" s="66">
        <f t="shared" si="3"/>
        <v>-5.4190442548871127E-3</v>
      </c>
      <c r="CA27" s="66">
        <f t="shared" si="4"/>
        <v>-3.4071787820883835E-3</v>
      </c>
      <c r="CB27" s="66">
        <f t="shared" si="5"/>
        <v>-4.3290608152600895E-3</v>
      </c>
      <c r="CC27" s="66">
        <f t="shared" si="6"/>
        <v>-4.45330031608433E-3</v>
      </c>
      <c r="CD27" s="66">
        <f t="shared" si="7"/>
        <v>-4.1886518477600347E-3</v>
      </c>
      <c r="CE27" s="66">
        <f t="shared" si="8"/>
        <v>7.5270769569607031E-3</v>
      </c>
      <c r="CF27" s="66">
        <f t="shared" si="9"/>
        <v>-5.2616360636073189E-5</v>
      </c>
      <c r="CG27" s="66">
        <f t="shared" si="10"/>
        <v>6.2589684269182795E-3</v>
      </c>
      <c r="CH27" s="66">
        <f t="shared" si="11"/>
        <v>-2.1862628759111843E-3</v>
      </c>
      <c r="CI27" s="66">
        <f t="shared" si="12"/>
        <v>-3.2577195596158385E-3</v>
      </c>
      <c r="CJ27" s="66">
        <f t="shared" si="13"/>
        <v>6.8475085332808661E-3</v>
      </c>
      <c r="CK27" s="66">
        <f t="shared" si="14"/>
        <v>6.8339988014579226E-3</v>
      </c>
    </row>
    <row r="28" spans="1:89" x14ac:dyDescent="0.25">
      <c r="A28" s="90" t="s">
        <v>191</v>
      </c>
      <c r="B28" s="73">
        <v>81454.209352000005</v>
      </c>
      <c r="C28" s="73">
        <v>28.905969277000001</v>
      </c>
      <c r="D28" s="73">
        <v>6972.0542764000002</v>
      </c>
      <c r="E28" s="73">
        <v>477.30824439000003</v>
      </c>
      <c r="F28" s="73">
        <v>452.71291916000001</v>
      </c>
      <c r="G28" s="73">
        <v>11.455797507</v>
      </c>
      <c r="H28" s="73">
        <v>5070.6613791999998</v>
      </c>
      <c r="I28" s="73">
        <v>50.630386846</v>
      </c>
      <c r="J28" s="73">
        <v>159.68322373000001</v>
      </c>
      <c r="K28" s="73">
        <v>129.87263905</v>
      </c>
      <c r="L28" s="73">
        <v>7.6110374297999996</v>
      </c>
      <c r="M28" s="73">
        <v>26.505359474999999</v>
      </c>
      <c r="N28" s="73">
        <v>7.8904204619999998</v>
      </c>
      <c r="O28" s="73"/>
      <c r="P28" s="90" t="s">
        <v>191</v>
      </c>
      <c r="Q28" s="73">
        <v>6.2955456138473398</v>
      </c>
      <c r="R28" s="73">
        <v>7.5528821542725098</v>
      </c>
      <c r="S28" s="73">
        <v>50.3943116318137</v>
      </c>
      <c r="T28" s="73">
        <v>50.3943116318137</v>
      </c>
      <c r="U28" s="73">
        <v>22.325463550455499</v>
      </c>
      <c r="V28" s="73">
        <v>160.04969059050001</v>
      </c>
      <c r="W28" s="73">
        <v>26.567535317577899</v>
      </c>
      <c r="X28" s="73">
        <v>447.65435066764798</v>
      </c>
      <c r="Y28" s="73">
        <v>81189.112360103099</v>
      </c>
      <c r="Z28" s="73">
        <v>288.62078727569099</v>
      </c>
      <c r="AA28" s="73">
        <v>32.185636371099001</v>
      </c>
      <c r="AB28" s="73">
        <v>303.346064823549</v>
      </c>
      <c r="AC28" s="73">
        <v>357.97948583008599</v>
      </c>
      <c r="AD28" s="73">
        <v>129.079300689815</v>
      </c>
      <c r="AE28" s="73">
        <v>129.079300689815</v>
      </c>
      <c r="AF28" s="73">
        <v>55.417926194767297</v>
      </c>
      <c r="AG28" s="73">
        <v>163.00259058511801</v>
      </c>
      <c r="AH28" s="73">
        <v>7.86736971984514</v>
      </c>
      <c r="AI28" s="73">
        <v>23.193101694158099</v>
      </c>
      <c r="AJ28" s="73">
        <v>1.1834363250757001</v>
      </c>
      <c r="AK28" s="73">
        <v>5.8442327226715296</v>
      </c>
      <c r="AL28" s="73">
        <v>7.8821468865736399</v>
      </c>
      <c r="AM28" s="73">
        <v>28.666450192738999</v>
      </c>
      <c r="AN28" s="73">
        <v>0</v>
      </c>
      <c r="AO28" s="73">
        <v>5115.6325392284898</v>
      </c>
      <c r="AP28" s="73">
        <v>6234.5189665635999</v>
      </c>
      <c r="AQ28" s="73">
        <v>637.30659968385703</v>
      </c>
      <c r="AR28" s="73">
        <v>6927.2434924422196</v>
      </c>
      <c r="AS28" s="73">
        <v>162.46083119793599</v>
      </c>
      <c r="AT28" s="73">
        <v>0.1598468855713</v>
      </c>
      <c r="AU28" s="73">
        <v>2004.15637181335</v>
      </c>
      <c r="AV28" s="73">
        <v>0.25062677899215702</v>
      </c>
      <c r="AW28" s="73">
        <v>4.8777427900593501E-2</v>
      </c>
      <c r="AX28" s="73">
        <v>207.73567028775801</v>
      </c>
      <c r="AY28" s="73">
        <v>0.152263336342642</v>
      </c>
      <c r="AZ28" s="73">
        <v>1.08396590838693E-2</v>
      </c>
      <c r="BA28" s="73">
        <v>472.89464378184499</v>
      </c>
      <c r="BB28" s="73">
        <v>448.50661721063801</v>
      </c>
      <c r="BC28" s="73">
        <v>24.388026571206499</v>
      </c>
      <c r="BD28" s="73">
        <v>6.18700259373776E-3</v>
      </c>
      <c r="BE28" s="73">
        <v>64.149673413912296</v>
      </c>
      <c r="BF28" s="73">
        <v>4.4476677788984599E-2</v>
      </c>
      <c r="BG28" s="73">
        <v>34.9968091789436</v>
      </c>
      <c r="BH28" s="73">
        <v>0.39971010400304202</v>
      </c>
      <c r="BI28" s="73">
        <v>136.64147242073</v>
      </c>
      <c r="BJ28" s="73">
        <v>32.782182547639103</v>
      </c>
      <c r="BK28" s="73">
        <v>0.32089086227175201</v>
      </c>
      <c r="BL28" s="73">
        <v>3.5877168985377801</v>
      </c>
      <c r="BM28" s="73">
        <v>1.6562762088217901E-3</v>
      </c>
      <c r="BN28" s="73">
        <v>11.3692436096275</v>
      </c>
      <c r="BO28" s="73">
        <v>150.34039856725701</v>
      </c>
      <c r="BP28" s="73">
        <v>0</v>
      </c>
      <c r="BQ28" s="73">
        <v>583.54093851482401</v>
      </c>
      <c r="BR28" s="73">
        <v>113.362244003988</v>
      </c>
      <c r="BS28" s="73">
        <v>5077.5693740526904</v>
      </c>
      <c r="BT28" s="73">
        <v>730.67911648730296</v>
      </c>
      <c r="BU28" s="90"/>
      <c r="BV28" s="73">
        <f t="shared" si="0"/>
        <v>5017.4898668060932</v>
      </c>
      <c r="BW28" s="28">
        <f t="shared" si="1"/>
        <v>7.9999968609778885E-3</v>
      </c>
      <c r="BX28" s="90"/>
      <c r="BY28" s="66">
        <f t="shared" si="2"/>
        <v>-3.2545523921459155E-3</v>
      </c>
      <c r="BZ28" s="66">
        <f t="shared" si="3"/>
        <v>-8.2861460885721855E-3</v>
      </c>
      <c r="CA28" s="66">
        <f t="shared" si="4"/>
        <v>-6.4271995284750569E-3</v>
      </c>
      <c r="CB28" s="66">
        <f t="shared" si="5"/>
        <v>-9.2468560097796297E-3</v>
      </c>
      <c r="CC28" s="66">
        <f t="shared" si="6"/>
        <v>-9.291322980503211E-3</v>
      </c>
      <c r="CD28" s="66">
        <f t="shared" si="7"/>
        <v>-7.5554667686480951E-3</v>
      </c>
      <c r="CE28" s="66">
        <f t="shared" si="8"/>
        <v>1.362345922176411E-3</v>
      </c>
      <c r="CF28" s="66">
        <f t="shared" si="9"/>
        <v>-4.6627179623248555E-3</v>
      </c>
      <c r="CG28" s="66">
        <f t="shared" si="10"/>
        <v>2.2949615616455555E-3</v>
      </c>
      <c r="CH28" s="66">
        <f t="shared" si="11"/>
        <v>-6.1085873513325199E-3</v>
      </c>
      <c r="CI28" s="66">
        <f t="shared" si="12"/>
        <v>-7.6409130902169373E-3</v>
      </c>
      <c r="CJ28" s="66">
        <f t="shared" si="13"/>
        <v>2.3457837889935148E-3</v>
      </c>
      <c r="CK28" s="66">
        <f t="shared" si="14"/>
        <v>-1.0485595116515186E-3</v>
      </c>
    </row>
    <row r="29" spans="1:89" x14ac:dyDescent="0.25">
      <c r="A29" s="90" t="s">
        <v>192</v>
      </c>
      <c r="B29" s="73">
        <v>132554.69149999999</v>
      </c>
      <c r="C29" s="73">
        <v>32.588546684000001</v>
      </c>
      <c r="D29" s="73">
        <v>6435.1946194000002</v>
      </c>
      <c r="E29" s="73">
        <v>794.38492406</v>
      </c>
      <c r="F29" s="73">
        <v>742.06615167999996</v>
      </c>
      <c r="G29" s="73">
        <v>12.492401708999999</v>
      </c>
      <c r="H29" s="73">
        <v>8898.8818621999999</v>
      </c>
      <c r="I29" s="73">
        <v>58.668236970000002</v>
      </c>
      <c r="J29" s="73">
        <v>256.16689694000002</v>
      </c>
      <c r="K29" s="73">
        <v>133.34261036999999</v>
      </c>
      <c r="L29" s="73">
        <v>7.2301445059000002</v>
      </c>
      <c r="M29" s="73">
        <v>41.237485474000003</v>
      </c>
      <c r="N29" s="73">
        <v>13.225449469999999</v>
      </c>
      <c r="O29" s="73"/>
      <c r="P29" s="90" t="s">
        <v>192</v>
      </c>
      <c r="Q29" s="73">
        <v>8.2829218732666607</v>
      </c>
      <c r="R29" s="73">
        <v>7.1353985704484897</v>
      </c>
      <c r="S29" s="73">
        <v>58.088586579084001</v>
      </c>
      <c r="T29" s="73">
        <v>58.088586579084001</v>
      </c>
      <c r="U29" s="73">
        <v>21.886181514624901</v>
      </c>
      <c r="V29" s="73">
        <v>255.34071591937899</v>
      </c>
      <c r="W29" s="73">
        <v>41.060595052536797</v>
      </c>
      <c r="X29" s="73">
        <v>558.57342508511704</v>
      </c>
      <c r="Y29" s="73">
        <v>131597.07276950101</v>
      </c>
      <c r="Z29" s="73">
        <v>399.10085045138601</v>
      </c>
      <c r="AA29" s="73">
        <v>40.0920017335038</v>
      </c>
      <c r="AB29" s="73">
        <v>461.603283725219</v>
      </c>
      <c r="AC29" s="73">
        <v>675.98235685786506</v>
      </c>
      <c r="AD29" s="73">
        <v>131.883688114504</v>
      </c>
      <c r="AE29" s="73">
        <v>131.883688114504</v>
      </c>
      <c r="AF29" s="73">
        <v>50.814459217028499</v>
      </c>
      <c r="AG29" s="73">
        <v>284.57916700125998</v>
      </c>
      <c r="AH29" s="73">
        <v>12.8266357209346</v>
      </c>
      <c r="AI29" s="73">
        <v>37.866814377113499</v>
      </c>
      <c r="AJ29" s="73">
        <v>1.15403356792411</v>
      </c>
      <c r="AK29" s="73">
        <v>9.7747221397320398</v>
      </c>
      <c r="AL29" s="73">
        <v>13.122074466043401</v>
      </c>
      <c r="AM29" s="73">
        <v>32.0835683683041</v>
      </c>
      <c r="AN29" s="73">
        <v>0</v>
      </c>
      <c r="AO29" s="73">
        <v>8903.7746662477894</v>
      </c>
      <c r="AP29" s="73">
        <v>5716.6423767632796</v>
      </c>
      <c r="AQ29" s="73">
        <v>584.36675428848503</v>
      </c>
      <c r="AR29" s="73">
        <v>6351.8235902688002</v>
      </c>
      <c r="AS29" s="73">
        <v>253.23212784165801</v>
      </c>
      <c r="AT29" s="73">
        <v>9.5814512056526399E-2</v>
      </c>
      <c r="AU29" s="73">
        <v>3749.88796637715</v>
      </c>
      <c r="AV29" s="73">
        <v>0.31343528446788599</v>
      </c>
      <c r="AW29" s="73">
        <v>4.1513758044941201E-2</v>
      </c>
      <c r="AX29" s="73">
        <v>217.018745142391</v>
      </c>
      <c r="AY29" s="73">
        <v>0.159064156296676</v>
      </c>
      <c r="AZ29" s="73">
        <v>9.6007905631155799E-3</v>
      </c>
      <c r="BA29" s="73">
        <v>782.79429726409398</v>
      </c>
      <c r="BB29" s="73">
        <v>731.19584366091499</v>
      </c>
      <c r="BC29" s="73">
        <v>51.598453603179003</v>
      </c>
      <c r="BD29" s="73">
        <v>6.5570063300208698E-3</v>
      </c>
      <c r="BE29" s="73">
        <v>152.45566802030399</v>
      </c>
      <c r="BF29" s="73">
        <v>4.7136982994648302E-2</v>
      </c>
      <c r="BG29" s="73">
        <v>71.577020839189302</v>
      </c>
      <c r="BH29" s="73">
        <v>0.586617187453496</v>
      </c>
      <c r="BI29" s="73">
        <v>284.44485962179698</v>
      </c>
      <c r="BJ29" s="73">
        <v>26.305240901279301</v>
      </c>
      <c r="BK29" s="73">
        <v>0.67861200074957295</v>
      </c>
      <c r="BL29" s="73">
        <v>3.75964167606387</v>
      </c>
      <c r="BM29" s="73">
        <v>1.55668221189724E-3</v>
      </c>
      <c r="BN29" s="73">
        <v>12.3170922101224</v>
      </c>
      <c r="BO29" s="73">
        <v>273.46250987875101</v>
      </c>
      <c r="BP29" s="73">
        <v>0</v>
      </c>
      <c r="BQ29" s="73">
        <v>1049.8722552558099</v>
      </c>
      <c r="BR29" s="73">
        <v>220.394622774814</v>
      </c>
      <c r="BS29" s="73">
        <v>8855.88108522517</v>
      </c>
      <c r="BT29" s="73">
        <v>1331.7602642519601</v>
      </c>
      <c r="BU29" s="90"/>
      <c r="BV29" s="73">
        <f t="shared" si="0"/>
        <v>8744.6830725590808</v>
      </c>
      <c r="BW29" s="28">
        <f t="shared" si="1"/>
        <v>7.9999796113478273E-3</v>
      </c>
      <c r="BX29" s="90"/>
      <c r="BY29" s="66">
        <f t="shared" si="2"/>
        <v>-7.2243292158314341E-3</v>
      </c>
      <c r="BZ29" s="66">
        <f t="shared" si="3"/>
        <v>-1.5495576424211335E-2</v>
      </c>
      <c r="CA29" s="66">
        <f t="shared" si="4"/>
        <v>-1.2955479058840532E-2</v>
      </c>
      <c r="CB29" s="66">
        <f t="shared" si="5"/>
        <v>-1.4590693308563565E-2</v>
      </c>
      <c r="CC29" s="66">
        <f t="shared" si="6"/>
        <v>-1.4648704828370288E-2</v>
      </c>
      <c r="CD29" s="66">
        <f t="shared" si="7"/>
        <v>-1.4033290232037572E-2</v>
      </c>
      <c r="CE29" s="66">
        <f t="shared" si="8"/>
        <v>-4.8321550550620741E-3</v>
      </c>
      <c r="CF29" s="66">
        <f t="shared" si="9"/>
        <v>-9.8801399335112974E-3</v>
      </c>
      <c r="CG29" s="66">
        <f t="shared" si="10"/>
        <v>-3.2251669926521825E-3</v>
      </c>
      <c r="CH29" s="66">
        <f t="shared" si="11"/>
        <v>-1.0941155654953539E-2</v>
      </c>
      <c r="CI29" s="66">
        <f t="shared" si="12"/>
        <v>-1.3104293472169916E-2</v>
      </c>
      <c r="CJ29" s="66">
        <f t="shared" si="13"/>
        <v>-4.2895540169328285E-3</v>
      </c>
      <c r="CK29" s="66">
        <f t="shared" si="14"/>
        <v>-7.8163698096680549E-3</v>
      </c>
    </row>
    <row r="30" spans="1:89" x14ac:dyDescent="0.25">
      <c r="A30" s="90" t="s">
        <v>193</v>
      </c>
      <c r="B30" s="73">
        <v>68033.904139000006</v>
      </c>
      <c r="C30" s="73">
        <v>11.300238780000001</v>
      </c>
      <c r="D30" s="73">
        <v>2909.3782249000001</v>
      </c>
      <c r="E30" s="73">
        <v>326.41669658000001</v>
      </c>
      <c r="F30" s="73">
        <v>303.60941288999999</v>
      </c>
      <c r="G30" s="73">
        <v>5.3795077677999998</v>
      </c>
      <c r="H30" s="73">
        <v>5945.8833332000004</v>
      </c>
      <c r="I30" s="73">
        <v>31.789290912999999</v>
      </c>
      <c r="J30" s="73">
        <v>152.09386534000001</v>
      </c>
      <c r="K30" s="73">
        <v>67.747524185000003</v>
      </c>
      <c r="L30" s="73">
        <v>3.4713032009</v>
      </c>
      <c r="M30" s="73">
        <v>28.608499809000001</v>
      </c>
      <c r="N30" s="73">
        <v>9.9844922814999997</v>
      </c>
      <c r="O30" s="73"/>
      <c r="P30" s="90" t="s">
        <v>193</v>
      </c>
      <c r="Q30" s="73">
        <v>5.3714517040767804</v>
      </c>
      <c r="R30" s="73">
        <v>3.4789575931051102</v>
      </c>
      <c r="S30" s="73">
        <v>31.924562524978199</v>
      </c>
      <c r="T30" s="73">
        <v>31.924562524978199</v>
      </c>
      <c r="U30" s="73">
        <v>9.4598044280328608</v>
      </c>
      <c r="V30" s="73">
        <v>153.03481480185101</v>
      </c>
      <c r="W30" s="73">
        <v>28.7880373645948</v>
      </c>
      <c r="X30" s="73">
        <v>393.67440728027901</v>
      </c>
      <c r="Y30" s="73">
        <v>67975.046027877397</v>
      </c>
      <c r="Z30" s="73">
        <v>256.21380054762801</v>
      </c>
      <c r="AA30" s="73">
        <v>30.002460630962702</v>
      </c>
      <c r="AB30" s="73">
        <v>318.393200712544</v>
      </c>
      <c r="AC30" s="73">
        <v>440.91254732362199</v>
      </c>
      <c r="AD30" s="73">
        <v>67.897941632172007</v>
      </c>
      <c r="AE30" s="73">
        <v>67.897941632172007</v>
      </c>
      <c r="AF30" s="73">
        <v>23.322361333134801</v>
      </c>
      <c r="AG30" s="73">
        <v>186.124111538286</v>
      </c>
      <c r="AH30" s="73">
        <v>9.4022388828769099</v>
      </c>
      <c r="AI30" s="73">
        <v>28.084411448606399</v>
      </c>
      <c r="AJ30" s="73">
        <v>0.47843061957814498</v>
      </c>
      <c r="AK30" s="73">
        <v>7.51864419707975</v>
      </c>
      <c r="AL30" s="73">
        <v>10.049228605753701</v>
      </c>
      <c r="AM30" s="73">
        <v>11.262301260492601</v>
      </c>
      <c r="AN30" s="73">
        <v>0</v>
      </c>
      <c r="AO30" s="73">
        <v>6020.6879390642398</v>
      </c>
      <c r="AP30" s="73">
        <v>2623.7642701323298</v>
      </c>
      <c r="AQ30" s="73">
        <v>268.20692200598501</v>
      </c>
      <c r="AR30" s="73">
        <v>2915.2935534714502</v>
      </c>
      <c r="AS30" s="73">
        <v>172.332804495224</v>
      </c>
      <c r="AT30" s="73">
        <v>0.132925883364473</v>
      </c>
      <c r="AU30" s="73">
        <v>2575.50856931827</v>
      </c>
      <c r="AV30" s="73">
        <v>0.13317294102085001</v>
      </c>
      <c r="AW30" s="73">
        <v>8.4951706652997994E-3</v>
      </c>
      <c r="AX30" s="73">
        <v>66.008077404277898</v>
      </c>
      <c r="AY30" s="73">
        <v>7.8938270253586601E-2</v>
      </c>
      <c r="AZ30" s="73">
        <v>2.00529518234979E-3</v>
      </c>
      <c r="BA30" s="73">
        <v>324.82278874770299</v>
      </c>
      <c r="BB30" s="73">
        <v>302.10585326045401</v>
      </c>
      <c r="BC30" s="73">
        <v>22.716935487249</v>
      </c>
      <c r="BD30" s="73">
        <v>1.4816232631712301E-3</v>
      </c>
      <c r="BE30" s="73">
        <v>76.137023209157903</v>
      </c>
      <c r="BF30" s="73">
        <v>1.06509797891279E-2</v>
      </c>
      <c r="BG30" s="73">
        <v>32.198753936628101</v>
      </c>
      <c r="BH30" s="73">
        <v>0.21771502042031099</v>
      </c>
      <c r="BI30" s="73">
        <v>125.829811449704</v>
      </c>
      <c r="BJ30" s="73">
        <v>28.453735561077298</v>
      </c>
      <c r="BK30" s="73">
        <v>0.36529134300060001</v>
      </c>
      <c r="BL30" s="73">
        <v>0.98117627055121004</v>
      </c>
      <c r="BM30" s="73">
        <v>3.34463174545434E-4</v>
      </c>
      <c r="BN30" s="73">
        <v>5.3689345780629001</v>
      </c>
      <c r="BO30" s="73">
        <v>209.43503718062499</v>
      </c>
      <c r="BP30" s="73">
        <v>0</v>
      </c>
      <c r="BQ30" s="73">
        <v>675.22473935424398</v>
      </c>
      <c r="BR30" s="73">
        <v>169.65473229147199</v>
      </c>
      <c r="BS30" s="73">
        <v>5985.1057777630704</v>
      </c>
      <c r="BT30" s="73">
        <v>951.09241720051602</v>
      </c>
      <c r="BU30" s="90"/>
      <c r="BV30" s="73">
        <f t="shared" si="0"/>
        <v>5899.3930434478107</v>
      </c>
      <c r="BW30" s="28">
        <f t="shared" si="1"/>
        <v>8.0000044267800018E-3</v>
      </c>
      <c r="BX30" s="90"/>
      <c r="BY30" s="66">
        <f t="shared" si="2"/>
        <v>-8.6512911271938153E-4</v>
      </c>
      <c r="BZ30" s="66">
        <f t="shared" si="3"/>
        <v>-3.3572316697010624E-3</v>
      </c>
      <c r="CA30" s="66">
        <f t="shared" si="4"/>
        <v>2.0331933884785423E-3</v>
      </c>
      <c r="CB30" s="66">
        <f t="shared" si="5"/>
        <v>-4.8830462687633278E-3</v>
      </c>
      <c r="CC30" s="66">
        <f t="shared" si="6"/>
        <v>-4.9522826556458793E-3</v>
      </c>
      <c r="CD30" s="66">
        <f t="shared" si="7"/>
        <v>-1.9654567282879412E-3</v>
      </c>
      <c r="CE30" s="66">
        <f t="shared" si="8"/>
        <v>6.5965715041975022E-3</v>
      </c>
      <c r="CF30" s="66">
        <f t="shared" si="9"/>
        <v>4.2552572924136091E-3</v>
      </c>
      <c r="CG30" s="66">
        <f t="shared" si="10"/>
        <v>6.1866365204641801E-3</v>
      </c>
      <c r="CH30" s="66">
        <f t="shared" si="11"/>
        <v>2.2202648581113376E-3</v>
      </c>
      <c r="CI30" s="66">
        <f t="shared" si="12"/>
        <v>2.2050485832311255E-3</v>
      </c>
      <c r="CJ30" s="66">
        <f t="shared" si="13"/>
        <v>6.2756718036056335E-3</v>
      </c>
      <c r="CK30" s="66">
        <f t="shared" si="14"/>
        <v>6.483687144878598E-3</v>
      </c>
    </row>
    <row r="31" spans="1:89" x14ac:dyDescent="0.25">
      <c r="A31" s="90" t="s">
        <v>194</v>
      </c>
      <c r="B31" s="73">
        <v>306584.09589</v>
      </c>
      <c r="C31" s="73">
        <v>52.560898045999998</v>
      </c>
      <c r="D31" s="73">
        <v>12869.039393999999</v>
      </c>
      <c r="E31" s="73">
        <v>1305.793377</v>
      </c>
      <c r="F31" s="73">
        <v>1218.9528703999999</v>
      </c>
      <c r="G31" s="73">
        <v>24.169064510999998</v>
      </c>
      <c r="H31" s="73">
        <v>17969.609344</v>
      </c>
      <c r="I31" s="73">
        <v>116.62066369999999</v>
      </c>
      <c r="J31" s="73">
        <v>548.35638785000003</v>
      </c>
      <c r="K31" s="73">
        <v>273.22677449999998</v>
      </c>
      <c r="L31" s="73">
        <v>12.891583817000001</v>
      </c>
      <c r="M31" s="73">
        <v>100.63937618</v>
      </c>
      <c r="N31" s="73">
        <v>27.727676642999999</v>
      </c>
      <c r="O31" s="73"/>
      <c r="P31" s="90" t="s">
        <v>194</v>
      </c>
      <c r="Q31" s="73">
        <v>19.345666316814398</v>
      </c>
      <c r="R31" s="73">
        <v>12.802354240911701</v>
      </c>
      <c r="S31" s="73">
        <v>116.192310157623</v>
      </c>
      <c r="T31" s="73">
        <v>116.192310157623</v>
      </c>
      <c r="U31" s="73">
        <v>35.956453423485797</v>
      </c>
      <c r="V31" s="73">
        <v>548.18005087108395</v>
      </c>
      <c r="W31" s="73">
        <v>100.58516348769101</v>
      </c>
      <c r="X31" s="73">
        <v>1563.28487798321</v>
      </c>
      <c r="Y31" s="73">
        <v>305048.77376191103</v>
      </c>
      <c r="Z31" s="73">
        <v>950.54768748894605</v>
      </c>
      <c r="AA31" s="73">
        <v>111.909656209441</v>
      </c>
      <c r="AB31" s="73">
        <v>1146.67339939099</v>
      </c>
      <c r="AC31" s="73">
        <v>1283.9195037595</v>
      </c>
      <c r="AD31" s="73">
        <v>271.92138328733103</v>
      </c>
      <c r="AE31" s="73">
        <v>271.92138328733103</v>
      </c>
      <c r="AF31" s="73">
        <v>102.476240142859</v>
      </c>
      <c r="AG31" s="73">
        <v>563.11900193312204</v>
      </c>
      <c r="AH31" s="73">
        <v>29.752762562792999</v>
      </c>
      <c r="AI31" s="73">
        <v>75.081152963894496</v>
      </c>
      <c r="AJ31" s="73">
        <v>1.9461799642807101</v>
      </c>
      <c r="AK31" s="73">
        <v>23.016300540608501</v>
      </c>
      <c r="AL31" s="73">
        <v>27.594171825701299</v>
      </c>
      <c r="AM31" s="73">
        <v>52.044625147020703</v>
      </c>
      <c r="AN31" s="73">
        <v>0</v>
      </c>
      <c r="AO31" s="73">
        <v>18057.618865281001</v>
      </c>
      <c r="AP31" s="73">
        <v>11528.578885232801</v>
      </c>
      <c r="AQ31" s="73">
        <v>1178.4767389010999</v>
      </c>
      <c r="AR31" s="73">
        <v>12809.5318642768</v>
      </c>
      <c r="AS31" s="73">
        <v>581.17924566047702</v>
      </c>
      <c r="AT31" s="73">
        <v>0.64043207824203396</v>
      </c>
      <c r="AU31" s="73">
        <v>7202.0192909604903</v>
      </c>
      <c r="AV31" s="73">
        <v>0.579808774064826</v>
      </c>
      <c r="AW31" s="73">
        <v>4.76713650468207E-2</v>
      </c>
      <c r="AX31" s="73">
        <v>307.25889228768102</v>
      </c>
      <c r="AY31" s="73">
        <v>0.36720502157773699</v>
      </c>
      <c r="AZ31" s="73">
        <v>1.13774198096308E-2</v>
      </c>
      <c r="BA31" s="73">
        <v>1290.1131031294201</v>
      </c>
      <c r="BB31" s="73">
        <v>1204.2826318584</v>
      </c>
      <c r="BC31" s="73">
        <v>85.830471271019604</v>
      </c>
      <c r="BD31" s="73">
        <v>8.7429725800139899E-3</v>
      </c>
      <c r="BE31" s="73">
        <v>287.285988635173</v>
      </c>
      <c r="BF31" s="73">
        <v>6.2851028841967096E-2</v>
      </c>
      <c r="BG31" s="73">
        <v>122.90835035852599</v>
      </c>
      <c r="BH31" s="73">
        <v>0.88584749020321096</v>
      </c>
      <c r="BI31" s="73">
        <v>477.42680401461598</v>
      </c>
      <c r="BJ31" s="73">
        <v>133.263857796026</v>
      </c>
      <c r="BK31" s="73">
        <v>1.4208395641462299</v>
      </c>
      <c r="BL31" s="73">
        <v>5.37589509747185</v>
      </c>
      <c r="BM31" s="73">
        <v>1.9257504257676201E-3</v>
      </c>
      <c r="BN31" s="73">
        <v>23.972844496326498</v>
      </c>
      <c r="BO31" s="73">
        <v>518.57021026524501</v>
      </c>
      <c r="BP31" s="73">
        <v>0</v>
      </c>
      <c r="BQ31" s="73">
        <v>2065.5137707113099</v>
      </c>
      <c r="BR31" s="73">
        <v>422.88997381041298</v>
      </c>
      <c r="BS31" s="73">
        <v>17920.094603085301</v>
      </c>
      <c r="BT31" s="73">
        <v>2713.3403410569999</v>
      </c>
      <c r="BU31" s="90"/>
      <c r="BV31" s="73">
        <f t="shared" si="0"/>
        <v>17713.481377707583</v>
      </c>
      <c r="BW31" s="28">
        <f t="shared" si="1"/>
        <v>7.9999988468466114E-3</v>
      </c>
      <c r="BX31" s="90"/>
      <c r="BY31" s="66">
        <f t="shared" si="2"/>
        <v>-5.0078335721623077E-3</v>
      </c>
      <c r="BZ31" s="66">
        <f t="shared" si="3"/>
        <v>-9.822375913886898E-3</v>
      </c>
      <c r="CA31" s="66">
        <f t="shared" si="4"/>
        <v>-4.6240848210429919E-3</v>
      </c>
      <c r="CB31" s="66">
        <f t="shared" si="5"/>
        <v>-1.2008235105774983E-2</v>
      </c>
      <c r="CC31" s="66">
        <f t="shared" si="6"/>
        <v>-1.2035115464953032E-2</v>
      </c>
      <c r="CD31" s="66">
        <f t="shared" si="7"/>
        <v>-8.1186433419545463E-3</v>
      </c>
      <c r="CE31" s="66">
        <f t="shared" si="8"/>
        <v>-2.7554711939929951E-3</v>
      </c>
      <c r="CF31" s="66">
        <f t="shared" si="9"/>
        <v>-3.6730501163919908E-3</v>
      </c>
      <c r="CG31" s="66">
        <f t="shared" si="10"/>
        <v>-3.2157367511932656E-4</v>
      </c>
      <c r="CH31" s="66">
        <f t="shared" si="11"/>
        <v>-4.7776840869925476E-3</v>
      </c>
      <c r="CI31" s="66">
        <f t="shared" si="12"/>
        <v>-6.921537132670544E-3</v>
      </c>
      <c r="CJ31" s="66">
        <f t="shared" si="13"/>
        <v>-5.3868271413001355E-4</v>
      </c>
      <c r="CK31" s="66">
        <f t="shared" si="14"/>
        <v>-4.8148576967917047E-3</v>
      </c>
    </row>
    <row r="32" spans="1:89" x14ac:dyDescent="0.25">
      <c r="A32" s="90" t="s">
        <v>195</v>
      </c>
      <c r="B32" s="73">
        <v>61297.495964000002</v>
      </c>
      <c r="C32" s="73">
        <v>12.474665361</v>
      </c>
      <c r="D32" s="73">
        <v>2787.2563795000001</v>
      </c>
      <c r="E32" s="73">
        <v>301.43001941</v>
      </c>
      <c r="F32" s="73">
        <v>281.81395055000002</v>
      </c>
      <c r="G32" s="73">
        <v>5.1024632763</v>
      </c>
      <c r="H32" s="73">
        <v>4200.8490572999999</v>
      </c>
      <c r="I32" s="73">
        <v>25.921345477999999</v>
      </c>
      <c r="J32" s="73">
        <v>123.85713878</v>
      </c>
      <c r="K32" s="73">
        <v>59.107005065999999</v>
      </c>
      <c r="L32" s="73">
        <v>3.0219434127999998</v>
      </c>
      <c r="M32" s="73">
        <v>20.257843880999999</v>
      </c>
      <c r="N32" s="73">
        <v>6.1187171843000003</v>
      </c>
      <c r="O32" s="73"/>
      <c r="P32" s="90" t="s">
        <v>195</v>
      </c>
      <c r="Q32" s="73">
        <v>3.9219143767339899</v>
      </c>
      <c r="R32" s="73">
        <v>2.99650975991461</v>
      </c>
      <c r="S32" s="73">
        <v>25.794391581796599</v>
      </c>
      <c r="T32" s="73">
        <v>25.794391581796599</v>
      </c>
      <c r="U32" s="73">
        <v>8.6466546966881008</v>
      </c>
      <c r="V32" s="73">
        <v>124.048959195359</v>
      </c>
      <c r="W32" s="73">
        <v>20.260420538430701</v>
      </c>
      <c r="X32" s="73">
        <v>289.851827439999</v>
      </c>
      <c r="Y32" s="73">
        <v>61050.797965574799</v>
      </c>
      <c r="Z32" s="73">
        <v>192.74889177191801</v>
      </c>
      <c r="AA32" s="73">
        <v>20.4848405991428</v>
      </c>
      <c r="AB32" s="73">
        <v>228.86149362011</v>
      </c>
      <c r="AC32" s="73">
        <v>321.04855403530001</v>
      </c>
      <c r="AD32" s="73">
        <v>58.7345656922177</v>
      </c>
      <c r="AE32" s="73">
        <v>58.7345656922177</v>
      </c>
      <c r="AF32" s="73">
        <v>22.117255114447399</v>
      </c>
      <c r="AG32" s="73">
        <v>137.863838242291</v>
      </c>
      <c r="AH32" s="73">
        <v>6.2083162899375504</v>
      </c>
      <c r="AI32" s="73">
        <v>17.174110608132001</v>
      </c>
      <c r="AJ32" s="73">
        <v>0.470715757646125</v>
      </c>
      <c r="AK32" s="73">
        <v>4.7635759184041602</v>
      </c>
      <c r="AL32" s="73">
        <v>6.1010810412370899</v>
      </c>
      <c r="AM32" s="73">
        <v>12.325699841156901</v>
      </c>
      <c r="AN32" s="73">
        <v>0</v>
      </c>
      <c r="AO32" s="73">
        <v>4227.7058802780002</v>
      </c>
      <c r="AP32" s="73">
        <v>2488.1897575400799</v>
      </c>
      <c r="AQ32" s="73">
        <v>254.34812718243799</v>
      </c>
      <c r="AR32" s="73">
        <v>2764.6551398369602</v>
      </c>
      <c r="AS32" s="73">
        <v>123.303855534934</v>
      </c>
      <c r="AT32" s="73">
        <v>6.5662947998478896E-2</v>
      </c>
      <c r="AU32" s="73">
        <v>1762.8603013921499</v>
      </c>
      <c r="AV32" s="73">
        <v>0.124272031426886</v>
      </c>
      <c r="AW32" s="73">
        <v>1.5613827158738301E-2</v>
      </c>
      <c r="AX32" s="73">
        <v>83.131198392830598</v>
      </c>
      <c r="AY32" s="73">
        <v>6.7101656982864494E-2</v>
      </c>
      <c r="AZ32" s="73">
        <v>3.53609435341192E-3</v>
      </c>
      <c r="BA32" s="73">
        <v>298.01644844937999</v>
      </c>
      <c r="BB32" s="73">
        <v>278.59913179577597</v>
      </c>
      <c r="BC32" s="73">
        <v>19.4173166536042</v>
      </c>
      <c r="BD32" s="73">
        <v>2.2086033573085898E-3</v>
      </c>
      <c r="BE32" s="73">
        <v>58.829170959616803</v>
      </c>
      <c r="BF32" s="73">
        <v>1.5877035529687999E-2</v>
      </c>
      <c r="BG32" s="73">
        <v>27.1838424594762</v>
      </c>
      <c r="BH32" s="73">
        <v>0.22108707694681801</v>
      </c>
      <c r="BI32" s="73">
        <v>107.344281152135</v>
      </c>
      <c r="BJ32" s="73">
        <v>15.790394895123301</v>
      </c>
      <c r="BK32" s="73">
        <v>0.27055634701852399</v>
      </c>
      <c r="BL32" s="73">
        <v>1.32416704564118</v>
      </c>
      <c r="BM32" s="73">
        <v>5.5616530343865795E-4</v>
      </c>
      <c r="BN32" s="73">
        <v>5.0509278695745596</v>
      </c>
      <c r="BO32" s="73">
        <v>127.465783872809</v>
      </c>
      <c r="BP32" s="73">
        <v>0</v>
      </c>
      <c r="BQ32" s="73">
        <v>500.480752430785</v>
      </c>
      <c r="BR32" s="73">
        <v>102.697100786726</v>
      </c>
      <c r="BS32" s="73">
        <v>4201.9304686475098</v>
      </c>
      <c r="BT32" s="73">
        <v>629.31306524050399</v>
      </c>
      <c r="BU32" s="90"/>
      <c r="BV32" s="73">
        <f t="shared" si="0"/>
        <v>4150.9613217131355</v>
      </c>
      <c r="BW32" s="28">
        <f t="shared" si="1"/>
        <v>8.000005062386073E-3</v>
      </c>
      <c r="BX32" s="90"/>
      <c r="BY32" s="66">
        <f t="shared" si="2"/>
        <v>-4.0246015688811922E-3</v>
      </c>
      <c r="BZ32" s="66">
        <f t="shared" si="3"/>
        <v>-1.194144416160574E-2</v>
      </c>
      <c r="CA32" s="66">
        <f t="shared" si="4"/>
        <v>-8.1087767272755486E-3</v>
      </c>
      <c r="CB32" s="66">
        <f t="shared" si="5"/>
        <v>-1.1324588597053186E-2</v>
      </c>
      <c r="CC32" s="66">
        <f t="shared" si="6"/>
        <v>-1.1407592661576422E-2</v>
      </c>
      <c r="CD32" s="66">
        <f t="shared" si="7"/>
        <v>-1.010010340786043E-2</v>
      </c>
      <c r="CE32" s="66">
        <f t="shared" si="8"/>
        <v>2.5742685175289521E-4</v>
      </c>
      <c r="CF32" s="66">
        <f t="shared" si="9"/>
        <v>-4.8976584302365131E-3</v>
      </c>
      <c r="CG32" s="66">
        <f t="shared" si="10"/>
        <v>1.5487231276973307E-3</v>
      </c>
      <c r="CH32" s="66">
        <f t="shared" si="11"/>
        <v>-6.3011037924595647E-3</v>
      </c>
      <c r="CI32" s="66">
        <f t="shared" si="12"/>
        <v>-8.4163233426744043E-3</v>
      </c>
      <c r="CJ32" s="66">
        <f t="shared" si="13"/>
        <v>1.2719307374651131E-4</v>
      </c>
      <c r="CK32" s="66">
        <f t="shared" si="14"/>
        <v>-2.8823268884142781E-3</v>
      </c>
    </row>
    <row r="33" spans="1:89" x14ac:dyDescent="0.25">
      <c r="A33" s="90" t="s">
        <v>196</v>
      </c>
      <c r="B33" s="73">
        <v>641761.50009999995</v>
      </c>
      <c r="C33" s="73">
        <v>96.526945014999995</v>
      </c>
      <c r="D33" s="73">
        <v>27398.296803000001</v>
      </c>
      <c r="E33" s="73">
        <v>2552.3777820999999</v>
      </c>
      <c r="F33" s="73">
        <v>2383.5176061000002</v>
      </c>
      <c r="G33" s="73">
        <v>48.806645652</v>
      </c>
      <c r="H33" s="73">
        <v>42267.89183</v>
      </c>
      <c r="I33" s="73">
        <v>253.08154443000001</v>
      </c>
      <c r="J33" s="73">
        <v>1206.2964385</v>
      </c>
      <c r="K33" s="73">
        <v>593.71248863999995</v>
      </c>
      <c r="L33" s="73">
        <v>28.433035639</v>
      </c>
      <c r="M33" s="73">
        <v>220.28415817999999</v>
      </c>
      <c r="N33" s="73">
        <v>66.647432260000002</v>
      </c>
      <c r="O33" s="73"/>
      <c r="P33" s="90" t="s">
        <v>196</v>
      </c>
      <c r="Q33" s="73">
        <v>41.752350231920602</v>
      </c>
      <c r="R33" s="73">
        <v>28.397997013053399</v>
      </c>
      <c r="S33" s="73">
        <v>253.39161520893401</v>
      </c>
      <c r="T33" s="73">
        <v>253.39161520893401</v>
      </c>
      <c r="U33" s="73">
        <v>76.455533369186</v>
      </c>
      <c r="V33" s="73">
        <v>1210.7597970100701</v>
      </c>
      <c r="W33" s="73">
        <v>221.03078175603</v>
      </c>
      <c r="X33" s="73">
        <v>3487.7062723556201</v>
      </c>
      <c r="Y33" s="73">
        <v>640692.97059188504</v>
      </c>
      <c r="Z33" s="73">
        <v>2047.02280678281</v>
      </c>
      <c r="AA33" s="73">
        <v>259.61818175522399</v>
      </c>
      <c r="AB33" s="73">
        <v>2490.9736918410599</v>
      </c>
      <c r="AC33" s="73">
        <v>3078.4668675841299</v>
      </c>
      <c r="AD33" s="73">
        <v>593.11355426373404</v>
      </c>
      <c r="AE33" s="73">
        <v>593.11355426373404</v>
      </c>
      <c r="AF33" s="73">
        <v>218.96663938226499</v>
      </c>
      <c r="AG33" s="73">
        <v>1318.7239229752799</v>
      </c>
      <c r="AH33" s="73">
        <v>67.545462745391205</v>
      </c>
      <c r="AI33" s="73">
        <v>183.36991983819999</v>
      </c>
      <c r="AJ33" s="73">
        <v>4.0551501251343396</v>
      </c>
      <c r="AK33" s="73">
        <v>52.711928087959997</v>
      </c>
      <c r="AL33" s="73">
        <v>66.8568954085179</v>
      </c>
      <c r="AM33" s="73">
        <v>96.147666764772296</v>
      </c>
      <c r="AN33" s="73">
        <v>0</v>
      </c>
      <c r="AO33" s="73">
        <v>42726.522777713399</v>
      </c>
      <c r="AP33" s="73">
        <v>24633.7624200135</v>
      </c>
      <c r="AQ33" s="73">
        <v>2518.1180339622001</v>
      </c>
      <c r="AR33" s="73">
        <v>27370.847093357999</v>
      </c>
      <c r="AS33" s="73">
        <v>1296.64176990029</v>
      </c>
      <c r="AT33" s="73">
        <v>1.77573663993562</v>
      </c>
      <c r="AU33" s="73">
        <v>17540.438672024899</v>
      </c>
      <c r="AV33" s="73">
        <v>1.21070027326289</v>
      </c>
      <c r="AW33" s="73">
        <v>7.7639487414364203E-2</v>
      </c>
      <c r="AX33" s="73">
        <v>572.21752013095397</v>
      </c>
      <c r="AY33" s="73">
        <v>0.82954888209130395</v>
      </c>
      <c r="AZ33" s="73">
        <v>1.8044193642972401E-2</v>
      </c>
      <c r="BA33" s="73">
        <v>2538.2671614685501</v>
      </c>
      <c r="BB33" s="73">
        <v>2370.1641186492802</v>
      </c>
      <c r="BC33" s="73">
        <v>168.10304281927</v>
      </c>
      <c r="BD33" s="73">
        <v>1.25683634517766E-2</v>
      </c>
      <c r="BE33" s="73">
        <v>595.61611655836396</v>
      </c>
      <c r="BF33" s="73">
        <v>9.0350714870726295E-2</v>
      </c>
      <c r="BG33" s="73">
        <v>244.961637031035</v>
      </c>
      <c r="BH33" s="73">
        <v>1.6730643278934201</v>
      </c>
      <c r="BI33" s="73">
        <v>939.87241599012305</v>
      </c>
      <c r="BJ33" s="73">
        <v>355.581826405154</v>
      </c>
      <c r="BK33" s="73">
        <v>3.0826050882675502</v>
      </c>
      <c r="BL33" s="73">
        <v>8.7232248923868791</v>
      </c>
      <c r="BM33" s="73">
        <v>2.9460755865672299E-3</v>
      </c>
      <c r="BN33" s="73">
        <v>48.613046997029201</v>
      </c>
      <c r="BO33" s="73">
        <v>1320.2700301887101</v>
      </c>
      <c r="BP33" s="73">
        <v>0</v>
      </c>
      <c r="BQ33" s="73">
        <v>4861.4497816379899</v>
      </c>
      <c r="BR33" s="73">
        <v>1075.99895043634</v>
      </c>
      <c r="BS33" s="73">
        <v>42425.299689478998</v>
      </c>
      <c r="BT33" s="73">
        <v>6526.5649293100596</v>
      </c>
      <c r="BU33" s="90"/>
      <c r="BV33" s="73">
        <f t="shared" si="0"/>
        <v>41882.506554912521</v>
      </c>
      <c r="BW33" s="28">
        <f t="shared" si="1"/>
        <v>7.9999949813537637E-3</v>
      </c>
      <c r="BX33" s="90"/>
      <c r="BY33" s="66">
        <f t="shared" si="2"/>
        <v>-1.6649947183625217E-3</v>
      </c>
      <c r="BZ33" s="66">
        <f t="shared" si="3"/>
        <v>-3.929247425874304E-3</v>
      </c>
      <c r="CA33" s="66">
        <f t="shared" si="4"/>
        <v>-1.0018764976294514E-3</v>
      </c>
      <c r="CB33" s="66">
        <f t="shared" si="5"/>
        <v>-5.528421666419669E-3</v>
      </c>
      <c r="CC33" s="66">
        <f t="shared" si="6"/>
        <v>-5.6024287030836907E-3</v>
      </c>
      <c r="CD33" s="66">
        <f t="shared" si="7"/>
        <v>-3.9666453693866137E-3</v>
      </c>
      <c r="CE33" s="66">
        <f t="shared" si="8"/>
        <v>3.7240527659171195E-3</v>
      </c>
      <c r="CF33" s="66">
        <f t="shared" si="9"/>
        <v>1.2251813131311422E-3</v>
      </c>
      <c r="CG33" s="66">
        <f t="shared" si="10"/>
        <v>3.7000511380271854E-3</v>
      </c>
      <c r="CH33" s="66">
        <f t="shared" si="11"/>
        <v>-1.0087953137685609E-3</v>
      </c>
      <c r="CI33" s="66">
        <f t="shared" si="12"/>
        <v>-1.2323209660575541E-3</v>
      </c>
      <c r="CJ33" s="66">
        <f t="shared" si="13"/>
        <v>3.3893657274252009E-3</v>
      </c>
      <c r="CK33" s="66">
        <f t="shared" si="14"/>
        <v>3.1428539917450365E-3</v>
      </c>
    </row>
    <row r="34" spans="1:89" x14ac:dyDescent="0.25">
      <c r="A34" s="90" t="s">
        <v>197</v>
      </c>
      <c r="B34" s="73">
        <v>403377.43117</v>
      </c>
      <c r="C34" s="73">
        <v>66.764416787000002</v>
      </c>
      <c r="D34" s="73">
        <v>17917.108367000001</v>
      </c>
      <c r="E34" s="73">
        <v>1742.401918</v>
      </c>
      <c r="F34" s="73">
        <v>1630.3295062</v>
      </c>
      <c r="G34" s="73">
        <v>34.358167666</v>
      </c>
      <c r="H34" s="73">
        <v>25633.779012999999</v>
      </c>
      <c r="I34" s="73">
        <v>152.88496670999999</v>
      </c>
      <c r="J34" s="73">
        <v>786.15971016000003</v>
      </c>
      <c r="K34" s="73">
        <v>372.53497248999997</v>
      </c>
      <c r="L34" s="73">
        <v>17.494979241999999</v>
      </c>
      <c r="M34" s="73">
        <v>132.41836710000001</v>
      </c>
      <c r="N34" s="73">
        <v>35.811456395999997</v>
      </c>
      <c r="O34" s="73"/>
      <c r="P34" s="90" t="s">
        <v>197</v>
      </c>
      <c r="Q34" s="73">
        <v>25.6574116563181</v>
      </c>
      <c r="R34" s="73">
        <v>17.4347247045723</v>
      </c>
      <c r="S34" s="73">
        <v>152.98307576870801</v>
      </c>
      <c r="T34" s="73">
        <v>152.98307576870801</v>
      </c>
      <c r="U34" s="73">
        <v>46.671520063906399</v>
      </c>
      <c r="V34" s="73">
        <v>789.93158836733505</v>
      </c>
      <c r="W34" s="73">
        <v>132.94507447125801</v>
      </c>
      <c r="X34" s="73">
        <v>2221.7343469143698</v>
      </c>
      <c r="Y34" s="73">
        <v>402256.51974889298</v>
      </c>
      <c r="Z34" s="73">
        <v>1261.0991471889899</v>
      </c>
      <c r="AA34" s="73">
        <v>164.47392812332799</v>
      </c>
      <c r="AB34" s="73">
        <v>1517.9309717886299</v>
      </c>
      <c r="AC34" s="73">
        <v>1964.1892234730999</v>
      </c>
      <c r="AD34" s="73">
        <v>371.96364913620101</v>
      </c>
      <c r="AE34" s="73">
        <v>371.96364913620101</v>
      </c>
      <c r="AF34" s="73">
        <v>143.09227262664101</v>
      </c>
      <c r="AG34" s="73">
        <v>868.60225215939397</v>
      </c>
      <c r="AH34" s="73">
        <v>40.245140864879303</v>
      </c>
      <c r="AI34" s="73">
        <v>98.665745924444295</v>
      </c>
      <c r="AJ34" s="73">
        <v>2.51293242762413</v>
      </c>
      <c r="AK34" s="73">
        <v>31.8296708897245</v>
      </c>
      <c r="AL34" s="73">
        <v>35.829486053169497</v>
      </c>
      <c r="AM34" s="73">
        <v>66.332441592177901</v>
      </c>
      <c r="AN34" s="73">
        <v>0</v>
      </c>
      <c r="AO34" s="73">
        <v>25904.3467454819</v>
      </c>
      <c r="AP34" s="73">
        <v>16097.8834878663</v>
      </c>
      <c r="AQ34" s="73">
        <v>1645.5608997415</v>
      </c>
      <c r="AR34" s="73">
        <v>17886.5366602344</v>
      </c>
      <c r="AS34" s="73">
        <v>797.93367888297303</v>
      </c>
      <c r="AT34" s="73">
        <v>1.3889119960096299</v>
      </c>
      <c r="AU34" s="73">
        <v>10459.647916985399</v>
      </c>
      <c r="AV34" s="73">
        <v>0.87430501959357798</v>
      </c>
      <c r="AW34" s="73">
        <v>5.9399280422405498E-2</v>
      </c>
      <c r="AX34" s="73">
        <v>413.72754036938397</v>
      </c>
      <c r="AY34" s="73">
        <v>0.62560998936269796</v>
      </c>
      <c r="AZ34" s="73">
        <v>1.3993514638138801E-2</v>
      </c>
      <c r="BA34" s="73">
        <v>1724.9322881533301</v>
      </c>
      <c r="BB34" s="73">
        <v>1613.9296002649701</v>
      </c>
      <c r="BC34" s="73">
        <v>111.002687888357</v>
      </c>
      <c r="BD34" s="73">
        <v>1.02645114822224E-2</v>
      </c>
      <c r="BE34" s="73">
        <v>400.226015024498</v>
      </c>
      <c r="BF34" s="73">
        <v>7.37888059216147E-2</v>
      </c>
      <c r="BG34" s="73">
        <v>163.60562760186701</v>
      </c>
      <c r="BH34" s="73">
        <v>1.1373392780965299</v>
      </c>
      <c r="BI34" s="73">
        <v>623.17824103132205</v>
      </c>
      <c r="BJ34" s="73">
        <v>268.86065089244102</v>
      </c>
      <c r="BK34" s="73">
        <v>2.1314591222297499</v>
      </c>
      <c r="BL34" s="73">
        <v>6.8747768906011402</v>
      </c>
      <c r="BM34" s="73">
        <v>2.3278295441392801E-3</v>
      </c>
      <c r="BN34" s="73">
        <v>34.1511068899948</v>
      </c>
      <c r="BO34" s="73">
        <v>735.34157189910297</v>
      </c>
      <c r="BP34" s="73">
        <v>0</v>
      </c>
      <c r="BQ34" s="73">
        <v>3035.2249764930498</v>
      </c>
      <c r="BR34" s="73">
        <v>589.28697383455403</v>
      </c>
      <c r="BS34" s="73">
        <v>25712.488715642299</v>
      </c>
      <c r="BT34" s="73">
        <v>3746.7178565055801</v>
      </c>
      <c r="BU34" s="90"/>
      <c r="BV34" s="73">
        <f t="shared" si="0"/>
        <v>25417.831149597423</v>
      </c>
      <c r="BW34" s="28">
        <f t="shared" si="1"/>
        <v>7.9999988452077158E-3</v>
      </c>
      <c r="BX34" s="90"/>
      <c r="BY34" s="66">
        <f t="shared" si="2"/>
        <v>-2.7788154083281205E-3</v>
      </c>
      <c r="BZ34" s="66">
        <f t="shared" si="3"/>
        <v>-6.4701410663144283E-3</v>
      </c>
      <c r="CA34" s="66">
        <f t="shared" si="4"/>
        <v>-1.7062857543412512E-3</v>
      </c>
      <c r="CB34" s="66">
        <f t="shared" si="5"/>
        <v>-1.0026176891909235E-2</v>
      </c>
      <c r="CC34" s="66">
        <f t="shared" si="6"/>
        <v>-1.0059258495084883E-2</v>
      </c>
      <c r="CD34" s="66">
        <f t="shared" si="7"/>
        <v>-6.0265372128707013E-3</v>
      </c>
      <c r="CE34" s="66">
        <f t="shared" si="8"/>
        <v>3.0705461961883468E-3</v>
      </c>
      <c r="CF34" s="66">
        <f t="shared" si="9"/>
        <v>6.4171815463136522E-4</v>
      </c>
      <c r="CG34" s="66">
        <f t="shared" si="10"/>
        <v>4.7978523429639567E-3</v>
      </c>
      <c r="CH34" s="66">
        <f t="shared" si="11"/>
        <v>-1.5336099856082521E-3</v>
      </c>
      <c r="CI34" s="66">
        <f t="shared" si="12"/>
        <v>-3.4441045396068188E-3</v>
      </c>
      <c r="CJ34" s="66">
        <f t="shared" si="13"/>
        <v>3.977600560957216E-3</v>
      </c>
      <c r="CK34" s="66">
        <f t="shared" si="14"/>
        <v>5.0346059568561418E-4</v>
      </c>
    </row>
    <row r="35" spans="1:89" x14ac:dyDescent="0.25">
      <c r="A35" s="90" t="s">
        <v>198</v>
      </c>
      <c r="B35" s="73">
        <v>69985.063697000005</v>
      </c>
      <c r="C35" s="73">
        <v>40.743869156000002</v>
      </c>
      <c r="D35" s="73">
        <v>9797.8091124999992</v>
      </c>
      <c r="E35" s="73">
        <v>641.58208331000003</v>
      </c>
      <c r="F35" s="73">
        <v>613.31614070000001</v>
      </c>
      <c r="G35" s="73">
        <v>15.07394515</v>
      </c>
      <c r="H35" s="73">
        <v>4862.1536286</v>
      </c>
      <c r="I35" s="73">
        <v>65.578891519999999</v>
      </c>
      <c r="J35" s="73">
        <v>143.22006383999999</v>
      </c>
      <c r="K35" s="73">
        <v>170.17690583999999</v>
      </c>
      <c r="L35" s="73">
        <v>10.524379100000001</v>
      </c>
      <c r="M35" s="73">
        <v>23.695490303</v>
      </c>
      <c r="N35" s="73">
        <v>8.9201283394999997</v>
      </c>
      <c r="O35" s="73"/>
      <c r="P35" s="90" t="s">
        <v>198</v>
      </c>
      <c r="Q35" s="73">
        <v>5.7716253835677298</v>
      </c>
      <c r="R35" s="73">
        <v>10.4478537665043</v>
      </c>
      <c r="S35" s="73">
        <v>65.193533570854001</v>
      </c>
      <c r="T35" s="73">
        <v>65.193533570854001</v>
      </c>
      <c r="U35" s="73">
        <v>31.333265712395999</v>
      </c>
      <c r="V35" s="73">
        <v>143.255227360974</v>
      </c>
      <c r="W35" s="73">
        <v>23.716340261913601</v>
      </c>
      <c r="X35" s="73">
        <v>392.30929938371099</v>
      </c>
      <c r="Y35" s="73">
        <v>69615.293861340193</v>
      </c>
      <c r="Z35" s="73">
        <v>285.998412787294</v>
      </c>
      <c r="AA35" s="73">
        <v>28.283032400522099</v>
      </c>
      <c r="AB35" s="73">
        <v>264.495075158524</v>
      </c>
      <c r="AC35" s="73">
        <v>322.51758584663298</v>
      </c>
      <c r="AD35" s="73">
        <v>168.96490794075501</v>
      </c>
      <c r="AE35" s="73">
        <v>168.96490794075501</v>
      </c>
      <c r="AF35" s="73">
        <v>77.734037724389196</v>
      </c>
      <c r="AG35" s="73">
        <v>146.63691908750599</v>
      </c>
      <c r="AH35" s="73">
        <v>7.2551094693182696</v>
      </c>
      <c r="AI35" s="73">
        <v>26.261722377108399</v>
      </c>
      <c r="AJ35" s="73">
        <v>1.72246891607555</v>
      </c>
      <c r="AK35" s="73">
        <v>5.4212908157967696</v>
      </c>
      <c r="AL35" s="73">
        <v>8.9349625963838601</v>
      </c>
      <c r="AM35" s="73">
        <v>40.365715264251499</v>
      </c>
      <c r="AN35" s="73">
        <v>0</v>
      </c>
      <c r="AO35" s="73">
        <v>4909.2128593396001</v>
      </c>
      <c r="AP35" s="73">
        <v>8745.0786234119805</v>
      </c>
      <c r="AQ35" s="73">
        <v>893.94136962361495</v>
      </c>
      <c r="AR35" s="73">
        <v>9716.7540307599793</v>
      </c>
      <c r="AS35" s="73">
        <v>149.14771662615601</v>
      </c>
      <c r="AT35" s="73">
        <v>7.4421460528999006E-2</v>
      </c>
      <c r="AU35" s="73">
        <v>1942.6396920534401</v>
      </c>
      <c r="AV35" s="73">
        <v>0.34539549805166497</v>
      </c>
      <c r="AW35" s="73">
        <v>8.9657550003582498E-2</v>
      </c>
      <c r="AX35" s="73">
        <v>351.60458858997799</v>
      </c>
      <c r="AY35" s="73">
        <v>0.18950861698551</v>
      </c>
      <c r="AZ35" s="73">
        <v>1.92537971306844E-2</v>
      </c>
      <c r="BA35" s="73">
        <v>636.52223738209295</v>
      </c>
      <c r="BB35" s="73">
        <v>608.43486540173603</v>
      </c>
      <c r="BC35" s="73">
        <v>28.087371980356799</v>
      </c>
      <c r="BD35" s="73">
        <v>9.0649260183975604E-3</v>
      </c>
      <c r="BE35" s="73">
        <v>52.848385946637102</v>
      </c>
      <c r="BF35" s="73">
        <v>6.5165512767517003E-2</v>
      </c>
      <c r="BG35" s="73">
        <v>39.648765852609998</v>
      </c>
      <c r="BH35" s="73">
        <v>0.60325377866697405</v>
      </c>
      <c r="BI35" s="73">
        <v>157.34674066480301</v>
      </c>
      <c r="BJ35" s="73">
        <v>16.0243849804394</v>
      </c>
      <c r="BK35" s="73">
        <v>0.24420073524143299</v>
      </c>
      <c r="BL35" s="73">
        <v>5.3436808115213497</v>
      </c>
      <c r="BM35" s="73">
        <v>2.78166079024675E-3</v>
      </c>
      <c r="BN35" s="73">
        <v>14.942356099803201</v>
      </c>
      <c r="BO35" s="73">
        <v>166.809104524595</v>
      </c>
      <c r="BP35" s="73">
        <v>0</v>
      </c>
      <c r="BQ35" s="73">
        <v>532.19667295563499</v>
      </c>
      <c r="BR35" s="73">
        <v>120.158231896572</v>
      </c>
      <c r="BS35" s="73">
        <v>4876.6513395834299</v>
      </c>
      <c r="BT35" s="73">
        <v>712.39514879011995</v>
      </c>
      <c r="BU35" s="90"/>
      <c r="BV35" s="73">
        <f t="shared" ref="BV35:BV51" si="15">Q35+S35+U35+V35+Z35+AB35+AC35+AD35+AG35+AH35+AJ35+AK35+AL35+AS35+AU35+BJ35+BQ35+BT35</f>
        <v>4809.9040000518689</v>
      </c>
      <c r="BW35" s="28">
        <f t="shared" ref="BW35:BW51" si="16">AF35/(AF35+AP35+AQ35+1E-50)</f>
        <v>8.0000005638003503E-3</v>
      </c>
      <c r="BX35" s="90"/>
      <c r="BY35" s="66">
        <f t="shared" ref="BY35:BY51" si="17">+(Y35-B35)/B35</f>
        <v>-5.2835536059626783E-3</v>
      </c>
      <c r="BZ35" s="66">
        <f t="shared" ref="BZ35:BZ51" si="18">+(AM35-C35)/C35</f>
        <v>-9.2812464692695034E-3</v>
      </c>
      <c r="CA35" s="66">
        <f t="shared" ref="CA35:CA51" si="19">+(AR35-D35)/D35</f>
        <v>-8.2727761695836864E-3</v>
      </c>
      <c r="CB35" s="66">
        <f t="shared" ref="CB35:CB51" si="20">+(BA35-E35)/E35</f>
        <v>-7.8865137595531282E-3</v>
      </c>
      <c r="CC35" s="66">
        <f t="shared" ref="CC35:CC51" si="21">+(BB35-F35)/F35</f>
        <v>-7.9588241272972125E-3</v>
      </c>
      <c r="CD35" s="66">
        <f t="shared" ref="CD35:CD51" si="22">+(BN35-G35)/G35</f>
        <v>-8.7295693919119486E-3</v>
      </c>
      <c r="CE35" s="66">
        <f t="shared" ref="CE35:CE51" si="23">+(BS35-H35)/H35</f>
        <v>2.9817467918232649E-3</v>
      </c>
      <c r="CF35" s="66">
        <f t="shared" ref="CF35:CF51" si="24">+(T35-I35)/I35</f>
        <v>-5.8762498147513394E-3</v>
      </c>
      <c r="CG35" s="66">
        <f t="shared" ref="CG35:CG51" si="25">+(V35-J35)/J35</f>
        <v>2.4552091397817623E-4</v>
      </c>
      <c r="CH35" s="66">
        <f t="shared" ref="CH35:CH51" si="26">+(AD35-K35)/K35</f>
        <v>-7.1219881056275372E-3</v>
      </c>
      <c r="CI35" s="66">
        <f t="shared" ref="CI35:CI51" si="27">+(R35-L35)/L35</f>
        <v>-7.2712444856438668E-3</v>
      </c>
      <c r="CJ35" s="66">
        <f t="shared" ref="CJ35:CJ51" si="28">+(W35-M35)/M35</f>
        <v>8.7991253386140523E-4</v>
      </c>
      <c r="CK35" s="66">
        <f t="shared" ref="CK35:CK51" si="29">+(AL35-N35)/N35</f>
        <v>1.6630093558375782E-3</v>
      </c>
    </row>
    <row r="36" spans="1:89" x14ac:dyDescent="0.25">
      <c r="A36" s="90" t="s">
        <v>199</v>
      </c>
      <c r="B36" s="73">
        <v>406593.17872000003</v>
      </c>
      <c r="C36" s="73">
        <v>79.775633412000005</v>
      </c>
      <c r="D36" s="73">
        <v>20232.412021</v>
      </c>
      <c r="E36" s="73">
        <v>1859.3358464999999</v>
      </c>
      <c r="F36" s="73">
        <v>1742.0563838999999</v>
      </c>
      <c r="G36" s="73">
        <v>37.054771461999998</v>
      </c>
      <c r="H36" s="73">
        <v>26851.722880000001</v>
      </c>
      <c r="I36" s="73">
        <v>177.78089586999999</v>
      </c>
      <c r="J36" s="73">
        <v>804.06325156000003</v>
      </c>
      <c r="K36" s="73">
        <v>423.66948164000001</v>
      </c>
      <c r="L36" s="73">
        <v>21.271739533000002</v>
      </c>
      <c r="M36" s="73">
        <v>141.43800399</v>
      </c>
      <c r="N36" s="73">
        <v>40.700004438000001</v>
      </c>
      <c r="O36" s="73"/>
      <c r="P36" s="90" t="s">
        <v>199</v>
      </c>
      <c r="Q36" s="73">
        <v>27.948599764935398</v>
      </c>
      <c r="R36" s="73">
        <v>21.1713590839205</v>
      </c>
      <c r="S36" s="73">
        <v>177.50737586712</v>
      </c>
      <c r="T36" s="73">
        <v>177.50737586712</v>
      </c>
      <c r="U36" s="73">
        <v>59.581076968650201</v>
      </c>
      <c r="V36" s="73">
        <v>806.25927625338898</v>
      </c>
      <c r="W36" s="73">
        <v>141.71401511155599</v>
      </c>
      <c r="X36" s="73">
        <v>2228.3604308019799</v>
      </c>
      <c r="Y36" s="73">
        <v>405444.06786972802</v>
      </c>
      <c r="Z36" s="73">
        <v>1358.318204741</v>
      </c>
      <c r="AA36" s="73">
        <v>163.00641394009901</v>
      </c>
      <c r="AB36" s="73">
        <v>1609.5340023280201</v>
      </c>
      <c r="AC36" s="73">
        <v>1967.81120478458</v>
      </c>
      <c r="AD36" s="73">
        <v>422.39496060271</v>
      </c>
      <c r="AE36" s="73">
        <v>422.39496060271</v>
      </c>
      <c r="AF36" s="73">
        <v>161.344576176413</v>
      </c>
      <c r="AG36" s="73">
        <v>865.93399836301296</v>
      </c>
      <c r="AH36" s="73">
        <v>42.719240280574603</v>
      </c>
      <c r="AI36" s="73">
        <v>112.968049340646</v>
      </c>
      <c r="AJ36" s="73">
        <v>3.1793251423284099</v>
      </c>
      <c r="AK36" s="73">
        <v>33.026640305869002</v>
      </c>
      <c r="AL36" s="73">
        <v>40.6572849696663</v>
      </c>
      <c r="AM36" s="73">
        <v>79.209587547082407</v>
      </c>
      <c r="AN36" s="73">
        <v>0</v>
      </c>
      <c r="AO36" s="73">
        <v>27079.341203944001</v>
      </c>
      <c r="AP36" s="73">
        <v>18151.261950186501</v>
      </c>
      <c r="AQ36" s="73">
        <v>1855.46350640938</v>
      </c>
      <c r="AR36" s="73">
        <v>20168.070032772299</v>
      </c>
      <c r="AS36" s="73">
        <v>840.92995071220196</v>
      </c>
      <c r="AT36" s="73">
        <v>1.07431331558612</v>
      </c>
      <c r="AU36" s="73">
        <v>10944.085964755001</v>
      </c>
      <c r="AV36" s="73">
        <v>0.89259948400822198</v>
      </c>
      <c r="AW36" s="73">
        <v>8.7672049989803602E-2</v>
      </c>
      <c r="AX36" s="73">
        <v>504.89319268947298</v>
      </c>
      <c r="AY36" s="73">
        <v>0.58881749731311706</v>
      </c>
      <c r="AZ36" s="73">
        <v>2.0244888687533401E-2</v>
      </c>
      <c r="BA36" s="73">
        <v>1842.42360386152</v>
      </c>
      <c r="BB36" s="73">
        <v>1726.1576883007499</v>
      </c>
      <c r="BC36" s="73">
        <v>116.265915560773</v>
      </c>
      <c r="BD36" s="73">
        <v>1.37417529412413E-2</v>
      </c>
      <c r="BE36" s="73">
        <v>388.60025732347799</v>
      </c>
      <c r="BF36" s="73">
        <v>9.8786170781042404E-2</v>
      </c>
      <c r="BG36" s="73">
        <v>168.383288513368</v>
      </c>
      <c r="BH36" s="73">
        <v>1.2977539425806199</v>
      </c>
      <c r="BI36" s="73">
        <v>649.65586940921605</v>
      </c>
      <c r="BJ36" s="73">
        <v>215.616419949793</v>
      </c>
      <c r="BK36" s="73">
        <v>1.9844648768443001</v>
      </c>
      <c r="BL36" s="73">
        <v>8.5634109324999805</v>
      </c>
      <c r="BM36" s="73">
        <v>3.2754539854605099E-3</v>
      </c>
      <c r="BN36" s="73">
        <v>36.831089910878099</v>
      </c>
      <c r="BO36" s="73">
        <v>803.87107000741105</v>
      </c>
      <c r="BP36" s="73">
        <v>0</v>
      </c>
      <c r="BQ36" s="73">
        <v>3118.2383024894002</v>
      </c>
      <c r="BR36" s="73">
        <v>644.66230603859105</v>
      </c>
      <c r="BS36" s="73">
        <v>26883.168443591901</v>
      </c>
      <c r="BT36" s="73">
        <v>4026.8926395154499</v>
      </c>
      <c r="BU36" s="90"/>
      <c r="BV36" s="73">
        <f t="shared" si="15"/>
        <v>26560.634467793701</v>
      </c>
      <c r="BW36" s="28">
        <f t="shared" si="16"/>
        <v>8.0000007890806916E-3</v>
      </c>
      <c r="BX36" s="90"/>
      <c r="BY36" s="66">
        <f t="shared" si="17"/>
        <v>-2.8261931345959341E-3</v>
      </c>
      <c r="BZ36" s="66">
        <f t="shared" si="18"/>
        <v>-7.0954731502320132E-3</v>
      </c>
      <c r="CA36" s="66">
        <f t="shared" si="19"/>
        <v>-3.1801442240756163E-3</v>
      </c>
      <c r="CB36" s="66">
        <f t="shared" si="20"/>
        <v>-9.0958514408870355E-3</v>
      </c>
      <c r="CC36" s="66">
        <f t="shared" si="21"/>
        <v>-9.1263955324207488E-3</v>
      </c>
      <c r="CD36" s="66">
        <f t="shared" si="22"/>
        <v>-6.0365114207029096E-3</v>
      </c>
      <c r="CE36" s="66">
        <f t="shared" si="23"/>
        <v>1.1710817861643403E-3</v>
      </c>
      <c r="CF36" s="66">
        <f t="shared" si="24"/>
        <v>-1.538523031631019E-3</v>
      </c>
      <c r="CG36" s="66">
        <f t="shared" si="25"/>
        <v>2.7311591334740655E-3</v>
      </c>
      <c r="CH36" s="66">
        <f t="shared" si="26"/>
        <v>-3.0082908789097048E-3</v>
      </c>
      <c r="CI36" s="66">
        <f t="shared" si="27"/>
        <v>-4.7189581709467772E-3</v>
      </c>
      <c r="CJ36" s="66">
        <f t="shared" si="28"/>
        <v>1.9514636361490974E-3</v>
      </c>
      <c r="CK36" s="66">
        <f t="shared" si="29"/>
        <v>-1.0496182721251785E-3</v>
      </c>
    </row>
    <row r="37" spans="1:89" x14ac:dyDescent="0.25">
      <c r="A37" s="90" t="s">
        <v>200</v>
      </c>
      <c r="B37" s="73">
        <v>181913.10023000001</v>
      </c>
      <c r="C37" s="73">
        <v>27.585048693000001</v>
      </c>
      <c r="D37" s="73">
        <v>7023.9306875000002</v>
      </c>
      <c r="E37" s="73">
        <v>754.66868744999999</v>
      </c>
      <c r="F37" s="73">
        <v>703.98536001000002</v>
      </c>
      <c r="G37" s="73">
        <v>12.820761659</v>
      </c>
      <c r="H37" s="73">
        <v>11767.496492</v>
      </c>
      <c r="I37" s="73">
        <v>68.213009306999993</v>
      </c>
      <c r="J37" s="73">
        <v>364.75386578000001</v>
      </c>
      <c r="K37" s="73">
        <v>158.31362702000001</v>
      </c>
      <c r="L37" s="73">
        <v>7.7387831163999996</v>
      </c>
      <c r="M37" s="73">
        <v>59.277552274000001</v>
      </c>
      <c r="N37" s="73">
        <v>15.953985404000001</v>
      </c>
      <c r="O37" s="73"/>
      <c r="P37" s="90" t="s">
        <v>200</v>
      </c>
      <c r="Q37" s="73">
        <v>11.752380244406201</v>
      </c>
      <c r="R37" s="73">
        <v>7.7128583057412197</v>
      </c>
      <c r="S37" s="73">
        <v>68.236371050576594</v>
      </c>
      <c r="T37" s="73">
        <v>68.236371050576594</v>
      </c>
      <c r="U37" s="73">
        <v>21.308783774004102</v>
      </c>
      <c r="V37" s="73">
        <v>366.41045483009702</v>
      </c>
      <c r="W37" s="73">
        <v>59.490980013044499</v>
      </c>
      <c r="X37" s="73">
        <v>902.71702707711199</v>
      </c>
      <c r="Y37" s="73">
        <v>181275.29567794901</v>
      </c>
      <c r="Z37" s="73">
        <v>563.24865732759599</v>
      </c>
      <c r="AA37" s="73">
        <v>62.999841006799699</v>
      </c>
      <c r="AB37" s="73">
        <v>680.00737762351503</v>
      </c>
      <c r="AC37" s="73">
        <v>922.87216457961495</v>
      </c>
      <c r="AD37" s="73">
        <v>158.13067152792701</v>
      </c>
      <c r="AE37" s="73">
        <v>158.13067152792701</v>
      </c>
      <c r="AF37" s="73">
        <v>56.1748897636094</v>
      </c>
      <c r="AG37" s="73">
        <v>409.09987639962998</v>
      </c>
      <c r="AH37" s="73">
        <v>18.0773622772853</v>
      </c>
      <c r="AI37" s="73">
        <v>44.672358339038603</v>
      </c>
      <c r="AJ37" s="73">
        <v>1.14949771885668</v>
      </c>
      <c r="AK37" s="73">
        <v>14.161146753820599</v>
      </c>
      <c r="AL37" s="73">
        <v>15.955921749990599</v>
      </c>
      <c r="AM37" s="73">
        <v>27.423677563010799</v>
      </c>
      <c r="AN37" s="73">
        <v>0</v>
      </c>
      <c r="AO37" s="73">
        <v>11881.1979419853</v>
      </c>
      <c r="AP37" s="73">
        <v>6319.6767014225297</v>
      </c>
      <c r="AQ37" s="73">
        <v>646.01142676300799</v>
      </c>
      <c r="AR37" s="73">
        <v>7021.8630179491502</v>
      </c>
      <c r="AS37" s="73">
        <v>361.180776773937</v>
      </c>
      <c r="AT37" s="73">
        <v>0.29519236959385298</v>
      </c>
      <c r="AU37" s="73">
        <v>4859.3061147175003</v>
      </c>
      <c r="AV37" s="73">
        <v>0.31797329497290999</v>
      </c>
      <c r="AW37" s="73">
        <v>2.8204937350154599E-2</v>
      </c>
      <c r="AX37" s="73">
        <v>178.76505925472699</v>
      </c>
      <c r="AY37" s="73">
        <v>0.187735365664115</v>
      </c>
      <c r="AZ37" s="73">
        <v>6.3564072234439497E-3</v>
      </c>
      <c r="BA37" s="73">
        <v>746.96899254967195</v>
      </c>
      <c r="BB37" s="73">
        <v>696.79442423119303</v>
      </c>
      <c r="BC37" s="73">
        <v>50.174568318479601</v>
      </c>
      <c r="BD37" s="73">
        <v>3.8822317289196801E-3</v>
      </c>
      <c r="BE37" s="73">
        <v>163.83869881777099</v>
      </c>
      <c r="BF37" s="73">
        <v>2.79083881457475E-2</v>
      </c>
      <c r="BG37" s="73">
        <v>71.201844008664096</v>
      </c>
      <c r="BH37" s="73">
        <v>0.52107268296984599</v>
      </c>
      <c r="BI37" s="73">
        <v>278.251797626724</v>
      </c>
      <c r="BJ37" s="73">
        <v>63.722310325353199</v>
      </c>
      <c r="BK37" s="73">
        <v>0.78830601233485997</v>
      </c>
      <c r="BL37" s="73">
        <v>2.55940041865771</v>
      </c>
      <c r="BM37" s="73">
        <v>9.92414664043166E-4</v>
      </c>
      <c r="BN37" s="73">
        <v>12.7636662211125</v>
      </c>
      <c r="BO37" s="73">
        <v>337.81257181547602</v>
      </c>
      <c r="BP37" s="73">
        <v>0</v>
      </c>
      <c r="BQ37" s="73">
        <v>1420.36706351312</v>
      </c>
      <c r="BR37" s="73">
        <v>269.78695081283098</v>
      </c>
      <c r="BS37" s="73">
        <v>11802.204726489001</v>
      </c>
      <c r="BT37" s="73">
        <v>1715.40282380194</v>
      </c>
      <c r="BU37" s="90"/>
      <c r="BV37" s="73">
        <f t="shared" si="15"/>
        <v>11670.38975498917</v>
      </c>
      <c r="BW37" s="28">
        <f t="shared" si="16"/>
        <v>7.9999979521127446E-3</v>
      </c>
      <c r="BX37" s="90"/>
      <c r="BY37" s="66">
        <f t="shared" si="17"/>
        <v>-3.5060946751201759E-3</v>
      </c>
      <c r="BZ37" s="66">
        <f t="shared" si="18"/>
        <v>-5.8499490715110498E-3</v>
      </c>
      <c r="CA37" s="66">
        <f t="shared" si="19"/>
        <v>-2.9437499355307263E-4</v>
      </c>
      <c r="CB37" s="66">
        <f t="shared" si="20"/>
        <v>-1.020274860792893E-2</v>
      </c>
      <c r="CC37" s="66">
        <f t="shared" si="21"/>
        <v>-1.0214609830387442E-2</v>
      </c>
      <c r="CD37" s="66">
        <f t="shared" si="22"/>
        <v>-4.4533577182148615E-3</v>
      </c>
      <c r="CE37" s="66">
        <f t="shared" si="23"/>
        <v>2.9495003047246677E-3</v>
      </c>
      <c r="CF37" s="66">
        <f t="shared" si="24"/>
        <v>3.4248223050032376E-4</v>
      </c>
      <c r="CG37" s="66">
        <f t="shared" si="25"/>
        <v>4.54166276361325E-3</v>
      </c>
      <c r="CH37" s="66">
        <f t="shared" si="26"/>
        <v>-1.1556522045312817E-3</v>
      </c>
      <c r="CI37" s="66">
        <f t="shared" si="27"/>
        <v>-3.3499854264994427E-3</v>
      </c>
      <c r="CJ37" s="66">
        <f t="shared" si="28"/>
        <v>3.6004816470485467E-3</v>
      </c>
      <c r="CK37" s="66">
        <f t="shared" si="29"/>
        <v>1.2137067582580782E-4</v>
      </c>
    </row>
    <row r="38" spans="1:89" x14ac:dyDescent="0.25">
      <c r="A38" s="90" t="s">
        <v>201</v>
      </c>
      <c r="B38" s="73">
        <v>226379.16589</v>
      </c>
      <c r="C38" s="73">
        <v>36.689309719999997</v>
      </c>
      <c r="D38" s="73">
        <v>9069.3084115000001</v>
      </c>
      <c r="E38" s="73">
        <v>947.22212806000005</v>
      </c>
      <c r="F38" s="73">
        <v>885.30525855999997</v>
      </c>
      <c r="G38" s="73">
        <v>17.353613722999999</v>
      </c>
      <c r="H38" s="73">
        <v>13841.718381000001</v>
      </c>
      <c r="I38" s="73">
        <v>86.300852294999999</v>
      </c>
      <c r="J38" s="73">
        <v>407.24111397000001</v>
      </c>
      <c r="K38" s="73">
        <v>204.71512034</v>
      </c>
      <c r="L38" s="73">
        <v>9.6486061627000002</v>
      </c>
      <c r="M38" s="73">
        <v>73.566275673000007</v>
      </c>
      <c r="N38" s="73">
        <v>21.499488837000001</v>
      </c>
      <c r="O38" s="73"/>
      <c r="P38" s="90" t="s">
        <v>201</v>
      </c>
      <c r="Q38" s="73">
        <v>14.0284126780347</v>
      </c>
      <c r="R38" s="73">
        <v>9.5897476940920594</v>
      </c>
      <c r="S38" s="73">
        <v>85.953848880342093</v>
      </c>
      <c r="T38" s="73">
        <v>85.953848880342093</v>
      </c>
      <c r="U38" s="73">
        <v>26.890910219629902</v>
      </c>
      <c r="V38" s="73">
        <v>406.69173767165501</v>
      </c>
      <c r="W38" s="73">
        <v>73.436124468055695</v>
      </c>
      <c r="X38" s="73">
        <v>1171.19820499402</v>
      </c>
      <c r="Y38" s="73">
        <v>224924.147755529</v>
      </c>
      <c r="Z38" s="73">
        <v>688.40989459982495</v>
      </c>
      <c r="AA38" s="73">
        <v>85.9707688329337</v>
      </c>
      <c r="AB38" s="73">
        <v>831.47242063665396</v>
      </c>
      <c r="AC38" s="73">
        <v>988.88965527169</v>
      </c>
      <c r="AD38" s="73">
        <v>203.57681347671101</v>
      </c>
      <c r="AE38" s="73">
        <v>203.57681347671101</v>
      </c>
      <c r="AF38" s="73">
        <v>72.144362864024401</v>
      </c>
      <c r="AG38" s="73">
        <v>424.96810643132898</v>
      </c>
      <c r="AH38" s="73">
        <v>21.852497526780901</v>
      </c>
      <c r="AI38" s="73">
        <v>59.009819619165697</v>
      </c>
      <c r="AJ38" s="73">
        <v>1.42621948024317</v>
      </c>
      <c r="AK38" s="73">
        <v>16.5397699067559</v>
      </c>
      <c r="AL38" s="73">
        <v>21.441982414533602</v>
      </c>
      <c r="AM38" s="73">
        <v>36.355173971571404</v>
      </c>
      <c r="AN38" s="73">
        <v>0</v>
      </c>
      <c r="AO38" s="73">
        <v>13915.6672306089</v>
      </c>
      <c r="AP38" s="73">
        <v>8116.2341020453396</v>
      </c>
      <c r="AQ38" s="73">
        <v>829.659469893351</v>
      </c>
      <c r="AR38" s="73">
        <v>9018.03793480272</v>
      </c>
      <c r="AS38" s="73">
        <v>428.94203952321197</v>
      </c>
      <c r="AT38" s="73">
        <v>0.53546115372277903</v>
      </c>
      <c r="AU38" s="73">
        <v>5657.4674044838703</v>
      </c>
      <c r="AV38" s="73">
        <v>0.43651274745503899</v>
      </c>
      <c r="AW38" s="73">
        <v>3.6252910431719999E-2</v>
      </c>
      <c r="AX38" s="73">
        <v>231.08120414248401</v>
      </c>
      <c r="AY38" s="73">
        <v>0.28459311177984598</v>
      </c>
      <c r="AZ38" s="73">
        <v>8.3883369996196992E-3</v>
      </c>
      <c r="BA38" s="73">
        <v>937.82437451682904</v>
      </c>
      <c r="BB38" s="73">
        <v>876.487088233436</v>
      </c>
      <c r="BC38" s="73">
        <v>61.337286283393098</v>
      </c>
      <c r="BD38" s="73">
        <v>5.7406468063294601E-3</v>
      </c>
      <c r="BE38" s="73">
        <v>208.101588507305</v>
      </c>
      <c r="BF38" s="73">
        <v>4.1268093211417702E-2</v>
      </c>
      <c r="BG38" s="73">
        <v>88.501774270959103</v>
      </c>
      <c r="BH38" s="73">
        <v>0.64329382297987703</v>
      </c>
      <c r="BI38" s="73">
        <v>342.05084571504102</v>
      </c>
      <c r="BJ38" s="73">
        <v>107.70357806829</v>
      </c>
      <c r="BK38" s="73">
        <v>1.0507610757452901</v>
      </c>
      <c r="BL38" s="73">
        <v>3.7080426413576002</v>
      </c>
      <c r="BM38" s="73">
        <v>1.3610571565887801E-3</v>
      </c>
      <c r="BN38" s="73">
        <v>17.210688716413902</v>
      </c>
      <c r="BO38" s="73">
        <v>415.43537648297701</v>
      </c>
      <c r="BP38" s="73">
        <v>0</v>
      </c>
      <c r="BQ38" s="73">
        <v>1598.25710948247</v>
      </c>
      <c r="BR38" s="73">
        <v>340.60729676124902</v>
      </c>
      <c r="BS38" s="73">
        <v>13817.465625093</v>
      </c>
      <c r="BT38" s="73">
        <v>2120.47099913804</v>
      </c>
      <c r="BU38" s="90"/>
      <c r="BV38" s="73">
        <f t="shared" si="15"/>
        <v>13644.983399890069</v>
      </c>
      <c r="BW38" s="28">
        <f t="shared" si="16"/>
        <v>8.0000065852021372E-3</v>
      </c>
      <c r="BX38" s="90"/>
      <c r="BY38" s="66">
        <f t="shared" si="17"/>
        <v>-6.4273500114317428E-3</v>
      </c>
      <c r="BZ38" s="66">
        <f t="shared" si="18"/>
        <v>-9.1071691176149404E-3</v>
      </c>
      <c r="CA38" s="66">
        <f t="shared" si="19"/>
        <v>-5.6531848263389681E-3</v>
      </c>
      <c r="CB38" s="66">
        <f t="shared" si="20"/>
        <v>-9.9213830259840836E-3</v>
      </c>
      <c r="CC38" s="66">
        <f t="shared" si="21"/>
        <v>-9.9605986085604357E-3</v>
      </c>
      <c r="CD38" s="66">
        <f t="shared" si="22"/>
        <v>-8.2360371083210256E-3</v>
      </c>
      <c r="CE38" s="66">
        <f t="shared" si="23"/>
        <v>-1.7521492086048525E-3</v>
      </c>
      <c r="CF38" s="66">
        <f t="shared" si="24"/>
        <v>-4.0208573314172193E-3</v>
      </c>
      <c r="CG38" s="66">
        <f t="shared" si="25"/>
        <v>-1.3490197317982001E-3</v>
      </c>
      <c r="CH38" s="66">
        <f t="shared" si="26"/>
        <v>-5.5604435148631816E-3</v>
      </c>
      <c r="CI38" s="66">
        <f t="shared" si="27"/>
        <v>-6.1002042798138419E-3</v>
      </c>
      <c r="CJ38" s="66">
        <f t="shared" si="28"/>
        <v>-1.7691694156549431E-3</v>
      </c>
      <c r="CK38" s="66">
        <f t="shared" si="29"/>
        <v>-2.6747809169970962E-3</v>
      </c>
    </row>
    <row r="39" spans="1:89" x14ac:dyDescent="0.25">
      <c r="A39" s="90" t="s">
        <v>202</v>
      </c>
      <c r="B39" s="73">
        <v>415707.31047999999</v>
      </c>
      <c r="C39" s="73">
        <v>71.248742558000004</v>
      </c>
      <c r="D39" s="73">
        <v>17549.804888999999</v>
      </c>
      <c r="E39" s="73">
        <v>1982.6418103000001</v>
      </c>
      <c r="F39" s="73">
        <v>1853.5760874</v>
      </c>
      <c r="G39" s="73">
        <v>33.033935020999998</v>
      </c>
      <c r="H39" s="73">
        <v>27632.215912</v>
      </c>
      <c r="I39" s="73">
        <v>172.36647546</v>
      </c>
      <c r="J39" s="73">
        <v>790.05069436999997</v>
      </c>
      <c r="K39" s="73">
        <v>402.64781182000002</v>
      </c>
      <c r="L39" s="73">
        <v>20.239019204000002</v>
      </c>
      <c r="M39" s="73">
        <v>138.82578953000001</v>
      </c>
      <c r="N39" s="73">
        <v>42.954564986000001</v>
      </c>
      <c r="O39" s="73"/>
      <c r="P39" s="90" t="s">
        <v>314</v>
      </c>
      <c r="Q39" s="73">
        <v>26.533492677893499</v>
      </c>
      <c r="R39" s="73">
        <v>20.0982272200505</v>
      </c>
      <c r="S39" s="73">
        <v>171.628551198807</v>
      </c>
      <c r="T39" s="73">
        <v>171.628551198807</v>
      </c>
      <c r="U39" s="73">
        <v>55.8442570986292</v>
      </c>
      <c r="V39" s="73">
        <v>789.82161905736405</v>
      </c>
      <c r="W39" s="73">
        <v>138.684000694042</v>
      </c>
      <c r="X39" s="73">
        <v>2121.8065253663599</v>
      </c>
      <c r="Y39" s="73">
        <v>413731.77149445802</v>
      </c>
      <c r="Z39" s="73">
        <v>1304.61177867519</v>
      </c>
      <c r="AA39" s="73">
        <v>157.12369478017101</v>
      </c>
      <c r="AB39" s="73">
        <v>1560.61025749898</v>
      </c>
      <c r="AC39" s="73">
        <v>2022.2992126019201</v>
      </c>
      <c r="AD39" s="73">
        <v>400.29991228059299</v>
      </c>
      <c r="AE39" s="73">
        <v>400.29991228059299</v>
      </c>
      <c r="AF39" s="73">
        <v>139.489997158683</v>
      </c>
      <c r="AG39" s="73">
        <v>854.70242245674206</v>
      </c>
      <c r="AH39" s="73">
        <v>42.331534724393101</v>
      </c>
      <c r="AI39" s="73">
        <v>118.809840992483</v>
      </c>
      <c r="AJ39" s="73">
        <v>2.9862038972568898</v>
      </c>
      <c r="AK39" s="73">
        <v>32.588278870691603</v>
      </c>
      <c r="AL39" s="73">
        <v>42.843935949287101</v>
      </c>
      <c r="AM39" s="73">
        <v>70.587200419098593</v>
      </c>
      <c r="AN39" s="73">
        <v>0</v>
      </c>
      <c r="AO39" s="73">
        <v>27790.767991975099</v>
      </c>
      <c r="AP39" s="73">
        <v>15692.6241333575</v>
      </c>
      <c r="AQ39" s="73">
        <v>1604.1355800547799</v>
      </c>
      <c r="AR39" s="73">
        <v>17436.249710570999</v>
      </c>
      <c r="AS39" s="73">
        <v>822.58211133065504</v>
      </c>
      <c r="AT39" s="73">
        <v>0.95677458048799202</v>
      </c>
      <c r="AU39" s="73">
        <v>11499.2032775806</v>
      </c>
      <c r="AV39" s="73">
        <v>0.88980209880013394</v>
      </c>
      <c r="AW39" s="73">
        <v>8.3626658267056897E-2</v>
      </c>
      <c r="AX39" s="73">
        <v>504.16905544073097</v>
      </c>
      <c r="AY39" s="73">
        <v>0.55535002232179698</v>
      </c>
      <c r="AZ39" s="73">
        <v>1.8836794197434899E-2</v>
      </c>
      <c r="BA39" s="73">
        <v>1962.5662932723301</v>
      </c>
      <c r="BB39" s="73">
        <v>1834.70894622735</v>
      </c>
      <c r="BC39" s="73">
        <v>127.85734704497899</v>
      </c>
      <c r="BD39" s="73">
        <v>1.1477035572678099E-2</v>
      </c>
      <c r="BE39" s="73">
        <v>422.13773713189602</v>
      </c>
      <c r="BF39" s="73">
        <v>8.2505539763113395E-2</v>
      </c>
      <c r="BG39" s="73">
        <v>183.224659181975</v>
      </c>
      <c r="BH39" s="73">
        <v>1.3767026970243099</v>
      </c>
      <c r="BI39" s="73">
        <v>711.59620289136103</v>
      </c>
      <c r="BJ39" s="73">
        <v>196.90365515013499</v>
      </c>
      <c r="BK39" s="73">
        <v>2.0908963548780002</v>
      </c>
      <c r="BL39" s="73">
        <v>7.51238115852885</v>
      </c>
      <c r="BM39" s="73">
        <v>2.9386415472037099E-3</v>
      </c>
      <c r="BN39" s="73">
        <v>32.755043665845399</v>
      </c>
      <c r="BO39" s="73">
        <v>854.43458113513498</v>
      </c>
      <c r="BP39" s="73">
        <v>0</v>
      </c>
      <c r="BQ39" s="73">
        <v>3197.4913211949101</v>
      </c>
      <c r="BR39" s="73">
        <v>696.26575927822898</v>
      </c>
      <c r="BS39" s="73">
        <v>27604.379079129299</v>
      </c>
      <c r="BT39" s="73">
        <v>4229.9350501619301</v>
      </c>
      <c r="BU39" s="90"/>
      <c r="BV39" s="73">
        <f t="shared" si="15"/>
        <v>27253.216872405977</v>
      </c>
      <c r="BW39" s="28">
        <f t="shared" si="16"/>
        <v>7.9999999698395757E-3</v>
      </c>
      <c r="BX39" s="90"/>
      <c r="BY39" s="66">
        <f t="shared" si="17"/>
        <v>-4.7522353726733614E-3</v>
      </c>
      <c r="BZ39" s="66">
        <f t="shared" si="18"/>
        <v>-9.2849658134370894E-3</v>
      </c>
      <c r="CA39" s="66">
        <f t="shared" si="19"/>
        <v>-6.470452472105548E-3</v>
      </c>
      <c r="CB39" s="66">
        <f t="shared" si="20"/>
        <v>-1.0125639902969821E-2</v>
      </c>
      <c r="CC39" s="66">
        <f t="shared" si="21"/>
        <v>-1.0178778902523949E-2</v>
      </c>
      <c r="CD39" s="66">
        <f t="shared" si="22"/>
        <v>-8.4425714035371458E-3</v>
      </c>
      <c r="CE39" s="66">
        <f t="shared" si="23"/>
        <v>-1.0074050144712175E-3</v>
      </c>
      <c r="CF39" s="66">
        <f t="shared" si="24"/>
        <v>-4.2811356397679922E-3</v>
      </c>
      <c r="CG39" s="66">
        <f t="shared" si="25"/>
        <v>-2.8995014404562523E-4</v>
      </c>
      <c r="CH39" s="66">
        <f t="shared" si="26"/>
        <v>-5.8311493828672057E-3</v>
      </c>
      <c r="CI39" s="66">
        <f t="shared" si="27"/>
        <v>-6.9564627875680698E-3</v>
      </c>
      <c r="CJ39" s="66">
        <f t="shared" si="28"/>
        <v>-1.0213436310215983E-3</v>
      </c>
      <c r="CK39" s="66">
        <f t="shared" si="29"/>
        <v>-2.5754896307053146E-3</v>
      </c>
    </row>
    <row r="40" spans="1:89" x14ac:dyDescent="0.25">
      <c r="A40" s="90" t="s">
        <v>203</v>
      </c>
      <c r="B40" s="73">
        <v>29293.825661999999</v>
      </c>
      <c r="C40" s="73">
        <v>5.0482039076999996</v>
      </c>
      <c r="D40" s="73">
        <v>1343.0803707</v>
      </c>
      <c r="E40" s="73">
        <v>117.1617947</v>
      </c>
      <c r="F40" s="73">
        <v>109.76829557000001</v>
      </c>
      <c r="G40" s="73">
        <v>2.5001676791</v>
      </c>
      <c r="H40" s="73">
        <v>1643.5091497999999</v>
      </c>
      <c r="I40" s="73">
        <v>11.565750269</v>
      </c>
      <c r="J40" s="73">
        <v>51.748277027</v>
      </c>
      <c r="K40" s="73">
        <v>28.275888147</v>
      </c>
      <c r="L40" s="73">
        <v>1.3184117415000001</v>
      </c>
      <c r="M40" s="73">
        <v>9.7302954073999999</v>
      </c>
      <c r="N40" s="73">
        <v>2.5521614333999998</v>
      </c>
      <c r="O40" s="73"/>
      <c r="P40" s="90" t="s">
        <v>203</v>
      </c>
      <c r="Q40" s="73">
        <v>1.8932041691117001</v>
      </c>
      <c r="R40" s="73">
        <v>1.3116586872895</v>
      </c>
      <c r="S40" s="73">
        <v>11.5579885710226</v>
      </c>
      <c r="T40" s="73">
        <v>11.5579885710226</v>
      </c>
      <c r="U40" s="73">
        <v>3.6730709308024299</v>
      </c>
      <c r="V40" s="73">
        <v>51.926308231488797</v>
      </c>
      <c r="W40" s="73">
        <v>9.7676528807835208</v>
      </c>
      <c r="X40" s="73">
        <v>162.23516622115599</v>
      </c>
      <c r="Y40" s="73">
        <v>29251.038070955801</v>
      </c>
      <c r="Z40" s="73">
        <v>93.779912543196801</v>
      </c>
      <c r="AA40" s="73">
        <v>11.7823207714313</v>
      </c>
      <c r="AB40" s="73">
        <v>111.94424127187899</v>
      </c>
      <c r="AC40" s="73">
        <v>114.461016936047</v>
      </c>
      <c r="AD40" s="73">
        <v>28.199747012922298</v>
      </c>
      <c r="AE40" s="73">
        <v>28.199747012922298</v>
      </c>
      <c r="AF40" s="73">
        <v>10.719850526628999</v>
      </c>
      <c r="AG40" s="73">
        <v>51.443383282395502</v>
      </c>
      <c r="AH40" s="73">
        <v>2.8350293222502501</v>
      </c>
      <c r="AI40" s="73">
        <v>6.8681353751617804</v>
      </c>
      <c r="AJ40" s="73">
        <v>0.19870342033212601</v>
      </c>
      <c r="AK40" s="73">
        <v>2.1875590082261001</v>
      </c>
      <c r="AL40" s="73">
        <v>2.5504373259478399</v>
      </c>
      <c r="AM40" s="73">
        <v>5.0100794380418501</v>
      </c>
      <c r="AN40" s="73">
        <v>0</v>
      </c>
      <c r="AO40" s="73">
        <v>1659.07902059667</v>
      </c>
      <c r="AP40" s="73">
        <v>1205.9813131830799</v>
      </c>
      <c r="AQ40" s="73">
        <v>123.27811524661399</v>
      </c>
      <c r="AR40" s="73">
        <v>1339.9792789563301</v>
      </c>
      <c r="AS40" s="73">
        <v>55.819442732188001</v>
      </c>
      <c r="AT40" s="73">
        <v>8.9887613662042204E-2</v>
      </c>
      <c r="AU40" s="73">
        <v>642.62559152763697</v>
      </c>
      <c r="AV40" s="73">
        <v>5.9355452526221202E-2</v>
      </c>
      <c r="AW40" s="73">
        <v>4.68527092048479E-3</v>
      </c>
      <c r="AX40" s="73">
        <v>29.831495560442399</v>
      </c>
      <c r="AY40" s="73">
        <v>4.2115035081047303E-2</v>
      </c>
      <c r="AZ40" s="73">
        <v>1.0992058731129799E-3</v>
      </c>
      <c r="BA40" s="73">
        <v>116.000724390548</v>
      </c>
      <c r="BB40" s="73">
        <v>108.673603031619</v>
      </c>
      <c r="BC40" s="73">
        <v>7.3271213589289896</v>
      </c>
      <c r="BD40" s="73">
        <v>7.9392537354563801E-4</v>
      </c>
      <c r="BE40" s="73">
        <v>25.9753979618269</v>
      </c>
      <c r="BF40" s="73">
        <v>5.7072288452741197E-3</v>
      </c>
      <c r="BG40" s="73">
        <v>10.7897629590436</v>
      </c>
      <c r="BH40" s="73">
        <v>7.8233428242309902E-2</v>
      </c>
      <c r="BI40" s="73">
        <v>41.143533457894499</v>
      </c>
      <c r="BJ40" s="73">
        <v>17.729575771733401</v>
      </c>
      <c r="BK40" s="73">
        <v>0.13823805320855101</v>
      </c>
      <c r="BL40" s="73">
        <v>0.51311605460848597</v>
      </c>
      <c r="BM40" s="73">
        <v>1.81824071165198E-4</v>
      </c>
      <c r="BN40" s="73">
        <v>2.4843635606849701</v>
      </c>
      <c r="BO40" s="73">
        <v>45.974672806810197</v>
      </c>
      <c r="BP40" s="73">
        <v>0</v>
      </c>
      <c r="BQ40" s="73">
        <v>187.368455100734</v>
      </c>
      <c r="BR40" s="73">
        <v>37.279687599993402</v>
      </c>
      <c r="BS40" s="73">
        <v>1645.0216903939099</v>
      </c>
      <c r="BT40" s="73">
        <v>246.487022491939</v>
      </c>
      <c r="BU40" s="90"/>
      <c r="BV40" s="73">
        <f t="shared" si="15"/>
        <v>1626.6806896498538</v>
      </c>
      <c r="BW40" s="28">
        <f t="shared" si="16"/>
        <v>8.0000121606196989E-3</v>
      </c>
      <c r="BX40" s="90"/>
      <c r="BY40" s="66">
        <f t="shared" si="17"/>
        <v>-1.4606351364923355E-3</v>
      </c>
      <c r="BZ40" s="66">
        <f t="shared" si="18"/>
        <v>-7.5520859210933362E-3</v>
      </c>
      <c r="CA40" s="66">
        <f t="shared" si="19"/>
        <v>-2.3089398157562844E-3</v>
      </c>
      <c r="CB40" s="66">
        <f t="shared" si="20"/>
        <v>-9.9099737454943614E-3</v>
      </c>
      <c r="CC40" s="66">
        <f t="shared" si="21"/>
        <v>-9.9727570032543504E-3</v>
      </c>
      <c r="CD40" s="66">
        <f t="shared" si="22"/>
        <v>-6.3212233911923198E-3</v>
      </c>
      <c r="CE40" s="66">
        <f t="shared" si="23"/>
        <v>9.2031163568152428E-4</v>
      </c>
      <c r="CF40" s="66">
        <f t="shared" si="24"/>
        <v>-6.7109333998024892E-4</v>
      </c>
      <c r="CG40" s="66">
        <f t="shared" si="25"/>
        <v>3.4403310548080171E-3</v>
      </c>
      <c r="CH40" s="66">
        <f t="shared" si="26"/>
        <v>-2.6927937216988888E-3</v>
      </c>
      <c r="CI40" s="66">
        <f t="shared" si="27"/>
        <v>-5.1221132199694517E-3</v>
      </c>
      <c r="CJ40" s="66">
        <f t="shared" si="28"/>
        <v>3.8392948846249961E-3</v>
      </c>
      <c r="CK40" s="66">
        <f t="shared" si="29"/>
        <v>-6.755479608760612E-4</v>
      </c>
    </row>
    <row r="41" spans="1:89" x14ac:dyDescent="0.25">
      <c r="A41" s="90" t="s">
        <v>204</v>
      </c>
      <c r="B41" s="73">
        <v>221578.9613</v>
      </c>
      <c r="C41" s="73">
        <v>31.173403411999999</v>
      </c>
      <c r="D41" s="73">
        <v>8971.6285984000006</v>
      </c>
      <c r="E41" s="73">
        <v>855.88951989999998</v>
      </c>
      <c r="F41" s="73">
        <v>798.10897793000004</v>
      </c>
      <c r="G41" s="73">
        <v>15.978953021000001</v>
      </c>
      <c r="H41" s="73">
        <v>15691.841646000001</v>
      </c>
      <c r="I41" s="73">
        <v>87.276208273999998</v>
      </c>
      <c r="J41" s="73">
        <v>496.41427972999998</v>
      </c>
      <c r="K41" s="73">
        <v>199.92164665000001</v>
      </c>
      <c r="L41" s="73">
        <v>9.1182592894999992</v>
      </c>
      <c r="M41" s="73">
        <v>81.598243255</v>
      </c>
      <c r="N41" s="73">
        <v>20.662608810999998</v>
      </c>
      <c r="O41" s="73"/>
      <c r="P41" s="90" t="s">
        <v>204</v>
      </c>
      <c r="Q41" s="73">
        <v>15.8822444407673</v>
      </c>
      <c r="R41" s="73">
        <v>9.1479880089080901</v>
      </c>
      <c r="S41" s="73">
        <v>88.019618916836393</v>
      </c>
      <c r="T41" s="73">
        <v>88.019618916836393</v>
      </c>
      <c r="U41" s="73">
        <v>25.552711125911401</v>
      </c>
      <c r="V41" s="73">
        <v>503.099316740446</v>
      </c>
      <c r="W41" s="73">
        <v>82.591881720853095</v>
      </c>
      <c r="X41" s="73">
        <v>1245.3516867563501</v>
      </c>
      <c r="Y41" s="73">
        <v>222172.232896267</v>
      </c>
      <c r="Z41" s="73">
        <v>776.82115091154901</v>
      </c>
      <c r="AA41" s="73">
        <v>86.087809418676201</v>
      </c>
      <c r="AB41" s="73">
        <v>948.92602788051295</v>
      </c>
      <c r="AC41" s="73">
        <v>1273.8037936354499</v>
      </c>
      <c r="AD41" s="73">
        <v>201.22473884333999</v>
      </c>
      <c r="AE41" s="73">
        <v>201.22473884333999</v>
      </c>
      <c r="AF41" s="73">
        <v>72.412159161802705</v>
      </c>
      <c r="AG41" s="73">
        <v>583.21452203794104</v>
      </c>
      <c r="AH41" s="73">
        <v>25.606890070976799</v>
      </c>
      <c r="AI41" s="73">
        <v>57.524577901670099</v>
      </c>
      <c r="AJ41" s="73">
        <v>1.3960373276917</v>
      </c>
      <c r="AK41" s="73">
        <v>20.977055630168</v>
      </c>
      <c r="AL41" s="73">
        <v>20.8091851934904</v>
      </c>
      <c r="AM41" s="73">
        <v>31.2096951445405</v>
      </c>
      <c r="AN41" s="73">
        <v>0</v>
      </c>
      <c r="AO41" s="73">
        <v>15974.9086808093</v>
      </c>
      <c r="AP41" s="73">
        <v>8146.3675197010498</v>
      </c>
      <c r="AQ41" s="73">
        <v>832.74000959230898</v>
      </c>
      <c r="AR41" s="73">
        <v>9051.5196884551606</v>
      </c>
      <c r="AS41" s="73">
        <v>502.86000878134001</v>
      </c>
      <c r="AT41" s="73">
        <v>0.46532271190551</v>
      </c>
      <c r="AU41" s="73">
        <v>6458.8138075507204</v>
      </c>
      <c r="AV41" s="73">
        <v>0.376667893979728</v>
      </c>
      <c r="AW41" s="73">
        <v>2.6050530354888999E-2</v>
      </c>
      <c r="AX41" s="73">
        <v>188.70381138356501</v>
      </c>
      <c r="AY41" s="73">
        <v>0.23945324162105799</v>
      </c>
      <c r="AZ41" s="73">
        <v>5.8202720834228897E-3</v>
      </c>
      <c r="BA41" s="73">
        <v>849.16621833494105</v>
      </c>
      <c r="BB41" s="73">
        <v>791.82309273211501</v>
      </c>
      <c r="BC41" s="73">
        <v>57.343125602826298</v>
      </c>
      <c r="BD41" s="73">
        <v>3.4114122411635899E-3</v>
      </c>
      <c r="BE41" s="73">
        <v>196.42551616263401</v>
      </c>
      <c r="BF41" s="73">
        <v>2.4523767676934701E-2</v>
      </c>
      <c r="BG41" s="73">
        <v>82.396150244988505</v>
      </c>
      <c r="BH41" s="73">
        <v>0.57008006084756602</v>
      </c>
      <c r="BI41" s="73">
        <v>319.11556982313402</v>
      </c>
      <c r="BJ41" s="73">
        <v>97.130256473118905</v>
      </c>
      <c r="BK41" s="73">
        <v>0.97940024493350197</v>
      </c>
      <c r="BL41" s="73">
        <v>2.4904182097367098</v>
      </c>
      <c r="BM41" s="73">
        <v>8.9677241136041697E-4</v>
      </c>
      <c r="BN41" s="73">
        <v>16.013682688315999</v>
      </c>
      <c r="BO41" s="73">
        <v>448.33668718784998</v>
      </c>
      <c r="BP41" s="73">
        <v>0</v>
      </c>
      <c r="BQ41" s="73">
        <v>1903.3265131446999</v>
      </c>
      <c r="BR41" s="73">
        <v>352.25369699512203</v>
      </c>
      <c r="BS41" s="73">
        <v>15865.812445642199</v>
      </c>
      <c r="BT41" s="73">
        <v>2250.6138050350801</v>
      </c>
      <c r="BU41" s="90"/>
      <c r="BV41" s="73">
        <f t="shared" si="15"/>
        <v>15698.077683740043</v>
      </c>
      <c r="BW41" s="28">
        <f t="shared" si="16"/>
        <v>8.0000001827495778E-3</v>
      </c>
      <c r="BX41" s="90"/>
      <c r="BY41" s="66">
        <f t="shared" si="17"/>
        <v>2.6774725939064346E-3</v>
      </c>
      <c r="BZ41" s="66">
        <f t="shared" si="18"/>
        <v>1.1641889741987933E-3</v>
      </c>
      <c r="CA41" s="66">
        <f t="shared" si="19"/>
        <v>8.9048592659539856E-3</v>
      </c>
      <c r="CB41" s="66">
        <f t="shared" si="20"/>
        <v>-7.8553381116811278E-3</v>
      </c>
      <c r="CC41" s="66">
        <f t="shared" si="21"/>
        <v>-7.8759735471066721E-3</v>
      </c>
      <c r="CD41" s="66">
        <f t="shared" si="22"/>
        <v>2.1734632594736175E-3</v>
      </c>
      <c r="CE41" s="66">
        <f t="shared" si="23"/>
        <v>1.1086703751343635E-2</v>
      </c>
      <c r="CF41" s="66">
        <f t="shared" si="24"/>
        <v>8.5179071998921878E-3</v>
      </c>
      <c r="CG41" s="66">
        <f t="shared" si="25"/>
        <v>1.3466649295588393E-2</v>
      </c>
      <c r="CH41" s="66">
        <f t="shared" si="26"/>
        <v>6.5180145080601659E-3</v>
      </c>
      <c r="CI41" s="66">
        <f t="shared" si="27"/>
        <v>3.2603502997907213E-3</v>
      </c>
      <c r="CJ41" s="66">
        <f t="shared" si="28"/>
        <v>1.2177204143328287E-2</v>
      </c>
      <c r="CK41" s="66">
        <f t="shared" si="29"/>
        <v>7.0937984564838612E-3</v>
      </c>
    </row>
    <row r="42" spans="1:89" x14ac:dyDescent="0.25">
      <c r="A42" s="90" t="s">
        <v>205</v>
      </c>
      <c r="B42" s="73">
        <v>41549.839180000003</v>
      </c>
      <c r="C42" s="73">
        <v>20.651132877999999</v>
      </c>
      <c r="D42" s="73">
        <v>5151.7558624000003</v>
      </c>
      <c r="E42" s="73">
        <v>345.47303937999999</v>
      </c>
      <c r="F42" s="73">
        <v>329.41624518999998</v>
      </c>
      <c r="G42" s="73">
        <v>7.9901682312000002</v>
      </c>
      <c r="H42" s="73">
        <v>3371.7337567999998</v>
      </c>
      <c r="I42" s="73">
        <v>36.239897003999999</v>
      </c>
      <c r="J42" s="73">
        <v>96.002930784</v>
      </c>
      <c r="K42" s="73">
        <v>92.316994116999993</v>
      </c>
      <c r="L42" s="73">
        <v>5.7167602504000001</v>
      </c>
      <c r="M42" s="73">
        <v>15.698173478999999</v>
      </c>
      <c r="N42" s="73">
        <v>5.7665975155</v>
      </c>
      <c r="O42" s="73"/>
      <c r="P42" s="90" t="s">
        <v>205</v>
      </c>
      <c r="Q42" s="73">
        <v>3.6914917136573</v>
      </c>
      <c r="R42" s="73">
        <v>5.6882522387271299</v>
      </c>
      <c r="S42" s="73">
        <v>36.154439494268203</v>
      </c>
      <c r="T42" s="73">
        <v>36.154439494268203</v>
      </c>
      <c r="U42" s="73">
        <v>16.420349088973001</v>
      </c>
      <c r="V42" s="73">
        <v>96.577915315924301</v>
      </c>
      <c r="W42" s="73">
        <v>15.8005515509792</v>
      </c>
      <c r="X42" s="73">
        <v>254.22916547385501</v>
      </c>
      <c r="Y42" s="73">
        <v>41535.341489993698</v>
      </c>
      <c r="Z42" s="73">
        <v>176.806051393872</v>
      </c>
      <c r="AA42" s="73">
        <v>18.799244324975898</v>
      </c>
      <c r="AB42" s="73">
        <v>175.95587469297701</v>
      </c>
      <c r="AC42" s="73">
        <v>240.84441660743499</v>
      </c>
      <c r="AD42" s="73">
        <v>91.925149601611494</v>
      </c>
      <c r="AE42" s="73">
        <v>91.925149601611494</v>
      </c>
      <c r="AF42" s="73">
        <v>40.9831917428087</v>
      </c>
      <c r="AG42" s="73">
        <v>107.096856832513</v>
      </c>
      <c r="AH42" s="73">
        <v>4.98558761847561</v>
      </c>
      <c r="AI42" s="73">
        <v>16.935970388260099</v>
      </c>
      <c r="AJ42" s="73">
        <v>0.895804891255917</v>
      </c>
      <c r="AK42" s="73">
        <v>3.8595944538172402</v>
      </c>
      <c r="AL42" s="73">
        <v>5.8002859608049002</v>
      </c>
      <c r="AM42" s="73">
        <v>20.5078964271896</v>
      </c>
      <c r="AN42" s="73">
        <v>0</v>
      </c>
      <c r="AO42" s="73">
        <v>3419.2464576685002</v>
      </c>
      <c r="AP42" s="73">
        <v>4610.6093427250198</v>
      </c>
      <c r="AQ42" s="73">
        <v>471.30661314726302</v>
      </c>
      <c r="AR42" s="73">
        <v>5122.8991476150904</v>
      </c>
      <c r="AS42" s="73">
        <v>99.807235664335295</v>
      </c>
      <c r="AT42" s="73">
        <v>8.2260986722664006E-2</v>
      </c>
      <c r="AU42" s="73">
        <v>1393.8756598422499</v>
      </c>
      <c r="AV42" s="73">
        <v>0.18652743244211401</v>
      </c>
      <c r="AW42" s="73">
        <v>4.3438097686800299E-2</v>
      </c>
      <c r="AX42" s="73">
        <v>175.61833564267499</v>
      </c>
      <c r="AY42" s="73">
        <v>0.107578639197076</v>
      </c>
      <c r="AZ42" s="73">
        <v>9.3303258982456692E-3</v>
      </c>
      <c r="BA42" s="73">
        <v>343.52779755843397</v>
      </c>
      <c r="BB42" s="73">
        <v>327.52365852615202</v>
      </c>
      <c r="BC42" s="73">
        <v>16.004139032281099</v>
      </c>
      <c r="BD42" s="73">
        <v>4.3989882030677297E-3</v>
      </c>
      <c r="BE42" s="73">
        <v>35.638306048931497</v>
      </c>
      <c r="BF42" s="73">
        <v>3.1623277446165797E-2</v>
      </c>
      <c r="BG42" s="73">
        <v>22.8671538517501</v>
      </c>
      <c r="BH42" s="73">
        <v>0.31154768498156399</v>
      </c>
      <c r="BI42" s="73">
        <v>89.807488858391594</v>
      </c>
      <c r="BJ42" s="73">
        <v>16.857858701039302</v>
      </c>
      <c r="BK42" s="73">
        <v>0.17526364435038</v>
      </c>
      <c r="BL42" s="73">
        <v>2.6390565531837402</v>
      </c>
      <c r="BM42" s="73">
        <v>1.34849429278482E-3</v>
      </c>
      <c r="BN42" s="73">
        <v>7.9403276764937702</v>
      </c>
      <c r="BO42" s="73">
        <v>115.864615381951</v>
      </c>
      <c r="BP42" s="73">
        <v>0</v>
      </c>
      <c r="BQ42" s="73">
        <v>379.86250117834999</v>
      </c>
      <c r="BR42" s="73">
        <v>85.797737160230795</v>
      </c>
      <c r="BS42" s="73">
        <v>3397.4210028825401</v>
      </c>
      <c r="BT42" s="73">
        <v>499.64192453398903</v>
      </c>
      <c r="BU42" s="90"/>
      <c r="BV42" s="73">
        <f t="shared" si="15"/>
        <v>3351.0589975855487</v>
      </c>
      <c r="BW42" s="28">
        <f t="shared" si="16"/>
        <v>7.9999997192776989E-3</v>
      </c>
      <c r="BX42" s="90"/>
      <c r="BY42" s="66">
        <f t="shared" si="17"/>
        <v>-3.4892289097675309E-4</v>
      </c>
      <c r="BZ42" s="66">
        <f t="shared" si="18"/>
        <v>-6.9360093538980089E-3</v>
      </c>
      <c r="CA42" s="66">
        <f t="shared" si="19"/>
        <v>-5.6013358465838957E-3</v>
      </c>
      <c r="CB42" s="66">
        <f t="shared" si="20"/>
        <v>-5.630661729948667E-3</v>
      </c>
      <c r="CC42" s="66">
        <f t="shared" si="21"/>
        <v>-5.7452742282226021E-3</v>
      </c>
      <c r="CD42" s="66">
        <f t="shared" si="22"/>
        <v>-6.2377353347345807E-3</v>
      </c>
      <c r="CE42" s="66">
        <f t="shared" si="23"/>
        <v>7.618408787685286E-3</v>
      </c>
      <c r="CF42" s="66">
        <f t="shared" si="24"/>
        <v>-2.3581057562708802E-3</v>
      </c>
      <c r="CG42" s="66">
        <f t="shared" si="25"/>
        <v>5.9892393620563159E-3</v>
      </c>
      <c r="CH42" s="66">
        <f t="shared" si="26"/>
        <v>-4.2445545279765715E-3</v>
      </c>
      <c r="CI42" s="66">
        <f t="shared" si="27"/>
        <v>-4.9867425647027097E-3</v>
      </c>
      <c r="CJ42" s="66">
        <f t="shared" si="28"/>
        <v>6.5216550266918557E-3</v>
      </c>
      <c r="CK42" s="66">
        <f t="shared" si="29"/>
        <v>5.8419969859781744E-3</v>
      </c>
    </row>
    <row r="43" spans="1:89" x14ac:dyDescent="0.25">
      <c r="A43" s="90" t="s">
        <v>206</v>
      </c>
      <c r="B43" s="73">
        <v>232369.78531000001</v>
      </c>
      <c r="C43" s="73">
        <v>41.814692254999997</v>
      </c>
      <c r="D43" s="73">
        <v>10672.48281</v>
      </c>
      <c r="E43" s="73">
        <v>991.72211085000004</v>
      </c>
      <c r="F43" s="73">
        <v>927.95592677000002</v>
      </c>
      <c r="G43" s="73">
        <v>20.183937064999999</v>
      </c>
      <c r="H43" s="73">
        <v>16304.105518</v>
      </c>
      <c r="I43" s="73">
        <v>96.433338501999998</v>
      </c>
      <c r="J43" s="73">
        <v>498.48407168</v>
      </c>
      <c r="K43" s="73">
        <v>229.51929050000001</v>
      </c>
      <c r="L43" s="73">
        <v>11.148020329</v>
      </c>
      <c r="M43" s="73">
        <v>81.238515922999994</v>
      </c>
      <c r="N43" s="73">
        <v>22.325712319000001</v>
      </c>
      <c r="O43" s="73"/>
      <c r="P43" s="90" t="s">
        <v>206</v>
      </c>
      <c r="Q43" s="73">
        <v>16.030741935020501</v>
      </c>
      <c r="R43" s="73">
        <v>11.1261672104505</v>
      </c>
      <c r="S43" s="73">
        <v>96.736796663760899</v>
      </c>
      <c r="T43" s="73">
        <v>96.736796663760899</v>
      </c>
      <c r="U43" s="73">
        <v>30.83803725093</v>
      </c>
      <c r="V43" s="73">
        <v>503.09825944978797</v>
      </c>
      <c r="W43" s="73">
        <v>81.914353640959504</v>
      </c>
      <c r="X43" s="73">
        <v>1298.59062726299</v>
      </c>
      <c r="Y43" s="73">
        <v>232462.625844122</v>
      </c>
      <c r="Z43" s="73">
        <v>779.68377058256897</v>
      </c>
      <c r="AA43" s="73">
        <v>94.332020583510996</v>
      </c>
      <c r="AB43" s="73">
        <v>934.31228491621505</v>
      </c>
      <c r="AC43" s="73">
        <v>1281.08580268789</v>
      </c>
      <c r="AD43" s="73">
        <v>229.65673501761799</v>
      </c>
      <c r="AE43" s="73">
        <v>229.65673501761799</v>
      </c>
      <c r="AF43" s="73">
        <v>85.367986208105293</v>
      </c>
      <c r="AG43" s="73">
        <v>566.42394664327401</v>
      </c>
      <c r="AH43" s="73">
        <v>25.1171584511874</v>
      </c>
      <c r="AI43" s="73">
        <v>62.791591818919599</v>
      </c>
      <c r="AJ43" s="73">
        <v>1.6517451100631</v>
      </c>
      <c r="AK43" s="73">
        <v>19.8467858197357</v>
      </c>
      <c r="AL43" s="73">
        <v>22.431569621837902</v>
      </c>
      <c r="AM43" s="73">
        <v>41.568638005809099</v>
      </c>
      <c r="AN43" s="73">
        <v>0</v>
      </c>
      <c r="AO43" s="73">
        <v>16543.106529098201</v>
      </c>
      <c r="AP43" s="73">
        <v>9603.8978907058608</v>
      </c>
      <c r="AQ43" s="73">
        <v>981.73213011237999</v>
      </c>
      <c r="AR43" s="73">
        <v>10670.998007026299</v>
      </c>
      <c r="AS43" s="73">
        <v>499.577276768795</v>
      </c>
      <c r="AT43" s="73">
        <v>0.64868557273323402</v>
      </c>
      <c r="AU43" s="73">
        <v>6760.2321283688498</v>
      </c>
      <c r="AV43" s="73">
        <v>0.47908440428358001</v>
      </c>
      <c r="AW43" s="73">
        <v>3.9085685609881099E-2</v>
      </c>
      <c r="AX43" s="73">
        <v>247.71380043761701</v>
      </c>
      <c r="AY43" s="73">
        <v>0.325691356338563</v>
      </c>
      <c r="AZ43" s="73">
        <v>9.1856903674553698E-3</v>
      </c>
      <c r="BA43" s="73">
        <v>984.08637227542795</v>
      </c>
      <c r="BB43" s="73">
        <v>920.73951131432295</v>
      </c>
      <c r="BC43" s="73">
        <v>63.346860961104902</v>
      </c>
      <c r="BD43" s="73">
        <v>6.6775096016799202E-3</v>
      </c>
      <c r="BE43" s="73">
        <v>218.89376723601001</v>
      </c>
      <c r="BF43" s="73">
        <v>4.80028684667404E-2</v>
      </c>
      <c r="BG43" s="73">
        <v>92.205223141917102</v>
      </c>
      <c r="BH43" s="73">
        <v>0.67045388570137199</v>
      </c>
      <c r="BI43" s="73">
        <v>354.32261166134703</v>
      </c>
      <c r="BJ43" s="73">
        <v>130.46300540004799</v>
      </c>
      <c r="BK43" s="73">
        <v>1.1316161266996201</v>
      </c>
      <c r="BL43" s="73">
        <v>4.2441027217160698</v>
      </c>
      <c r="BM43" s="73">
        <v>1.5230159124103599E-3</v>
      </c>
      <c r="BN43" s="73">
        <v>20.091884884340001</v>
      </c>
      <c r="BO43" s="73">
        <v>475.29671162407402</v>
      </c>
      <c r="BP43" s="73">
        <v>0</v>
      </c>
      <c r="BQ43" s="73">
        <v>1960.79220062985</v>
      </c>
      <c r="BR43" s="73">
        <v>378.77964077224101</v>
      </c>
      <c r="BS43" s="73">
        <v>16429.063539741001</v>
      </c>
      <c r="BT43" s="73">
        <v>2383.08211582784</v>
      </c>
      <c r="BU43" s="90"/>
      <c r="BV43" s="73">
        <f t="shared" si="15"/>
        <v>16241.060361145273</v>
      </c>
      <c r="BW43" s="28">
        <f t="shared" si="16"/>
        <v>8.0000002016582267E-3</v>
      </c>
      <c r="BX43" s="90"/>
      <c r="BY43" s="66">
        <f t="shared" si="17"/>
        <v>3.9953789171916058E-4</v>
      </c>
      <c r="BZ43" s="66">
        <f t="shared" si="18"/>
        <v>-5.884396988751631E-3</v>
      </c>
      <c r="CA43" s="66">
        <f t="shared" si="19"/>
        <v>-1.3912441932529339E-4</v>
      </c>
      <c r="CB43" s="66">
        <f t="shared" si="20"/>
        <v>-7.6994739665807539E-3</v>
      </c>
      <c r="CC43" s="66">
        <f t="shared" si="21"/>
        <v>-7.7766790937967697E-3</v>
      </c>
      <c r="CD43" s="66">
        <f t="shared" si="22"/>
        <v>-4.5606652638459306E-3</v>
      </c>
      <c r="CE43" s="66">
        <f t="shared" si="23"/>
        <v>7.6642059021909889E-3</v>
      </c>
      <c r="CF43" s="66">
        <f t="shared" si="24"/>
        <v>3.1468179622818624E-3</v>
      </c>
      <c r="CG43" s="66">
        <f t="shared" si="25"/>
        <v>9.2564397378579345E-3</v>
      </c>
      <c r="CH43" s="66">
        <f t="shared" si="26"/>
        <v>5.9883645212810139E-4</v>
      </c>
      <c r="CI43" s="66">
        <f t="shared" si="27"/>
        <v>-1.96026898988078E-3</v>
      </c>
      <c r="CJ43" s="66">
        <f t="shared" si="28"/>
        <v>8.3191785359556167E-3</v>
      </c>
      <c r="CK43" s="66">
        <f t="shared" si="29"/>
        <v>4.7414972174398395E-3</v>
      </c>
    </row>
    <row r="44" spans="1:89" x14ac:dyDescent="0.25">
      <c r="A44" s="90" t="s">
        <v>207</v>
      </c>
      <c r="B44" s="73">
        <v>709449.84676999995</v>
      </c>
      <c r="C44" s="73">
        <v>236.42103781</v>
      </c>
      <c r="D44" s="73">
        <v>47413.139230000001</v>
      </c>
      <c r="E44" s="73">
        <v>3680.3789281999998</v>
      </c>
      <c r="F44" s="73">
        <v>3462.7658133</v>
      </c>
      <c r="G44" s="73">
        <v>127.19529912</v>
      </c>
      <c r="H44" s="73">
        <v>48088.184772000001</v>
      </c>
      <c r="I44" s="73">
        <v>330.82360331000001</v>
      </c>
      <c r="J44" s="73">
        <v>1428.7546407</v>
      </c>
      <c r="K44" s="73">
        <v>811.86020498000005</v>
      </c>
      <c r="L44" s="73">
        <v>43.650064852</v>
      </c>
      <c r="M44" s="73">
        <v>213.5440782</v>
      </c>
      <c r="N44" s="73">
        <v>65.773454868000002</v>
      </c>
      <c r="O44" s="73"/>
      <c r="P44" s="90" t="s">
        <v>207</v>
      </c>
      <c r="Q44" s="73">
        <v>43.225337362447704</v>
      </c>
      <c r="R44" s="73">
        <v>43.313566207561799</v>
      </c>
      <c r="S44" s="73">
        <v>329.84593745136999</v>
      </c>
      <c r="T44" s="73">
        <v>329.84593745136999</v>
      </c>
      <c r="U44" s="73">
        <v>122.496738449858</v>
      </c>
      <c r="V44" s="73">
        <v>1438.5978013896399</v>
      </c>
      <c r="W44" s="73">
        <v>214.88788944043</v>
      </c>
      <c r="X44" s="73">
        <v>3492.6092351307698</v>
      </c>
      <c r="Y44" s="73">
        <v>709955.93258473196</v>
      </c>
      <c r="Z44" s="73">
        <v>2160.7447491910798</v>
      </c>
      <c r="AA44" s="73">
        <v>270.68262239305801</v>
      </c>
      <c r="AB44" s="73">
        <v>2428.2030091258798</v>
      </c>
      <c r="AC44" s="73">
        <v>3844.9684935730402</v>
      </c>
      <c r="AD44" s="73">
        <v>807.43131427468404</v>
      </c>
      <c r="AE44" s="73">
        <v>807.43131427468404</v>
      </c>
      <c r="AF44" s="73">
        <v>376.00752205492802</v>
      </c>
      <c r="AG44" s="73">
        <v>1638.8063491713001</v>
      </c>
      <c r="AH44" s="73">
        <v>67.683719799680105</v>
      </c>
      <c r="AI44" s="73">
        <v>188.87809432119701</v>
      </c>
      <c r="AJ44" s="73">
        <v>6.7253205162966703</v>
      </c>
      <c r="AK44" s="73">
        <v>54.039501589706703</v>
      </c>
      <c r="AL44" s="73">
        <v>65.963284019576193</v>
      </c>
      <c r="AM44" s="73">
        <v>233.996946838296</v>
      </c>
      <c r="AN44" s="73">
        <v>0</v>
      </c>
      <c r="AO44" s="73">
        <v>48697.953718811397</v>
      </c>
      <c r="AP44" s="73">
        <v>42300.870859549002</v>
      </c>
      <c r="AQ44" s="73">
        <v>4324.0873922165802</v>
      </c>
      <c r="AR44" s="73">
        <v>47000.965773820499</v>
      </c>
      <c r="AS44" s="73">
        <v>1364.9499357237601</v>
      </c>
      <c r="AT44" s="73">
        <v>2.2920734785187098</v>
      </c>
      <c r="AU44" s="73">
        <v>20268.8970855384</v>
      </c>
      <c r="AV44" s="73">
        <v>1.97342800773822</v>
      </c>
      <c r="AW44" s="73">
        <v>0.22944167100425999</v>
      </c>
      <c r="AX44" s="73">
        <v>1150.92947760379</v>
      </c>
      <c r="AY44" s="73">
        <v>1.3982761655009699</v>
      </c>
      <c r="AZ44" s="73">
        <v>6.0355626856705001E-2</v>
      </c>
      <c r="BA44" s="73">
        <v>3651.2083919533902</v>
      </c>
      <c r="BB44" s="73">
        <v>3434.84032722238</v>
      </c>
      <c r="BC44" s="73">
        <v>216.36806473100799</v>
      </c>
      <c r="BD44" s="73">
        <v>6.1336955315619203E-2</v>
      </c>
      <c r="BE44" s="73">
        <v>707.60098492038503</v>
      </c>
      <c r="BF44" s="73">
        <v>0.440935903470626</v>
      </c>
      <c r="BG44" s="73">
        <v>316.06239794529199</v>
      </c>
      <c r="BH44" s="73">
        <v>2.6522149595727398</v>
      </c>
      <c r="BI44" s="73">
        <v>1214.9087984765999</v>
      </c>
      <c r="BJ44" s="73">
        <v>464.39571899540999</v>
      </c>
      <c r="BK44" s="73">
        <v>3.7251462563865099</v>
      </c>
      <c r="BL44" s="73">
        <v>32.493997802763403</v>
      </c>
      <c r="BM44" s="73">
        <v>1.14614491762981E-2</v>
      </c>
      <c r="BN44" s="73">
        <v>126.276415833154</v>
      </c>
      <c r="BO44" s="73">
        <v>1429.1113456947301</v>
      </c>
      <c r="BP44" s="73">
        <v>0</v>
      </c>
      <c r="BQ44" s="73">
        <v>5780.0433279378003</v>
      </c>
      <c r="BR44" s="73">
        <v>1124.4739769146399</v>
      </c>
      <c r="BS44" s="73">
        <v>48384.1222133302</v>
      </c>
      <c r="BT44" s="73">
        <v>6920.3574332956996</v>
      </c>
      <c r="BU44" s="90"/>
      <c r="BV44" s="73">
        <f t="shared" si="15"/>
        <v>47807.375057405618</v>
      </c>
      <c r="BW44" s="28">
        <f t="shared" si="16"/>
        <v>7.9999956567778415E-3</v>
      </c>
      <c r="BX44" s="90"/>
      <c r="BY44" s="66">
        <f t="shared" si="17"/>
        <v>7.1334967092618305E-4</v>
      </c>
      <c r="BZ44" s="66">
        <f t="shared" si="18"/>
        <v>-1.0253279463446596E-2</v>
      </c>
      <c r="CA44" s="66">
        <f t="shared" si="19"/>
        <v>-8.6932327804758597E-3</v>
      </c>
      <c r="CB44" s="66">
        <f t="shared" si="20"/>
        <v>-7.9259600208819534E-3</v>
      </c>
      <c r="CC44" s="66">
        <f t="shared" si="21"/>
        <v>-8.0645032275535686E-3</v>
      </c>
      <c r="CD44" s="66">
        <f t="shared" si="22"/>
        <v>-7.2241921926618829E-3</v>
      </c>
      <c r="CE44" s="66">
        <f t="shared" si="23"/>
        <v>6.1540572332543725E-3</v>
      </c>
      <c r="CF44" s="66">
        <f t="shared" si="24"/>
        <v>-2.9552482013016817E-3</v>
      </c>
      <c r="CG44" s="66">
        <f t="shared" si="25"/>
        <v>6.8893289367147146E-3</v>
      </c>
      <c r="CH44" s="66">
        <f t="shared" si="26"/>
        <v>-5.4552380793502645E-3</v>
      </c>
      <c r="CI44" s="66">
        <f t="shared" si="27"/>
        <v>-7.7090067467055134E-3</v>
      </c>
      <c r="CJ44" s="66">
        <f t="shared" si="28"/>
        <v>6.2928986453626694E-3</v>
      </c>
      <c r="CK44" s="66">
        <f t="shared" si="29"/>
        <v>2.8861058303407835E-3</v>
      </c>
    </row>
    <row r="45" spans="1:89" x14ac:dyDescent="0.25">
      <c r="A45" s="90" t="s">
        <v>208</v>
      </c>
      <c r="B45" s="73">
        <v>105068.40974</v>
      </c>
      <c r="C45" s="73">
        <v>18.130031556999999</v>
      </c>
      <c r="D45" s="73">
        <v>4737.3725585000002</v>
      </c>
      <c r="E45" s="73">
        <v>469.47177914999997</v>
      </c>
      <c r="F45" s="73">
        <v>439.41330135999999</v>
      </c>
      <c r="G45" s="73">
        <v>8.5674985553000003</v>
      </c>
      <c r="H45" s="73">
        <v>6314.8718795000004</v>
      </c>
      <c r="I45" s="73">
        <v>44.149336161000001</v>
      </c>
      <c r="J45" s="73">
        <v>191.91823034999999</v>
      </c>
      <c r="K45" s="73">
        <v>107.50162650999999</v>
      </c>
      <c r="L45" s="73">
        <v>5.3767758031000001</v>
      </c>
      <c r="M45" s="73">
        <v>33.574491838</v>
      </c>
      <c r="N45" s="73">
        <v>9.6186302283000007</v>
      </c>
      <c r="O45" s="73"/>
      <c r="P45" s="90" t="s">
        <v>208</v>
      </c>
      <c r="Q45" s="73">
        <v>6.4658262949155798</v>
      </c>
      <c r="R45" s="73">
        <v>5.3314932281752503</v>
      </c>
      <c r="S45" s="73">
        <v>43.912984872769997</v>
      </c>
      <c r="T45" s="73">
        <v>43.912984872769997</v>
      </c>
      <c r="U45" s="73">
        <v>14.7474365977777</v>
      </c>
      <c r="V45" s="73">
        <v>191.729674766702</v>
      </c>
      <c r="W45" s="73">
        <v>33.525559529881399</v>
      </c>
      <c r="X45" s="73">
        <v>543.07817657199996</v>
      </c>
      <c r="Y45" s="73">
        <v>104464.88943622301</v>
      </c>
      <c r="Z45" s="73">
        <v>324.78750395357702</v>
      </c>
      <c r="AA45" s="73">
        <v>39.3862672206944</v>
      </c>
      <c r="AB45" s="73">
        <v>380.91996539287697</v>
      </c>
      <c r="AC45" s="73">
        <v>454.28089259537302</v>
      </c>
      <c r="AD45" s="73">
        <v>106.778751750704</v>
      </c>
      <c r="AE45" s="73">
        <v>106.778751750704</v>
      </c>
      <c r="AF45" s="73">
        <v>37.674831654403398</v>
      </c>
      <c r="AG45" s="73">
        <v>198.82438296901299</v>
      </c>
      <c r="AH45" s="73">
        <v>9.8877556185158504</v>
      </c>
      <c r="AI45" s="73">
        <v>26.192902051565</v>
      </c>
      <c r="AJ45" s="73">
        <v>0.81484435664125798</v>
      </c>
      <c r="AK45" s="73">
        <v>7.5420618011316298</v>
      </c>
      <c r="AL45" s="73">
        <v>9.5743027823935005</v>
      </c>
      <c r="AM45" s="73">
        <v>17.951117141597301</v>
      </c>
      <c r="AN45" s="73">
        <v>0</v>
      </c>
      <c r="AO45" s="73">
        <v>6345.0628584026399</v>
      </c>
      <c r="AP45" s="73">
        <v>4238.4175861902404</v>
      </c>
      <c r="AQ45" s="73">
        <v>433.26012213539701</v>
      </c>
      <c r="AR45" s="73">
        <v>4709.3525399800501</v>
      </c>
      <c r="AS45" s="73">
        <v>197.31278282508501</v>
      </c>
      <c r="AT45" s="73">
        <v>0.269232088035185</v>
      </c>
      <c r="AU45" s="73">
        <v>2547.5620031032199</v>
      </c>
      <c r="AV45" s="73">
        <v>0.220697367901806</v>
      </c>
      <c r="AW45" s="73">
        <v>2.0284451021566698E-2</v>
      </c>
      <c r="AX45" s="73">
        <v>121.824561671544</v>
      </c>
      <c r="AY45" s="73">
        <v>0.14453550195384601</v>
      </c>
      <c r="AZ45" s="73">
        <v>4.6304298417632504E-3</v>
      </c>
      <c r="BA45" s="73">
        <v>464.065644276456</v>
      </c>
      <c r="BB45" s="73">
        <v>434.33580017189001</v>
      </c>
      <c r="BC45" s="73">
        <v>29.729844104565199</v>
      </c>
      <c r="BD45" s="73">
        <v>2.9950598978157601E-3</v>
      </c>
      <c r="BE45" s="73">
        <v>100.08076866129799</v>
      </c>
      <c r="BF45" s="73">
        <v>2.1530720229060201E-2</v>
      </c>
      <c r="BG45" s="73">
        <v>42.997442059778301</v>
      </c>
      <c r="BH45" s="73">
        <v>0.32330111620011298</v>
      </c>
      <c r="BI45" s="73">
        <v>165.98352552125499</v>
      </c>
      <c r="BJ45" s="73">
        <v>53.471389759744198</v>
      </c>
      <c r="BK45" s="73">
        <v>0.50877506605598599</v>
      </c>
      <c r="BL45" s="73">
        <v>1.9327836132652101</v>
      </c>
      <c r="BM45" s="73">
        <v>7.3684361205266901E-4</v>
      </c>
      <c r="BN45" s="73">
        <v>8.4926654087093691</v>
      </c>
      <c r="BO45" s="73">
        <v>185.20910367270301</v>
      </c>
      <c r="BP45" s="73">
        <v>0</v>
      </c>
      <c r="BQ45" s="73">
        <v>731.65428663633497</v>
      </c>
      <c r="BR45" s="73">
        <v>148.88737535944</v>
      </c>
      <c r="BS45" s="73">
        <v>6298.82031415863</v>
      </c>
      <c r="BT45" s="73">
        <v>943.54482917207304</v>
      </c>
      <c r="BU45" s="90"/>
      <c r="BV45" s="73">
        <f t="shared" si="15"/>
        <v>6223.8116752488486</v>
      </c>
      <c r="BW45" s="28">
        <f t="shared" si="16"/>
        <v>8.0000024068198287E-3</v>
      </c>
      <c r="BX45" s="90"/>
      <c r="BY45" s="66">
        <f t="shared" si="17"/>
        <v>-5.7440700327572791E-3</v>
      </c>
      <c r="BZ45" s="66">
        <f t="shared" si="18"/>
        <v>-9.8684006610909088E-3</v>
      </c>
      <c r="CA45" s="66">
        <f t="shared" si="19"/>
        <v>-5.9146748907631004E-3</v>
      </c>
      <c r="CB45" s="66">
        <f t="shared" si="20"/>
        <v>-1.1515356435975831E-2</v>
      </c>
      <c r="CC45" s="66">
        <f t="shared" si="21"/>
        <v>-1.1555183178103457E-2</v>
      </c>
      <c r="CD45" s="66">
        <f t="shared" si="22"/>
        <v>-8.7345385712773848E-3</v>
      </c>
      <c r="CE45" s="66">
        <f t="shared" si="23"/>
        <v>-2.5418671427806291E-3</v>
      </c>
      <c r="CF45" s="66">
        <f t="shared" si="24"/>
        <v>-5.3534505562688132E-3</v>
      </c>
      <c r="CG45" s="66">
        <f t="shared" si="25"/>
        <v>-9.8247875125836515E-4</v>
      </c>
      <c r="CH45" s="66">
        <f t="shared" si="26"/>
        <v>-6.7243146244745184E-3</v>
      </c>
      <c r="CI45" s="66">
        <f t="shared" si="27"/>
        <v>-8.4218826640757478E-3</v>
      </c>
      <c r="CJ45" s="66">
        <f t="shared" si="28"/>
        <v>-1.4574251296104307E-3</v>
      </c>
      <c r="CK45" s="66">
        <f t="shared" si="29"/>
        <v>-4.6084988043390684E-3</v>
      </c>
    </row>
    <row r="46" spans="1:89" x14ac:dyDescent="0.25">
      <c r="A46" s="90" t="s">
        <v>209</v>
      </c>
      <c r="B46" s="73">
        <v>33690.543178</v>
      </c>
      <c r="C46" s="73">
        <v>12.288380440999999</v>
      </c>
      <c r="D46" s="73">
        <v>2574.7792493000002</v>
      </c>
      <c r="E46" s="73">
        <v>244.05789633000001</v>
      </c>
      <c r="F46" s="73">
        <v>228.97792218000001</v>
      </c>
      <c r="G46" s="73">
        <v>4.9198890598</v>
      </c>
      <c r="H46" s="73">
        <v>3421.1038908999999</v>
      </c>
      <c r="I46" s="73">
        <v>21.970391737</v>
      </c>
      <c r="J46" s="73">
        <v>78.848029284000006</v>
      </c>
      <c r="K46" s="73">
        <v>49.143915988000003</v>
      </c>
      <c r="L46" s="73">
        <v>2.8583687949000001</v>
      </c>
      <c r="M46" s="73">
        <v>14.621376793</v>
      </c>
      <c r="N46" s="73">
        <v>6.1701436510000001</v>
      </c>
      <c r="O46" s="73"/>
      <c r="P46" s="90" t="s">
        <v>209</v>
      </c>
      <c r="Q46" s="73">
        <v>2.7981482100669601</v>
      </c>
      <c r="R46" s="73">
        <v>2.8446462120936</v>
      </c>
      <c r="S46" s="73">
        <v>21.932241054823699</v>
      </c>
      <c r="T46" s="73">
        <v>21.932241054823699</v>
      </c>
      <c r="U46" s="73">
        <v>8.0394356076819999</v>
      </c>
      <c r="V46" s="73">
        <v>79.236106645066002</v>
      </c>
      <c r="W46" s="73">
        <v>14.704082437153</v>
      </c>
      <c r="X46" s="73">
        <v>197.543586912812</v>
      </c>
      <c r="Y46" s="73">
        <v>33641.677235404</v>
      </c>
      <c r="Z46" s="73">
        <v>135.82779144687899</v>
      </c>
      <c r="AA46" s="73">
        <v>16.413824892230299</v>
      </c>
      <c r="AB46" s="73">
        <v>158.45293767469701</v>
      </c>
      <c r="AC46" s="73">
        <v>251.85331616715001</v>
      </c>
      <c r="AD46" s="73">
        <v>48.901701709820998</v>
      </c>
      <c r="AE46" s="73">
        <v>48.901701709820998</v>
      </c>
      <c r="AF46" s="73">
        <v>20.4077685870026</v>
      </c>
      <c r="AG46" s="73">
        <v>102.418055941147</v>
      </c>
      <c r="AH46" s="73">
        <v>5.0959633034619198</v>
      </c>
      <c r="AI46" s="73">
        <v>17.7018817950296</v>
      </c>
      <c r="AJ46" s="73">
        <v>0.415843009134851</v>
      </c>
      <c r="AK46" s="73">
        <v>4.1321625770730304</v>
      </c>
      <c r="AL46" s="73">
        <v>6.2122414621736404</v>
      </c>
      <c r="AM46" s="73">
        <v>12.138768033422</v>
      </c>
      <c r="AN46" s="73">
        <v>0</v>
      </c>
      <c r="AO46" s="73">
        <v>3464.2168398948302</v>
      </c>
      <c r="AP46" s="73">
        <v>2295.8778445631201</v>
      </c>
      <c r="AQ46" s="73">
        <v>234.68969631111599</v>
      </c>
      <c r="AR46" s="73">
        <v>2550.9753094612402</v>
      </c>
      <c r="AS46" s="73">
        <v>91.2333627906104</v>
      </c>
      <c r="AT46" s="73">
        <v>8.0317689886847704E-2</v>
      </c>
      <c r="AU46" s="73">
        <v>1522.6368060781399</v>
      </c>
      <c r="AV46" s="73">
        <v>0.112026293424163</v>
      </c>
      <c r="AW46" s="73">
        <v>1.49465420724549E-2</v>
      </c>
      <c r="AX46" s="73">
        <v>74.788205569977507</v>
      </c>
      <c r="AY46" s="73">
        <v>6.7118770041391801E-2</v>
      </c>
      <c r="AZ46" s="73">
        <v>3.53250745988966E-3</v>
      </c>
      <c r="BA46" s="73">
        <v>242.3329990407</v>
      </c>
      <c r="BB46" s="73">
        <v>227.31716509282799</v>
      </c>
      <c r="BC46" s="73">
        <v>15.0158339478717</v>
      </c>
      <c r="BD46" s="73">
        <v>2.6218346004398198E-3</v>
      </c>
      <c r="BE46" s="73">
        <v>45.633229936562003</v>
      </c>
      <c r="BF46" s="73">
        <v>1.8847668590199301E-2</v>
      </c>
      <c r="BG46" s="73">
        <v>21.284225202136199</v>
      </c>
      <c r="BH46" s="73">
        <v>0.18215991567320799</v>
      </c>
      <c r="BI46" s="73">
        <v>83.431439783505994</v>
      </c>
      <c r="BJ46" s="73">
        <v>16.726416228599899</v>
      </c>
      <c r="BK46" s="73">
        <v>0.21899891455436299</v>
      </c>
      <c r="BL46" s="73">
        <v>1.4789042819270599</v>
      </c>
      <c r="BM46" s="73">
        <v>5.9018241703731795E-4</v>
      </c>
      <c r="BN46" s="73">
        <v>4.8683610174330498</v>
      </c>
      <c r="BO46" s="73">
        <v>131.418597258387</v>
      </c>
      <c r="BP46" s="73">
        <v>0</v>
      </c>
      <c r="BQ46" s="73">
        <v>379.09747693238302</v>
      </c>
      <c r="BR46" s="73">
        <v>104.891743344169</v>
      </c>
      <c r="BS46" s="73">
        <v>3445.3839769176102</v>
      </c>
      <c r="BT46" s="73">
        <v>555.56554854638205</v>
      </c>
      <c r="BU46" s="90"/>
      <c r="BV46" s="73">
        <f t="shared" si="15"/>
        <v>3390.5755553852919</v>
      </c>
      <c r="BW46" s="28">
        <f t="shared" si="16"/>
        <v>7.9999867153997192E-3</v>
      </c>
      <c r="BX46" s="90"/>
      <c r="BY46" s="66">
        <f t="shared" si="17"/>
        <v>-1.4504349881752302E-3</v>
      </c>
      <c r="BZ46" s="66">
        <f t="shared" si="18"/>
        <v>-1.2175111952004646E-2</v>
      </c>
      <c r="CA46" s="66">
        <f t="shared" si="19"/>
        <v>-9.2450410438997994E-3</v>
      </c>
      <c r="CB46" s="66">
        <f t="shared" si="20"/>
        <v>-7.0675741913619689E-3</v>
      </c>
      <c r="CC46" s="66">
        <f t="shared" si="21"/>
        <v>-7.2529136056466229E-3</v>
      </c>
      <c r="CD46" s="66">
        <f t="shared" si="22"/>
        <v>-1.0473415506049006E-2</v>
      </c>
      <c r="CE46" s="66">
        <f t="shared" si="23"/>
        <v>7.0971495727429864E-3</v>
      </c>
      <c r="CF46" s="66">
        <f t="shared" si="24"/>
        <v>-1.7364588958171444E-3</v>
      </c>
      <c r="CG46" s="66">
        <f t="shared" si="25"/>
        <v>4.9218397034146953E-3</v>
      </c>
      <c r="CH46" s="66">
        <f t="shared" si="26"/>
        <v>-4.9286727219326563E-3</v>
      </c>
      <c r="CI46" s="66">
        <f t="shared" si="27"/>
        <v>-4.8008440446468438E-3</v>
      </c>
      <c r="CJ46" s="66">
        <f t="shared" si="28"/>
        <v>5.6564881217338915E-3</v>
      </c>
      <c r="CK46" s="66">
        <f t="shared" si="29"/>
        <v>6.8228251325749088E-3</v>
      </c>
    </row>
    <row r="47" spans="1:89" x14ac:dyDescent="0.25">
      <c r="A47" s="90" t="s">
        <v>210</v>
      </c>
      <c r="B47" s="73">
        <v>297633.49070999998</v>
      </c>
      <c r="C47" s="73">
        <v>44.844897375999999</v>
      </c>
      <c r="D47" s="73">
        <v>11402.692646</v>
      </c>
      <c r="E47" s="73">
        <v>1347.6690518</v>
      </c>
      <c r="F47" s="73">
        <v>1256.3025895999999</v>
      </c>
      <c r="G47" s="73">
        <v>21.305463276000001</v>
      </c>
      <c r="H47" s="73">
        <v>18959.238229999999</v>
      </c>
      <c r="I47" s="73">
        <v>116.08598172000001</v>
      </c>
      <c r="J47" s="73">
        <v>568.82740535000005</v>
      </c>
      <c r="K47" s="73">
        <v>267.07237443000002</v>
      </c>
      <c r="L47" s="73">
        <v>13.176787415</v>
      </c>
      <c r="M47" s="73">
        <v>99.616724128000001</v>
      </c>
      <c r="N47" s="73">
        <v>28.207717719000001</v>
      </c>
      <c r="O47" s="73"/>
      <c r="P47" s="90" t="s">
        <v>210</v>
      </c>
      <c r="Q47" s="73">
        <v>19.466829206304801</v>
      </c>
      <c r="R47" s="73">
        <v>13.0870458950487</v>
      </c>
      <c r="S47" s="73">
        <v>115.71373483365799</v>
      </c>
      <c r="T47" s="73">
        <v>115.71373483365799</v>
      </c>
      <c r="U47" s="73">
        <v>36.772727982588997</v>
      </c>
      <c r="V47" s="73">
        <v>569.36183401119604</v>
      </c>
      <c r="W47" s="73">
        <v>99.627343240206898</v>
      </c>
      <c r="X47" s="73">
        <v>1491.7383556049199</v>
      </c>
      <c r="Y47" s="73">
        <v>296261.98484498699</v>
      </c>
      <c r="Z47" s="73">
        <v>939.08305522626301</v>
      </c>
      <c r="AA47" s="73">
        <v>106.669794543359</v>
      </c>
      <c r="AB47" s="73">
        <v>1132.79727645551</v>
      </c>
      <c r="AC47" s="73">
        <v>1411.5103387183599</v>
      </c>
      <c r="AD47" s="73">
        <v>265.94023734750101</v>
      </c>
      <c r="AE47" s="73">
        <v>265.94023734750101</v>
      </c>
      <c r="AF47" s="73">
        <v>90.989222838340595</v>
      </c>
      <c r="AG47" s="73">
        <v>612.68475790690002</v>
      </c>
      <c r="AH47" s="73">
        <v>30.195297691809699</v>
      </c>
      <c r="AI47" s="73">
        <v>77.793321004800006</v>
      </c>
      <c r="AJ47" s="73">
        <v>1.95470177604678</v>
      </c>
      <c r="AK47" s="73">
        <v>23.5849404736826</v>
      </c>
      <c r="AL47" s="73">
        <v>28.086523034537802</v>
      </c>
      <c r="AM47" s="73">
        <v>44.498398280835701</v>
      </c>
      <c r="AN47" s="73">
        <v>0</v>
      </c>
      <c r="AO47" s="73">
        <v>19065.213505955198</v>
      </c>
      <c r="AP47" s="73">
        <v>10236.292630702599</v>
      </c>
      <c r="AQ47" s="73">
        <v>1046.3760546977701</v>
      </c>
      <c r="AR47" s="73">
        <v>11373.6579082387</v>
      </c>
      <c r="AS47" s="73">
        <v>588.39748216641499</v>
      </c>
      <c r="AT47" s="73">
        <v>0.58819512043298705</v>
      </c>
      <c r="AU47" s="73">
        <v>7759.37176964434</v>
      </c>
      <c r="AV47" s="73">
        <v>0.56954274034513297</v>
      </c>
      <c r="AW47" s="73">
        <v>4.45606166878861E-2</v>
      </c>
      <c r="AX47" s="73">
        <v>302.78832565573703</v>
      </c>
      <c r="AY47" s="73">
        <v>0.34413401808892302</v>
      </c>
      <c r="AZ47" s="73">
        <v>1.00867986662036E-2</v>
      </c>
      <c r="BA47" s="73">
        <v>1331.61280872924</v>
      </c>
      <c r="BB47" s="73">
        <v>1241.31286868283</v>
      </c>
      <c r="BC47" s="73">
        <v>90.299940046407301</v>
      </c>
      <c r="BD47" s="73">
        <v>6.2860532515418496E-3</v>
      </c>
      <c r="BE47" s="73">
        <v>300.55640939720098</v>
      </c>
      <c r="BF47" s="73">
        <v>4.51891271019692E-2</v>
      </c>
      <c r="BG47" s="73">
        <v>128.57207832360501</v>
      </c>
      <c r="BH47" s="73">
        <v>0.91181026141305199</v>
      </c>
      <c r="BI47" s="73">
        <v>501.15343932053503</v>
      </c>
      <c r="BJ47" s="73">
        <v>123.901881632296</v>
      </c>
      <c r="BK47" s="73">
        <v>1.4606974311744501</v>
      </c>
      <c r="BL47" s="73">
        <v>4.2605285353042603</v>
      </c>
      <c r="BM47" s="73">
        <v>1.5852832928233999E-3</v>
      </c>
      <c r="BN47" s="73">
        <v>21.169857840241999</v>
      </c>
      <c r="BO47" s="73">
        <v>556.37671161590401</v>
      </c>
      <c r="BP47" s="73">
        <v>0</v>
      </c>
      <c r="BQ47" s="73">
        <v>2212.6573832552599</v>
      </c>
      <c r="BR47" s="73">
        <v>451.41735718618298</v>
      </c>
      <c r="BS47" s="73">
        <v>18931.2826147919</v>
      </c>
      <c r="BT47" s="73">
        <v>2839.2406479258302</v>
      </c>
      <c r="BU47" s="90"/>
      <c r="BV47" s="73">
        <f t="shared" si="15"/>
        <v>18710.721419288504</v>
      </c>
      <c r="BW47" s="28">
        <f t="shared" si="16"/>
        <v>7.9999964455086114E-3</v>
      </c>
      <c r="BX47" s="90"/>
      <c r="BY47" s="66">
        <f t="shared" si="17"/>
        <v>-4.6080360840485002E-3</v>
      </c>
      <c r="BZ47" s="66">
        <f t="shared" si="18"/>
        <v>-7.7266113970356886E-3</v>
      </c>
      <c r="CA47" s="66">
        <f t="shared" si="19"/>
        <v>-2.5463053914274352E-3</v>
      </c>
      <c r="CB47" s="66">
        <f t="shared" si="20"/>
        <v>-1.1914084581310741E-2</v>
      </c>
      <c r="CC47" s="66">
        <f t="shared" si="21"/>
        <v>-1.1931616667241456E-2</v>
      </c>
      <c r="CD47" s="66">
        <f t="shared" si="22"/>
        <v>-6.3648198587053385E-3</v>
      </c>
      <c r="CE47" s="66">
        <f t="shared" si="23"/>
        <v>-1.4745115214525478E-3</v>
      </c>
      <c r="CF47" s="66">
        <f t="shared" si="24"/>
        <v>-3.2066480450660554E-3</v>
      </c>
      <c r="CG47" s="66">
        <f t="shared" si="25"/>
        <v>9.3952692182113536E-4</v>
      </c>
      <c r="CH47" s="66">
        <f t="shared" si="26"/>
        <v>-4.2390647288596617E-3</v>
      </c>
      <c r="CI47" s="66">
        <f t="shared" si="27"/>
        <v>-6.810576593892774E-3</v>
      </c>
      <c r="CJ47" s="66">
        <f t="shared" si="28"/>
        <v>1.0659969297175055E-4</v>
      </c>
      <c r="CK47" s="66">
        <f t="shared" si="29"/>
        <v>-4.2965079865559695E-3</v>
      </c>
    </row>
    <row r="48" spans="1:89" x14ac:dyDescent="0.25">
      <c r="A48" s="90" t="s">
        <v>211</v>
      </c>
      <c r="B48" s="73">
        <v>285384.49015000003</v>
      </c>
      <c r="C48" s="73">
        <v>46.277386104999998</v>
      </c>
      <c r="D48" s="73">
        <v>12398.084289</v>
      </c>
      <c r="E48" s="73">
        <v>1284.3030569</v>
      </c>
      <c r="F48" s="73">
        <v>1200.5046901000001</v>
      </c>
      <c r="G48" s="73">
        <v>22.005931122</v>
      </c>
      <c r="H48" s="73">
        <v>19309.929190999999</v>
      </c>
      <c r="I48" s="73">
        <v>123.12267407</v>
      </c>
      <c r="J48" s="73">
        <v>559.72237425000003</v>
      </c>
      <c r="K48" s="73">
        <v>285.82590103000001</v>
      </c>
      <c r="L48" s="73">
        <v>14.2243625</v>
      </c>
      <c r="M48" s="73">
        <v>101.25018900000001</v>
      </c>
      <c r="N48" s="73">
        <v>30.491621203000001</v>
      </c>
      <c r="O48" s="73"/>
      <c r="P48" s="90" t="s">
        <v>211</v>
      </c>
      <c r="Q48" s="73">
        <v>19.4999727290034</v>
      </c>
      <c r="R48" s="73">
        <v>14.173000541247299</v>
      </c>
      <c r="S48" s="73">
        <v>123.046902263795</v>
      </c>
      <c r="T48" s="73">
        <v>123.046902263795</v>
      </c>
      <c r="U48" s="73">
        <v>39.8225288544783</v>
      </c>
      <c r="V48" s="73">
        <v>561.12652698639499</v>
      </c>
      <c r="W48" s="73">
        <v>101.523789535962</v>
      </c>
      <c r="X48" s="73">
        <v>1534.1084302495599</v>
      </c>
      <c r="Y48" s="73">
        <v>284602.54881639301</v>
      </c>
      <c r="Z48" s="73">
        <v>954.768415111943</v>
      </c>
      <c r="AA48" s="73">
        <v>111.55139724559</v>
      </c>
      <c r="AB48" s="73">
        <v>1146.0463297803601</v>
      </c>
      <c r="AC48" s="73">
        <v>1393.74209112416</v>
      </c>
      <c r="AD48" s="73">
        <v>285.14959587907998</v>
      </c>
      <c r="AE48" s="73">
        <v>285.14959587907998</v>
      </c>
      <c r="AF48" s="73">
        <v>99.042875979210393</v>
      </c>
      <c r="AG48" s="73">
        <v>598.23103471650097</v>
      </c>
      <c r="AH48" s="73">
        <v>30.703532941350002</v>
      </c>
      <c r="AI48" s="73">
        <v>84.243076838561905</v>
      </c>
      <c r="AJ48" s="73">
        <v>2.12569996681977</v>
      </c>
      <c r="AK48" s="73">
        <v>23.593281021982499</v>
      </c>
      <c r="AL48" s="73">
        <v>30.522755069845299</v>
      </c>
      <c r="AM48" s="73">
        <v>46.0378756808147</v>
      </c>
      <c r="AN48" s="73">
        <v>0</v>
      </c>
      <c r="AO48" s="73">
        <v>19474.588425403799</v>
      </c>
      <c r="AP48" s="73">
        <v>11142.3216873735</v>
      </c>
      <c r="AQ48" s="73">
        <v>1138.99241045652</v>
      </c>
      <c r="AR48" s="73">
        <v>12380.356973809299</v>
      </c>
      <c r="AS48" s="73">
        <v>595.16782115676494</v>
      </c>
      <c r="AT48" s="73">
        <v>0.61864510756901703</v>
      </c>
      <c r="AU48" s="73">
        <v>7969.8433900325699</v>
      </c>
      <c r="AV48" s="73">
        <v>0.57331382198779701</v>
      </c>
      <c r="AW48" s="73">
        <v>5.3471208959583703E-2</v>
      </c>
      <c r="AX48" s="73">
        <v>325.58235519767197</v>
      </c>
      <c r="AY48" s="73">
        <v>0.35500289643236999</v>
      </c>
      <c r="AZ48" s="73">
        <v>1.17840278223295E-2</v>
      </c>
      <c r="BA48" s="73">
        <v>1274.17286467961</v>
      </c>
      <c r="BB48" s="73">
        <v>1190.97497347991</v>
      </c>
      <c r="BC48" s="73">
        <v>83.197891199700095</v>
      </c>
      <c r="BD48" s="73">
        <v>6.4426386282842004E-3</v>
      </c>
      <c r="BE48" s="73">
        <v>274.90568795780302</v>
      </c>
      <c r="BF48" s="73">
        <v>4.6314712192110703E-2</v>
      </c>
      <c r="BG48" s="73">
        <v>119.192208183556</v>
      </c>
      <c r="BH48" s="73">
        <v>0.89318969284104199</v>
      </c>
      <c r="BI48" s="73">
        <v>462.94516417268699</v>
      </c>
      <c r="BJ48" s="73">
        <v>128.04896053403999</v>
      </c>
      <c r="BK48" s="73">
        <v>1.35995392990404</v>
      </c>
      <c r="BL48" s="73">
        <v>4.4296629657677302</v>
      </c>
      <c r="BM48" s="73">
        <v>1.7769660951184099E-3</v>
      </c>
      <c r="BN48" s="73">
        <v>21.909221825316799</v>
      </c>
      <c r="BO48" s="73">
        <v>595.737761114151</v>
      </c>
      <c r="BP48" s="73">
        <v>0</v>
      </c>
      <c r="BQ48" s="73">
        <v>2226.1157306038999</v>
      </c>
      <c r="BR48" s="73">
        <v>484.90166206802297</v>
      </c>
      <c r="BS48" s="73">
        <v>19343.968199319799</v>
      </c>
      <c r="BT48" s="73">
        <v>2973.0904563499998</v>
      </c>
      <c r="BU48" s="90"/>
      <c r="BV48" s="73">
        <f t="shared" si="15"/>
        <v>19100.645025122991</v>
      </c>
      <c r="BW48" s="28">
        <f t="shared" si="16"/>
        <v>8.0000016307071424E-3</v>
      </c>
      <c r="BX48" s="90"/>
      <c r="BY48" s="66">
        <f t="shared" si="17"/>
        <v>-2.7399573578648934E-3</v>
      </c>
      <c r="BZ48" s="66">
        <f t="shared" si="18"/>
        <v>-5.1755391638124522E-3</v>
      </c>
      <c r="CA48" s="66">
        <f t="shared" si="19"/>
        <v>-1.4298430932938077E-3</v>
      </c>
      <c r="CB48" s="66">
        <f t="shared" si="20"/>
        <v>-7.8876961056542454E-3</v>
      </c>
      <c r="CC48" s="66">
        <f t="shared" si="21"/>
        <v>-7.938091953057072E-3</v>
      </c>
      <c r="CD48" s="66">
        <f t="shared" si="22"/>
        <v>-4.3946923284931142E-3</v>
      </c>
      <c r="CE48" s="66">
        <f t="shared" si="23"/>
        <v>1.7627723013953285E-3</v>
      </c>
      <c r="CF48" s="66">
        <f t="shared" si="24"/>
        <v>-6.1541715835312558E-4</v>
      </c>
      <c r="CG48" s="66">
        <f t="shared" si="25"/>
        <v>2.5086592943089994E-3</v>
      </c>
      <c r="CH48" s="66">
        <f t="shared" si="26"/>
        <v>-2.3661436856593525E-3</v>
      </c>
      <c r="CI48" s="66">
        <f t="shared" si="27"/>
        <v>-3.6108443350414006E-3</v>
      </c>
      <c r="CJ48" s="66">
        <f t="shared" si="28"/>
        <v>2.7022224715253567E-3</v>
      </c>
      <c r="CK48" s="66">
        <f t="shared" si="29"/>
        <v>1.0210630204941381E-3</v>
      </c>
    </row>
    <row r="49" spans="1:89" x14ac:dyDescent="0.25">
      <c r="A49" s="90" t="s">
        <v>212</v>
      </c>
      <c r="B49" s="73">
        <v>53814.105421</v>
      </c>
      <c r="C49" s="73">
        <v>8.1250518056000001</v>
      </c>
      <c r="D49" s="73">
        <v>2280.0049543999999</v>
      </c>
      <c r="E49" s="73">
        <v>264.06782594999999</v>
      </c>
      <c r="F49" s="73">
        <v>247.04794236999999</v>
      </c>
      <c r="G49" s="73">
        <v>3.8869185066999998</v>
      </c>
      <c r="H49" s="73">
        <v>4332.1334097999998</v>
      </c>
      <c r="I49" s="73">
        <v>28.293391636999999</v>
      </c>
      <c r="J49" s="73">
        <v>124.78533133000001</v>
      </c>
      <c r="K49" s="73">
        <v>66.020219877000002</v>
      </c>
      <c r="L49" s="73">
        <v>3.4701808792</v>
      </c>
      <c r="M49" s="73">
        <v>20.509024646</v>
      </c>
      <c r="N49" s="73">
        <v>6.5195170431999996</v>
      </c>
      <c r="O49" s="73"/>
      <c r="P49" s="90" t="s">
        <v>212</v>
      </c>
      <c r="Q49" s="73">
        <v>3.8819768706509601</v>
      </c>
      <c r="R49" s="73">
        <v>3.4544111641575599</v>
      </c>
      <c r="S49" s="73">
        <v>28.278608611629998</v>
      </c>
      <c r="T49" s="73">
        <v>28.278608611629998</v>
      </c>
      <c r="U49" s="73">
        <v>9.82899557806841</v>
      </c>
      <c r="V49" s="73">
        <v>125.615946343216</v>
      </c>
      <c r="W49" s="73">
        <v>20.631279044490601</v>
      </c>
      <c r="X49" s="73">
        <v>300.09718498698697</v>
      </c>
      <c r="Y49" s="73">
        <v>53852.1269831401</v>
      </c>
      <c r="Z49" s="73">
        <v>198.20937641902401</v>
      </c>
      <c r="AA49" s="73">
        <v>21.505288723981799</v>
      </c>
      <c r="AB49" s="73">
        <v>231.59694113859999</v>
      </c>
      <c r="AC49" s="73">
        <v>330.471864458401</v>
      </c>
      <c r="AD49" s="73">
        <v>65.839690498894299</v>
      </c>
      <c r="AE49" s="73">
        <v>65.839690498894299</v>
      </c>
      <c r="AF49" s="73">
        <v>18.1895744391717</v>
      </c>
      <c r="AG49" s="73">
        <v>138.026256474853</v>
      </c>
      <c r="AH49" s="73">
        <v>6.3823420492009904</v>
      </c>
      <c r="AI49" s="73">
        <v>18.194025682791501</v>
      </c>
      <c r="AJ49" s="73">
        <v>0.54341656988001297</v>
      </c>
      <c r="AK49" s="73">
        <v>4.9676199352897097</v>
      </c>
      <c r="AL49" s="73">
        <v>6.5430040879384501</v>
      </c>
      <c r="AM49" s="73">
        <v>8.0859056053616403</v>
      </c>
      <c r="AN49" s="73">
        <v>0</v>
      </c>
      <c r="AO49" s="73">
        <v>4384.7484534025498</v>
      </c>
      <c r="AP49" s="73">
        <v>2046.3288968710899</v>
      </c>
      <c r="AQ49" s="73">
        <v>209.18025855475901</v>
      </c>
      <c r="AR49" s="73">
        <v>2273.6987298650201</v>
      </c>
      <c r="AS49" s="73">
        <v>124.762685627793</v>
      </c>
      <c r="AT49" s="73">
        <v>0.105619381460231</v>
      </c>
      <c r="AU49" s="73">
        <v>1836.66960214289</v>
      </c>
      <c r="AV49" s="73">
        <v>0.115042575108715</v>
      </c>
      <c r="AW49" s="73">
        <v>1.25192028197115E-2</v>
      </c>
      <c r="AX49" s="73">
        <v>71.543076858634095</v>
      </c>
      <c r="AY49" s="73">
        <v>6.7205690019125103E-2</v>
      </c>
      <c r="AZ49" s="73">
        <v>2.61876266031735E-3</v>
      </c>
      <c r="BA49" s="73">
        <v>262.54088148499602</v>
      </c>
      <c r="BB49" s="73">
        <v>245.59195950767099</v>
      </c>
      <c r="BC49" s="73">
        <v>16.948921977325401</v>
      </c>
      <c r="BD49" s="73">
        <v>1.02587535067268E-3</v>
      </c>
      <c r="BE49" s="73">
        <v>54.226889465764899</v>
      </c>
      <c r="BF49" s="73">
        <v>7.3747609991346901E-3</v>
      </c>
      <c r="BG49" s="73">
        <v>24.127126709546499</v>
      </c>
      <c r="BH49" s="73">
        <v>0.18944526088945399</v>
      </c>
      <c r="BI49" s="73">
        <v>94.144786939819397</v>
      </c>
      <c r="BJ49" s="73">
        <v>23.126774093430502</v>
      </c>
      <c r="BK49" s="73">
        <v>0.26296203894464698</v>
      </c>
      <c r="BL49" s="73">
        <v>0.785904891615271</v>
      </c>
      <c r="BM49" s="73">
        <v>3.6109403914306299E-4</v>
      </c>
      <c r="BN49" s="73">
        <v>3.8712094289036898</v>
      </c>
      <c r="BO49" s="73">
        <v>133.91835059915601</v>
      </c>
      <c r="BP49" s="73">
        <v>0</v>
      </c>
      <c r="BQ49" s="73">
        <v>512.53850757188195</v>
      </c>
      <c r="BR49" s="73">
        <v>108.392808299786</v>
      </c>
      <c r="BS49" s="73">
        <v>4358.0533863544897</v>
      </c>
      <c r="BT49" s="73">
        <v>656.59473128566901</v>
      </c>
      <c r="BU49" s="90"/>
      <c r="BV49" s="73">
        <f t="shared" si="15"/>
        <v>4303.8783397573106</v>
      </c>
      <c r="BW49" s="28">
        <f t="shared" si="16"/>
        <v>7.9999932270057323E-3</v>
      </c>
      <c r="BX49" s="90"/>
      <c r="BY49" s="66">
        <f t="shared" si="17"/>
        <v>7.0653524466585387E-4</v>
      </c>
      <c r="BZ49" s="66">
        <f t="shared" si="18"/>
        <v>-4.8179631558015667E-3</v>
      </c>
      <c r="CA49" s="66">
        <f t="shared" si="19"/>
        <v>-2.7658819437255343E-3</v>
      </c>
      <c r="CB49" s="66">
        <f t="shared" si="20"/>
        <v>-5.7823949567149631E-3</v>
      </c>
      <c r="CC49" s="66">
        <f t="shared" si="21"/>
        <v>-5.8935235337778729E-3</v>
      </c>
      <c r="CD49" s="66">
        <f t="shared" si="22"/>
        <v>-4.041524865836991E-3</v>
      </c>
      <c r="CE49" s="66">
        <f t="shared" si="23"/>
        <v>5.9831898287930584E-3</v>
      </c>
      <c r="CF49" s="66">
        <f t="shared" si="24"/>
        <v>-5.2249039491852976E-4</v>
      </c>
      <c r="CG49" s="66">
        <f t="shared" si="25"/>
        <v>6.6563513865214976E-3</v>
      </c>
      <c r="CH49" s="66">
        <f t="shared" si="26"/>
        <v>-2.7344558749128858E-3</v>
      </c>
      <c r="CI49" s="66">
        <f t="shared" si="27"/>
        <v>-4.5443495862024195E-3</v>
      </c>
      <c r="CJ49" s="66">
        <f t="shared" si="28"/>
        <v>5.9610050014954948E-3</v>
      </c>
      <c r="CK49" s="66">
        <f t="shared" si="29"/>
        <v>3.6025743291748951E-3</v>
      </c>
    </row>
    <row r="50" spans="1:89" x14ac:dyDescent="0.25">
      <c r="A50" s="90" t="s">
        <v>213</v>
      </c>
      <c r="B50" s="73">
        <v>240962.45110000001</v>
      </c>
      <c r="C50" s="73">
        <v>50.175119877999997</v>
      </c>
      <c r="D50" s="73">
        <v>13176.710185</v>
      </c>
      <c r="E50" s="73">
        <v>1223.2254665999999</v>
      </c>
      <c r="F50" s="73">
        <v>1142.6132144000001</v>
      </c>
      <c r="G50" s="73">
        <v>23.999676165</v>
      </c>
      <c r="H50" s="73">
        <v>23841.68577</v>
      </c>
      <c r="I50" s="73">
        <v>128.81014923999999</v>
      </c>
      <c r="J50" s="73">
        <v>585.05403687</v>
      </c>
      <c r="K50" s="73">
        <v>282.76295150999999</v>
      </c>
      <c r="L50" s="73">
        <v>15.319603971999999</v>
      </c>
      <c r="M50" s="73">
        <v>108.40190966999999</v>
      </c>
      <c r="N50" s="73">
        <v>40.282922640000002</v>
      </c>
      <c r="O50" s="73"/>
      <c r="P50" s="90" t="s">
        <v>213</v>
      </c>
      <c r="Q50" s="73">
        <v>20.988720506576801</v>
      </c>
      <c r="R50" s="73">
        <v>15.368570626718</v>
      </c>
      <c r="S50" s="73">
        <v>129.642314012848</v>
      </c>
      <c r="T50" s="73">
        <v>129.642314012848</v>
      </c>
      <c r="U50" s="73">
        <v>41.368591997056797</v>
      </c>
      <c r="V50" s="73">
        <v>590.875489678858</v>
      </c>
      <c r="W50" s="73">
        <v>109.486871836069</v>
      </c>
      <c r="X50" s="73">
        <v>1548.5540123927501</v>
      </c>
      <c r="Y50" s="73">
        <v>241454.50595457299</v>
      </c>
      <c r="Z50" s="73">
        <v>977.76387727720305</v>
      </c>
      <c r="AA50" s="73">
        <v>123.271524210709</v>
      </c>
      <c r="AB50" s="73">
        <v>1201.0680643415601</v>
      </c>
      <c r="AC50" s="73">
        <v>1796.58316881574</v>
      </c>
      <c r="AD50" s="73">
        <v>283.674376810507</v>
      </c>
      <c r="AE50" s="73">
        <v>283.674376810507</v>
      </c>
      <c r="AF50" s="73">
        <v>105.529976625495</v>
      </c>
      <c r="AG50" s="73">
        <v>760.41364752896004</v>
      </c>
      <c r="AH50" s="73">
        <v>36.964951523063299</v>
      </c>
      <c r="AI50" s="73">
        <v>115.568481469841</v>
      </c>
      <c r="AJ50" s="73">
        <v>2.0349145365216499</v>
      </c>
      <c r="AK50" s="73">
        <v>29.896045705454299</v>
      </c>
      <c r="AL50" s="73">
        <v>40.722623674980198</v>
      </c>
      <c r="AM50" s="73">
        <v>50.012712627854299</v>
      </c>
      <c r="AN50" s="73">
        <v>0</v>
      </c>
      <c r="AO50" s="73">
        <v>24245.5833828822</v>
      </c>
      <c r="AP50" s="73">
        <v>11872.122722333301</v>
      </c>
      <c r="AQ50" s="73">
        <v>1213.5952777944899</v>
      </c>
      <c r="AR50" s="73">
        <v>13191.2479767533</v>
      </c>
      <c r="AS50" s="73">
        <v>671.94762736630298</v>
      </c>
      <c r="AT50" s="73">
        <v>0.71119260536715101</v>
      </c>
      <c r="AU50" s="73">
        <v>10490.138216137801</v>
      </c>
      <c r="AV50" s="73">
        <v>0.56654539173377005</v>
      </c>
      <c r="AW50" s="73">
        <v>4.3631786824076597E-2</v>
      </c>
      <c r="AX50" s="73">
        <v>289.74971166851299</v>
      </c>
      <c r="AY50" s="73">
        <v>0.37212343744660598</v>
      </c>
      <c r="AZ50" s="73">
        <v>1.03062820141426E-2</v>
      </c>
      <c r="BA50" s="73">
        <v>1221.4346432089901</v>
      </c>
      <c r="BB50" s="73">
        <v>1140.7649443934199</v>
      </c>
      <c r="BC50" s="73">
        <v>80.669698815566804</v>
      </c>
      <c r="BD50" s="73">
        <v>7.6338863837034296E-3</v>
      </c>
      <c r="BE50" s="73">
        <v>275.93505143934198</v>
      </c>
      <c r="BF50" s="73">
        <v>5.4877902555708E-2</v>
      </c>
      <c r="BG50" s="73">
        <v>116.421251255256</v>
      </c>
      <c r="BH50" s="73">
        <v>0.82831511180189199</v>
      </c>
      <c r="BI50" s="73">
        <v>449.80526716160398</v>
      </c>
      <c r="BJ50" s="73">
        <v>142.69633328947501</v>
      </c>
      <c r="BK50" s="73">
        <v>1.3940176543924301</v>
      </c>
      <c r="BL50" s="73">
        <v>4.8632981774389998</v>
      </c>
      <c r="BM50" s="73">
        <v>1.72063274965966E-3</v>
      </c>
      <c r="BN50" s="73">
        <v>23.945847732491099</v>
      </c>
      <c r="BO50" s="73">
        <v>877.54949770977703</v>
      </c>
      <c r="BP50" s="73">
        <v>0</v>
      </c>
      <c r="BQ50" s="73">
        <v>2704.0266579167301</v>
      </c>
      <c r="BR50" s="73">
        <v>702.08375610912799</v>
      </c>
      <c r="BS50" s="73">
        <v>24102.833104162801</v>
      </c>
      <c r="BT50" s="73">
        <v>3820.1445827766202</v>
      </c>
      <c r="BU50" s="90"/>
      <c r="BV50" s="73">
        <f t="shared" si="15"/>
        <v>23740.950203896253</v>
      </c>
      <c r="BW50" s="28">
        <f t="shared" si="16"/>
        <v>7.9999994550529786E-3</v>
      </c>
      <c r="BX50" s="90"/>
      <c r="BY50" s="66">
        <f t="shared" si="17"/>
        <v>2.0420395473516309E-3</v>
      </c>
      <c r="BZ50" s="66">
        <f t="shared" si="18"/>
        <v>-3.2368084130259887E-3</v>
      </c>
      <c r="CA50" s="66">
        <f t="shared" si="19"/>
        <v>1.1032944907485307E-3</v>
      </c>
      <c r="CB50" s="66">
        <f t="shared" si="20"/>
        <v>-1.4640174194438904E-3</v>
      </c>
      <c r="CC50" s="66">
        <f t="shared" si="21"/>
        <v>-1.6175815081490195E-3</v>
      </c>
      <c r="CD50" s="66">
        <f t="shared" si="22"/>
        <v>-2.2428816180195699E-3</v>
      </c>
      <c r="CE50" s="66">
        <f t="shared" si="23"/>
        <v>1.0953392167067416E-2</v>
      </c>
      <c r="CF50" s="66">
        <f t="shared" si="24"/>
        <v>6.4603975521953785E-3</v>
      </c>
      <c r="CG50" s="66">
        <f t="shared" si="25"/>
        <v>9.9502822679463625E-3</v>
      </c>
      <c r="CH50" s="66">
        <f t="shared" si="26"/>
        <v>3.2232840110058497E-3</v>
      </c>
      <c r="CI50" s="66">
        <f t="shared" si="27"/>
        <v>3.1963394620055634E-3</v>
      </c>
      <c r="CJ50" s="66">
        <f t="shared" si="28"/>
        <v>1.0008699748665644E-2</v>
      </c>
      <c r="CK50" s="66">
        <f t="shared" si="29"/>
        <v>1.0915321088038015E-2</v>
      </c>
    </row>
    <row r="51" spans="1:89" x14ac:dyDescent="0.25">
      <c r="A51" s="90" t="s">
        <v>214</v>
      </c>
      <c r="B51" s="73">
        <v>26494.585959</v>
      </c>
      <c r="C51" s="73">
        <v>4.9981460829</v>
      </c>
      <c r="D51" s="73">
        <v>1237.5512378999999</v>
      </c>
      <c r="E51" s="73">
        <v>134.71213842</v>
      </c>
      <c r="F51" s="73">
        <v>125.44251946999999</v>
      </c>
      <c r="G51" s="73">
        <v>2.1509065508999998</v>
      </c>
      <c r="H51" s="73">
        <v>2877.2209628000001</v>
      </c>
      <c r="I51" s="73">
        <v>14.527149297999999</v>
      </c>
      <c r="J51" s="73">
        <v>68.771743114000003</v>
      </c>
      <c r="K51" s="73">
        <v>30.005197686999999</v>
      </c>
      <c r="L51" s="73">
        <v>1.7117873139999999</v>
      </c>
      <c r="M51" s="73">
        <v>12.354731635</v>
      </c>
      <c r="N51" s="73">
        <v>4.8498148610999996</v>
      </c>
      <c r="O51" s="73"/>
      <c r="P51" s="90" t="s">
        <v>214</v>
      </c>
      <c r="Q51" s="73">
        <v>2.37259434336679</v>
      </c>
      <c r="R51" s="73">
        <v>1.71930757736129</v>
      </c>
      <c r="S51" s="73">
        <v>14.6288305311451</v>
      </c>
      <c r="T51" s="73">
        <v>14.6288305311451</v>
      </c>
      <c r="U51" s="73">
        <v>4.5443887083946501</v>
      </c>
      <c r="V51" s="73">
        <v>69.459804440026005</v>
      </c>
      <c r="W51" s="73">
        <v>12.4794987273656</v>
      </c>
      <c r="X51" s="73">
        <v>158.05510481782201</v>
      </c>
      <c r="Y51" s="73">
        <v>26561.6724496106</v>
      </c>
      <c r="Z51" s="73">
        <v>109.13448693052101</v>
      </c>
      <c r="AA51" s="73">
        <v>12.2914160195572</v>
      </c>
      <c r="AB51" s="73">
        <v>135.690980876406</v>
      </c>
      <c r="AC51" s="73">
        <v>220.543140945966</v>
      </c>
      <c r="AD51" s="73">
        <v>30.129781713023899</v>
      </c>
      <c r="AE51" s="73">
        <v>30.129781713023899</v>
      </c>
      <c r="AF51" s="73">
        <v>9.9169363051637696</v>
      </c>
      <c r="AG51" s="73">
        <v>90.651898880713404</v>
      </c>
      <c r="AH51" s="73">
        <v>4.2707360282623696</v>
      </c>
      <c r="AI51" s="73">
        <v>13.988347147618899</v>
      </c>
      <c r="AJ51" s="73">
        <v>0.22575481614554899</v>
      </c>
      <c r="AK51" s="73">
        <v>3.429852024718</v>
      </c>
      <c r="AL51" s="73">
        <v>4.9084927072489597</v>
      </c>
      <c r="AM51" s="73">
        <v>4.98945694836224</v>
      </c>
      <c r="AN51" s="73">
        <v>0</v>
      </c>
      <c r="AO51" s="73">
        <v>2925.7722150388299</v>
      </c>
      <c r="AP51" s="73">
        <v>1115.65593101737</v>
      </c>
      <c r="AQ51" s="73">
        <v>114.044932228817</v>
      </c>
      <c r="AR51" s="73">
        <v>1239.6177995513499</v>
      </c>
      <c r="AS51" s="73">
        <v>77.189346634203602</v>
      </c>
      <c r="AT51" s="73">
        <v>2.4874622750596601E-2</v>
      </c>
      <c r="AU51" s="73">
        <v>1294.7739854091401</v>
      </c>
      <c r="AV51" s="73">
        <v>5.1613472885905301E-2</v>
      </c>
      <c r="AW51" s="73">
        <v>5.150027370382E-3</v>
      </c>
      <c r="AX51" s="73">
        <v>31.667856953102099</v>
      </c>
      <c r="AY51" s="73">
        <v>2.6147285944983601E-2</v>
      </c>
      <c r="AZ51" s="73">
        <v>1.15064669830299E-3</v>
      </c>
      <c r="BA51" s="73">
        <v>134.91780424334499</v>
      </c>
      <c r="BB51" s="73">
        <v>125.614674063724</v>
      </c>
      <c r="BC51" s="73">
        <v>9.3031301796215793</v>
      </c>
      <c r="BD51" s="73">
        <v>6.74482356961369E-4</v>
      </c>
      <c r="BE51" s="73">
        <v>28.941099896933899</v>
      </c>
      <c r="BF51" s="73">
        <v>4.8486529649409901E-3</v>
      </c>
      <c r="BG51" s="73">
        <v>12.953290142583899</v>
      </c>
      <c r="BH51" s="73">
        <v>9.6333833231369501E-2</v>
      </c>
      <c r="BI51" s="73">
        <v>51.278176017019597</v>
      </c>
      <c r="BJ51" s="73">
        <v>6.6116364542923396</v>
      </c>
      <c r="BK51" s="73">
        <v>0.130873787705925</v>
      </c>
      <c r="BL51" s="73">
        <v>0.43240695150382702</v>
      </c>
      <c r="BM51" s="73">
        <v>1.7729067125228E-4</v>
      </c>
      <c r="BN51" s="73">
        <v>2.1507395329508299</v>
      </c>
      <c r="BO51" s="73">
        <v>107.664045450777</v>
      </c>
      <c r="BP51" s="73">
        <v>0</v>
      </c>
      <c r="BQ51" s="73">
        <v>330.93999498140897</v>
      </c>
      <c r="BR51" s="73">
        <v>86.838172970254107</v>
      </c>
      <c r="BS51" s="73">
        <v>2911.3765849302999</v>
      </c>
      <c r="BT51" s="73">
        <v>467.30725047813797</v>
      </c>
      <c r="BU51" s="90"/>
      <c r="BV51" s="73">
        <f t="shared" si="15"/>
        <v>2866.8129569031203</v>
      </c>
      <c r="BW51" s="28">
        <f t="shared" si="16"/>
        <v>7.9999950861894369E-3</v>
      </c>
      <c r="BX51" s="90"/>
      <c r="BY51" s="66">
        <f t="shared" si="17"/>
        <v>2.5320829966701602E-3</v>
      </c>
      <c r="BZ51" s="66">
        <f t="shared" si="18"/>
        <v>-1.7384715039618097E-3</v>
      </c>
      <c r="CA51" s="66">
        <f t="shared" si="19"/>
        <v>1.6698796688666439E-3</v>
      </c>
      <c r="CB51" s="66">
        <f t="shared" si="20"/>
        <v>1.5267059506083268E-3</v>
      </c>
      <c r="CC51" s="66">
        <f t="shared" si="21"/>
        <v>1.3723783167889391E-3</v>
      </c>
      <c r="CD51" s="66">
        <f t="shared" si="22"/>
        <v>-7.7650025799619877E-5</v>
      </c>
      <c r="CE51" s="66">
        <f t="shared" si="23"/>
        <v>1.1871045905720414E-2</v>
      </c>
      <c r="CF51" s="66">
        <f t="shared" si="24"/>
        <v>6.9993934156854492E-3</v>
      </c>
      <c r="CG51" s="66">
        <f t="shared" si="25"/>
        <v>1.0005000525949036E-2</v>
      </c>
      <c r="CH51" s="66">
        <f t="shared" si="26"/>
        <v>4.1520814934632817E-3</v>
      </c>
      <c r="CI51" s="66">
        <f t="shared" si="27"/>
        <v>4.3932229779862011E-3</v>
      </c>
      <c r="CJ51" s="66">
        <f t="shared" si="28"/>
        <v>1.0098729462657398E-2</v>
      </c>
      <c r="CK51" s="66">
        <f t="shared" si="29"/>
        <v>1.2098986833417228E-2</v>
      </c>
    </row>
    <row r="52" spans="1:89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90"/>
      <c r="P52" s="90"/>
      <c r="Q52" s="90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J52" s="73"/>
      <c r="AK52" s="73"/>
      <c r="AL52" s="73"/>
      <c r="AM52" s="73"/>
      <c r="AN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</row>
    <row r="53" spans="1:89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90"/>
      <c r="P53" s="90"/>
      <c r="Q53" s="90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J53" s="73"/>
      <c r="AK53" s="73"/>
      <c r="AL53" s="73"/>
      <c r="AM53" s="73"/>
      <c r="AN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</row>
    <row r="54" spans="1:89" s="21" customFormat="1" x14ac:dyDescent="0.25">
      <c r="A54" s="90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28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</row>
    <row r="55" spans="1:89" s="21" customFormat="1" x14ac:dyDescent="0.25">
      <c r="A55" s="90" t="s">
        <v>317</v>
      </c>
      <c r="B55" s="73">
        <v>38658.950819999998</v>
      </c>
      <c r="C55" s="73">
        <v>6.5897823247999998</v>
      </c>
      <c r="D55" s="73">
        <v>1269.6579368</v>
      </c>
      <c r="E55" s="73">
        <v>199.25273125000001</v>
      </c>
      <c r="F55" s="73">
        <v>184.69898649999999</v>
      </c>
      <c r="G55" s="73">
        <v>2.0968540790999999</v>
      </c>
      <c r="H55" s="73">
        <v>5096.6937535999996</v>
      </c>
      <c r="I55" s="73">
        <v>10.970185061</v>
      </c>
      <c r="J55" s="73">
        <v>130.07420775</v>
      </c>
      <c r="K55" s="73">
        <v>40.725534553000003</v>
      </c>
      <c r="L55" s="73">
        <v>2.1419528077000001</v>
      </c>
      <c r="M55" s="73">
        <v>18.413166726</v>
      </c>
      <c r="N55" s="73">
        <v>9.3352502871999992</v>
      </c>
      <c r="O55" s="73"/>
      <c r="P55" s="73" t="s">
        <v>317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/>
      <c r="BV55" s="73">
        <f>Q55+S55+U55+V55+Z55+AB55+AC55+AD55+AG55+AH55+AJ55+AK55+AL55+AS55+AU55+BJ55+BQ55+BT55</f>
        <v>0</v>
      </c>
      <c r="BW55" s="28">
        <f>AF55/(AF55+AP55+AQ55+1E-50)</f>
        <v>0</v>
      </c>
      <c r="BX55" s="90"/>
      <c r="BY55" s="66">
        <f>+(Y55-B55)/B55</f>
        <v>-1</v>
      </c>
      <c r="BZ55" s="66">
        <f>+(AM55-C55)/C55</f>
        <v>-1</v>
      </c>
      <c r="CA55" s="66">
        <f>+(AR55-D55)/D55</f>
        <v>-1</v>
      </c>
      <c r="CB55" s="66">
        <f>+(BA55-E55)/E55</f>
        <v>-1</v>
      </c>
      <c r="CC55" s="66">
        <f>+(BB55-F55)/F55</f>
        <v>-1</v>
      </c>
      <c r="CD55" s="66">
        <f>+(BN55-G55)/G55</f>
        <v>-1</v>
      </c>
      <c r="CE55" s="66">
        <f>+(BS55-H55)/H55</f>
        <v>-1</v>
      </c>
      <c r="CF55" s="66">
        <f>+(T55-I55)/I55</f>
        <v>-1</v>
      </c>
      <c r="CG55" s="66">
        <f>+(V55-J55)/J55</f>
        <v>-1</v>
      </c>
      <c r="CH55" s="66">
        <f>+(AD55-K55)/K55</f>
        <v>-1</v>
      </c>
      <c r="CI55" s="66">
        <f>+(R55-L55)/L55</f>
        <v>-1</v>
      </c>
      <c r="CJ55" s="66">
        <f>+(W55-M55)/M55</f>
        <v>-1</v>
      </c>
      <c r="CK55" s="66">
        <f>+(AL55-N55)/N55</f>
        <v>-1</v>
      </c>
    </row>
    <row r="56" spans="1:89" s="21" customFormat="1" x14ac:dyDescent="0.25">
      <c r="A56" s="90" t="s">
        <v>318</v>
      </c>
      <c r="B56" s="73">
        <v>51677.815832</v>
      </c>
      <c r="C56" s="73">
        <v>8.4039119439000007</v>
      </c>
      <c r="D56" s="73">
        <v>1983.5286839</v>
      </c>
      <c r="E56" s="73">
        <v>202.09718276999999</v>
      </c>
      <c r="F56" s="73">
        <v>187.99946487</v>
      </c>
      <c r="G56" s="73">
        <v>3.5222765416000001</v>
      </c>
      <c r="H56" s="73">
        <v>2962.4317577000002</v>
      </c>
      <c r="I56" s="73">
        <v>18.738197859</v>
      </c>
      <c r="J56" s="73">
        <v>94.549397654000003</v>
      </c>
      <c r="K56" s="73">
        <v>42.102815749000001</v>
      </c>
      <c r="L56" s="73">
        <v>1.9660211417</v>
      </c>
      <c r="M56" s="73">
        <v>16.472038375</v>
      </c>
      <c r="N56" s="73">
        <v>4.2230106628000001</v>
      </c>
      <c r="O56" s="73"/>
      <c r="P56" s="73" t="s">
        <v>318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/>
      <c r="BV56" s="73">
        <f>Q56+S56+U56+V56+Z56+AB56+AC56+AD56+AG56+AH56+AJ56+AK56+AL56+AS56+AU56+BJ56+BQ56+BT56</f>
        <v>0</v>
      </c>
      <c r="BW56" s="28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</row>
    <row r="57" spans="1:89" s="21" customFormat="1" x14ac:dyDescent="0.25">
      <c r="A57" s="90" t="s">
        <v>319</v>
      </c>
      <c r="B57" s="73">
        <v>149812.04016999999</v>
      </c>
      <c r="C57" s="73">
        <v>18.990060866</v>
      </c>
      <c r="D57" s="73">
        <v>4423.9920344000002</v>
      </c>
      <c r="E57" s="73">
        <v>630.99779149999995</v>
      </c>
      <c r="F57" s="73">
        <v>585.79953709999995</v>
      </c>
      <c r="G57" s="73">
        <v>8.7709477534999998</v>
      </c>
      <c r="H57" s="73">
        <v>9618.3171390000007</v>
      </c>
      <c r="I57" s="73">
        <v>48.017171210999997</v>
      </c>
      <c r="J57" s="73">
        <v>288.21418438000001</v>
      </c>
      <c r="K57" s="73">
        <v>106.30722901</v>
      </c>
      <c r="L57" s="73">
        <v>5.0063607544000002</v>
      </c>
      <c r="M57" s="73">
        <v>44.669393917000001</v>
      </c>
      <c r="N57" s="73">
        <v>12.576389211</v>
      </c>
      <c r="O57" s="73"/>
      <c r="P57" s="73" t="s">
        <v>319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/>
      <c r="BV57" s="73">
        <f>Q57+S57+U57+V57+Z57+AB57+AC57+AD57+AG57+AH57+AJ57+AK57+AL57+AS57+AU57+BJ57+BQ57+BT57</f>
        <v>0</v>
      </c>
      <c r="BW57" s="28">
        <f>AF57/(AF57+AP57+AQ57+1E-50)</f>
        <v>0</v>
      </c>
      <c r="BX57" s="90"/>
      <c r="BY57" s="66">
        <f>+(Y57-B57)/B57</f>
        <v>-1</v>
      </c>
      <c r="BZ57" s="66">
        <f>+(AM57-C57)/C57</f>
        <v>-1</v>
      </c>
      <c r="CA57" s="66">
        <f>+(AR57-D57)/D57</f>
        <v>-1</v>
      </c>
      <c r="CB57" s="66">
        <f>+(BA57-E57)/E57</f>
        <v>-1</v>
      </c>
      <c r="CC57" s="66">
        <f>+(BB57-F57)/F57</f>
        <v>-1</v>
      </c>
      <c r="CD57" s="66">
        <f>+(BN57-G57)/G57</f>
        <v>-1</v>
      </c>
      <c r="CE57" s="66">
        <f>+(BS57-H57)/H57</f>
        <v>-1</v>
      </c>
      <c r="CF57" s="66">
        <f>+(T57-I57)/I57</f>
        <v>-1</v>
      </c>
      <c r="CG57" s="66">
        <f>+(V57-J57)/J57</f>
        <v>-1</v>
      </c>
      <c r="CH57" s="66">
        <f>+(AD57-K57)/K57</f>
        <v>-1</v>
      </c>
      <c r="CI57" s="66">
        <f>+(R57-L57)/L57</f>
        <v>-1</v>
      </c>
      <c r="CJ57" s="66">
        <f>+(W57-M57)/M57</f>
        <v>-1</v>
      </c>
      <c r="CK57" s="66">
        <f>+(AL57-N57)/N57</f>
        <v>-1</v>
      </c>
    </row>
    <row r="58" spans="1:89" s="21" customFormat="1" x14ac:dyDescent="0.25">
      <c r="A58" s="90" t="s">
        <v>344</v>
      </c>
      <c r="B58" s="73">
        <v>4988.9423723</v>
      </c>
      <c r="C58" s="73">
        <v>0.83576133799999996</v>
      </c>
      <c r="D58" s="73">
        <v>190.03308694</v>
      </c>
      <c r="E58" s="73">
        <v>20.862716737</v>
      </c>
      <c r="F58" s="73">
        <v>19.391395662000001</v>
      </c>
      <c r="G58" s="73">
        <v>0.3447628311</v>
      </c>
      <c r="H58" s="73">
        <v>324.20092495</v>
      </c>
      <c r="I58" s="73">
        <v>1.8758841986999999</v>
      </c>
      <c r="J58" s="73">
        <v>9.9327313140999998</v>
      </c>
      <c r="K58" s="73">
        <v>4.0410520544999997</v>
      </c>
      <c r="L58" s="73">
        <v>0.2016333692</v>
      </c>
      <c r="M58" s="73">
        <v>1.6579211268</v>
      </c>
      <c r="N58" s="73">
        <v>0.44892065599999997</v>
      </c>
      <c r="O58" s="73"/>
      <c r="P58" s="73" t="s">
        <v>320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/>
      <c r="BV58" s="73">
        <f>Q58+S58+U58+V58+Z58+AB58+AC58+AD58+AG58+AH58+AJ58+AK58+AL58+AS58+AU58+BJ58+BQ58+BT58</f>
        <v>0</v>
      </c>
      <c r="BW58" s="28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</row>
    <row r="59" spans="1:89" s="21" customFormat="1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28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</row>
    <row r="60" spans="1:89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J60" s="73"/>
      <c r="AK60" s="73"/>
      <c r="AL60" s="73"/>
      <c r="AM60" s="73"/>
      <c r="AN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</row>
    <row r="61" spans="1:89" x14ac:dyDescent="0.25">
      <c r="A61" s="2" t="s">
        <v>322</v>
      </c>
      <c r="B61" s="1">
        <f t="shared" ref="B61:K61" si="30">SUM(B3:B58)</f>
        <v>11847576.222415002</v>
      </c>
      <c r="C61" s="1">
        <f t="shared" si="30"/>
        <v>2284.0348714956995</v>
      </c>
      <c r="D61" s="1">
        <f t="shared" si="30"/>
        <v>573746.53960330994</v>
      </c>
      <c r="E61" s="1">
        <f t="shared" si="30"/>
        <v>54236.862846932003</v>
      </c>
      <c r="F61" s="1">
        <f t="shared" si="30"/>
        <v>50306.997441566018</v>
      </c>
      <c r="G61" s="1">
        <f t="shared" si="30"/>
        <v>1141.4599544036998</v>
      </c>
      <c r="H61" s="1">
        <f t="shared" si="30"/>
        <v>845540.24691522983</v>
      </c>
      <c r="I61" s="1">
        <f t="shared" si="30"/>
        <v>5616.3051307839023</v>
      </c>
      <c r="J61" s="1">
        <f t="shared" si="30"/>
        <v>24784.928398735097</v>
      </c>
      <c r="K61" s="1">
        <f t="shared" si="30"/>
        <v>13553.051583508401</v>
      </c>
      <c r="L61" s="1">
        <f>SUM(L3:L58)</f>
        <v>694.25182063340037</v>
      </c>
      <c r="M61" s="1">
        <f>SUM(M3:M58)</f>
        <v>4191.3188652150984</v>
      </c>
      <c r="N61" s="1">
        <f>SUM(N3:N58)</f>
        <v>1269.2206835690999</v>
      </c>
      <c r="O61" s="90"/>
      <c r="P61" s="90"/>
      <c r="Q61" s="1">
        <f t="shared" ref="Q61:BT61" si="31">SUM(Q3:Q58)</f>
        <v>822.07309720201863</v>
      </c>
      <c r="R61" s="1">
        <f t="shared" si="31"/>
        <v>681.87201752676685</v>
      </c>
      <c r="S61" s="1">
        <f t="shared" si="31"/>
        <v>5532.3372577719747</v>
      </c>
      <c r="T61" s="1">
        <f t="shared" si="31"/>
        <v>5532.3372577719747</v>
      </c>
      <c r="U61" s="1">
        <f t="shared" si="31"/>
        <v>1941.852174022913</v>
      </c>
      <c r="V61" s="1">
        <f t="shared" si="31"/>
        <v>24383.740733280025</v>
      </c>
      <c r="W61" s="1">
        <f t="shared" si="31"/>
        <v>4127.9924874572744</v>
      </c>
      <c r="X61" s="1">
        <f t="shared" si="31"/>
        <v>65497.208698137685</v>
      </c>
      <c r="Y61" s="1">
        <f t="shared" si="31"/>
        <v>11576892.131913532</v>
      </c>
      <c r="Z61" s="1">
        <f t="shared" si="31"/>
        <v>39864.866345198629</v>
      </c>
      <c r="AA61" s="1">
        <f t="shared" si="31"/>
        <v>4765.4817031209395</v>
      </c>
      <c r="AB61" s="1">
        <f t="shared" si="31"/>
        <v>46665.139634503917</v>
      </c>
      <c r="AC61" s="1">
        <f t="shared" si="31"/>
        <v>62803.686438781289</v>
      </c>
      <c r="AD61" s="1">
        <f t="shared" si="31"/>
        <v>13320.919680098241</v>
      </c>
      <c r="AE61" s="1">
        <f t="shared" si="31"/>
        <v>13320.919680098241</v>
      </c>
      <c r="AF61" s="1">
        <f t="shared" si="31"/>
        <v>4513.0601856408466</v>
      </c>
      <c r="AG61" s="1">
        <f t="shared" si="31"/>
        <v>27384.864056010912</v>
      </c>
      <c r="AH61" s="1">
        <f t="shared" si="31"/>
        <v>1284.3356188306959</v>
      </c>
      <c r="AI61" s="1"/>
      <c r="AJ61" s="1">
        <f t="shared" si="31"/>
        <v>103.84454988722047</v>
      </c>
      <c r="AK61" s="1">
        <f t="shared" si="31"/>
        <v>1016.9075913938948</v>
      </c>
      <c r="AL61" s="1">
        <f t="shared" si="31"/>
        <v>1245.052519484281</v>
      </c>
      <c r="AM61" s="1">
        <f t="shared" si="31"/>
        <v>2233.4026423708474</v>
      </c>
      <c r="AN61" s="1">
        <f t="shared" si="31"/>
        <v>0</v>
      </c>
      <c r="AO61" s="1">
        <f>SUM(AO3:AO58)</f>
        <v>836535.57239846175</v>
      </c>
      <c r="AP61" s="1">
        <f t="shared" si="31"/>
        <v>507719.16393735236</v>
      </c>
      <c r="AQ61" s="1">
        <f t="shared" si="31"/>
        <v>51900.183523395019</v>
      </c>
      <c r="AR61" s="1">
        <f t="shared" si="31"/>
        <v>564132.40764638828</v>
      </c>
      <c r="AS61" s="1">
        <f t="shared" si="31"/>
        <v>25043.164693839753</v>
      </c>
      <c r="AT61" s="1">
        <f t="shared" si="31"/>
        <v>24.3631397901874</v>
      </c>
      <c r="AU61" s="1">
        <f t="shared" si="31"/>
        <v>344055.18825923459</v>
      </c>
      <c r="AV61" s="1">
        <f t="shared" si="31"/>
        <v>24.229931321384246</v>
      </c>
      <c r="AW61" s="1">
        <f t="shared" si="31"/>
        <v>2.5871917515468144</v>
      </c>
      <c r="AX61" s="1">
        <f t="shared" si="31"/>
        <v>14464.365632762856</v>
      </c>
      <c r="AY61" s="1">
        <f t="shared" si="31"/>
        <v>15.149299447764216</v>
      </c>
      <c r="AZ61" s="1">
        <f t="shared" si="31"/>
        <v>0.59399687939945944</v>
      </c>
      <c r="BA61" s="1">
        <f t="shared" si="31"/>
        <v>52793.236179647349</v>
      </c>
      <c r="BB61" s="1">
        <f t="shared" si="31"/>
        <v>48955.783574027111</v>
      </c>
      <c r="BC61" s="1">
        <f t="shared" si="31"/>
        <v>3837.4526056202349</v>
      </c>
      <c r="BD61" s="1">
        <f t="shared" si="31"/>
        <v>0.39372627528365151</v>
      </c>
      <c r="BE61" s="1">
        <f t="shared" si="31"/>
        <v>10777.428842878782</v>
      </c>
      <c r="BF61" s="1">
        <f t="shared" si="31"/>
        <v>2.8303990806737294</v>
      </c>
      <c r="BG61" s="1">
        <f t="shared" si="31"/>
        <v>4769.7024489147097</v>
      </c>
      <c r="BH61" s="1">
        <f t="shared" si="31"/>
        <v>37.498410836687057</v>
      </c>
      <c r="BI61" s="1">
        <f t="shared" si="31"/>
        <v>18541.431239529938</v>
      </c>
      <c r="BJ61" s="1">
        <f t="shared" si="31"/>
        <v>5031.1294891836087</v>
      </c>
      <c r="BK61" s="1">
        <f t="shared" si="31"/>
        <v>53.364366526364407</v>
      </c>
      <c r="BL61" s="1">
        <f t="shared" si="31"/>
        <v>241.74963226331965</v>
      </c>
      <c r="BM61" s="1">
        <f t="shared" si="31"/>
        <v>9.5315768223790967E-2</v>
      </c>
      <c r="BN61" s="1">
        <f t="shared" si="31"/>
        <v>1119.9283354513996</v>
      </c>
      <c r="BO61" s="1">
        <f t="shared" si="31"/>
        <v>25520.142841533292</v>
      </c>
      <c r="BP61" s="1">
        <f t="shared" si="31"/>
        <v>0</v>
      </c>
      <c r="BQ61" s="1">
        <f t="shared" si="31"/>
        <v>96731.173230068889</v>
      </c>
      <c r="BR61" s="1">
        <f t="shared" si="31"/>
        <v>20249.034093065944</v>
      </c>
      <c r="BS61" s="1">
        <f t="shared" si="31"/>
        <v>830979.6646601283</v>
      </c>
      <c r="BT61" s="1">
        <f t="shared" si="31"/>
        <v>123441.24881198013</v>
      </c>
      <c r="BU61" s="1"/>
      <c r="BV61" s="1"/>
      <c r="BW61" s="28">
        <f>AF61/(AF61+AP61+AQ61+1E-50)</f>
        <v>8.0000016387460262E-3</v>
      </c>
      <c r="BX61" s="90"/>
      <c r="BY61" s="66">
        <f>+(Y61-B61)/B61</f>
        <v>-2.2847212410362059E-2</v>
      </c>
      <c r="BZ61" s="66">
        <f>+(AM61-C61)/C61</f>
        <v>-2.2167887958600026E-2</v>
      </c>
      <c r="CA61" s="66">
        <f>+(AR61-D61)/D61</f>
        <v>-1.6756758068761334E-2</v>
      </c>
      <c r="CB61" s="66">
        <f>+(BA61-E61)/E61</f>
        <v>-2.6617075389461158E-2</v>
      </c>
      <c r="CC61" s="66">
        <f>+(BB61-F61)/F61</f>
        <v>-2.6859362240976643E-2</v>
      </c>
      <c r="CD61" s="66">
        <f>+(BN61-G61)/G61</f>
        <v>-1.8863227631624117E-2</v>
      </c>
      <c r="CE61" s="66">
        <f>+(BS61-H61)/H61</f>
        <v>-1.7220448474478484E-2</v>
      </c>
      <c r="CF61" s="66">
        <f>+(T61-I61)/I61</f>
        <v>-1.4950732030509836E-2</v>
      </c>
      <c r="CG61" s="66">
        <f>+(V61-J61)/J61</f>
        <v>-1.6186759106213398E-2</v>
      </c>
      <c r="CH61" s="66">
        <f>+(AD61-K61)/K61</f>
        <v>-1.7127648484170317E-2</v>
      </c>
      <c r="CI61" s="66">
        <f>+(R61-L61)/L61</f>
        <v>-1.7831862645082887E-2</v>
      </c>
      <c r="CJ61" s="66">
        <f>+(W61-M61)/M61</f>
        <v>-1.5108938211164743E-2</v>
      </c>
      <c r="CK61" s="66">
        <f>+(AL61-N61)/N61</f>
        <v>-1.9041735135340767E-2</v>
      </c>
    </row>
    <row r="62" spans="1:89" x14ac:dyDescent="0.25">
      <c r="A62" s="90" t="s">
        <v>216</v>
      </c>
      <c r="B62" s="73">
        <f>SUM(B2:B51)</f>
        <v>11602438.4732207</v>
      </c>
      <c r="C62" s="73">
        <f t="shared" ref="C62:N62" si="32">SUM(C2:C51)</f>
        <v>2249.2153550229996</v>
      </c>
      <c r="D62" s="73">
        <f t="shared" si="32"/>
        <v>565879.32786126994</v>
      </c>
      <c r="E62" s="73">
        <f t="shared" si="32"/>
        <v>53183.652424675005</v>
      </c>
      <c r="F62" s="73">
        <f t="shared" si="32"/>
        <v>49329.108057434016</v>
      </c>
      <c r="G62" s="73">
        <f t="shared" si="32"/>
        <v>1126.7251131983999</v>
      </c>
      <c r="H62" s="73">
        <f t="shared" si="32"/>
        <v>827538.60333997977</v>
      </c>
      <c r="I62" s="73">
        <f t="shared" si="32"/>
        <v>5536.7036924542026</v>
      </c>
      <c r="J62" s="73">
        <f t="shared" si="32"/>
        <v>24262.157877636997</v>
      </c>
      <c r="K62" s="73">
        <f t="shared" si="32"/>
        <v>13359.874952141901</v>
      </c>
      <c r="L62" s="73">
        <f t="shared" si="32"/>
        <v>684.93585256040035</v>
      </c>
      <c r="M62" s="73">
        <f t="shared" si="32"/>
        <v>4110.1063450702986</v>
      </c>
      <c r="N62" s="73">
        <f t="shared" si="32"/>
        <v>1242.6371127520997</v>
      </c>
      <c r="O62" s="90"/>
      <c r="P62" s="90"/>
      <c r="Q62" s="73">
        <f>SUM(Q2:Q51)</f>
        <v>822.07309720201863</v>
      </c>
      <c r="R62" s="73">
        <f t="shared" ref="R62:BT62" si="33">SUM(R2:R51)</f>
        <v>681.87201752676685</v>
      </c>
      <c r="S62" s="73">
        <f t="shared" si="33"/>
        <v>5532.3372577719747</v>
      </c>
      <c r="T62" s="73">
        <f t="shared" si="33"/>
        <v>5532.3372577719747</v>
      </c>
      <c r="U62" s="73">
        <f t="shared" si="33"/>
        <v>1941.852174022913</v>
      </c>
      <c r="V62" s="73">
        <f t="shared" si="33"/>
        <v>24383.740733280025</v>
      </c>
      <c r="W62" s="73">
        <f t="shared" si="33"/>
        <v>4127.9924874572744</v>
      </c>
      <c r="X62" s="73">
        <f t="shared" si="33"/>
        <v>65497.208698137685</v>
      </c>
      <c r="Y62" s="73">
        <f t="shared" si="33"/>
        <v>11576892.131913532</v>
      </c>
      <c r="Z62" s="73">
        <f t="shared" si="33"/>
        <v>39864.866345198629</v>
      </c>
      <c r="AA62" s="73">
        <f t="shared" si="33"/>
        <v>4765.4817031209395</v>
      </c>
      <c r="AB62" s="73">
        <f t="shared" si="33"/>
        <v>46665.139634503917</v>
      </c>
      <c r="AC62" s="73">
        <f t="shared" si="33"/>
        <v>62803.686438781289</v>
      </c>
      <c r="AD62" s="73">
        <f t="shared" si="33"/>
        <v>13320.919680098241</v>
      </c>
      <c r="AE62" s="73">
        <f t="shared" si="33"/>
        <v>13320.919680098241</v>
      </c>
      <c r="AF62" s="73">
        <f t="shared" si="33"/>
        <v>4513.0601856408466</v>
      </c>
      <c r="AG62" s="73">
        <f t="shared" si="33"/>
        <v>27384.864056010912</v>
      </c>
      <c r="AH62" s="73">
        <f t="shared" si="33"/>
        <v>1284.3356188306959</v>
      </c>
      <c r="AJ62" s="73">
        <f t="shared" si="33"/>
        <v>103.84454988722047</v>
      </c>
      <c r="AK62" s="73">
        <f t="shared" si="33"/>
        <v>1016.9075913938948</v>
      </c>
      <c r="AL62" s="73">
        <f t="shared" si="33"/>
        <v>1245.052519484281</v>
      </c>
      <c r="AM62" s="73">
        <f t="shared" si="33"/>
        <v>2233.4026423708474</v>
      </c>
      <c r="AN62" s="73">
        <f t="shared" si="33"/>
        <v>0</v>
      </c>
      <c r="AO62" s="73">
        <f>SUM(AO2:AO51)</f>
        <v>836535.57239846175</v>
      </c>
      <c r="AP62" s="73">
        <f t="shared" si="33"/>
        <v>507719.16393735236</v>
      </c>
      <c r="AQ62" s="73">
        <f t="shared" si="33"/>
        <v>51900.183523395019</v>
      </c>
      <c r="AR62" s="73">
        <f t="shared" si="33"/>
        <v>564132.40764638828</v>
      </c>
      <c r="AS62" s="73">
        <f t="shared" si="33"/>
        <v>25043.164693839753</v>
      </c>
      <c r="AT62" s="73">
        <f t="shared" si="33"/>
        <v>24.3631397901874</v>
      </c>
      <c r="AU62" s="73">
        <f t="shared" si="33"/>
        <v>344055.18825923459</v>
      </c>
      <c r="AV62" s="73">
        <f t="shared" si="33"/>
        <v>24.229931321384246</v>
      </c>
      <c r="AW62" s="73">
        <f t="shared" si="33"/>
        <v>2.5871917515468144</v>
      </c>
      <c r="AX62" s="73">
        <f t="shared" si="33"/>
        <v>14464.365632762856</v>
      </c>
      <c r="AY62" s="73">
        <f t="shared" si="33"/>
        <v>15.149299447764216</v>
      </c>
      <c r="AZ62" s="73">
        <f t="shared" si="33"/>
        <v>0.59399687939945944</v>
      </c>
      <c r="BA62" s="73">
        <f t="shared" si="33"/>
        <v>52793.236179647349</v>
      </c>
      <c r="BB62" s="73">
        <f t="shared" si="33"/>
        <v>48955.783574027111</v>
      </c>
      <c r="BC62" s="73">
        <f t="shared" si="33"/>
        <v>3837.4526056202349</v>
      </c>
      <c r="BD62" s="73">
        <f t="shared" si="33"/>
        <v>0.39372627528365151</v>
      </c>
      <c r="BE62" s="73">
        <f t="shared" si="33"/>
        <v>10777.428842878782</v>
      </c>
      <c r="BF62" s="73">
        <f t="shared" si="33"/>
        <v>2.8303990806737294</v>
      </c>
      <c r="BG62" s="73">
        <f t="shared" si="33"/>
        <v>4769.7024489147097</v>
      </c>
      <c r="BH62" s="73">
        <f t="shared" si="33"/>
        <v>37.498410836687057</v>
      </c>
      <c r="BI62" s="73">
        <f t="shared" si="33"/>
        <v>18541.431239529938</v>
      </c>
      <c r="BJ62" s="73">
        <f t="shared" si="33"/>
        <v>5031.1294891836087</v>
      </c>
      <c r="BK62" s="73">
        <f t="shared" si="33"/>
        <v>53.364366526364407</v>
      </c>
      <c r="BL62" s="73">
        <f t="shared" si="33"/>
        <v>241.74963226331965</v>
      </c>
      <c r="BM62" s="73">
        <f t="shared" si="33"/>
        <v>9.5315768223790967E-2</v>
      </c>
      <c r="BN62" s="73">
        <f t="shared" si="33"/>
        <v>1119.9283354513996</v>
      </c>
      <c r="BO62" s="73">
        <f t="shared" si="33"/>
        <v>25520.142841533292</v>
      </c>
      <c r="BP62" s="73">
        <f t="shared" si="33"/>
        <v>0</v>
      </c>
      <c r="BQ62" s="73">
        <f t="shared" si="33"/>
        <v>96731.173230068889</v>
      </c>
      <c r="BR62" s="73">
        <f t="shared" si="33"/>
        <v>20249.034093065944</v>
      </c>
      <c r="BS62" s="73">
        <f t="shared" si="33"/>
        <v>830979.6646601283</v>
      </c>
      <c r="BT62" s="73">
        <f t="shared" si="33"/>
        <v>123441.24881198013</v>
      </c>
      <c r="BU62" s="73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</row>
    <row r="63" spans="1:89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9127690.2065556981</v>
      </c>
      <c r="C63" s="73">
        <f t="shared" ref="C63:N63" si="34">+C3+C5+C8+C9+C11+C12+C14+C15+C16+C17+C18+C19+C20+C21+C22+C23+C24+C25+C26+C28+C30+C31+C33+C34+C35+C36+C37+C39+C40+C41+C42+C43+C44+C46+C47+C49+C50+C10</f>
        <v>1814.4497163691003</v>
      </c>
      <c r="D63" s="73">
        <f t="shared" si="34"/>
        <v>451312.87996407005</v>
      </c>
      <c r="E63" s="73">
        <f t="shared" si="34"/>
        <v>42453.386893685012</v>
      </c>
      <c r="F63" s="73">
        <f t="shared" si="34"/>
        <v>39749.360472534005</v>
      </c>
      <c r="G63" s="73">
        <f t="shared" si="34"/>
        <v>854.24165462199983</v>
      </c>
      <c r="H63" s="73">
        <f t="shared" si="34"/>
        <v>643518.32547777984</v>
      </c>
      <c r="I63" s="73">
        <f t="shared" si="34"/>
        <v>4044.3584360902</v>
      </c>
      <c r="J63" s="73">
        <f t="shared" si="34"/>
        <v>18719.980971122997</v>
      </c>
      <c r="K63" s="73">
        <f t="shared" si="34"/>
        <v>9487.7501213978976</v>
      </c>
      <c r="L63" s="73">
        <f t="shared" si="34"/>
        <v>485.96246780279995</v>
      </c>
      <c r="M63" s="73">
        <f t="shared" si="34"/>
        <v>3190.5083623562996</v>
      </c>
      <c r="N63" s="73">
        <f t="shared" si="34"/>
        <v>962.56124188160015</v>
      </c>
      <c r="O63" s="90"/>
      <c r="P63" s="90"/>
      <c r="Q63" s="90"/>
      <c r="R63" s="90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J63" s="73"/>
      <c r="AK63" s="73"/>
      <c r="AL63" s="73"/>
      <c r="AM63" s="73"/>
      <c r="AN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</row>
    <row r="65" spans="2:8" x14ac:dyDescent="0.25">
      <c r="B65" s="73"/>
      <c r="C65" s="73"/>
      <c r="D65" s="73"/>
      <c r="E65" s="73"/>
      <c r="F65" s="73"/>
      <c r="G65" s="73"/>
      <c r="H65" s="73"/>
    </row>
    <row r="66" spans="2:8" x14ac:dyDescent="0.25">
      <c r="B66" s="73"/>
      <c r="C66" s="73"/>
      <c r="D66" s="73"/>
      <c r="E66" s="73"/>
      <c r="F66" s="73"/>
      <c r="G66" s="73"/>
      <c r="H66" s="73"/>
    </row>
    <row r="67" spans="2:8" x14ac:dyDescent="0.25">
      <c r="B67" s="90"/>
      <c r="C67" s="73"/>
      <c r="D67" s="90"/>
      <c r="E67" s="90"/>
      <c r="F67" s="90"/>
      <c r="G67" s="90"/>
      <c r="H67" s="90"/>
    </row>
    <row r="68" spans="2:8" x14ac:dyDescent="0.25">
      <c r="B68" s="90"/>
      <c r="C68" s="73"/>
      <c r="D68" s="90"/>
      <c r="E68" s="90"/>
      <c r="F68" s="90"/>
      <c r="G68" s="90"/>
      <c r="H68" s="90"/>
    </row>
    <row r="69" spans="2:8" x14ac:dyDescent="0.25">
      <c r="B69" s="90"/>
      <c r="C69" s="73"/>
      <c r="D69" s="90"/>
      <c r="E69" s="90"/>
      <c r="F69" s="90"/>
      <c r="G69" s="90"/>
      <c r="H69" s="90"/>
    </row>
    <row r="70" spans="2:8" x14ac:dyDescent="0.25">
      <c r="B70" s="90"/>
      <c r="C70" s="73"/>
      <c r="D70" s="90"/>
      <c r="E70" s="90"/>
      <c r="F70" s="90"/>
      <c r="G70" s="90"/>
      <c r="H70" s="90"/>
    </row>
    <row r="71" spans="2:8" x14ac:dyDescent="0.25">
      <c r="B71" s="90"/>
      <c r="C71" s="73"/>
      <c r="D71" s="90"/>
      <c r="E71" s="90"/>
      <c r="F71" s="90"/>
      <c r="G71" s="90"/>
      <c r="H71" s="9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K6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RowHeight="15" x14ac:dyDescent="0.25"/>
  <cols>
    <col min="1" max="1" width="19.5703125" style="90" bestFit="1" customWidth="1"/>
    <col min="2" max="2" width="5.7109375" style="73" bestFit="1" customWidth="1"/>
    <col min="3" max="3" width="8.85546875" style="90" customWidth="1"/>
    <col min="4" max="4" width="8.42578125" style="90" customWidth="1"/>
    <col min="5" max="5" width="9.85546875" style="90" customWidth="1"/>
    <col min="6" max="6" width="6.7109375" style="90" customWidth="1"/>
    <col min="7" max="7" width="14.5703125" style="90" bestFit="1" customWidth="1"/>
    <col min="8" max="8" width="5.7109375" style="90" bestFit="1" customWidth="1"/>
    <col min="9" max="9" width="5.7109375" style="90" customWidth="1"/>
    <col min="10" max="10" width="6.7109375" style="90" bestFit="1" customWidth="1"/>
    <col min="11" max="11" width="13.42578125" style="90" bestFit="1" customWidth="1"/>
    <col min="12" max="12" width="11.5703125" style="90" customWidth="1"/>
    <col min="13" max="13" width="8.85546875" style="90" customWidth="1"/>
    <col min="14" max="14" width="13.42578125" style="90" customWidth="1"/>
    <col min="15" max="15" width="6.7109375" style="90" customWidth="1"/>
    <col min="16" max="16" width="8.7109375" style="90" customWidth="1"/>
    <col min="17" max="17" width="10.28515625" style="90" customWidth="1"/>
    <col min="18" max="18" width="12.7109375" style="90" customWidth="1"/>
    <col min="19" max="19" width="10.28515625" style="90" customWidth="1"/>
    <col min="20" max="20" width="12.28515625" style="90" bestFit="1" customWidth="1"/>
    <col min="21" max="21" width="7.7109375" style="90" customWidth="1"/>
    <col min="22" max="22" width="6.7109375" style="90" customWidth="1"/>
    <col min="23" max="23" width="9.28515625" style="90" customWidth="1"/>
    <col min="24" max="24" width="6.7109375" style="90" bestFit="1" customWidth="1"/>
    <col min="25" max="25" width="10.85546875" style="90" bestFit="1" customWidth="1"/>
    <col min="26" max="26" width="7.7109375" style="90" customWidth="1"/>
    <col min="27" max="28" width="11.85546875" style="90" bestFit="1" customWidth="1"/>
    <col min="29" max="29" width="6.7109375" style="90" customWidth="1"/>
    <col min="30" max="30" width="9.7109375" style="90" customWidth="1"/>
    <col min="31" max="31" width="15.42578125" style="90" bestFit="1" customWidth="1"/>
    <col min="32" max="32" width="8.140625" style="90" bestFit="1" customWidth="1"/>
    <col min="33" max="33" width="6.7109375" style="90" customWidth="1"/>
    <col min="34" max="34" width="10.85546875" style="90" customWidth="1"/>
    <col min="35" max="35" width="6.7109375" style="90" customWidth="1"/>
    <col min="36" max="38" width="5.7109375" style="90" customWidth="1"/>
    <col min="39" max="39" width="6.5703125" style="90" customWidth="1"/>
    <col min="40" max="40" width="6" style="90" bestFit="1" customWidth="1"/>
    <col min="41" max="41" width="9.140625" style="90" customWidth="1"/>
    <col min="42" max="42" width="5.7109375" style="90" bestFit="1" customWidth="1"/>
    <col min="43" max="43" width="8.140625" style="90" bestFit="1" customWidth="1"/>
    <col min="44" max="44" width="6.7109375" style="90" bestFit="1" customWidth="1"/>
    <col min="45" max="45" width="9" style="90" customWidth="1"/>
    <col min="46" max="46" width="9.28515625" style="90" customWidth="1"/>
    <col min="47" max="47" width="7.7109375" style="90" customWidth="1"/>
    <col min="48" max="48" width="9.140625" style="90" customWidth="1"/>
    <col min="49" max="49" width="12.7109375" style="90" bestFit="1" customWidth="1"/>
    <col min="50" max="51" width="9.28515625" style="90" customWidth="1"/>
    <col min="52" max="52" width="6.7109375" style="90" bestFit="1" customWidth="1"/>
    <col min="53" max="53" width="4.28515625" style="90" customWidth="1"/>
    <col min="54" max="54" width="7.7109375" style="90" bestFit="1" customWidth="1"/>
    <col min="55" max="55" width="4.5703125" style="90" bestFit="1" customWidth="1"/>
    <col min="56" max="56" width="4.140625" style="90" customWidth="1"/>
    <col min="57" max="57" width="6.7109375" style="90" customWidth="1"/>
    <col min="58" max="58" width="5.7109375" style="90" customWidth="1"/>
    <col min="59" max="59" width="5.85546875" style="90" customWidth="1"/>
    <col min="60" max="60" width="3.28515625" style="90" bestFit="1" customWidth="1"/>
    <col min="61" max="61" width="7.7109375" style="90" customWidth="1"/>
    <col min="62" max="62" width="11.5703125" style="90" customWidth="1"/>
    <col min="63" max="63" width="9.7109375" style="90" customWidth="1"/>
    <col min="64" max="65" width="7.7109375" style="90" customWidth="1"/>
    <col min="66" max="66" width="5.7109375" style="90" customWidth="1"/>
    <col min="67" max="67" width="5.28515625" style="90" customWidth="1"/>
    <col min="68" max="68" width="8.7109375" style="90" customWidth="1"/>
    <col min="69" max="69" width="4.85546875" style="90" customWidth="1"/>
    <col min="70" max="70" width="7.85546875" style="90" customWidth="1"/>
    <col min="71" max="71" width="5.85546875" style="90" customWidth="1"/>
    <col min="72" max="72" width="6" style="90" customWidth="1"/>
    <col min="73" max="73" width="6.7109375" style="90" customWidth="1"/>
    <col min="74" max="74" width="11.42578125" style="90" bestFit="1" customWidth="1"/>
    <col min="75" max="75" width="5.7109375" style="90" bestFit="1" customWidth="1"/>
    <col min="76" max="77" width="5.7109375" style="90" customWidth="1"/>
    <col min="78" max="78" width="3.85546875" style="90" bestFit="1" customWidth="1"/>
    <col min="79" max="79" width="11.5703125" style="90" bestFit="1" customWidth="1"/>
    <col min="80" max="80" width="6.7109375" style="90" customWidth="1"/>
    <col min="81" max="81" width="8.7109375" style="90" customWidth="1"/>
    <col min="82" max="82" width="7.5703125" style="90" bestFit="1" customWidth="1"/>
    <col min="83" max="83" width="8.7109375" style="90" customWidth="1"/>
    <col min="84" max="84" width="5.28515625" style="90" bestFit="1" customWidth="1"/>
    <col min="85" max="85" width="9.7109375" style="90" customWidth="1"/>
    <col min="86" max="86" width="9.28515625" style="90" bestFit="1" customWidth="1"/>
    <col min="87" max="87" width="7.7109375" style="90" customWidth="1"/>
    <col min="88" max="88" width="9" style="90" bestFit="1" customWidth="1"/>
    <col min="89" max="89" width="11.42578125" style="90" bestFit="1" customWidth="1"/>
    <col min="90" max="90" width="4.85546875" style="90" bestFit="1" customWidth="1"/>
    <col min="91" max="91" width="6.7109375" style="90" bestFit="1" customWidth="1"/>
    <col min="92" max="92" width="9.28515625" style="90" customWidth="1"/>
    <col min="93" max="93" width="7.7109375" style="90" customWidth="1"/>
    <col min="94" max="94" width="7.7109375" style="90" bestFit="1" customWidth="1"/>
    <col min="95" max="98" width="7.7109375" style="90" customWidth="1"/>
    <col min="99" max="99" width="6.7109375" style="90" bestFit="1" customWidth="1"/>
    <col min="100" max="118" width="9" style="90" customWidth="1"/>
    <col min="119" max="16384" width="9.140625" style="90"/>
  </cols>
  <sheetData>
    <row r="1" spans="1:115" x14ac:dyDescent="0.25">
      <c r="B1" s="90" t="s">
        <v>380</v>
      </c>
    </row>
    <row r="2" spans="1:115" x14ac:dyDescent="0.25">
      <c r="A2" s="90" t="s">
        <v>333</v>
      </c>
      <c r="B2" s="73" t="s">
        <v>35</v>
      </c>
      <c r="C2" s="73" t="s">
        <v>300</v>
      </c>
      <c r="D2" s="73" t="s">
        <v>304</v>
      </c>
      <c r="E2" s="73" t="s">
        <v>37</v>
      </c>
      <c r="F2" s="73" t="s">
        <v>39</v>
      </c>
      <c r="G2" s="73" t="s">
        <v>41</v>
      </c>
      <c r="H2" s="73" t="s">
        <v>43</v>
      </c>
      <c r="I2" s="73" t="s">
        <v>309</v>
      </c>
      <c r="J2" s="73" t="s">
        <v>45</v>
      </c>
      <c r="K2" s="73" t="s">
        <v>381</v>
      </c>
      <c r="L2" s="73" t="s">
        <v>382</v>
      </c>
      <c r="M2" s="73" t="s">
        <v>305</v>
      </c>
      <c r="N2" s="73" t="s">
        <v>47</v>
      </c>
      <c r="O2" s="73" t="s">
        <v>49</v>
      </c>
      <c r="P2" s="73" t="s">
        <v>383</v>
      </c>
      <c r="Q2" s="73" t="s">
        <v>53</v>
      </c>
      <c r="R2" s="73" t="s">
        <v>384</v>
      </c>
      <c r="S2" s="73" t="s">
        <v>385</v>
      </c>
      <c r="T2" s="73" t="s">
        <v>386</v>
      </c>
      <c r="U2" s="73" t="s">
        <v>55</v>
      </c>
      <c r="V2" s="73" t="s">
        <v>57</v>
      </c>
      <c r="W2" s="73" t="s">
        <v>387</v>
      </c>
      <c r="X2" s="73" t="s">
        <v>59</v>
      </c>
      <c r="Y2" s="73" t="s">
        <v>388</v>
      </c>
      <c r="Z2" s="73" t="s">
        <v>61</v>
      </c>
      <c r="AA2" s="73" t="s">
        <v>389</v>
      </c>
      <c r="AB2" s="73" t="s">
        <v>390</v>
      </c>
      <c r="AC2" s="73" t="s">
        <v>63</v>
      </c>
      <c r="AD2" s="73" t="s">
        <v>302</v>
      </c>
      <c r="AE2" s="73" t="s">
        <v>65</v>
      </c>
      <c r="AF2" s="73" t="s">
        <v>391</v>
      </c>
      <c r="AG2" s="73" t="s">
        <v>69</v>
      </c>
      <c r="AH2" s="73" t="s">
        <v>392</v>
      </c>
      <c r="AI2" s="73" t="s">
        <v>71</v>
      </c>
      <c r="AJ2" s="73" t="s">
        <v>73</v>
      </c>
      <c r="AK2" s="73" t="s">
        <v>311</v>
      </c>
      <c r="AL2" s="73" t="s">
        <v>75</v>
      </c>
      <c r="AM2" s="73" t="s">
        <v>77</v>
      </c>
      <c r="AN2" s="73" t="s">
        <v>393</v>
      </c>
      <c r="AO2" s="73" t="s">
        <v>394</v>
      </c>
      <c r="AP2" s="73" t="s">
        <v>79</v>
      </c>
      <c r="AQ2" s="73" t="s">
        <v>306</v>
      </c>
      <c r="AR2" s="73" t="s">
        <v>81</v>
      </c>
      <c r="AS2" s="73" t="s">
        <v>395</v>
      </c>
      <c r="AT2" s="73" t="s">
        <v>85</v>
      </c>
      <c r="AU2" s="73" t="s">
        <v>87</v>
      </c>
      <c r="AV2" s="73" t="s">
        <v>396</v>
      </c>
      <c r="AW2" s="73" t="s">
        <v>397</v>
      </c>
      <c r="AX2" s="73" t="s">
        <v>160</v>
      </c>
      <c r="AY2" s="73" t="s">
        <v>398</v>
      </c>
      <c r="AZ2" s="73" t="s">
        <v>93</v>
      </c>
      <c r="BA2" s="73" t="s">
        <v>95</v>
      </c>
      <c r="BB2" s="73" t="s">
        <v>97</v>
      </c>
      <c r="BC2" s="73" t="s">
        <v>99</v>
      </c>
      <c r="BD2" s="73" t="s">
        <v>101</v>
      </c>
      <c r="BE2" s="73" t="s">
        <v>103</v>
      </c>
      <c r="BF2" s="73" t="s">
        <v>105</v>
      </c>
      <c r="BG2" s="73" t="s">
        <v>107</v>
      </c>
      <c r="BH2" s="73" t="s">
        <v>109</v>
      </c>
      <c r="BI2" s="73" t="s">
        <v>161</v>
      </c>
      <c r="BJ2" s="73" t="s">
        <v>399</v>
      </c>
      <c r="BK2" s="73" t="s">
        <v>400</v>
      </c>
      <c r="BL2" s="73" t="s">
        <v>162</v>
      </c>
      <c r="BM2" s="73" t="s">
        <v>111</v>
      </c>
      <c r="BN2" s="73" t="s">
        <v>113</v>
      </c>
      <c r="BO2" s="73" t="s">
        <v>115</v>
      </c>
      <c r="BP2" s="73" t="s">
        <v>117</v>
      </c>
      <c r="BQ2" s="73" t="s">
        <v>119</v>
      </c>
      <c r="BR2" s="73" t="s">
        <v>121</v>
      </c>
      <c r="BS2" s="73" t="s">
        <v>123</v>
      </c>
      <c r="BT2" s="73" t="s">
        <v>125</v>
      </c>
      <c r="BU2" s="73" t="s">
        <v>127</v>
      </c>
      <c r="BV2" s="73" t="s">
        <v>401</v>
      </c>
      <c r="BW2" s="73" t="s">
        <v>129</v>
      </c>
      <c r="BX2" s="73" t="s">
        <v>131</v>
      </c>
      <c r="BY2" s="73" t="s">
        <v>133</v>
      </c>
      <c r="BZ2" s="73" t="s">
        <v>135</v>
      </c>
      <c r="CA2" s="73" t="s">
        <v>402</v>
      </c>
      <c r="CB2" s="73" t="s">
        <v>139</v>
      </c>
      <c r="CC2" s="73" t="s">
        <v>403</v>
      </c>
      <c r="CD2" s="73" t="s">
        <v>141</v>
      </c>
      <c r="CE2" s="73" t="s">
        <v>404</v>
      </c>
      <c r="CF2" s="73" t="s">
        <v>145</v>
      </c>
      <c r="CG2" s="73" t="s">
        <v>405</v>
      </c>
      <c r="CH2" s="73" t="s">
        <v>406</v>
      </c>
      <c r="CI2" s="73" t="s">
        <v>147</v>
      </c>
      <c r="CJ2" s="73" t="s">
        <v>407</v>
      </c>
      <c r="CK2" s="73" t="s">
        <v>408</v>
      </c>
      <c r="CL2" s="73" t="s">
        <v>149</v>
      </c>
      <c r="CM2" s="73" t="s">
        <v>151</v>
      </c>
      <c r="CN2" s="73" t="s">
        <v>153</v>
      </c>
      <c r="CO2" s="73" t="s">
        <v>155</v>
      </c>
      <c r="CP2" s="73" t="s">
        <v>409</v>
      </c>
      <c r="CQ2" s="73"/>
      <c r="CR2" s="73"/>
      <c r="CT2" s="73"/>
      <c r="CV2" s="90" t="s">
        <v>69</v>
      </c>
      <c r="CW2" s="90" t="s">
        <v>160</v>
      </c>
      <c r="CX2" s="90" t="s">
        <v>161</v>
      </c>
      <c r="CY2" s="90" t="s">
        <v>162</v>
      </c>
    </row>
    <row r="3" spans="1:115" x14ac:dyDescent="0.25">
      <c r="A3" s="90" t="s">
        <v>165</v>
      </c>
      <c r="B3" s="73">
        <v>15.359623706000001</v>
      </c>
      <c r="C3" s="73">
        <v>78.339252899999906</v>
      </c>
      <c r="D3" s="73">
        <v>6.4751211939999997</v>
      </c>
      <c r="E3" s="73">
        <v>6.4751337600000003</v>
      </c>
      <c r="F3" s="73">
        <v>78.339289449999995</v>
      </c>
      <c r="G3" s="73">
        <v>78.338835660000001</v>
      </c>
      <c r="H3" s="73">
        <v>17.52550536</v>
      </c>
      <c r="I3" s="73">
        <v>0.3165259969</v>
      </c>
      <c r="J3" s="73">
        <v>218.308614006</v>
      </c>
      <c r="K3" s="73">
        <v>218.30893250299999</v>
      </c>
      <c r="L3" s="73">
        <v>2610.8310000000001</v>
      </c>
      <c r="M3" s="73">
        <v>19.359879127999999</v>
      </c>
      <c r="N3" s="73">
        <v>19.360306086000001</v>
      </c>
      <c r="O3" s="73">
        <v>1188.0407760000001</v>
      </c>
      <c r="P3" s="73">
        <v>1188.0778012999999</v>
      </c>
      <c r="Q3" s="73">
        <v>241445.70616999999</v>
      </c>
      <c r="R3" s="73">
        <v>37301604.163999997</v>
      </c>
      <c r="S3" s="73">
        <v>241542.31706999999</v>
      </c>
      <c r="T3" s="73">
        <v>240.556251</v>
      </c>
      <c r="U3" s="73">
        <v>486.87443703500003</v>
      </c>
      <c r="V3" s="73">
        <v>154.98557928499901</v>
      </c>
      <c r="W3" s="73">
        <v>1254.32801432</v>
      </c>
      <c r="X3" s="73">
        <v>110.46511959999999</v>
      </c>
      <c r="Y3" s="73">
        <v>204.21654254999899</v>
      </c>
      <c r="Z3" s="73">
        <v>1254.3286742600001</v>
      </c>
      <c r="AA3" s="73">
        <v>4113.1977999999999</v>
      </c>
      <c r="AB3" s="73">
        <v>2959.0224119999998</v>
      </c>
      <c r="AC3" s="73">
        <v>68.227858999999995</v>
      </c>
      <c r="AD3" s="73">
        <v>68.227832000000006</v>
      </c>
      <c r="AE3" s="73">
        <v>68.226891600000002</v>
      </c>
      <c r="AF3" s="73">
        <v>334.156447345</v>
      </c>
      <c r="AG3" s="73">
        <v>142.64674769999999</v>
      </c>
      <c r="AH3" s="73">
        <v>142.6409811</v>
      </c>
      <c r="AI3" s="73">
        <v>338.83846094</v>
      </c>
      <c r="AJ3" s="73">
        <v>5.1229354730000001</v>
      </c>
      <c r="AK3" s="73">
        <v>41.667953169999997</v>
      </c>
      <c r="AL3" s="73">
        <v>4.7885294199999997</v>
      </c>
      <c r="AM3" s="73">
        <v>19.241876470000001</v>
      </c>
      <c r="AN3" s="73">
        <v>0</v>
      </c>
      <c r="AO3" s="73">
        <v>381.68494700000002</v>
      </c>
      <c r="AP3" s="73">
        <v>8.67600543</v>
      </c>
      <c r="AQ3" s="73">
        <v>8.6760155799999996</v>
      </c>
      <c r="AR3" s="73">
        <v>2233.1258858000001</v>
      </c>
      <c r="AS3" s="73">
        <v>2233.1079055</v>
      </c>
      <c r="AT3" s="73">
        <v>12381.7952</v>
      </c>
      <c r="AU3" s="73">
        <v>5306.3939700000001</v>
      </c>
      <c r="AV3" s="73">
        <v>5306.1874299999999</v>
      </c>
      <c r="AW3" s="73">
        <v>8335.9181119999994</v>
      </c>
      <c r="AX3" s="73">
        <v>17830.129799999999</v>
      </c>
      <c r="AY3" s="73">
        <v>12381.30168</v>
      </c>
      <c r="AZ3" s="73">
        <v>285.02369320000003</v>
      </c>
      <c r="BA3" s="73">
        <v>0.99361828419999998</v>
      </c>
      <c r="BB3" s="73">
        <v>6345.5868229999996</v>
      </c>
      <c r="BC3" s="73">
        <v>6.1019285569999999</v>
      </c>
      <c r="BD3" s="73">
        <v>1.890205715</v>
      </c>
      <c r="BE3" s="73">
        <v>323.64194099999997</v>
      </c>
      <c r="BF3" s="73">
        <v>41.038339741999998</v>
      </c>
      <c r="BG3" s="73">
        <v>3.6554064999999998</v>
      </c>
      <c r="BH3" s="73">
        <v>0.27150493170000001</v>
      </c>
      <c r="BI3" s="73">
        <v>4096.5458624000003</v>
      </c>
      <c r="BJ3" s="73">
        <v>326.35547000000003</v>
      </c>
      <c r="BK3" s="73">
        <v>138.16556</v>
      </c>
      <c r="BL3" s="73">
        <v>972.14306699999997</v>
      </c>
      <c r="BM3" s="73">
        <v>3124.4041128399999</v>
      </c>
      <c r="BN3" s="73">
        <v>36.391355845999897</v>
      </c>
      <c r="BO3" s="73">
        <v>0.46906087000000002</v>
      </c>
      <c r="BP3" s="73">
        <v>164.23953818999999</v>
      </c>
      <c r="BQ3" s="73">
        <v>0.801611029999999</v>
      </c>
      <c r="BR3" s="73">
        <v>66.117330219999999</v>
      </c>
      <c r="BS3" s="73">
        <v>4.0613274480000001</v>
      </c>
      <c r="BT3" s="73">
        <v>1.539949724</v>
      </c>
      <c r="BU3" s="73">
        <v>230.5214063</v>
      </c>
      <c r="BV3" s="73">
        <v>4.0215502000000001</v>
      </c>
      <c r="BW3" s="73">
        <v>56.034063400000001</v>
      </c>
      <c r="BX3" s="73">
        <v>29.5806320704</v>
      </c>
      <c r="BY3" s="73">
        <v>59.645358799999997</v>
      </c>
      <c r="BZ3" s="73">
        <v>1.2839251680899999</v>
      </c>
      <c r="CA3" s="73">
        <v>1023.13495</v>
      </c>
      <c r="CB3" s="73">
        <v>435.94702586999898</v>
      </c>
      <c r="CC3" s="73">
        <v>435.94605517999997</v>
      </c>
      <c r="CD3" s="73">
        <v>3875.6965229999901</v>
      </c>
      <c r="CE3" s="73">
        <v>2.9726289179999998</v>
      </c>
      <c r="CF3" s="73">
        <v>0.1131050205</v>
      </c>
      <c r="CG3" s="73">
        <v>921.10739999999998</v>
      </c>
      <c r="CH3" s="73">
        <v>14194.682038000001</v>
      </c>
      <c r="CI3" s="73">
        <v>1762.6453337</v>
      </c>
      <c r="CJ3" s="73">
        <v>1493.78619718</v>
      </c>
      <c r="CK3" s="73">
        <v>334.134468476</v>
      </c>
      <c r="CL3" s="73">
        <v>0</v>
      </c>
      <c r="CM3" s="73">
        <v>210.31926998</v>
      </c>
      <c r="CN3" s="73">
        <v>12948.591286999999</v>
      </c>
      <c r="CO3" s="73">
        <v>1750.4854035999999</v>
      </c>
      <c r="CP3" s="73">
        <v>781.70359129999997</v>
      </c>
      <c r="CQ3" s="73"/>
      <c r="CR3" s="73"/>
      <c r="CT3" s="73"/>
      <c r="CU3" s="73"/>
      <c r="CV3" s="28">
        <f>AG3/AX3</f>
        <v>8.000320205184373E-3</v>
      </c>
      <c r="CW3" s="40">
        <f>(AX3-AG3-AT3-AU3)/(AX3)</f>
        <v>-3.9602499136171378E-5</v>
      </c>
      <c r="CX3" s="40">
        <f>(BI3-BL3-BM3)/(BI3)</f>
        <v>-3.2159776648195557E-7</v>
      </c>
      <c r="CY3" s="40">
        <f t="shared" ref="CY3:CY51" si="0">(BL3-BE3-BT3-BU3-BY3-BA3-BC3-BD3-BG3-BF3-BH3-BN3-BO3-BP3-BQ3-BR3-BS3-BX3-BZ3)/BL3</f>
        <v>-1.0427826914694863E-4</v>
      </c>
      <c r="CZ3" s="40"/>
      <c r="DA3" s="28"/>
      <c r="DB3" s="28"/>
      <c r="DC3" s="73"/>
      <c r="DD3" s="73"/>
      <c r="DE3" s="73"/>
      <c r="DF3" s="73"/>
      <c r="DG3" s="73"/>
      <c r="DH3" s="73"/>
      <c r="DI3" s="73"/>
      <c r="DJ3" s="73"/>
      <c r="DK3" s="73"/>
    </row>
    <row r="4" spans="1:115" x14ac:dyDescent="0.25">
      <c r="A4" s="90" t="s">
        <v>167</v>
      </c>
      <c r="B4" s="73">
        <v>14.848279740000001</v>
      </c>
      <c r="C4" s="73">
        <v>82.334750200000002</v>
      </c>
      <c r="D4" s="73">
        <v>6.3621535699999896</v>
      </c>
      <c r="E4" s="73">
        <v>6.3621761699999997</v>
      </c>
      <c r="F4" s="73">
        <v>82.334895799999998</v>
      </c>
      <c r="G4" s="73">
        <v>82.334417000000002</v>
      </c>
      <c r="H4" s="73">
        <v>17.2137198</v>
      </c>
      <c r="I4" s="73">
        <v>0.30823901949999999</v>
      </c>
      <c r="J4" s="73">
        <v>207.69379063999901</v>
      </c>
      <c r="K4" s="73">
        <v>207.69347789</v>
      </c>
      <c r="L4" s="73">
        <v>3510.8506000000002</v>
      </c>
      <c r="M4" s="73">
        <v>19.930073440000001</v>
      </c>
      <c r="N4" s="73">
        <v>19.930454133000001</v>
      </c>
      <c r="O4" s="73">
        <v>2028.4453820000001</v>
      </c>
      <c r="P4" s="73">
        <v>2028.5076613000001</v>
      </c>
      <c r="Q4" s="73">
        <v>219875.41217</v>
      </c>
      <c r="R4" s="73">
        <v>34270511.340000004</v>
      </c>
      <c r="S4" s="73">
        <v>219963.4247</v>
      </c>
      <c r="T4" s="73">
        <v>414.54034300000001</v>
      </c>
      <c r="U4" s="73">
        <v>494.61379047499997</v>
      </c>
      <c r="V4" s="73">
        <v>173.06845872</v>
      </c>
      <c r="W4" s="73">
        <v>1483.8539452800001</v>
      </c>
      <c r="X4" s="73">
        <v>114.16070869999901</v>
      </c>
      <c r="Y4" s="73">
        <v>219.47278664000001</v>
      </c>
      <c r="Z4" s="73">
        <v>1483.85616083999</v>
      </c>
      <c r="AA4" s="73">
        <v>4778.2877699999999</v>
      </c>
      <c r="AB4" s="73">
        <v>3025.2930379999998</v>
      </c>
      <c r="AC4" s="73">
        <v>73.778927300000007</v>
      </c>
      <c r="AD4" s="73">
        <v>73.778757600000006</v>
      </c>
      <c r="AE4" s="73">
        <v>73.777841499999994</v>
      </c>
      <c r="AF4" s="73">
        <v>383.91052968000002</v>
      </c>
      <c r="AG4" s="73">
        <v>124.7164095</v>
      </c>
      <c r="AH4" s="73">
        <v>124.7114897</v>
      </c>
      <c r="AI4" s="73">
        <v>375.30447930000003</v>
      </c>
      <c r="AJ4" s="73">
        <v>5.9528322219999996</v>
      </c>
      <c r="AK4" s="73">
        <v>37.317095479999999</v>
      </c>
      <c r="AL4" s="73">
        <v>4.6626752600000003</v>
      </c>
      <c r="AM4" s="73">
        <v>21.402747699999999</v>
      </c>
      <c r="AN4" s="73">
        <v>0</v>
      </c>
      <c r="AO4" s="73">
        <v>433.39500900000002</v>
      </c>
      <c r="AP4" s="73">
        <v>9.3389737400000001</v>
      </c>
      <c r="AQ4" s="73">
        <v>9.3390314149999991</v>
      </c>
      <c r="AR4" s="73">
        <v>2140.4470289999999</v>
      </c>
      <c r="AS4" s="73">
        <v>2140.4307414999998</v>
      </c>
      <c r="AT4" s="73">
        <v>11243.5232</v>
      </c>
      <c r="AU4" s="73">
        <v>4221.3103000000001</v>
      </c>
      <c r="AV4" s="73">
        <v>4221.1370200000001</v>
      </c>
      <c r="AW4" s="73">
        <v>8966.3351380000004</v>
      </c>
      <c r="AX4" s="73">
        <v>15588.9455</v>
      </c>
      <c r="AY4" s="73">
        <v>11243.078939999999</v>
      </c>
      <c r="AZ4" s="73">
        <v>288.6955734</v>
      </c>
      <c r="BA4" s="73">
        <v>1.1026695873500001</v>
      </c>
      <c r="BB4" s="73">
        <v>6948.2240725000001</v>
      </c>
      <c r="BC4" s="73">
        <v>7.1908435900000001</v>
      </c>
      <c r="BD4" s="73">
        <v>2.0411784769999999</v>
      </c>
      <c r="BE4" s="73">
        <v>330.53128600000002</v>
      </c>
      <c r="BF4" s="73">
        <v>53.798148267000002</v>
      </c>
      <c r="BG4" s="73">
        <v>4.5238379999999996</v>
      </c>
      <c r="BH4" s="73">
        <v>0.28350106489999999</v>
      </c>
      <c r="BI4" s="73">
        <v>4965.6757989999996</v>
      </c>
      <c r="BJ4" s="73">
        <v>438.85532000000001</v>
      </c>
      <c r="BK4" s="73">
        <v>133.61192</v>
      </c>
      <c r="BL4" s="73">
        <v>1078.5037147</v>
      </c>
      <c r="BM4" s="73">
        <v>3887.1757655400002</v>
      </c>
      <c r="BN4" s="73">
        <v>48.794362597999999</v>
      </c>
      <c r="BO4" s="73">
        <v>0.58675533999999996</v>
      </c>
      <c r="BP4" s="73">
        <v>214.89739508</v>
      </c>
      <c r="BQ4" s="73">
        <v>0.655753856999999</v>
      </c>
      <c r="BR4" s="73">
        <v>70.968617159999994</v>
      </c>
      <c r="BS4" s="73">
        <v>4.0322321499999996</v>
      </c>
      <c r="BT4" s="73">
        <v>1.7991743280000001</v>
      </c>
      <c r="BU4" s="73">
        <v>244.88756420000001</v>
      </c>
      <c r="BV4" s="73">
        <v>3.8752547100000001</v>
      </c>
      <c r="BW4" s="73">
        <v>62.418662429999998</v>
      </c>
      <c r="BX4" s="73">
        <v>39.48601402736</v>
      </c>
      <c r="BY4" s="73">
        <v>51.336441099999902</v>
      </c>
      <c r="BZ4" s="73">
        <v>1.6836927825600001</v>
      </c>
      <c r="CA4" s="73">
        <v>748.21109999999999</v>
      </c>
      <c r="CB4" s="73">
        <v>270.89193998000002</v>
      </c>
      <c r="CC4" s="73">
        <v>270.89158748</v>
      </c>
      <c r="CD4" s="73">
        <v>4267.7505629999996</v>
      </c>
      <c r="CE4" s="73">
        <v>3.1712252470000002</v>
      </c>
      <c r="CF4" s="73">
        <v>0.11014286199999999</v>
      </c>
      <c r="CG4" s="73">
        <v>890.74260000000004</v>
      </c>
      <c r="CH4" s="73">
        <v>16225.568605999901</v>
      </c>
      <c r="CI4" s="73">
        <v>1937.12045019999</v>
      </c>
      <c r="CJ4" s="73">
        <v>1655.95667215</v>
      </c>
      <c r="CK4" s="73">
        <v>371.20171227999998</v>
      </c>
      <c r="CL4" s="73">
        <v>0</v>
      </c>
      <c r="CM4" s="73">
        <v>198.76546900999901</v>
      </c>
      <c r="CN4" s="73">
        <v>14124.63298</v>
      </c>
      <c r="CO4" s="73">
        <v>1868.0786275</v>
      </c>
      <c r="CP4" s="73">
        <v>833.924761899999</v>
      </c>
      <c r="CQ4" s="73"/>
      <c r="CR4" s="73"/>
      <c r="CS4" s="73"/>
      <c r="CT4" s="73"/>
      <c r="CU4" s="73"/>
      <c r="CV4" s="28">
        <f t="shared" ref="CV4:CV51" si="1">AG4/AX4</f>
        <v>8.0003108292347296E-3</v>
      </c>
      <c r="CW4" s="40">
        <f t="shared" ref="CW4:CW51" si="2">(AX4-AG4-AT4-AU4)/(AX4)</f>
        <v>-3.8771673170623145E-5</v>
      </c>
      <c r="CX4" s="40">
        <f t="shared" ref="CX4:CX51" si="3">(BI4-BL4-BM4)/(BI4)</f>
        <v>-7.4133716130417707E-7</v>
      </c>
      <c r="CY4" s="40">
        <f t="shared" si="0"/>
        <v>-8.8783105579427938E-5</v>
      </c>
      <c r="CZ4" s="40"/>
      <c r="DA4" s="28"/>
      <c r="DB4" s="28"/>
      <c r="DC4" s="73"/>
      <c r="DD4" s="73"/>
      <c r="DE4" s="73"/>
      <c r="DF4" s="73"/>
      <c r="DG4" s="73"/>
      <c r="DH4" s="73"/>
      <c r="DI4" s="73"/>
      <c r="DJ4" s="73"/>
      <c r="DK4" s="73"/>
    </row>
    <row r="5" spans="1:115" x14ac:dyDescent="0.25">
      <c r="A5" s="90" t="s">
        <v>168</v>
      </c>
      <c r="B5" s="73">
        <v>9.3815177999999992</v>
      </c>
      <c r="C5" s="73">
        <v>49.617257600000002</v>
      </c>
      <c r="D5" s="73">
        <v>4.2487457600000003</v>
      </c>
      <c r="E5" s="73">
        <v>4.2487479400000003</v>
      </c>
      <c r="F5" s="73">
        <v>49.617296500000002</v>
      </c>
      <c r="G5" s="73">
        <v>49.616996099999902</v>
      </c>
      <c r="H5" s="73">
        <v>11.625523139999901</v>
      </c>
      <c r="I5" s="73">
        <v>0.24807046639999999</v>
      </c>
      <c r="J5" s="73">
        <v>102.528586699999</v>
      </c>
      <c r="K5" s="73">
        <v>102.52872051999999</v>
      </c>
      <c r="L5" s="73">
        <v>1189.3852999999999</v>
      </c>
      <c r="M5" s="73">
        <v>12.513412123</v>
      </c>
      <c r="N5" s="73">
        <v>12.513653714</v>
      </c>
      <c r="O5" s="73">
        <v>645.62595599999997</v>
      </c>
      <c r="P5" s="73">
        <v>645.64594799999998</v>
      </c>
      <c r="Q5" s="73">
        <v>112941.5192</v>
      </c>
      <c r="R5" s="73">
        <v>21301829.5</v>
      </c>
      <c r="S5" s="73">
        <v>112986.72323</v>
      </c>
      <c r="T5" s="73">
        <v>108.3593443</v>
      </c>
      <c r="U5" s="73">
        <v>293.63290536900001</v>
      </c>
      <c r="V5" s="73">
        <v>92.765924057000007</v>
      </c>
      <c r="W5" s="73">
        <v>525.80227789999901</v>
      </c>
      <c r="X5" s="73">
        <v>64.006325899999993</v>
      </c>
      <c r="Y5" s="73">
        <v>90.454434789999993</v>
      </c>
      <c r="Z5" s="73">
        <v>525.80142899999998</v>
      </c>
      <c r="AA5" s="73">
        <v>1606.0515499999999</v>
      </c>
      <c r="AB5" s="73">
        <v>1718.1796890000001</v>
      </c>
      <c r="AC5" s="73">
        <v>40.692537099999903</v>
      </c>
      <c r="AD5" s="73">
        <v>40.692550400000002</v>
      </c>
      <c r="AE5" s="73">
        <v>40.6919659</v>
      </c>
      <c r="AF5" s="73">
        <v>148.68512910800001</v>
      </c>
      <c r="AG5" s="73">
        <v>98.728348299999993</v>
      </c>
      <c r="AH5" s="73">
        <v>98.724553</v>
      </c>
      <c r="AI5" s="73">
        <v>154.13847939999999</v>
      </c>
      <c r="AJ5" s="73">
        <v>2.9152398119999998</v>
      </c>
      <c r="AK5" s="73">
        <v>25.754912109999999</v>
      </c>
      <c r="AL5" s="73">
        <v>3.6489600800000002</v>
      </c>
      <c r="AM5" s="73">
        <v>10.989435009999999</v>
      </c>
      <c r="AN5" s="73">
        <v>0</v>
      </c>
      <c r="AO5" s="73">
        <v>196.94314900000001</v>
      </c>
      <c r="AP5" s="73">
        <v>4.9830310500000001</v>
      </c>
      <c r="AQ5" s="73">
        <v>4.9830230599999901</v>
      </c>
      <c r="AR5" s="73">
        <v>1164.6255543</v>
      </c>
      <c r="AS5" s="73">
        <v>1164.6185719999901</v>
      </c>
      <c r="AT5" s="73">
        <v>8266.42929</v>
      </c>
      <c r="AU5" s="73">
        <v>3975.8841149999998</v>
      </c>
      <c r="AV5" s="73">
        <v>3975.7281800000001</v>
      </c>
      <c r="AW5" s="73">
        <v>3951.1659089999998</v>
      </c>
      <c r="AX5" s="73">
        <v>12340.556399999999</v>
      </c>
      <c r="AY5" s="73">
        <v>8266.0931700000001</v>
      </c>
      <c r="AZ5" s="73">
        <v>163.37402929999999</v>
      </c>
      <c r="BA5" s="73">
        <v>0.4812313366</v>
      </c>
      <c r="BB5" s="73">
        <v>2824.7691794999901</v>
      </c>
      <c r="BC5" s="73">
        <v>3.0001612799999999</v>
      </c>
      <c r="BD5" s="73">
        <v>1.011531945</v>
      </c>
      <c r="BE5" s="73">
        <v>220.78150399999899</v>
      </c>
      <c r="BF5" s="73">
        <v>18.864890580000001</v>
      </c>
      <c r="BG5" s="73">
        <v>1.7518543</v>
      </c>
      <c r="BH5" s="73">
        <v>0.14596127435</v>
      </c>
      <c r="BI5" s="73">
        <v>2056.4126464999999</v>
      </c>
      <c r="BJ5" s="73">
        <v>148.67179999999999</v>
      </c>
      <c r="BK5" s="73">
        <v>74.480670000000003</v>
      </c>
      <c r="BL5" s="73">
        <v>557.40219139999999</v>
      </c>
      <c r="BM5" s="73">
        <v>1499.0136941999999</v>
      </c>
      <c r="BN5" s="73">
        <v>16.610892601500002</v>
      </c>
      <c r="BO5" s="73">
        <v>0.21958478000000001</v>
      </c>
      <c r="BP5" s="73">
        <v>76.207232449999907</v>
      </c>
      <c r="BQ5" s="73">
        <v>0.57895225039999998</v>
      </c>
      <c r="BR5" s="73">
        <v>35.237561489999997</v>
      </c>
      <c r="BS5" s="73">
        <v>1.9300870099999901</v>
      </c>
      <c r="BT5" s="73">
        <v>0.84847840200000002</v>
      </c>
      <c r="BU5" s="73">
        <v>125.1621542</v>
      </c>
      <c r="BV5" s="73">
        <v>2.5799785799999899</v>
      </c>
      <c r="BW5" s="73">
        <v>29.566146499999999</v>
      </c>
      <c r="BX5" s="73">
        <v>13.5700878822999</v>
      </c>
      <c r="BY5" s="73">
        <v>40.457199899999999</v>
      </c>
      <c r="BZ5" s="73">
        <v>0.59329337815999905</v>
      </c>
      <c r="CA5" s="73">
        <v>518.57629999999995</v>
      </c>
      <c r="CB5" s="73">
        <v>227.28258443999999</v>
      </c>
      <c r="CC5" s="73">
        <v>227.28304749999899</v>
      </c>
      <c r="CD5" s="73">
        <v>1669.9606136</v>
      </c>
      <c r="CE5" s="73">
        <v>1.6050669740000001</v>
      </c>
      <c r="CF5" s="73">
        <v>8.86433571E-2</v>
      </c>
      <c r="CG5" s="73">
        <v>496.53919999999999</v>
      </c>
      <c r="CH5" s="73">
        <v>6622.7358759999997</v>
      </c>
      <c r="CI5" s="73">
        <v>761.88290040000004</v>
      </c>
      <c r="CJ5" s="73">
        <v>629.58856333999995</v>
      </c>
      <c r="CK5" s="73">
        <v>138.63274308000001</v>
      </c>
      <c r="CL5" s="73">
        <v>0</v>
      </c>
      <c r="CM5" s="73">
        <v>115.51527119000001</v>
      </c>
      <c r="CN5" s="73">
        <v>5945.6607939999903</v>
      </c>
      <c r="CO5" s="73">
        <v>806.93721800000003</v>
      </c>
      <c r="CP5" s="73">
        <v>353.3234496</v>
      </c>
      <c r="CQ5" s="73"/>
      <c r="CR5" s="73"/>
      <c r="CS5" s="73"/>
      <c r="CT5" s="73"/>
      <c r="CU5" s="73"/>
      <c r="CV5" s="28">
        <f t="shared" si="1"/>
        <v>8.0003157961337952E-3</v>
      </c>
      <c r="CW5" s="40">
        <f t="shared" si="2"/>
        <v>-3.9329936533460337E-5</v>
      </c>
      <c r="CX5" s="40">
        <f t="shared" si="3"/>
        <v>-1.575121610677862E-6</v>
      </c>
      <c r="CY5" s="40">
        <f t="shared" si="0"/>
        <v>-9.0540835840723021E-5</v>
      </c>
      <c r="CZ5" s="40"/>
      <c r="DA5" s="28"/>
      <c r="DB5" s="28"/>
      <c r="DC5" s="73"/>
      <c r="DD5" s="73"/>
      <c r="DE5" s="73"/>
      <c r="DF5" s="73"/>
      <c r="DG5" s="73"/>
      <c r="DH5" s="73"/>
      <c r="DI5" s="73"/>
      <c r="DJ5" s="73"/>
      <c r="DK5" s="73"/>
    </row>
    <row r="6" spans="1:115" x14ac:dyDescent="0.25">
      <c r="A6" s="90" t="s">
        <v>169</v>
      </c>
      <c r="B6" s="73">
        <v>48.673523199999998</v>
      </c>
      <c r="C6" s="73">
        <v>236.03469899999999</v>
      </c>
      <c r="D6" s="73">
        <v>17.097909300000001</v>
      </c>
      <c r="E6" s="73">
        <v>17.097928799999998</v>
      </c>
      <c r="F6" s="73">
        <v>236.03464700000001</v>
      </c>
      <c r="G6" s="73">
        <v>236.03318300000001</v>
      </c>
      <c r="H6" s="73">
        <v>48.460337000000003</v>
      </c>
      <c r="I6" s="73">
        <v>0.74423480099999995</v>
      </c>
      <c r="J6" s="73">
        <v>597.55981742999995</v>
      </c>
      <c r="K6" s="73">
        <v>597.56089434</v>
      </c>
      <c r="L6" s="73">
        <v>14477.906999999999</v>
      </c>
      <c r="M6" s="73">
        <v>46.16227335</v>
      </c>
      <c r="N6" s="73">
        <v>46.163373180000001</v>
      </c>
      <c r="O6" s="73">
        <v>3571.255854</v>
      </c>
      <c r="P6" s="73">
        <v>3571.3674599999999</v>
      </c>
      <c r="Q6" s="73">
        <v>333635.51849999902</v>
      </c>
      <c r="R6" s="73">
        <v>160296588.09999999</v>
      </c>
      <c r="S6" s="73">
        <v>333769.038</v>
      </c>
      <c r="T6" s="73">
        <v>990.45051999999998</v>
      </c>
      <c r="U6" s="73">
        <v>1509.37227209</v>
      </c>
      <c r="V6" s="73">
        <v>495.82046442000001</v>
      </c>
      <c r="W6" s="73">
        <v>4162.6033960000004</v>
      </c>
      <c r="X6" s="73">
        <v>340.22322300000002</v>
      </c>
      <c r="Y6" s="73">
        <v>639.47213099999999</v>
      </c>
      <c r="Z6" s="73">
        <v>4162.6045878000004</v>
      </c>
      <c r="AA6" s="73">
        <v>14630.938</v>
      </c>
      <c r="AB6" s="73">
        <v>9344.6031199999998</v>
      </c>
      <c r="AC6" s="73">
        <v>196.441226</v>
      </c>
      <c r="AD6" s="73">
        <v>196.44067000000001</v>
      </c>
      <c r="AE6" s="73">
        <v>196.43846500000001</v>
      </c>
      <c r="AF6" s="73">
        <v>1101.74293238</v>
      </c>
      <c r="AG6" s="73">
        <v>536.08717599999898</v>
      </c>
      <c r="AH6" s="73">
        <v>536.06538</v>
      </c>
      <c r="AI6" s="73">
        <v>990.31833159999996</v>
      </c>
      <c r="AJ6" s="73">
        <v>16.463867745999998</v>
      </c>
      <c r="AK6" s="73">
        <v>113.0514874</v>
      </c>
      <c r="AL6" s="73">
        <v>11.649690339999999</v>
      </c>
      <c r="AM6" s="73">
        <v>64.099184749999907</v>
      </c>
      <c r="AN6" s="73">
        <v>0</v>
      </c>
      <c r="AO6" s="73">
        <v>2095.7791299999999</v>
      </c>
      <c r="AP6" s="73">
        <v>26.923198200000002</v>
      </c>
      <c r="AQ6" s="73">
        <v>26.923204609999999</v>
      </c>
      <c r="AR6" s="73">
        <v>10581.463379999999</v>
      </c>
      <c r="AS6" s="73">
        <v>10581.3796</v>
      </c>
      <c r="AT6" s="73">
        <v>47280.481299999898</v>
      </c>
      <c r="AU6" s="73">
        <v>19194.304800000002</v>
      </c>
      <c r="AV6" s="73">
        <v>19193.530999999999</v>
      </c>
      <c r="AW6" s="73">
        <v>25867.21312</v>
      </c>
      <c r="AX6" s="73">
        <v>67008.249799999903</v>
      </c>
      <c r="AY6" s="73">
        <v>47278.603300000002</v>
      </c>
      <c r="AZ6" s="73">
        <v>856.49487399999998</v>
      </c>
      <c r="BA6" s="73">
        <v>8.8997826408999998</v>
      </c>
      <c r="BB6" s="73">
        <v>19924.601006000001</v>
      </c>
      <c r="BC6" s="73">
        <v>60.7234785104</v>
      </c>
      <c r="BD6" s="73">
        <v>27.730076875400002</v>
      </c>
      <c r="BE6" s="73">
        <v>1249.03617525</v>
      </c>
      <c r="BF6" s="73">
        <v>640.714434758999</v>
      </c>
      <c r="BG6" s="73">
        <v>62.103619999999999</v>
      </c>
      <c r="BH6" s="73">
        <v>2.1825198579</v>
      </c>
      <c r="BI6" s="73">
        <v>20938.043220200001</v>
      </c>
      <c r="BJ6" s="73">
        <v>5442.6953000000003</v>
      </c>
      <c r="BK6" s="73">
        <v>2456.2910000000002</v>
      </c>
      <c r="BL6" s="73">
        <v>8815.7283661000001</v>
      </c>
      <c r="BM6" s="73">
        <v>12122.318442495</v>
      </c>
      <c r="BN6" s="73">
        <v>602.74899284359901</v>
      </c>
      <c r="BO6" s="73">
        <v>6.2529279999999998</v>
      </c>
      <c r="BP6" s="73">
        <v>2613.3239965429998</v>
      </c>
      <c r="BQ6" s="73">
        <v>4.0306631609999997</v>
      </c>
      <c r="BR6" s="73">
        <v>731.34626032999995</v>
      </c>
      <c r="BS6" s="73">
        <v>4.8792486110000004</v>
      </c>
      <c r="BT6" s="73">
        <v>13.466427471699999</v>
      </c>
      <c r="BU6" s="73">
        <v>1916.22500603</v>
      </c>
      <c r="BV6" s="73">
        <v>11.424607</v>
      </c>
      <c r="BW6" s="73">
        <v>179.3585435</v>
      </c>
      <c r="BX6" s="73">
        <v>482.85591803189999</v>
      </c>
      <c r="BY6" s="73">
        <v>368.75887219999998</v>
      </c>
      <c r="BZ6" s="73">
        <v>20.561352272240001</v>
      </c>
      <c r="CA6" s="73">
        <v>901.23974999999996</v>
      </c>
      <c r="CB6" s="73">
        <v>1141.8434745</v>
      </c>
      <c r="CC6" s="73">
        <v>1141.843846</v>
      </c>
      <c r="CD6" s="73">
        <v>12133.352765</v>
      </c>
      <c r="CE6" s="73">
        <v>9.5054523100000008</v>
      </c>
      <c r="CF6" s="73">
        <v>0.2659386507</v>
      </c>
      <c r="CG6" s="73">
        <v>5486.9174999999996</v>
      </c>
      <c r="CH6" s="73">
        <v>44650.301070000001</v>
      </c>
      <c r="CI6" s="73">
        <v>5539.9096819999904</v>
      </c>
      <c r="CJ6" s="73">
        <v>4721.4071399999902</v>
      </c>
      <c r="CK6" s="73">
        <v>1050.9276930000001</v>
      </c>
      <c r="CL6" s="73">
        <v>0</v>
      </c>
      <c r="CM6" s="73">
        <v>524.38753880000002</v>
      </c>
      <c r="CN6" s="73">
        <v>40610.493519999902</v>
      </c>
      <c r="CO6" s="73">
        <v>5524.56844</v>
      </c>
      <c r="CP6" s="73">
        <v>2440.8603549999998</v>
      </c>
      <c r="CQ6" s="73"/>
      <c r="CR6" s="73"/>
      <c r="CS6" s="73"/>
      <c r="CT6" s="73"/>
      <c r="CU6" s="73"/>
      <c r="CV6" s="28">
        <f t="shared" si="1"/>
        <v>8.0003160446670812E-3</v>
      </c>
      <c r="CW6" s="40">
        <f t="shared" si="2"/>
        <v>-3.9151537427515832E-5</v>
      </c>
      <c r="CX6" s="40">
        <f t="shared" si="3"/>
        <v>-1.7138158331459602E-7</v>
      </c>
      <c r="CY6" s="40">
        <f t="shared" si="0"/>
        <v>-1.2635063537885726E-5</v>
      </c>
      <c r="CZ6" s="40"/>
      <c r="DA6" s="28"/>
      <c r="DB6" s="28"/>
      <c r="DC6" s="73"/>
      <c r="DD6" s="73"/>
      <c r="DE6" s="73"/>
      <c r="DF6" s="73"/>
      <c r="DG6" s="73"/>
      <c r="DH6" s="73"/>
      <c r="DI6" s="73"/>
      <c r="DJ6" s="73"/>
      <c r="DK6" s="73"/>
    </row>
    <row r="7" spans="1:115" x14ac:dyDescent="0.25">
      <c r="A7" s="90" t="s">
        <v>170</v>
      </c>
      <c r="B7" s="73">
        <v>19.091820049999999</v>
      </c>
      <c r="C7" s="73">
        <v>92.692054600000006</v>
      </c>
      <c r="D7" s="73">
        <v>6.8166270799999999</v>
      </c>
      <c r="E7" s="73">
        <v>6.8166353700000002</v>
      </c>
      <c r="F7" s="73">
        <v>92.692136070000004</v>
      </c>
      <c r="G7" s="73">
        <v>92.691578160000006</v>
      </c>
      <c r="H7" s="73">
        <v>15.999849019999999</v>
      </c>
      <c r="I7" s="73">
        <v>0.2229245205</v>
      </c>
      <c r="J7" s="73">
        <v>255.76614418</v>
      </c>
      <c r="K7" s="73">
        <v>255.76580654</v>
      </c>
      <c r="L7" s="73">
        <v>2026.7197000000001</v>
      </c>
      <c r="M7" s="73">
        <v>31.134706737999998</v>
      </c>
      <c r="N7" s="73">
        <v>31.135341997000001</v>
      </c>
      <c r="O7" s="73">
        <v>1222.3894197</v>
      </c>
      <c r="P7" s="73">
        <v>1222.4276817</v>
      </c>
      <c r="Q7" s="73">
        <v>158798.06623999999</v>
      </c>
      <c r="R7" s="73">
        <v>27026470.925999999</v>
      </c>
      <c r="S7" s="73">
        <v>158861.60875999901</v>
      </c>
      <c r="T7" s="73">
        <v>153.23276749999999</v>
      </c>
      <c r="U7" s="73">
        <v>576.08697132600003</v>
      </c>
      <c r="V7" s="73">
        <v>177.36435030999999</v>
      </c>
      <c r="W7" s="73">
        <v>1000.33089469999</v>
      </c>
      <c r="X7" s="73">
        <v>116.4784093</v>
      </c>
      <c r="Y7" s="73">
        <v>178.73441517000001</v>
      </c>
      <c r="Z7" s="73">
        <v>1000.33058503</v>
      </c>
      <c r="AA7" s="73">
        <v>3161.3366500000002</v>
      </c>
      <c r="AB7" s="73">
        <v>3416.495437</v>
      </c>
      <c r="AC7" s="73">
        <v>67.490270850000002</v>
      </c>
      <c r="AD7" s="73">
        <v>67.490219639999907</v>
      </c>
      <c r="AE7" s="73">
        <v>67.489318859999997</v>
      </c>
      <c r="AF7" s="73">
        <v>295.00514757399998</v>
      </c>
      <c r="AG7" s="73">
        <v>99.832207600000004</v>
      </c>
      <c r="AH7" s="73">
        <v>99.828021399999898</v>
      </c>
      <c r="AI7" s="73">
        <v>281.24730463999998</v>
      </c>
      <c r="AJ7" s="73">
        <v>5.8094941029999996</v>
      </c>
      <c r="AK7" s="73">
        <v>39.019384529999897</v>
      </c>
      <c r="AL7" s="73">
        <v>3.51734649</v>
      </c>
      <c r="AM7" s="73">
        <v>25.549188969999999</v>
      </c>
      <c r="AN7" s="73">
        <v>0</v>
      </c>
      <c r="AO7" s="73">
        <v>358.675398999999</v>
      </c>
      <c r="AP7" s="73">
        <v>10.292577789999999</v>
      </c>
      <c r="AQ7" s="73">
        <v>10.292567845000001</v>
      </c>
      <c r="AR7" s="73">
        <v>1696.7150604999999</v>
      </c>
      <c r="AS7" s="73">
        <v>1696.7051097999999</v>
      </c>
      <c r="AT7" s="73">
        <v>9112.19859</v>
      </c>
      <c r="AU7" s="73">
        <v>3266.9917599999999</v>
      </c>
      <c r="AV7" s="73">
        <v>3266.8625699999998</v>
      </c>
      <c r="AW7" s="73">
        <v>7322.7322769999901</v>
      </c>
      <c r="AX7" s="73">
        <v>12478.533299999999</v>
      </c>
      <c r="AY7" s="73">
        <v>9111.8428299999996</v>
      </c>
      <c r="AZ7" s="73">
        <v>302.30333730000001</v>
      </c>
      <c r="BA7" s="73">
        <v>0.68125745989999997</v>
      </c>
      <c r="BB7" s="73">
        <v>5274.5979429999998</v>
      </c>
      <c r="BC7" s="73">
        <v>4.5224772539999902</v>
      </c>
      <c r="BD7" s="73">
        <v>1.42711341</v>
      </c>
      <c r="BE7" s="73">
        <v>275.84028769999998</v>
      </c>
      <c r="BF7" s="73">
        <v>31.502469756</v>
      </c>
      <c r="BG7" s="73">
        <v>2.8224277</v>
      </c>
      <c r="BH7" s="73">
        <v>0.18518329063</v>
      </c>
      <c r="BI7" s="73">
        <v>3190.3209112999998</v>
      </c>
      <c r="BJ7" s="73">
        <v>253.33902</v>
      </c>
      <c r="BK7" s="73">
        <v>105.23273500000001</v>
      </c>
      <c r="BL7" s="73">
        <v>772.13735199999996</v>
      </c>
      <c r="BM7" s="73">
        <v>2418.18479897</v>
      </c>
      <c r="BN7" s="73">
        <v>28.2070319768</v>
      </c>
      <c r="BO7" s="73">
        <v>0.36592219999999998</v>
      </c>
      <c r="BP7" s="73">
        <v>127.225146237</v>
      </c>
      <c r="BQ7" s="73">
        <v>0.46954265099999998</v>
      </c>
      <c r="BR7" s="73">
        <v>51.881292559999999</v>
      </c>
      <c r="BS7" s="73">
        <v>2.7501653199999998</v>
      </c>
      <c r="BT7" s="73">
        <v>1.254074326</v>
      </c>
      <c r="BU7" s="73">
        <v>182.68149410000001</v>
      </c>
      <c r="BV7" s="73">
        <v>3.9727279040000001</v>
      </c>
      <c r="BW7" s="73">
        <v>46.432087899999999</v>
      </c>
      <c r="BX7" s="73">
        <v>22.864097021500001</v>
      </c>
      <c r="BY7" s="73">
        <v>36.553492200000001</v>
      </c>
      <c r="BZ7" s="73">
        <v>0.98563902311999896</v>
      </c>
      <c r="CA7" s="73">
        <v>591.66985999999997</v>
      </c>
      <c r="CB7" s="73">
        <v>346.39818436000002</v>
      </c>
      <c r="CC7" s="73">
        <v>346.39806521999998</v>
      </c>
      <c r="CD7" s="73">
        <v>3154.4573387999999</v>
      </c>
      <c r="CE7" s="73">
        <v>3.6579982919999998</v>
      </c>
      <c r="CF7" s="73">
        <v>7.9657818399999997E-2</v>
      </c>
      <c r="CG7" s="73">
        <v>701.5575</v>
      </c>
      <c r="CH7" s="73">
        <v>12500.435105999901</v>
      </c>
      <c r="CI7" s="73">
        <v>1478.3660355</v>
      </c>
      <c r="CJ7" s="73">
        <v>1223.9725751599999</v>
      </c>
      <c r="CK7" s="73">
        <v>265.89642802999998</v>
      </c>
      <c r="CL7" s="73">
        <v>0</v>
      </c>
      <c r="CM7" s="73">
        <v>159.9731286</v>
      </c>
      <c r="CN7" s="73">
        <v>11217.279188</v>
      </c>
      <c r="CO7" s="73">
        <v>1560.8309483999999</v>
      </c>
      <c r="CP7" s="73">
        <v>677.32047279999995</v>
      </c>
      <c r="CQ7" s="73"/>
      <c r="CR7" s="73"/>
      <c r="CS7" s="73"/>
      <c r="CT7" s="73"/>
      <c r="CU7" s="73"/>
      <c r="CV7" s="28">
        <f t="shared" si="1"/>
        <v>8.0003158384006571E-3</v>
      </c>
      <c r="CW7" s="40">
        <f t="shared" si="2"/>
        <v>-3.9207941209012956E-5</v>
      </c>
      <c r="CX7" s="40">
        <f t="shared" si="3"/>
        <v>-3.8857219534508817E-7</v>
      </c>
      <c r="CY7" s="40">
        <f t="shared" si="0"/>
        <v>-1.0589072752176632E-4</v>
      </c>
      <c r="CZ7" s="40"/>
      <c r="DA7" s="28"/>
      <c r="DB7" s="28"/>
      <c r="DC7" s="73"/>
      <c r="DD7" s="73"/>
      <c r="DE7" s="73"/>
      <c r="DF7" s="73"/>
      <c r="DG7" s="73"/>
      <c r="DH7" s="73"/>
      <c r="DI7" s="73"/>
      <c r="DJ7" s="73"/>
      <c r="DK7" s="73"/>
    </row>
    <row r="8" spans="1:115" x14ac:dyDescent="0.25">
      <c r="A8" s="90" t="s">
        <v>171</v>
      </c>
      <c r="B8" s="73">
        <v>9.189597977</v>
      </c>
      <c r="C8" s="73">
        <v>45.545334920000002</v>
      </c>
      <c r="D8" s="73">
        <v>2.6941753130000001</v>
      </c>
      <c r="E8" s="73">
        <v>2.6941834629999999</v>
      </c>
      <c r="F8" s="73">
        <v>45.545490339999901</v>
      </c>
      <c r="G8" s="73">
        <v>45.545168879999999</v>
      </c>
      <c r="H8" s="73">
        <v>5.6830415299999997</v>
      </c>
      <c r="I8" s="73">
        <v>3.4380789500000002E-2</v>
      </c>
      <c r="J8" s="73">
        <v>112.00872051899999</v>
      </c>
      <c r="K8" s="73">
        <v>112.00863887600001</v>
      </c>
      <c r="L8" s="73">
        <v>934.71294999999998</v>
      </c>
      <c r="M8" s="73">
        <v>18.873494349599898</v>
      </c>
      <c r="N8" s="73">
        <v>18.873812489999999</v>
      </c>
      <c r="O8" s="73">
        <v>460.67420589999898</v>
      </c>
      <c r="P8" s="73">
        <v>460.6885236</v>
      </c>
      <c r="Q8" s="73">
        <v>67740.002806000004</v>
      </c>
      <c r="R8" s="73">
        <v>12419964.9255</v>
      </c>
      <c r="S8" s="73">
        <v>67767.090387000004</v>
      </c>
      <c r="T8" s="73">
        <v>84.351166699999993</v>
      </c>
      <c r="U8" s="73">
        <v>262.49616256199999</v>
      </c>
      <c r="V8" s="73">
        <v>81.215432548999999</v>
      </c>
      <c r="W8" s="73">
        <v>436.19647693000002</v>
      </c>
      <c r="X8" s="73">
        <v>50.853185239999902</v>
      </c>
      <c r="Y8" s="73">
        <v>76.792877719999893</v>
      </c>
      <c r="Z8" s="73">
        <v>436.19615161000002</v>
      </c>
      <c r="AA8" s="73">
        <v>1338.7023300000001</v>
      </c>
      <c r="AB8" s="73">
        <v>1587.2704378000001</v>
      </c>
      <c r="AC8" s="73">
        <v>25.824315240000001</v>
      </c>
      <c r="AD8" s="73">
        <v>25.82423528</v>
      </c>
      <c r="AE8" s="73">
        <v>25.823948249999901</v>
      </c>
      <c r="AF8" s="73">
        <v>130.99137450000001</v>
      </c>
      <c r="AG8" s="73">
        <v>27.484948599999999</v>
      </c>
      <c r="AH8" s="73">
        <v>27.483827499999901</v>
      </c>
      <c r="AI8" s="73">
        <v>121.95449988999999</v>
      </c>
      <c r="AJ8" s="73">
        <v>2.7135762736000002</v>
      </c>
      <c r="AK8" s="73">
        <v>16.184538557</v>
      </c>
      <c r="AL8" s="73">
        <v>0.69079234499999997</v>
      </c>
      <c r="AM8" s="73">
        <v>12.58209883</v>
      </c>
      <c r="AN8" s="73">
        <v>0</v>
      </c>
      <c r="AO8" s="73">
        <v>199.573452</v>
      </c>
      <c r="AP8" s="73">
        <v>4.4550016430000001</v>
      </c>
      <c r="AQ8" s="73">
        <v>4.4550361670000003</v>
      </c>
      <c r="AR8" s="73">
        <v>859.28714739999998</v>
      </c>
      <c r="AS8" s="73">
        <v>859.28219274000003</v>
      </c>
      <c r="AT8" s="73">
        <v>2623.9865199999999</v>
      </c>
      <c r="AU8" s="73">
        <v>784.14625000000001</v>
      </c>
      <c r="AV8" s="73">
        <v>784.11524799999995</v>
      </c>
      <c r="AW8" s="73">
        <v>3106.9058977999998</v>
      </c>
      <c r="AX8" s="73">
        <v>3435.4805670000001</v>
      </c>
      <c r="AY8" s="73">
        <v>2623.88402</v>
      </c>
      <c r="AZ8" s="73">
        <v>135.36453767</v>
      </c>
      <c r="BA8" s="73">
        <v>0.27450755500000001</v>
      </c>
      <c r="BB8" s="73">
        <v>2210.0527886999998</v>
      </c>
      <c r="BC8" s="73">
        <v>1.9135750281999999</v>
      </c>
      <c r="BD8" s="73">
        <v>0.63739186569999995</v>
      </c>
      <c r="BE8" s="73">
        <v>118.48394311</v>
      </c>
      <c r="BF8" s="73">
        <v>14.398160858400001</v>
      </c>
      <c r="BG8" s="73">
        <v>1.3272014000000001</v>
      </c>
      <c r="BH8" s="73">
        <v>7.1402820800000003E-2</v>
      </c>
      <c r="BI8" s="73">
        <v>1471.2853138999999</v>
      </c>
      <c r="BJ8" s="73">
        <v>116.83853999999999</v>
      </c>
      <c r="BK8" s="73">
        <v>51.932713</v>
      </c>
      <c r="BL8" s="73">
        <v>338.08656619999999</v>
      </c>
      <c r="BM8" s="73">
        <v>1133.1945426499899</v>
      </c>
      <c r="BN8" s="73">
        <v>12.990931532299999</v>
      </c>
      <c r="BO8" s="73">
        <v>0.17623280999999999</v>
      </c>
      <c r="BP8" s="73">
        <v>58.454530939999998</v>
      </c>
      <c r="BQ8" s="73">
        <v>0.135698036699999</v>
      </c>
      <c r="BR8" s="73">
        <v>23.594123939999999</v>
      </c>
      <c r="BS8" s="73">
        <v>1.0527770409999999</v>
      </c>
      <c r="BT8" s="73">
        <v>0.53069592799999998</v>
      </c>
      <c r="BU8" s="73">
        <v>80.9826944</v>
      </c>
      <c r="BV8" s="73">
        <v>1.574489469</v>
      </c>
      <c r="BW8" s="73">
        <v>18.157720250000001</v>
      </c>
      <c r="BX8" s="73">
        <v>10.458080894769999</v>
      </c>
      <c r="BY8" s="73">
        <v>12.198492829999999</v>
      </c>
      <c r="BZ8" s="73">
        <v>0.45028796697999901</v>
      </c>
      <c r="CA8" s="73">
        <v>96.585303999999994</v>
      </c>
      <c r="CB8" s="73">
        <v>169.07371930299999</v>
      </c>
      <c r="CC8" s="73">
        <v>169.07412199499899</v>
      </c>
      <c r="CD8" s="73">
        <v>1316.4999711999999</v>
      </c>
      <c r="CE8" s="73">
        <v>1.7226147127</v>
      </c>
      <c r="CF8" s="73">
        <v>1.22850757699999E-2</v>
      </c>
      <c r="CG8" s="73">
        <v>346.22089999999997</v>
      </c>
      <c r="CH8" s="73">
        <v>5273.7833429999901</v>
      </c>
      <c r="CI8" s="73">
        <v>625.52009281999995</v>
      </c>
      <c r="CJ8" s="73">
        <v>514.85400100499999</v>
      </c>
      <c r="CK8" s="73">
        <v>110.25333527999901</v>
      </c>
      <c r="CL8" s="73">
        <v>0</v>
      </c>
      <c r="CM8" s="73">
        <v>56.003853065999998</v>
      </c>
      <c r="CN8" s="73">
        <v>4774.9827434999997</v>
      </c>
      <c r="CO8" s="73">
        <v>677.64940409999997</v>
      </c>
      <c r="CP8" s="73">
        <v>290.61276179999999</v>
      </c>
      <c r="CQ8" s="73"/>
      <c r="CR8" s="73"/>
      <c r="CS8" s="73"/>
      <c r="CT8" s="73"/>
      <c r="CU8" s="73"/>
      <c r="CV8" s="28">
        <f t="shared" si="1"/>
        <v>8.0003213710508527E-3</v>
      </c>
      <c r="CW8" s="40">
        <f t="shared" si="2"/>
        <v>-3.9922100365557758E-5</v>
      </c>
      <c r="CX8" s="40">
        <f t="shared" si="3"/>
        <v>2.8580792387169161E-6</v>
      </c>
      <c r="CY8" s="40">
        <f t="shared" si="0"/>
        <v>-1.3062559197893665E-4</v>
      </c>
      <c r="CZ8" s="40"/>
      <c r="DA8" s="28"/>
      <c r="DB8" s="28"/>
      <c r="DC8" s="73"/>
      <c r="DD8" s="73"/>
      <c r="DE8" s="73"/>
      <c r="DF8" s="73"/>
      <c r="DG8" s="73"/>
      <c r="DH8" s="73"/>
      <c r="DI8" s="73"/>
      <c r="DJ8" s="73"/>
      <c r="DK8" s="73"/>
    </row>
    <row r="9" spans="1:115" x14ac:dyDescent="0.25">
      <c r="A9" s="90" t="s">
        <v>172</v>
      </c>
      <c r="B9" s="73">
        <v>2.3494586014999999</v>
      </c>
      <c r="C9" s="73">
        <v>12.308488997</v>
      </c>
      <c r="D9" s="73">
        <v>0.78414789900000004</v>
      </c>
      <c r="E9" s="73">
        <v>0.78415446700000002</v>
      </c>
      <c r="F9" s="73">
        <v>12.30858321</v>
      </c>
      <c r="G9" s="73">
        <v>12.30851326</v>
      </c>
      <c r="H9" s="73">
        <v>1.934550405</v>
      </c>
      <c r="I9" s="73">
        <v>2.475790978E-2</v>
      </c>
      <c r="J9" s="73">
        <v>28.061873832499899</v>
      </c>
      <c r="K9" s="73">
        <v>28.061643587999999</v>
      </c>
      <c r="L9" s="73">
        <v>321.48547000000002</v>
      </c>
      <c r="M9" s="73">
        <v>4.2192084833500001</v>
      </c>
      <c r="N9" s="73">
        <v>4.2192944256000002</v>
      </c>
      <c r="O9" s="73">
        <v>193.63497196</v>
      </c>
      <c r="P9" s="73">
        <v>193.64098877999999</v>
      </c>
      <c r="Q9" s="73">
        <v>22788.031255000002</v>
      </c>
      <c r="R9" s="73">
        <v>4888123.4289999995</v>
      </c>
      <c r="S9" s="73">
        <v>22797.144967</v>
      </c>
      <c r="T9" s="73">
        <v>26.080662059999899</v>
      </c>
      <c r="U9" s="73">
        <v>69.563872942700002</v>
      </c>
      <c r="V9" s="73">
        <v>23.501145577300001</v>
      </c>
      <c r="W9" s="73">
        <v>122.52585138000001</v>
      </c>
      <c r="X9" s="73">
        <v>14.58508228</v>
      </c>
      <c r="Y9" s="73">
        <v>21.066625638600001</v>
      </c>
      <c r="Z9" s="73">
        <v>122.52601905500001</v>
      </c>
      <c r="AA9" s="73">
        <v>372.94105999999999</v>
      </c>
      <c r="AB9" s="73">
        <v>426.03372095999998</v>
      </c>
      <c r="AC9" s="73">
        <v>8.3251830059999996</v>
      </c>
      <c r="AD9" s="73">
        <v>8.3251659900000003</v>
      </c>
      <c r="AE9" s="73">
        <v>8.3250648559999991</v>
      </c>
      <c r="AF9" s="73">
        <v>35.982564680899998</v>
      </c>
      <c r="AG9" s="73">
        <v>15.475523705000001</v>
      </c>
      <c r="AH9" s="73">
        <v>15.474906814000001</v>
      </c>
      <c r="AI9" s="73">
        <v>34.470515071000001</v>
      </c>
      <c r="AJ9" s="73">
        <v>0.70353925514000004</v>
      </c>
      <c r="AK9" s="73">
        <v>5.0634960449999999</v>
      </c>
      <c r="AL9" s="73">
        <v>0.40204195500000001</v>
      </c>
      <c r="AM9" s="73">
        <v>3.03219029</v>
      </c>
      <c r="AN9" s="73">
        <v>0</v>
      </c>
      <c r="AO9" s="73">
        <v>57.762083799999999</v>
      </c>
      <c r="AP9" s="73">
        <v>1.1726128778</v>
      </c>
      <c r="AQ9" s="73">
        <v>1.1726178950999999</v>
      </c>
      <c r="AR9" s="73">
        <v>307.95121641999998</v>
      </c>
      <c r="AS9" s="73">
        <v>307.94968700999999</v>
      </c>
      <c r="AT9" s="73">
        <v>1329.0889884000001</v>
      </c>
      <c r="AU9" s="73">
        <v>589.87508419999995</v>
      </c>
      <c r="AV9" s="73">
        <v>589.85186539999995</v>
      </c>
      <c r="AW9" s="73">
        <v>880.08003095999902</v>
      </c>
      <c r="AX9" s="73">
        <v>1934.3603249999901</v>
      </c>
      <c r="AY9" s="73">
        <v>1329.0353852999999</v>
      </c>
      <c r="AZ9" s="73">
        <v>37.476757880000001</v>
      </c>
      <c r="BA9" s="73">
        <v>0.103255638059999</v>
      </c>
      <c r="BB9" s="73">
        <v>627.42066399999999</v>
      </c>
      <c r="BC9" s="73">
        <v>0.66602003859999903</v>
      </c>
      <c r="BD9" s="73">
        <v>0.22991473843999999</v>
      </c>
      <c r="BE9" s="73">
        <v>38.375996467999997</v>
      </c>
      <c r="BF9" s="73">
        <v>4.9685396013999998</v>
      </c>
      <c r="BG9" s="73">
        <v>0.46167213000000001</v>
      </c>
      <c r="BH9" s="73">
        <v>2.7574253899999901E-2</v>
      </c>
      <c r="BI9" s="73">
        <v>507.46768163000002</v>
      </c>
      <c r="BJ9" s="73">
        <v>40.185339999999997</v>
      </c>
      <c r="BK9" s="73">
        <v>18.553799000000001</v>
      </c>
      <c r="BL9" s="73">
        <v>114.61191341999999</v>
      </c>
      <c r="BM9" s="73">
        <v>392.85602664300001</v>
      </c>
      <c r="BN9" s="73">
        <v>4.4730117827000004</v>
      </c>
      <c r="BO9" s="73">
        <v>6.0311719999999999E-2</v>
      </c>
      <c r="BP9" s="73">
        <v>20.080901733800001</v>
      </c>
      <c r="BQ9" s="73">
        <v>8.5151988299999995E-2</v>
      </c>
      <c r="BR9" s="73">
        <v>7.8695416140000001</v>
      </c>
      <c r="BS9" s="73">
        <v>0.3541657258</v>
      </c>
      <c r="BT9" s="73">
        <v>0.1690419943</v>
      </c>
      <c r="BU9" s="73">
        <v>26.299752420000001</v>
      </c>
      <c r="BV9" s="73">
        <v>0.4790892256</v>
      </c>
      <c r="BW9" s="73">
        <v>5.9631803080000001</v>
      </c>
      <c r="BX9" s="73">
        <v>3.6120464007340001</v>
      </c>
      <c r="BY9" s="73">
        <v>6.6334314069999998</v>
      </c>
      <c r="BZ9" s="73">
        <v>0.15628880851499999</v>
      </c>
      <c r="CA9" s="73">
        <v>55.025170000000003</v>
      </c>
      <c r="CB9" s="73">
        <v>57.372924545399997</v>
      </c>
      <c r="CC9" s="73">
        <v>57.372874870699903</v>
      </c>
      <c r="CD9" s="73">
        <v>374.00049795000001</v>
      </c>
      <c r="CE9" s="73">
        <v>0.43262275187999999</v>
      </c>
      <c r="CF9" s="73">
        <v>8.8469135799999904E-3</v>
      </c>
      <c r="CG9" s="73">
        <v>123.692696</v>
      </c>
      <c r="CH9" s="73">
        <v>1545.8912258</v>
      </c>
      <c r="CI9" s="73">
        <v>173.82747655099999</v>
      </c>
      <c r="CJ9" s="73">
        <v>143.50420355</v>
      </c>
      <c r="CK9" s="73">
        <v>30.995267482999999</v>
      </c>
      <c r="CL9" s="73">
        <v>0</v>
      </c>
      <c r="CM9" s="73">
        <v>19.248350900599998</v>
      </c>
      <c r="CN9" s="73">
        <v>1342.3700689</v>
      </c>
      <c r="CO9" s="73">
        <v>187.467337534</v>
      </c>
      <c r="CP9" s="73">
        <v>80.806456926999999</v>
      </c>
      <c r="CQ9" s="73"/>
      <c r="CR9" s="73"/>
      <c r="CS9" s="73"/>
      <c r="CT9" s="73"/>
      <c r="CU9" s="73"/>
      <c r="CV9" s="28">
        <f t="shared" si="1"/>
        <v>8.000331429978063E-3</v>
      </c>
      <c r="CW9" s="40">
        <f t="shared" si="2"/>
        <v>-4.0980630126291332E-5</v>
      </c>
      <c r="CX9" s="40">
        <f t="shared" si="3"/>
        <v>-5.0926001665557264E-7</v>
      </c>
      <c r="CY9" s="40">
        <f t="shared" si="0"/>
        <v>-1.2830292340659577E-4</v>
      </c>
      <c r="CZ9" s="40"/>
      <c r="DA9" s="28"/>
      <c r="DB9" s="28"/>
      <c r="DC9" s="73"/>
      <c r="DD9" s="73"/>
      <c r="DE9" s="73"/>
      <c r="DF9" s="73"/>
      <c r="DG9" s="73"/>
      <c r="DH9" s="73"/>
      <c r="DI9" s="73"/>
      <c r="DJ9" s="73"/>
      <c r="DK9" s="73"/>
    </row>
    <row r="10" spans="1:115" x14ac:dyDescent="0.25">
      <c r="A10" s="90" t="s">
        <v>173</v>
      </c>
      <c r="B10" s="73">
        <v>0.84452639319</v>
      </c>
      <c r="C10" s="73">
        <v>5.4202203949000003</v>
      </c>
      <c r="D10" s="73">
        <v>0.25502060269999999</v>
      </c>
      <c r="E10" s="73">
        <v>0.25501977273999998</v>
      </c>
      <c r="F10" s="73">
        <v>5.4202560611999999</v>
      </c>
      <c r="G10" s="73">
        <v>5.4202244214999897</v>
      </c>
      <c r="H10" s="73">
        <v>0.58703113490000003</v>
      </c>
      <c r="I10" s="73">
        <v>3.43660123E-3</v>
      </c>
      <c r="J10" s="73">
        <v>11.360959967109901</v>
      </c>
      <c r="K10" s="73">
        <v>11.360945623799999</v>
      </c>
      <c r="L10" s="73">
        <v>374.08643000000001</v>
      </c>
      <c r="M10" s="73">
        <v>1.42995109943</v>
      </c>
      <c r="N10" s="73">
        <v>1.4300029914079999</v>
      </c>
      <c r="O10" s="73">
        <v>332.49834750199898</v>
      </c>
      <c r="P10" s="73">
        <v>332.50870584900002</v>
      </c>
      <c r="Q10" s="73">
        <v>9815.1706247000002</v>
      </c>
      <c r="R10" s="73">
        <v>2024544.41998599</v>
      </c>
      <c r="S10" s="73">
        <v>9819.09421689999</v>
      </c>
      <c r="T10" s="73">
        <v>9.4160633999999899</v>
      </c>
      <c r="U10" s="73">
        <v>25.612273999799999</v>
      </c>
      <c r="V10" s="73">
        <v>14.899979913399999</v>
      </c>
      <c r="W10" s="73">
        <v>50.975602686999999</v>
      </c>
      <c r="X10" s="73">
        <v>5.5488977454999997</v>
      </c>
      <c r="Y10" s="73">
        <v>8.7671523262799997</v>
      </c>
      <c r="Z10" s="73">
        <v>50.975261314000001</v>
      </c>
      <c r="AA10" s="73">
        <v>168.93795700000001</v>
      </c>
      <c r="AB10" s="73">
        <v>169.1757805</v>
      </c>
      <c r="AC10" s="73">
        <v>4.7605558053000001</v>
      </c>
      <c r="AD10" s="73">
        <v>4.7605518810999996</v>
      </c>
      <c r="AE10" s="73">
        <v>4.7604858287000003</v>
      </c>
      <c r="AF10" s="73">
        <v>14.894631284506</v>
      </c>
      <c r="AG10" s="73">
        <v>4.0251580789999997</v>
      </c>
      <c r="AH10" s="73">
        <v>4.0250052869999999</v>
      </c>
      <c r="AI10" s="73">
        <v>13.4792702379</v>
      </c>
      <c r="AJ10" s="73">
        <v>0.257142492823</v>
      </c>
      <c r="AK10" s="73">
        <v>1.6648557369999999</v>
      </c>
      <c r="AL10" s="73">
        <v>7.0781784249999993E-2</v>
      </c>
      <c r="AM10" s="73">
        <v>1.1651802945</v>
      </c>
      <c r="AN10" s="73">
        <v>0</v>
      </c>
      <c r="AO10" s="73">
        <v>29.285383799999899</v>
      </c>
      <c r="AP10" s="73">
        <v>0.45235717405999998</v>
      </c>
      <c r="AQ10" s="73">
        <v>0.4523629072</v>
      </c>
      <c r="AR10" s="73">
        <v>127.89082422600001</v>
      </c>
      <c r="AS10" s="73">
        <v>127.8901866596</v>
      </c>
      <c r="AT10" s="73">
        <v>362.53340975999998</v>
      </c>
      <c r="AU10" s="73">
        <v>136.58600609999999</v>
      </c>
      <c r="AV10" s="73">
        <v>136.57967438</v>
      </c>
      <c r="AW10" s="73">
        <v>361.55862749999898</v>
      </c>
      <c r="AX10" s="73">
        <v>503.124914899999</v>
      </c>
      <c r="AY10" s="73">
        <v>362.51995083999998</v>
      </c>
      <c r="AZ10" s="73">
        <v>14.095776881100001</v>
      </c>
      <c r="BA10" s="73">
        <v>8.0939204951999993E-2</v>
      </c>
      <c r="BB10" s="73">
        <v>260.459129912999</v>
      </c>
      <c r="BC10" s="73">
        <v>0.57167455216999996</v>
      </c>
      <c r="BD10" s="73">
        <v>0.14923208673999999</v>
      </c>
      <c r="BE10" s="73">
        <v>13.888583536799899</v>
      </c>
      <c r="BF10" s="73">
        <v>5.5228935373199999</v>
      </c>
      <c r="BG10" s="73">
        <v>0.44401239999999997</v>
      </c>
      <c r="BH10" s="73">
        <v>1.6931383184499899E-2</v>
      </c>
      <c r="BI10" s="73">
        <v>455.88258550900002</v>
      </c>
      <c r="BJ10" s="73">
        <v>46.761436000000003</v>
      </c>
      <c r="BK10" s="73">
        <v>9.1731090000000002</v>
      </c>
      <c r="BL10" s="73">
        <v>74.291820446000003</v>
      </c>
      <c r="BM10" s="73">
        <v>381.59137814123</v>
      </c>
      <c r="BN10" s="73">
        <v>5.1791042151259896</v>
      </c>
      <c r="BO10" s="73">
        <v>5.6328967000000001E-2</v>
      </c>
      <c r="BP10" s="73">
        <v>21.985822950574999</v>
      </c>
      <c r="BQ10" s="73">
        <v>2.3847022464999999E-2</v>
      </c>
      <c r="BR10" s="73">
        <v>4.7376336534999997</v>
      </c>
      <c r="BS10" s="73">
        <v>0.15361519140999999</v>
      </c>
      <c r="BT10" s="73">
        <v>0.11781844874</v>
      </c>
      <c r="BU10" s="73">
        <v>14.359644041499999</v>
      </c>
      <c r="BV10" s="73">
        <v>0.15166906781</v>
      </c>
      <c r="BW10" s="73">
        <v>3.50273448269999</v>
      </c>
      <c r="BX10" s="73">
        <v>4.1458295337879996</v>
      </c>
      <c r="BY10" s="73">
        <v>2.6887788643000001</v>
      </c>
      <c r="BZ10" s="73">
        <v>0.17345521615919901</v>
      </c>
      <c r="CA10" s="73">
        <v>14.028423999999999</v>
      </c>
      <c r="CB10" s="73">
        <v>25.804083121120001</v>
      </c>
      <c r="CC10" s="73">
        <v>25.803971365779901</v>
      </c>
      <c r="CD10" s="73">
        <v>157.50480542759999</v>
      </c>
      <c r="CE10" s="73">
        <v>0.17213886309900001</v>
      </c>
      <c r="CF10" s="73">
        <v>1.2280097279999899E-3</v>
      </c>
      <c r="CG10" s="73">
        <v>61.154690000000002</v>
      </c>
      <c r="CH10" s="73">
        <v>892.78473187199995</v>
      </c>
      <c r="CI10" s="73">
        <v>73.018738130399996</v>
      </c>
      <c r="CJ10" s="73">
        <v>61.092554549100001</v>
      </c>
      <c r="CK10" s="73">
        <v>13.25902622041</v>
      </c>
      <c r="CL10" s="73">
        <v>0</v>
      </c>
      <c r="CM10" s="73">
        <v>6.3716729069799998</v>
      </c>
      <c r="CN10" s="73">
        <v>553.30230242799996</v>
      </c>
      <c r="CO10" s="73">
        <v>76.605436231299905</v>
      </c>
      <c r="CP10" s="73">
        <v>32.995562412699996</v>
      </c>
      <c r="CQ10" s="73"/>
      <c r="CR10" s="73"/>
      <c r="CS10" s="73"/>
      <c r="CT10" s="73"/>
      <c r="CU10" s="73"/>
      <c r="CV10" s="28">
        <f t="shared" si="1"/>
        <v>8.00031554748196E-3</v>
      </c>
      <c r="CW10" s="40">
        <f t="shared" si="2"/>
        <v>-3.9073872946398906E-5</v>
      </c>
      <c r="CX10" s="40">
        <f t="shared" si="3"/>
        <v>-1.3448160764070073E-6</v>
      </c>
      <c r="CY10" s="40">
        <f t="shared" si="0"/>
        <v>-5.8207750242531755E-5</v>
      </c>
      <c r="CZ10" s="40"/>
      <c r="DA10" s="28"/>
      <c r="DB10" s="28"/>
      <c r="DC10" s="73"/>
      <c r="DD10" s="73"/>
      <c r="DE10" s="73"/>
      <c r="DF10" s="73"/>
      <c r="DG10" s="73"/>
      <c r="DH10" s="73"/>
      <c r="DI10" s="73"/>
      <c r="DJ10" s="73"/>
      <c r="DK10" s="73"/>
    </row>
    <row r="11" spans="1:115" x14ac:dyDescent="0.25">
      <c r="A11" s="90" t="s">
        <v>174</v>
      </c>
      <c r="B11" s="73">
        <v>37.361340155000001</v>
      </c>
      <c r="C11" s="73">
        <v>200.18281579999999</v>
      </c>
      <c r="D11" s="73">
        <v>15.679574540000001</v>
      </c>
      <c r="E11" s="73">
        <v>15.679579874</v>
      </c>
      <c r="F11" s="73">
        <v>200.18273019999901</v>
      </c>
      <c r="G11" s="73">
        <v>200.18150869999999</v>
      </c>
      <c r="H11" s="73">
        <v>41.919509120000001</v>
      </c>
      <c r="I11" s="73">
        <v>0.78691154630000004</v>
      </c>
      <c r="J11" s="73">
        <v>496.77986312000002</v>
      </c>
      <c r="K11" s="73">
        <v>496.780532109999</v>
      </c>
      <c r="L11" s="73">
        <v>8726.7919999999995</v>
      </c>
      <c r="M11" s="73">
        <v>45.191350247000003</v>
      </c>
      <c r="N11" s="73">
        <v>45.192623314999999</v>
      </c>
      <c r="O11" s="73">
        <v>4774.0409725</v>
      </c>
      <c r="P11" s="73">
        <v>4774.1893123</v>
      </c>
      <c r="Q11" s="73">
        <v>603727.65872999898</v>
      </c>
      <c r="R11" s="73">
        <v>108702086.11</v>
      </c>
      <c r="S11" s="73">
        <v>603969.23429999896</v>
      </c>
      <c r="T11" s="73">
        <v>915.17313000000001</v>
      </c>
      <c r="U11" s="73">
        <v>1136.53388238</v>
      </c>
      <c r="V11" s="73">
        <v>419.62028719</v>
      </c>
      <c r="W11" s="73">
        <v>3336.5271493999999</v>
      </c>
      <c r="X11" s="73">
        <v>249.71771719999899</v>
      </c>
      <c r="Y11" s="73">
        <v>492.46189287999999</v>
      </c>
      <c r="Z11" s="73">
        <v>3336.5250987999998</v>
      </c>
      <c r="AA11" s="73">
        <v>10156.762999999901</v>
      </c>
      <c r="AB11" s="73">
        <v>6899.0283529999997</v>
      </c>
      <c r="AC11" s="73">
        <v>170.98932859999999</v>
      </c>
      <c r="AD11" s="73">
        <v>170.98929100000001</v>
      </c>
      <c r="AE11" s="73">
        <v>170.98690579999999</v>
      </c>
      <c r="AF11" s="73">
        <v>857.80287014999999</v>
      </c>
      <c r="AG11" s="73">
        <v>408.34378229999999</v>
      </c>
      <c r="AH11" s="73">
        <v>408.32802729999997</v>
      </c>
      <c r="AI11" s="73">
        <v>870.52356612999995</v>
      </c>
      <c r="AJ11" s="73">
        <v>13.429304106999901</v>
      </c>
      <c r="AK11" s="73">
        <v>102.37773663</v>
      </c>
      <c r="AL11" s="73">
        <v>11.83161417</v>
      </c>
      <c r="AM11" s="73">
        <v>47.257367340000002</v>
      </c>
      <c r="AN11" s="73">
        <v>0</v>
      </c>
      <c r="AO11" s="73">
        <v>1323.3139799999999</v>
      </c>
      <c r="AP11" s="73">
        <v>19.423670850000001</v>
      </c>
      <c r="AQ11" s="73">
        <v>19.42367565</v>
      </c>
      <c r="AR11" s="73">
        <v>6384.7001622999996</v>
      </c>
      <c r="AS11" s="73">
        <v>6384.6467989999901</v>
      </c>
      <c r="AT11" s="73">
        <v>34062.571150000003</v>
      </c>
      <c r="AU11" s="73">
        <v>16572.040645000001</v>
      </c>
      <c r="AV11" s="73">
        <v>16571.370244999998</v>
      </c>
      <c r="AW11" s="73">
        <v>20592.744352999998</v>
      </c>
      <c r="AX11" s="73">
        <v>51040.931729999997</v>
      </c>
      <c r="AY11" s="73">
        <v>34061.20652</v>
      </c>
      <c r="AZ11" s="73">
        <v>686.68967999999995</v>
      </c>
      <c r="BA11" s="73">
        <v>2.6475222704999899</v>
      </c>
      <c r="BB11" s="73">
        <v>15774.317488000001</v>
      </c>
      <c r="BC11" s="73">
        <v>17.056418827000002</v>
      </c>
      <c r="BD11" s="73">
        <v>5.5913666009999998</v>
      </c>
      <c r="BE11" s="73">
        <v>890.69082079999998</v>
      </c>
      <c r="BF11" s="73">
        <v>133.24374533599999</v>
      </c>
      <c r="BG11" s="73">
        <v>11.862788</v>
      </c>
      <c r="BH11" s="73">
        <v>0.69259699090000004</v>
      </c>
      <c r="BI11" s="73">
        <v>12916.057815</v>
      </c>
      <c r="BJ11" s="73">
        <v>1090.8510000000001</v>
      </c>
      <c r="BK11" s="73">
        <v>414.45477</v>
      </c>
      <c r="BL11" s="73">
        <v>2789.917778</v>
      </c>
      <c r="BM11" s="73">
        <v>10126.15048153</v>
      </c>
      <c r="BN11" s="73">
        <v>121.301344848</v>
      </c>
      <c r="BO11" s="73">
        <v>1.5177125</v>
      </c>
      <c r="BP11" s="73">
        <v>535.42479551999998</v>
      </c>
      <c r="BQ11" s="73">
        <v>2.2736293110000001</v>
      </c>
      <c r="BR11" s="73">
        <v>182.03357409999899</v>
      </c>
      <c r="BS11" s="73">
        <v>7.9534843500000001</v>
      </c>
      <c r="BT11" s="73">
        <v>4.1193888310000002</v>
      </c>
      <c r="BU11" s="73">
        <v>598.03039220000005</v>
      </c>
      <c r="BV11" s="73">
        <v>9.5964112400000001</v>
      </c>
      <c r="BW11" s="73">
        <v>152.11700446</v>
      </c>
      <c r="BX11" s="73">
        <v>98.005835660999907</v>
      </c>
      <c r="BY11" s="73">
        <v>173.5651647</v>
      </c>
      <c r="BZ11" s="73">
        <v>4.2021467555800003</v>
      </c>
      <c r="CA11" s="73">
        <v>2621.7712000000001</v>
      </c>
      <c r="CB11" s="73">
        <v>1244.1106473299999</v>
      </c>
      <c r="CC11" s="73">
        <v>1244.11068667</v>
      </c>
      <c r="CD11" s="73">
        <v>9579.3375572999994</v>
      </c>
      <c r="CE11" s="73">
        <v>6.4644512369999996</v>
      </c>
      <c r="CF11" s="73">
        <v>0.28118882140000001</v>
      </c>
      <c r="CG11" s="73">
        <v>2763.0551999999998</v>
      </c>
      <c r="CH11" s="73">
        <v>37118.658938</v>
      </c>
      <c r="CI11" s="73">
        <v>4354.3256129600004</v>
      </c>
      <c r="CJ11" s="73">
        <v>3704.65209684</v>
      </c>
      <c r="CK11" s="73">
        <v>831.10735020000004</v>
      </c>
      <c r="CL11" s="73">
        <v>0</v>
      </c>
      <c r="CM11" s="73">
        <v>536.31807575000005</v>
      </c>
      <c r="CN11" s="73">
        <v>32184.817573</v>
      </c>
      <c r="CO11" s="73">
        <v>4243.6833918000002</v>
      </c>
      <c r="CP11" s="73">
        <v>1902.1876196999999</v>
      </c>
      <c r="CQ11" s="73"/>
      <c r="CR11" s="73"/>
      <c r="CS11" s="73"/>
      <c r="CT11" s="73"/>
      <c r="CU11" s="73"/>
      <c r="CV11" s="28">
        <f t="shared" si="1"/>
        <v>8.0003199091287433E-3</v>
      </c>
      <c r="CW11" s="40">
        <f t="shared" si="2"/>
        <v>-3.9651456809452519E-5</v>
      </c>
      <c r="CX11" s="40">
        <f t="shared" si="3"/>
        <v>-8.0864689118725074E-7</v>
      </c>
      <c r="CY11" s="40">
        <f t="shared" si="0"/>
        <v>-1.0571981880774097E-4</v>
      </c>
      <c r="CZ11" s="40"/>
      <c r="DA11" s="28"/>
      <c r="DB11" s="28"/>
      <c r="DC11" s="73"/>
      <c r="DD11" s="73"/>
      <c r="DE11" s="73"/>
      <c r="DF11" s="73"/>
      <c r="DG11" s="73"/>
      <c r="DH11" s="73"/>
      <c r="DI11" s="73"/>
      <c r="DJ11" s="73"/>
      <c r="DK11" s="73"/>
    </row>
    <row r="12" spans="1:115" x14ac:dyDescent="0.25">
      <c r="A12" s="90" t="s">
        <v>175</v>
      </c>
      <c r="B12" s="73">
        <v>27.920051809999901</v>
      </c>
      <c r="C12" s="73">
        <v>144.5668537</v>
      </c>
      <c r="D12" s="73">
        <v>11.320459199999901</v>
      </c>
      <c r="E12" s="73">
        <v>11.32047025</v>
      </c>
      <c r="F12" s="73">
        <v>144.56684179999999</v>
      </c>
      <c r="G12" s="73">
        <v>144.56599219999899</v>
      </c>
      <c r="H12" s="73">
        <v>29.2127701</v>
      </c>
      <c r="I12" s="73">
        <v>0.49412615799999998</v>
      </c>
      <c r="J12" s="73">
        <v>371.22625529999999</v>
      </c>
      <c r="K12" s="73">
        <v>371.22646556000001</v>
      </c>
      <c r="L12" s="73">
        <v>5300.0234</v>
      </c>
      <c r="M12" s="73">
        <v>36.692875317000002</v>
      </c>
      <c r="N12" s="73">
        <v>36.693851617</v>
      </c>
      <c r="O12" s="73">
        <v>2650.2136499999901</v>
      </c>
      <c r="P12" s="73">
        <v>2650.2958775000002</v>
      </c>
      <c r="Q12" s="73">
        <v>383489.93833999999</v>
      </c>
      <c r="R12" s="73">
        <v>65522509.380000003</v>
      </c>
      <c r="S12" s="73">
        <v>383643.47496000002</v>
      </c>
      <c r="T12" s="73">
        <v>431.23538199999899</v>
      </c>
      <c r="U12" s="73">
        <v>844.04208237</v>
      </c>
      <c r="V12" s="73">
        <v>291.14443785999998</v>
      </c>
      <c r="W12" s="73">
        <v>2031.64161875999</v>
      </c>
      <c r="X12" s="73">
        <v>184.38072059999999</v>
      </c>
      <c r="Y12" s="73">
        <v>328.90785879999999</v>
      </c>
      <c r="Z12" s="73">
        <v>2031.6390991000001</v>
      </c>
      <c r="AA12" s="73">
        <v>6316.5069999999996</v>
      </c>
      <c r="AB12" s="73">
        <v>5142.4972870000001</v>
      </c>
      <c r="AC12" s="73">
        <v>118.602651499999</v>
      </c>
      <c r="AD12" s="73">
        <v>118.602737</v>
      </c>
      <c r="AE12" s="73">
        <v>118.60097620000001</v>
      </c>
      <c r="AF12" s="73">
        <v>547.59293967999997</v>
      </c>
      <c r="AG12" s="73">
        <v>262.17723760000001</v>
      </c>
      <c r="AH12" s="73">
        <v>262.166754999999</v>
      </c>
      <c r="AI12" s="73">
        <v>560.39361659999997</v>
      </c>
      <c r="AJ12" s="73">
        <v>8.9793458959999892</v>
      </c>
      <c r="AK12" s="73">
        <v>71.239484329999996</v>
      </c>
      <c r="AL12" s="73">
        <v>7.55827136</v>
      </c>
      <c r="AM12" s="73">
        <v>34.344816620000003</v>
      </c>
      <c r="AN12" s="73">
        <v>0</v>
      </c>
      <c r="AO12" s="73">
        <v>740.65359999999998</v>
      </c>
      <c r="AP12" s="73">
        <v>14.691787209999999</v>
      </c>
      <c r="AQ12" s="73">
        <v>14.69179258</v>
      </c>
      <c r="AR12" s="73">
        <v>3869.5726020000002</v>
      </c>
      <c r="AS12" s="73">
        <v>3869.535727</v>
      </c>
      <c r="AT12" s="73">
        <v>22467.502899999999</v>
      </c>
      <c r="AU12" s="73">
        <v>10042.464250000001</v>
      </c>
      <c r="AV12" s="73">
        <v>10042.061470000001</v>
      </c>
      <c r="AW12" s="73">
        <v>13593.974586999901</v>
      </c>
      <c r="AX12" s="73">
        <v>32770.851999999999</v>
      </c>
      <c r="AY12" s="73">
        <v>22466.600179999899</v>
      </c>
      <c r="AZ12" s="73">
        <v>491.90562460000001</v>
      </c>
      <c r="BA12" s="73">
        <v>1.7773707468</v>
      </c>
      <c r="BB12" s="73">
        <v>10196.978417</v>
      </c>
      <c r="BC12" s="73">
        <v>11.319171845</v>
      </c>
      <c r="BD12" s="73">
        <v>3.4855364930000001</v>
      </c>
      <c r="BE12" s="73">
        <v>590.28043000000002</v>
      </c>
      <c r="BF12" s="73">
        <v>81.997811737000006</v>
      </c>
      <c r="BG12" s="73">
        <v>7.1964883999999998</v>
      </c>
      <c r="BH12" s="73">
        <v>0.48089558703999902</v>
      </c>
      <c r="BI12" s="73">
        <v>7971.1793870000001</v>
      </c>
      <c r="BJ12" s="73">
        <v>662.50323000000003</v>
      </c>
      <c r="BK12" s="73">
        <v>250.63032999999999</v>
      </c>
      <c r="BL12" s="73">
        <v>1812.0364970000001</v>
      </c>
      <c r="BM12" s="73">
        <v>6159.1489199999996</v>
      </c>
      <c r="BN12" s="73">
        <v>73.757501203999993</v>
      </c>
      <c r="BO12" s="73">
        <v>0.91677500000000001</v>
      </c>
      <c r="BP12" s="73">
        <v>328.45434218000003</v>
      </c>
      <c r="BQ12" s="73">
        <v>1.404898011</v>
      </c>
      <c r="BR12" s="73">
        <v>120.3491065</v>
      </c>
      <c r="BS12" s="73">
        <v>6.57079857</v>
      </c>
      <c r="BT12" s="73">
        <v>2.85871042</v>
      </c>
      <c r="BU12" s="73">
        <v>412.68550800000003</v>
      </c>
      <c r="BV12" s="73">
        <v>6.8683195799999996</v>
      </c>
      <c r="BW12" s="73">
        <v>95.498939500000006</v>
      </c>
      <c r="BX12" s="73">
        <v>59.722614643500002</v>
      </c>
      <c r="BY12" s="73">
        <v>106.38137639999999</v>
      </c>
      <c r="BZ12" s="73">
        <v>2.5700504445800001</v>
      </c>
      <c r="CA12" s="73">
        <v>1703.7291</v>
      </c>
      <c r="CB12" s="73">
        <v>755.24167541999998</v>
      </c>
      <c r="CC12" s="73">
        <v>755.24051179999901</v>
      </c>
      <c r="CD12" s="73">
        <v>6196.7183809999997</v>
      </c>
      <c r="CE12" s="73">
        <v>5.0448572079999998</v>
      </c>
      <c r="CF12" s="73">
        <v>0.17656702269999999</v>
      </c>
      <c r="CG12" s="73">
        <v>1670.8741</v>
      </c>
      <c r="CH12" s="73">
        <v>23806.702999999899</v>
      </c>
      <c r="CI12" s="73">
        <v>2827.0031754000001</v>
      </c>
      <c r="CJ12" s="73">
        <v>2384.5639498599999</v>
      </c>
      <c r="CK12" s="73">
        <v>530.65964451000002</v>
      </c>
      <c r="CL12" s="73">
        <v>0</v>
      </c>
      <c r="CM12" s="73">
        <v>339.14482278000003</v>
      </c>
      <c r="CN12" s="73">
        <v>21037.326357999998</v>
      </c>
      <c r="CO12" s="73">
        <v>2843.0380153000001</v>
      </c>
      <c r="CP12" s="73">
        <v>1264.5876518999901</v>
      </c>
      <c r="CQ12" s="73"/>
      <c r="CR12" s="73"/>
      <c r="CS12" s="73"/>
      <c r="CT12" s="73"/>
      <c r="CU12" s="73"/>
      <c r="CV12" s="28">
        <f t="shared" si="1"/>
        <v>8.0003180143134525E-3</v>
      </c>
      <c r="CW12" s="40">
        <f t="shared" si="2"/>
        <v>-3.9437107097559054E-5</v>
      </c>
      <c r="CX12" s="40">
        <f t="shared" si="3"/>
        <v>-7.5647526003356296E-7</v>
      </c>
      <c r="CY12" s="40">
        <f t="shared" si="0"/>
        <v>-9.5411534042781485E-5</v>
      </c>
      <c r="CZ12" s="40"/>
      <c r="DA12" s="28"/>
      <c r="DB12" s="28"/>
      <c r="DC12" s="73"/>
      <c r="DD12" s="73"/>
      <c r="DE12" s="73"/>
      <c r="DF12" s="73"/>
      <c r="DG12" s="73"/>
      <c r="DH12" s="73"/>
      <c r="DI12" s="73"/>
      <c r="DJ12" s="73"/>
      <c r="DK12" s="73"/>
    </row>
    <row r="13" spans="1:115" x14ac:dyDescent="0.25">
      <c r="A13" s="90" t="s">
        <v>176</v>
      </c>
      <c r="B13" s="73">
        <v>8.0924444399999995</v>
      </c>
      <c r="C13" s="73">
        <v>45.892571099999998</v>
      </c>
      <c r="D13" s="73">
        <v>3.8253923799999998</v>
      </c>
      <c r="E13" s="73">
        <v>3.8254008399999999</v>
      </c>
      <c r="F13" s="73">
        <v>45.89265383</v>
      </c>
      <c r="G13" s="73">
        <v>45.892366699999997</v>
      </c>
      <c r="H13" s="73">
        <v>10.413602060000001</v>
      </c>
      <c r="I13" s="73">
        <v>0.2241743085</v>
      </c>
      <c r="J13" s="73">
        <v>88.977351549999995</v>
      </c>
      <c r="K13" s="73">
        <v>88.977628420000002</v>
      </c>
      <c r="L13" s="73">
        <v>742.18650000000002</v>
      </c>
      <c r="M13" s="73">
        <v>11.1463804</v>
      </c>
      <c r="N13" s="73">
        <v>11.146627136999999</v>
      </c>
      <c r="O13" s="73">
        <v>720.15094450000004</v>
      </c>
      <c r="P13" s="73">
        <v>720.17340509999997</v>
      </c>
      <c r="Q13" s="73">
        <v>57870.152199999997</v>
      </c>
      <c r="R13" s="73">
        <v>10816474.044999899</v>
      </c>
      <c r="S13" s="73">
        <v>57893.327140000001</v>
      </c>
      <c r="T13" s="73">
        <v>54.231061799999999</v>
      </c>
      <c r="U13" s="73">
        <v>244.110725991999</v>
      </c>
      <c r="V13" s="73">
        <v>85.379682445</v>
      </c>
      <c r="W13" s="73">
        <v>373.09966956400001</v>
      </c>
      <c r="X13" s="73">
        <v>52.34717157</v>
      </c>
      <c r="Y13" s="73">
        <v>67.680719009999905</v>
      </c>
      <c r="Z13" s="73">
        <v>373.09943143599997</v>
      </c>
      <c r="AA13" s="73">
        <v>1229.8184799999999</v>
      </c>
      <c r="AB13" s="73">
        <v>1428.4619560000001</v>
      </c>
      <c r="AC13" s="73">
        <v>39.224579399999897</v>
      </c>
      <c r="AD13" s="73">
        <v>39.224603700000003</v>
      </c>
      <c r="AE13" s="73">
        <v>39.224017250000003</v>
      </c>
      <c r="AF13" s="73">
        <v>106.61103655700001</v>
      </c>
      <c r="AG13" s="73">
        <v>65.817926</v>
      </c>
      <c r="AH13" s="73">
        <v>65.815359299999997</v>
      </c>
      <c r="AI13" s="73">
        <v>111.51977736000001</v>
      </c>
      <c r="AJ13" s="73">
        <v>2.220307005</v>
      </c>
      <c r="AK13" s="73">
        <v>19.190128229999999</v>
      </c>
      <c r="AL13" s="73">
        <v>3.2852625459999998</v>
      </c>
      <c r="AM13" s="73">
        <v>8.546179747</v>
      </c>
      <c r="AN13" s="73">
        <v>0</v>
      </c>
      <c r="AO13" s="73">
        <v>126.94920500000001</v>
      </c>
      <c r="AP13" s="73">
        <v>4.779905737</v>
      </c>
      <c r="AQ13" s="73">
        <v>4.7799029300000004</v>
      </c>
      <c r="AR13" s="73">
        <v>593.41806819999897</v>
      </c>
      <c r="AS13" s="73">
        <v>593.41264039999896</v>
      </c>
      <c r="AT13" s="73">
        <v>5776.7550600000004</v>
      </c>
      <c r="AU13" s="73">
        <v>2384.6620750000002</v>
      </c>
      <c r="AV13" s="73">
        <v>2384.5654039999999</v>
      </c>
      <c r="AW13" s="73">
        <v>2959.9980859999901</v>
      </c>
      <c r="AX13" s="73">
        <v>8226.9047800000008</v>
      </c>
      <c r="AY13" s="73">
        <v>5776.52142</v>
      </c>
      <c r="AZ13" s="73">
        <v>133.1702727</v>
      </c>
      <c r="BA13" s="73">
        <v>0.29708070602999997</v>
      </c>
      <c r="BB13" s="73">
        <v>2064.6450810000001</v>
      </c>
      <c r="BC13" s="73">
        <v>1.926038715</v>
      </c>
      <c r="BD13" s="73">
        <v>0.60021239049999997</v>
      </c>
      <c r="BE13" s="73">
        <v>139.615522</v>
      </c>
      <c r="BF13" s="73">
        <v>11.69587304</v>
      </c>
      <c r="BG13" s="73">
        <v>1.0289919999999999</v>
      </c>
      <c r="BH13" s="73">
        <v>8.7491319600000006E-2</v>
      </c>
      <c r="BI13" s="73">
        <v>1232.9775887999999</v>
      </c>
      <c r="BJ13" s="73">
        <v>92.773039999999995</v>
      </c>
      <c r="BK13" s="73">
        <v>37.92595</v>
      </c>
      <c r="BL13" s="73">
        <v>345.35425999999899</v>
      </c>
      <c r="BM13" s="73">
        <v>887.62296984</v>
      </c>
      <c r="BN13" s="73">
        <v>10.353660864299901</v>
      </c>
      <c r="BO13" s="73">
        <v>0.12828787</v>
      </c>
      <c r="BP13" s="73">
        <v>47.367974021999999</v>
      </c>
      <c r="BQ13" s="73">
        <v>0.30543593199999902</v>
      </c>
      <c r="BR13" s="73">
        <v>21.330921799999999</v>
      </c>
      <c r="BS13" s="73">
        <v>1.2517824849999999</v>
      </c>
      <c r="BT13" s="73">
        <v>0.58201464000000003</v>
      </c>
      <c r="BU13" s="73">
        <v>78.845733199999998</v>
      </c>
      <c r="BV13" s="73">
        <v>2.461157896</v>
      </c>
      <c r="BW13" s="73">
        <v>26.282330680000001</v>
      </c>
      <c r="BX13" s="73">
        <v>8.5115274010000004</v>
      </c>
      <c r="BY13" s="73">
        <v>21.082110099999898</v>
      </c>
      <c r="BZ13" s="73">
        <v>0.36773565199000002</v>
      </c>
      <c r="CA13" s="73">
        <v>247.48439999999999</v>
      </c>
      <c r="CB13" s="73">
        <v>111.47260577999999</v>
      </c>
      <c r="CC13" s="73">
        <v>111.47262702</v>
      </c>
      <c r="CD13" s="73">
        <v>1217.0296516000001</v>
      </c>
      <c r="CE13" s="73">
        <v>1.3987349849999999</v>
      </c>
      <c r="CF13" s="73">
        <v>8.0104890199999904E-2</v>
      </c>
      <c r="CG13" s="73">
        <v>252.84014999999999</v>
      </c>
      <c r="CH13" s="73">
        <v>5184.1280790000001</v>
      </c>
      <c r="CI13" s="73">
        <v>556.06448232999901</v>
      </c>
      <c r="CJ13" s="73">
        <v>457.98664695999901</v>
      </c>
      <c r="CK13" s="73">
        <v>100.521895039999</v>
      </c>
      <c r="CL13" s="73">
        <v>0</v>
      </c>
      <c r="CM13" s="73">
        <v>72.013178326000002</v>
      </c>
      <c r="CN13" s="73">
        <v>4431.4666119999902</v>
      </c>
      <c r="CO13" s="73">
        <v>605.44773810000004</v>
      </c>
      <c r="CP13" s="73">
        <v>263.40348325000002</v>
      </c>
      <c r="CQ13" s="73"/>
      <c r="CR13" s="73"/>
      <c r="CS13" s="73"/>
      <c r="CT13" s="73"/>
      <c r="CU13" s="73"/>
      <c r="CV13" s="28">
        <f t="shared" si="1"/>
        <v>8.0003267036718988E-3</v>
      </c>
      <c r="CW13" s="40">
        <f t="shared" si="2"/>
        <v>-4.0146447398113536E-5</v>
      </c>
      <c r="CX13" s="40">
        <f t="shared" si="3"/>
        <v>2.9113262418980074E-7</v>
      </c>
      <c r="CY13" s="40">
        <f t="shared" si="0"/>
        <v>-6.9882263565577586E-5</v>
      </c>
      <c r="CZ13" s="40"/>
      <c r="DA13" s="28"/>
      <c r="DB13" s="28"/>
      <c r="DC13" s="73"/>
      <c r="DD13" s="73"/>
      <c r="DE13" s="73"/>
      <c r="DF13" s="73"/>
      <c r="DG13" s="73"/>
      <c r="DH13" s="73"/>
      <c r="DI13" s="73"/>
      <c r="DJ13" s="73"/>
      <c r="DK13" s="73"/>
    </row>
    <row r="14" spans="1:115" x14ac:dyDescent="0.25">
      <c r="A14" s="90" t="s">
        <v>177</v>
      </c>
      <c r="B14" s="73">
        <v>36.244618000000003</v>
      </c>
      <c r="C14" s="73">
        <v>189.39467189999999</v>
      </c>
      <c r="D14" s="73">
        <v>12.240191449999999</v>
      </c>
      <c r="E14" s="73">
        <v>12.2402066999999</v>
      </c>
      <c r="F14" s="73">
        <v>189.39459679999999</v>
      </c>
      <c r="G14" s="73">
        <v>189.39342600000001</v>
      </c>
      <c r="H14" s="73">
        <v>28.838843529999998</v>
      </c>
      <c r="I14" s="73">
        <v>0.33806088299999998</v>
      </c>
      <c r="J14" s="73">
        <v>413.98219035599999</v>
      </c>
      <c r="K14" s="73">
        <v>413.98174129</v>
      </c>
      <c r="L14" s="73">
        <v>4587.2640000000001</v>
      </c>
      <c r="M14" s="73">
        <v>53.959003447000001</v>
      </c>
      <c r="N14" s="73">
        <v>53.960021589999997</v>
      </c>
      <c r="O14" s="73">
        <v>3033.5761219999999</v>
      </c>
      <c r="P14" s="73">
        <v>3033.6704559999998</v>
      </c>
      <c r="Q14" s="73">
        <v>290957.95432999998</v>
      </c>
      <c r="R14" s="73">
        <v>52737079.57</v>
      </c>
      <c r="S14" s="73">
        <v>291074.36900000001</v>
      </c>
      <c r="T14" s="73">
        <v>294.72732100000002</v>
      </c>
      <c r="U14" s="73">
        <v>1049.172133608</v>
      </c>
      <c r="V14" s="73">
        <v>362.76529611000001</v>
      </c>
      <c r="W14" s="73">
        <v>1611.1671793999999</v>
      </c>
      <c r="X14" s="73">
        <v>215.37834470000001</v>
      </c>
      <c r="Y14" s="73">
        <v>293.44059632</v>
      </c>
      <c r="Z14" s="73">
        <v>1611.1661835</v>
      </c>
      <c r="AA14" s="73">
        <v>4784.0470999999998</v>
      </c>
      <c r="AB14" s="73">
        <v>6423.3402559999904</v>
      </c>
      <c r="AC14" s="73">
        <v>125.1017385</v>
      </c>
      <c r="AD14" s="73">
        <v>125.10164709999999</v>
      </c>
      <c r="AE14" s="73">
        <v>125.09995790000001</v>
      </c>
      <c r="AF14" s="73">
        <v>490.29861499600003</v>
      </c>
      <c r="AG14" s="73">
        <v>208.40381429999999</v>
      </c>
      <c r="AH14" s="73">
        <v>208.3954875</v>
      </c>
      <c r="AI14" s="73">
        <v>469.63987269999899</v>
      </c>
      <c r="AJ14" s="73">
        <v>10.225218758</v>
      </c>
      <c r="AK14" s="73">
        <v>75.129768219999903</v>
      </c>
      <c r="AL14" s="73">
        <v>5.5814369399999997</v>
      </c>
      <c r="AM14" s="73">
        <v>45.43419274</v>
      </c>
      <c r="AN14" s="73">
        <v>0</v>
      </c>
      <c r="AO14" s="73">
        <v>722.51628800000003</v>
      </c>
      <c r="AP14" s="73">
        <v>17.906487500000001</v>
      </c>
      <c r="AQ14" s="73">
        <v>17.906457920000001</v>
      </c>
      <c r="AR14" s="73">
        <v>3159.5434460000001</v>
      </c>
      <c r="AS14" s="73">
        <v>3159.5181619999998</v>
      </c>
      <c r="AT14" s="73">
        <v>18011.307550000001</v>
      </c>
      <c r="AU14" s="73">
        <v>7830.75828</v>
      </c>
      <c r="AV14" s="73">
        <v>7830.4391999999998</v>
      </c>
      <c r="AW14" s="73">
        <v>12330.373756000001</v>
      </c>
      <c r="AX14" s="73">
        <v>26049.44544</v>
      </c>
      <c r="AY14" s="73">
        <v>18010.591270000001</v>
      </c>
      <c r="AZ14" s="73">
        <v>560.05051730000002</v>
      </c>
      <c r="BA14" s="73">
        <v>1.3821193617</v>
      </c>
      <c r="BB14" s="73">
        <v>8584.7219929999992</v>
      </c>
      <c r="BC14" s="73">
        <v>9.5411181250000006</v>
      </c>
      <c r="BD14" s="73">
        <v>2.8545046119999999</v>
      </c>
      <c r="BE14" s="73">
        <v>599.61514889999899</v>
      </c>
      <c r="BF14" s="73">
        <v>70.544776962999904</v>
      </c>
      <c r="BG14" s="73">
        <v>6.1528334999999998</v>
      </c>
      <c r="BH14" s="73">
        <v>0.36415151514999899</v>
      </c>
      <c r="BI14" s="73">
        <v>6958.6353140000001</v>
      </c>
      <c r="BJ14" s="73">
        <v>573.40890000000002</v>
      </c>
      <c r="BK14" s="73">
        <v>206.81816000000001</v>
      </c>
      <c r="BL14" s="73">
        <v>1668.08937749999</v>
      </c>
      <c r="BM14" s="73">
        <v>5290.5552361999999</v>
      </c>
      <c r="BN14" s="73">
        <v>63.785554415999997</v>
      </c>
      <c r="BO14" s="73">
        <v>0.78624415000000003</v>
      </c>
      <c r="BP14" s="73">
        <v>284.07540334999999</v>
      </c>
      <c r="BQ14" s="73">
        <v>1.0620085939999999</v>
      </c>
      <c r="BR14" s="73">
        <v>106.92891834999899</v>
      </c>
      <c r="BS14" s="73">
        <v>5.0787832960000001</v>
      </c>
      <c r="BT14" s="73">
        <v>2.574791968</v>
      </c>
      <c r="BU14" s="73">
        <v>375.77478289999999</v>
      </c>
      <c r="BV14" s="73">
        <v>7.35968512</v>
      </c>
      <c r="BW14" s="73">
        <v>85.198592399999995</v>
      </c>
      <c r="BX14" s="73">
        <v>51.447040207599997</v>
      </c>
      <c r="BY14" s="73">
        <v>84.058233999999999</v>
      </c>
      <c r="BZ14" s="73">
        <v>2.2029521598800001</v>
      </c>
      <c r="CA14" s="73">
        <v>828.25806</v>
      </c>
      <c r="CB14" s="73">
        <v>622.62526187000003</v>
      </c>
      <c r="CC14" s="73">
        <v>622.62652439999999</v>
      </c>
      <c r="CD14" s="73">
        <v>5094.6134153000003</v>
      </c>
      <c r="CE14" s="73">
        <v>6.5640423889999999</v>
      </c>
      <c r="CF14" s="73">
        <v>0.1208006605</v>
      </c>
      <c r="CG14" s="73">
        <v>1378.7893999999999</v>
      </c>
      <c r="CH14" s="73">
        <v>21818.050200000001</v>
      </c>
      <c r="CI14" s="73">
        <v>2376.5531129999999</v>
      </c>
      <c r="CJ14" s="73">
        <v>1943.6546059</v>
      </c>
      <c r="CK14" s="73">
        <v>416.61291383000002</v>
      </c>
      <c r="CL14" s="73">
        <v>0</v>
      </c>
      <c r="CM14" s="73">
        <v>264.19623811999998</v>
      </c>
      <c r="CN14" s="73">
        <v>18609.930967</v>
      </c>
      <c r="CO14" s="73">
        <v>2630.4386052999998</v>
      </c>
      <c r="CP14" s="73">
        <v>1125.0564164</v>
      </c>
      <c r="CQ14" s="73"/>
      <c r="CR14" s="73"/>
      <c r="CS14" s="73"/>
      <c r="CT14" s="73"/>
      <c r="CU14" s="73"/>
      <c r="CV14" s="28">
        <f t="shared" si="1"/>
        <v>8.0003167353416022E-3</v>
      </c>
      <c r="CW14" s="40">
        <f t="shared" si="2"/>
        <v>-3.9317700730355993E-5</v>
      </c>
      <c r="CX14" s="40">
        <f t="shared" si="3"/>
        <v>-1.3364258321515434E-6</v>
      </c>
      <c r="CY14" s="40">
        <f t="shared" si="0"/>
        <v>-8.3921683230008388E-5</v>
      </c>
      <c r="CZ14" s="40"/>
      <c r="DA14" s="28"/>
      <c r="DB14" s="28"/>
      <c r="DC14" s="73"/>
      <c r="DD14" s="73"/>
      <c r="DE14" s="73"/>
      <c r="DF14" s="73"/>
      <c r="DG14" s="73"/>
      <c r="DH14" s="73"/>
      <c r="DI14" s="73"/>
      <c r="DJ14" s="73"/>
      <c r="DK14" s="73"/>
    </row>
    <row r="15" spans="1:115" x14ac:dyDescent="0.25">
      <c r="A15" s="90" t="s">
        <v>178</v>
      </c>
      <c r="B15" s="73">
        <v>24.286751389999999</v>
      </c>
      <c r="C15" s="73">
        <v>123.311692499999</v>
      </c>
      <c r="D15" s="73">
        <v>9.5885690100000005</v>
      </c>
      <c r="E15" s="73">
        <v>9.5885643499999897</v>
      </c>
      <c r="F15" s="73">
        <v>123.3115031</v>
      </c>
      <c r="G15" s="73">
        <v>123.310766</v>
      </c>
      <c r="H15" s="73">
        <v>23.644418900000002</v>
      </c>
      <c r="I15" s="73">
        <v>0.37736415099999998</v>
      </c>
      <c r="J15" s="73">
        <v>283.53793760999997</v>
      </c>
      <c r="K15" s="73">
        <v>283.53790371999997</v>
      </c>
      <c r="L15" s="73">
        <v>3255.2550999999999</v>
      </c>
      <c r="M15" s="73">
        <v>33.365635251999997</v>
      </c>
      <c r="N15" s="73">
        <v>33.366475598000001</v>
      </c>
      <c r="O15" s="73">
        <v>1804.4546155</v>
      </c>
      <c r="P15" s="73">
        <v>1804.510994</v>
      </c>
      <c r="Q15" s="73">
        <v>250272.27074000001</v>
      </c>
      <c r="R15" s="73">
        <v>43042493.963999897</v>
      </c>
      <c r="S15" s="73">
        <v>250372.418799999</v>
      </c>
      <c r="T15" s="73">
        <v>199.96886649999999</v>
      </c>
      <c r="U15" s="73">
        <v>732.40088035300005</v>
      </c>
      <c r="V15" s="73">
        <v>239.15057278800001</v>
      </c>
      <c r="W15" s="73">
        <v>1223.9210747</v>
      </c>
      <c r="X15" s="73">
        <v>155.16306399999999</v>
      </c>
      <c r="Y15" s="73">
        <v>222.48966455999999</v>
      </c>
      <c r="Z15" s="73">
        <v>1223.92225317</v>
      </c>
      <c r="AA15" s="73">
        <v>3787.9279999999999</v>
      </c>
      <c r="AB15" s="73">
        <v>4409.2293589999999</v>
      </c>
      <c r="AC15" s="73">
        <v>94.538330199999905</v>
      </c>
      <c r="AD15" s="73">
        <v>94.538360599999905</v>
      </c>
      <c r="AE15" s="73">
        <v>94.537004899999999</v>
      </c>
      <c r="AF15" s="73">
        <v>363.32250804500001</v>
      </c>
      <c r="AG15" s="73">
        <v>177.67437659999999</v>
      </c>
      <c r="AH15" s="73">
        <v>177.66704150000001</v>
      </c>
      <c r="AI15" s="73">
        <v>361.74639679999899</v>
      </c>
      <c r="AJ15" s="73">
        <v>7.1140530440000003</v>
      </c>
      <c r="AK15" s="73">
        <v>56.659639650000003</v>
      </c>
      <c r="AL15" s="73">
        <v>5.8158004999999999</v>
      </c>
      <c r="AM15" s="73">
        <v>29.915551749999999</v>
      </c>
      <c r="AN15" s="73">
        <v>0</v>
      </c>
      <c r="AO15" s="73">
        <v>457.00834999999898</v>
      </c>
      <c r="AP15" s="73">
        <v>12.7916477</v>
      </c>
      <c r="AQ15" s="73">
        <v>12.79166186</v>
      </c>
      <c r="AR15" s="73">
        <v>2542.6672619999999</v>
      </c>
      <c r="AS15" s="73">
        <v>2542.6422389999998</v>
      </c>
      <c r="AT15" s="73">
        <v>15307.95134</v>
      </c>
      <c r="AU15" s="73">
        <v>6723.6575899999998</v>
      </c>
      <c r="AV15" s="73">
        <v>6723.3883699999997</v>
      </c>
      <c r="AW15" s="73">
        <v>9387.7316589999991</v>
      </c>
      <c r="AX15" s="73">
        <v>22208.401479999899</v>
      </c>
      <c r="AY15" s="73">
        <v>15307.3362</v>
      </c>
      <c r="AZ15" s="73">
        <v>398.817206599999</v>
      </c>
      <c r="BA15" s="73">
        <v>1.1430434068999999</v>
      </c>
      <c r="BB15" s="73">
        <v>6679.328861</v>
      </c>
      <c r="BC15" s="73">
        <v>7.4430766269999999</v>
      </c>
      <c r="BD15" s="73">
        <v>2.289725657</v>
      </c>
      <c r="BE15" s="73">
        <v>458.2769902</v>
      </c>
      <c r="BF15" s="73">
        <v>50.780531643000003</v>
      </c>
      <c r="BG15" s="73">
        <v>4.4936990000000003</v>
      </c>
      <c r="BH15" s="73">
        <v>0.31474413939999901</v>
      </c>
      <c r="BI15" s="73">
        <v>5127.0263560000003</v>
      </c>
      <c r="BJ15" s="73">
        <v>406.90690000000001</v>
      </c>
      <c r="BK15" s="73">
        <v>163.74632</v>
      </c>
      <c r="BL15" s="73">
        <v>1270.5944004</v>
      </c>
      <c r="BM15" s="73">
        <v>3856.4306119499902</v>
      </c>
      <c r="BN15" s="73">
        <v>45.339216661999998</v>
      </c>
      <c r="BO15" s="73">
        <v>0.57110890000000003</v>
      </c>
      <c r="BP15" s="73">
        <v>204.32767039000001</v>
      </c>
      <c r="BQ15" s="73">
        <v>0.966765914</v>
      </c>
      <c r="BR15" s="73">
        <v>83.079015299999995</v>
      </c>
      <c r="BS15" s="73">
        <v>4.5712218800000004</v>
      </c>
      <c r="BT15" s="73">
        <v>2.0203545539999999</v>
      </c>
      <c r="BU15" s="73">
        <v>294.649191999999</v>
      </c>
      <c r="BV15" s="73">
        <v>5.6179673699999997</v>
      </c>
      <c r="BW15" s="73">
        <v>64.760274799999905</v>
      </c>
      <c r="BX15" s="73">
        <v>36.800751828700001</v>
      </c>
      <c r="BY15" s="73">
        <v>72.053312899999995</v>
      </c>
      <c r="BZ15" s="73">
        <v>1.5882851572500001</v>
      </c>
      <c r="CA15" s="73">
        <v>990.60895000000005</v>
      </c>
      <c r="CB15" s="73">
        <v>489.90548362999903</v>
      </c>
      <c r="CC15" s="73">
        <v>489.90730374999998</v>
      </c>
      <c r="CD15" s="73">
        <v>3988.0015785000001</v>
      </c>
      <c r="CE15" s="73">
        <v>4.4436184379999997</v>
      </c>
      <c r="CF15" s="73">
        <v>0.134844186</v>
      </c>
      <c r="CG15" s="73">
        <v>1091.6538</v>
      </c>
      <c r="CH15" s="73">
        <v>16083.4723129999</v>
      </c>
      <c r="CI15" s="73">
        <v>1837.1816259</v>
      </c>
      <c r="CJ15" s="73">
        <v>1515.3841523999999</v>
      </c>
      <c r="CK15" s="73">
        <v>329.90651309999998</v>
      </c>
      <c r="CL15" s="73">
        <v>0</v>
      </c>
      <c r="CM15" s="73">
        <v>230.09789158000001</v>
      </c>
      <c r="CN15" s="73">
        <v>14176.473997999999</v>
      </c>
      <c r="CO15" s="73">
        <v>1972.3604602</v>
      </c>
      <c r="CP15" s="73">
        <v>854.20608700000003</v>
      </c>
      <c r="CQ15" s="73"/>
      <c r="CR15" s="73"/>
      <c r="CS15" s="73"/>
      <c r="CT15" s="73"/>
      <c r="CU15" s="73"/>
      <c r="CV15" s="28">
        <f t="shared" si="1"/>
        <v>8.0003226148449829E-3</v>
      </c>
      <c r="CW15" s="40">
        <f t="shared" si="2"/>
        <v>-3.970689204691009E-5</v>
      </c>
      <c r="CX15" s="40">
        <f t="shared" si="3"/>
        <v>2.6207199194234272E-7</v>
      </c>
      <c r="CY15" s="40">
        <f t="shared" si="0"/>
        <v>-8.9962429562878192E-5</v>
      </c>
      <c r="CZ15" s="40"/>
      <c r="DA15" s="28"/>
      <c r="DB15" s="28"/>
      <c r="DC15" s="73"/>
      <c r="DD15" s="73"/>
      <c r="DE15" s="73"/>
      <c r="DF15" s="73"/>
      <c r="DG15" s="73"/>
      <c r="DH15" s="73"/>
      <c r="DI15" s="73"/>
      <c r="DJ15" s="73"/>
      <c r="DK15" s="73"/>
    </row>
    <row r="16" spans="1:115" x14ac:dyDescent="0.25">
      <c r="A16" s="90" t="s">
        <v>179</v>
      </c>
      <c r="B16" s="73">
        <v>14.28484488</v>
      </c>
      <c r="C16" s="73">
        <v>71.131271099999907</v>
      </c>
      <c r="D16" s="73">
        <v>5.5925371400000001</v>
      </c>
      <c r="E16" s="73">
        <v>5.5925598799999996</v>
      </c>
      <c r="F16" s="73">
        <v>71.131211800000003</v>
      </c>
      <c r="G16" s="73">
        <v>71.130785160000002</v>
      </c>
      <c r="H16" s="73">
        <v>12.53699254</v>
      </c>
      <c r="I16" s="73">
        <v>0.19617031500000001</v>
      </c>
      <c r="J16" s="73">
        <v>160.49226941000001</v>
      </c>
      <c r="K16" s="73">
        <v>160.49264029</v>
      </c>
      <c r="L16" s="73">
        <v>1009.3895</v>
      </c>
      <c r="M16" s="73">
        <v>24.986279032999999</v>
      </c>
      <c r="N16" s="73">
        <v>24.986761206000001</v>
      </c>
      <c r="O16" s="73">
        <v>706.52640440000005</v>
      </c>
      <c r="P16" s="73">
        <v>706.54844170000001</v>
      </c>
      <c r="Q16" s="73">
        <v>106127.34944999999</v>
      </c>
      <c r="R16" s="73">
        <v>18009889.199999999</v>
      </c>
      <c r="S16" s="73">
        <v>106169.83620000001</v>
      </c>
      <c r="T16" s="73">
        <v>97.381656399999997</v>
      </c>
      <c r="U16" s="73">
        <v>422.63515180399997</v>
      </c>
      <c r="V16" s="73">
        <v>127.58824514</v>
      </c>
      <c r="W16" s="73">
        <v>603.14935198000001</v>
      </c>
      <c r="X16" s="73">
        <v>82.248207100000002</v>
      </c>
      <c r="Y16" s="73">
        <v>113.9892148</v>
      </c>
      <c r="Z16" s="73">
        <v>603.14950080000006</v>
      </c>
      <c r="AA16" s="73">
        <v>1865.2889299999999</v>
      </c>
      <c r="AB16" s="73">
        <v>2450.7418429999998</v>
      </c>
      <c r="AC16" s="73">
        <v>47.132863399999998</v>
      </c>
      <c r="AD16" s="73">
        <v>47.132785599999998</v>
      </c>
      <c r="AE16" s="73">
        <v>47.132192199999999</v>
      </c>
      <c r="AF16" s="73">
        <v>185.36790043599899</v>
      </c>
      <c r="AG16" s="73">
        <v>84.412776600000001</v>
      </c>
      <c r="AH16" s="73">
        <v>84.409466300000005</v>
      </c>
      <c r="AI16" s="73">
        <v>183.98753239999999</v>
      </c>
      <c r="AJ16" s="73">
        <v>4.2176440839999998</v>
      </c>
      <c r="AK16" s="73">
        <v>29.398643979999999</v>
      </c>
      <c r="AL16" s="73">
        <v>3.0092961699999998</v>
      </c>
      <c r="AM16" s="73">
        <v>18.53852783</v>
      </c>
      <c r="AN16" s="73">
        <v>0</v>
      </c>
      <c r="AO16" s="73">
        <v>208.25161700000001</v>
      </c>
      <c r="AP16" s="73">
        <v>7.0804361340000002</v>
      </c>
      <c r="AQ16" s="73">
        <v>7.0804181139999898</v>
      </c>
      <c r="AR16" s="73">
        <v>1013.6702227</v>
      </c>
      <c r="AS16" s="73">
        <v>1013.6629852999999</v>
      </c>
      <c r="AT16" s="73">
        <v>7317.6202299999904</v>
      </c>
      <c r="AU16" s="73">
        <v>3149.555014</v>
      </c>
      <c r="AV16" s="73">
        <v>3149.43055</v>
      </c>
      <c r="AW16" s="73">
        <v>4810.7305729999998</v>
      </c>
      <c r="AX16" s="73">
        <v>10551.1716</v>
      </c>
      <c r="AY16" s="73">
        <v>7317.3346699999902</v>
      </c>
      <c r="AZ16" s="73">
        <v>217.99047999999999</v>
      </c>
      <c r="BA16" s="73">
        <v>0.40882887529999901</v>
      </c>
      <c r="BB16" s="73">
        <v>3342.5791509999999</v>
      </c>
      <c r="BC16" s="73">
        <v>2.799320265</v>
      </c>
      <c r="BD16" s="73">
        <v>0.87175273249999996</v>
      </c>
      <c r="BE16" s="73">
        <v>253.75529209999999</v>
      </c>
      <c r="BF16" s="73">
        <v>16.234344938</v>
      </c>
      <c r="BG16" s="73">
        <v>1.4946094999999999</v>
      </c>
      <c r="BH16" s="73">
        <v>0.12299698204999999</v>
      </c>
      <c r="BI16" s="73">
        <v>1865.060021</v>
      </c>
      <c r="BJ16" s="73">
        <v>126.174706</v>
      </c>
      <c r="BK16" s="73">
        <v>64.25761</v>
      </c>
      <c r="BL16" s="73">
        <v>573.33683339999902</v>
      </c>
      <c r="BM16" s="73">
        <v>1291.7209263</v>
      </c>
      <c r="BN16" s="73">
        <v>14.106775667400001</v>
      </c>
      <c r="BO16" s="73">
        <v>0.18882921</v>
      </c>
      <c r="BP16" s="73">
        <v>66.142468969999996</v>
      </c>
      <c r="BQ16" s="73">
        <v>0.441524307</v>
      </c>
      <c r="BR16" s="73">
        <v>35.687294719999997</v>
      </c>
      <c r="BS16" s="73">
        <v>1.986658585</v>
      </c>
      <c r="BT16" s="73">
        <v>0.89221270999999902</v>
      </c>
      <c r="BU16" s="73">
        <v>134.63831039999999</v>
      </c>
      <c r="BV16" s="73">
        <v>3.0315379149999999</v>
      </c>
      <c r="BW16" s="73">
        <v>31.594017350000001</v>
      </c>
      <c r="BX16" s="73">
        <v>11.5052185660499</v>
      </c>
      <c r="BY16" s="73">
        <v>31.601939299999898</v>
      </c>
      <c r="BZ16" s="73">
        <v>0.50339110005499998</v>
      </c>
      <c r="CA16" s="73">
        <v>397.32126</v>
      </c>
      <c r="CB16" s="73">
        <v>199.73780439999999</v>
      </c>
      <c r="CC16" s="73">
        <v>199.73773978</v>
      </c>
      <c r="CD16" s="73">
        <v>1959.5638676000001</v>
      </c>
      <c r="CE16" s="73">
        <v>2.5238283020000001</v>
      </c>
      <c r="CF16" s="73">
        <v>7.0097641399999994E-2</v>
      </c>
      <c r="CG16" s="73">
        <v>428.38463999999999</v>
      </c>
      <c r="CH16" s="73">
        <v>7989.4546229999996</v>
      </c>
      <c r="CI16" s="73">
        <v>926.23155637000002</v>
      </c>
      <c r="CJ16" s="73">
        <v>754.45970035999903</v>
      </c>
      <c r="CK16" s="73">
        <v>162.577347064999</v>
      </c>
      <c r="CL16" s="73">
        <v>0</v>
      </c>
      <c r="CM16" s="73">
        <v>115.51359067</v>
      </c>
      <c r="CN16" s="73">
        <v>7234.0375899999999</v>
      </c>
      <c r="CO16" s="73">
        <v>1014.37655149999</v>
      </c>
      <c r="CP16" s="73">
        <v>437.471356799999</v>
      </c>
      <c r="CQ16" s="73"/>
      <c r="CR16" s="73"/>
      <c r="CS16" s="73"/>
      <c r="CT16" s="73"/>
      <c r="CU16" s="73"/>
      <c r="CV16" s="28">
        <f t="shared" si="1"/>
        <v>8.0003225992457561E-3</v>
      </c>
      <c r="CW16" s="40">
        <f t="shared" si="2"/>
        <v>-3.9466764050254168E-5</v>
      </c>
      <c r="CX16" s="40">
        <f t="shared" si="3"/>
        <v>1.2124542779042596E-6</v>
      </c>
      <c r="CY16" s="40">
        <f t="shared" si="0"/>
        <v>-7.8375443086956537E-5</v>
      </c>
      <c r="CZ16" s="40"/>
      <c r="DA16" s="28"/>
      <c r="DB16" s="28"/>
      <c r="DC16" s="73"/>
      <c r="DD16" s="73"/>
      <c r="DE16" s="73"/>
      <c r="DF16" s="73"/>
      <c r="DG16" s="73"/>
      <c r="DH16" s="73"/>
      <c r="DI16" s="73"/>
      <c r="DJ16" s="73"/>
      <c r="DK16" s="73"/>
    </row>
    <row r="17" spans="1:115" x14ac:dyDescent="0.25">
      <c r="A17" s="90" t="s">
        <v>180</v>
      </c>
      <c r="B17" s="73">
        <v>10.47787284</v>
      </c>
      <c r="C17" s="73">
        <v>53.845567399999901</v>
      </c>
      <c r="D17" s="73">
        <v>4.4371993299999897</v>
      </c>
      <c r="E17" s="73">
        <v>4.4372142959999996</v>
      </c>
      <c r="F17" s="73">
        <v>53.845653399999897</v>
      </c>
      <c r="G17" s="73">
        <v>53.845306200000003</v>
      </c>
      <c r="H17" s="73">
        <v>11.1542405</v>
      </c>
      <c r="I17" s="73">
        <v>0.205485472</v>
      </c>
      <c r="J17" s="73">
        <v>121.93665181999999</v>
      </c>
      <c r="K17" s="73">
        <v>121.93637375</v>
      </c>
      <c r="L17" s="73">
        <v>920.87090000000001</v>
      </c>
      <c r="M17" s="73">
        <v>16.538120383999999</v>
      </c>
      <c r="N17" s="73">
        <v>16.538509224999999</v>
      </c>
      <c r="O17" s="73">
        <v>599.86816850000002</v>
      </c>
      <c r="P17" s="73">
        <v>599.88702960000001</v>
      </c>
      <c r="Q17" s="73">
        <v>102542.3961</v>
      </c>
      <c r="R17" s="73">
        <v>17498609.715</v>
      </c>
      <c r="S17" s="73">
        <v>102583.425599999</v>
      </c>
      <c r="T17" s="73">
        <v>101.0814312</v>
      </c>
      <c r="U17" s="73">
        <v>325.17346878299998</v>
      </c>
      <c r="V17" s="73">
        <v>99.049619288000002</v>
      </c>
      <c r="W17" s="73">
        <v>537.79962604000002</v>
      </c>
      <c r="X17" s="73">
        <v>68.857775099999998</v>
      </c>
      <c r="Y17" s="73">
        <v>96.371384619999901</v>
      </c>
      <c r="Z17" s="73">
        <v>537.79893646999994</v>
      </c>
      <c r="AA17" s="73">
        <v>1667.6015</v>
      </c>
      <c r="AB17" s="73">
        <v>1912.934203</v>
      </c>
      <c r="AC17" s="73">
        <v>40.334437929999901</v>
      </c>
      <c r="AD17" s="73">
        <v>40.334496299999998</v>
      </c>
      <c r="AE17" s="73">
        <v>40.333867750000003</v>
      </c>
      <c r="AF17" s="73">
        <v>158.36094005000001</v>
      </c>
      <c r="AG17" s="73">
        <v>85.411507099999994</v>
      </c>
      <c r="AH17" s="73">
        <v>85.408138399999899</v>
      </c>
      <c r="AI17" s="73">
        <v>159.24077360000001</v>
      </c>
      <c r="AJ17" s="73">
        <v>3.2328476469999998</v>
      </c>
      <c r="AK17" s="73">
        <v>25.224018389999902</v>
      </c>
      <c r="AL17" s="73">
        <v>3.08371006</v>
      </c>
      <c r="AM17" s="73">
        <v>13.1989532</v>
      </c>
      <c r="AN17" s="73">
        <v>0</v>
      </c>
      <c r="AO17" s="73">
        <v>183.19066699999999</v>
      </c>
      <c r="AP17" s="73">
        <v>5.5463458799999996</v>
      </c>
      <c r="AQ17" s="73">
        <v>5.5463435539999999</v>
      </c>
      <c r="AR17" s="73">
        <v>983.8839984</v>
      </c>
      <c r="AS17" s="73">
        <v>983.87781359999997</v>
      </c>
      <c r="AT17" s="73">
        <v>7309.5177000000003</v>
      </c>
      <c r="AU17" s="73">
        <v>3281.5030019999999</v>
      </c>
      <c r="AV17" s="73">
        <v>3281.371815</v>
      </c>
      <c r="AW17" s="73">
        <v>4107.7557930000003</v>
      </c>
      <c r="AX17" s="73">
        <v>10676.014139999999</v>
      </c>
      <c r="AY17" s="73">
        <v>7309.2206900000001</v>
      </c>
      <c r="AZ17" s="73">
        <v>174.69479179999999</v>
      </c>
      <c r="BA17" s="73">
        <v>0.40212350619999998</v>
      </c>
      <c r="BB17" s="73">
        <v>2917.92342099999</v>
      </c>
      <c r="BC17" s="73">
        <v>2.56602446299999</v>
      </c>
      <c r="BD17" s="73">
        <v>0.82437954199999997</v>
      </c>
      <c r="BE17" s="73">
        <v>214.11307374</v>
      </c>
      <c r="BF17" s="73">
        <v>14.868429468999899</v>
      </c>
      <c r="BG17" s="73">
        <v>1.3830781000000001</v>
      </c>
      <c r="BH17" s="73">
        <v>0.119200005</v>
      </c>
      <c r="BI17" s="73">
        <v>1690.2089473999999</v>
      </c>
      <c r="BJ17" s="73">
        <v>115.10945</v>
      </c>
      <c r="BK17" s="73">
        <v>61.225729999999999</v>
      </c>
      <c r="BL17" s="73">
        <v>501.05479449999899</v>
      </c>
      <c r="BM17" s="73">
        <v>1189.15358782</v>
      </c>
      <c r="BN17" s="73">
        <v>12.878783316</v>
      </c>
      <c r="BO17" s="73">
        <v>0.17449597</v>
      </c>
      <c r="BP17" s="73">
        <v>60.249633871999997</v>
      </c>
      <c r="BQ17" s="73">
        <v>0.44960154400000002</v>
      </c>
      <c r="BR17" s="73">
        <v>31.471629449999998</v>
      </c>
      <c r="BS17" s="73">
        <v>1.851885832</v>
      </c>
      <c r="BT17" s="73">
        <v>0.75771346900000003</v>
      </c>
      <c r="BU17" s="73">
        <v>116.1735128</v>
      </c>
      <c r="BV17" s="73">
        <v>2.5375103729999999</v>
      </c>
      <c r="BW17" s="73">
        <v>28.112619039999998</v>
      </c>
      <c r="BX17" s="73">
        <v>10.537960907459899</v>
      </c>
      <c r="BY17" s="73">
        <v>31.813269300000002</v>
      </c>
      <c r="BZ17" s="73">
        <v>0.46350983694999998</v>
      </c>
      <c r="CA17" s="73">
        <v>426.14066000000003</v>
      </c>
      <c r="CB17" s="73">
        <v>188.10782563999999</v>
      </c>
      <c r="CC17" s="73">
        <v>188.10705931999999</v>
      </c>
      <c r="CD17" s="73">
        <v>1729.9057991</v>
      </c>
      <c r="CE17" s="73">
        <v>1.9063023636</v>
      </c>
      <c r="CF17" s="73">
        <v>7.3426179899999999E-2</v>
      </c>
      <c r="CG17" s="73">
        <v>408.17297000000002</v>
      </c>
      <c r="CH17" s="73">
        <v>6836.1501600000001</v>
      </c>
      <c r="CI17" s="73">
        <v>799.12131484999998</v>
      </c>
      <c r="CJ17" s="73">
        <v>657.96484406000002</v>
      </c>
      <c r="CK17" s="73">
        <v>143.47728705700001</v>
      </c>
      <c r="CL17" s="73">
        <v>0</v>
      </c>
      <c r="CM17" s="73">
        <v>106.77922611</v>
      </c>
      <c r="CN17" s="73">
        <v>6200.7840454999996</v>
      </c>
      <c r="CO17" s="73">
        <v>855.71712979999995</v>
      </c>
      <c r="CP17" s="73">
        <v>371.87809720000001</v>
      </c>
      <c r="CQ17" s="73"/>
      <c r="CR17" s="73"/>
      <c r="CS17" s="73"/>
      <c r="CT17" s="73"/>
      <c r="CU17" s="73"/>
      <c r="CV17" s="28">
        <f t="shared" si="1"/>
        <v>8.0003179070349192E-3</v>
      </c>
      <c r="CW17" s="40">
        <f t="shared" si="2"/>
        <v>-3.9159661510207935E-5</v>
      </c>
      <c r="CX17" s="40">
        <f t="shared" si="3"/>
        <v>3.3432552933389968E-7</v>
      </c>
      <c r="CY17" s="40">
        <f t="shared" si="0"/>
        <v>-8.6838052621021036E-5</v>
      </c>
      <c r="CZ17" s="40"/>
      <c r="DA17" s="28"/>
      <c r="DB17" s="28"/>
      <c r="DC17" s="73"/>
      <c r="DD17" s="73"/>
      <c r="DE17" s="73"/>
      <c r="DF17" s="73"/>
      <c r="DG17" s="73"/>
      <c r="DH17" s="73"/>
      <c r="DI17" s="73"/>
      <c r="DJ17" s="73"/>
      <c r="DK17" s="73"/>
    </row>
    <row r="18" spans="1:115" x14ac:dyDescent="0.25">
      <c r="A18" s="90" t="s">
        <v>181</v>
      </c>
      <c r="B18" s="73">
        <v>14.012740185999901</v>
      </c>
      <c r="C18" s="73">
        <v>73.251104999999995</v>
      </c>
      <c r="D18" s="73">
        <v>5.7496610199999996</v>
      </c>
      <c r="E18" s="73">
        <v>5.7496917300000003</v>
      </c>
      <c r="F18" s="73">
        <v>73.251027759999999</v>
      </c>
      <c r="G18" s="73">
        <v>73.2505594</v>
      </c>
      <c r="H18" s="73">
        <v>14.80014439</v>
      </c>
      <c r="I18" s="73">
        <v>0.26972703730000003</v>
      </c>
      <c r="J18" s="73">
        <v>159.10439878</v>
      </c>
      <c r="K18" s="73">
        <v>159.10429144</v>
      </c>
      <c r="L18" s="73">
        <v>1564.2892999999999</v>
      </c>
      <c r="M18" s="73">
        <v>18.669431530000001</v>
      </c>
      <c r="N18" s="73">
        <v>18.669920487999999</v>
      </c>
      <c r="O18" s="73">
        <v>1081.5150510000001</v>
      </c>
      <c r="P18" s="73">
        <v>1081.5487760000001</v>
      </c>
      <c r="Q18" s="73">
        <v>160829.2452</v>
      </c>
      <c r="R18" s="73">
        <v>26603718.050000001</v>
      </c>
      <c r="S18" s="73">
        <v>160893.59706</v>
      </c>
      <c r="T18" s="73">
        <v>145.52961099999999</v>
      </c>
      <c r="U18" s="73">
        <v>426.63100766999997</v>
      </c>
      <c r="V18" s="73">
        <v>139.31808679</v>
      </c>
      <c r="W18" s="73">
        <v>775.64621408000005</v>
      </c>
      <c r="X18" s="73">
        <v>90.575225700000004</v>
      </c>
      <c r="Y18" s="73">
        <v>134.70376754</v>
      </c>
      <c r="Z18" s="73">
        <v>775.64574409999898</v>
      </c>
      <c r="AA18" s="73">
        <v>2459.0527499999998</v>
      </c>
      <c r="AB18" s="73">
        <v>2536.459625</v>
      </c>
      <c r="AC18" s="73">
        <v>57.019854799999898</v>
      </c>
      <c r="AD18" s="73">
        <v>57.0197681</v>
      </c>
      <c r="AE18" s="73">
        <v>57.019041000000001</v>
      </c>
      <c r="AF18" s="73">
        <v>221.450239055</v>
      </c>
      <c r="AG18" s="73">
        <v>117.5942115</v>
      </c>
      <c r="AH18" s="73">
        <v>117.5895397</v>
      </c>
      <c r="AI18" s="73">
        <v>220.9317623</v>
      </c>
      <c r="AJ18" s="73">
        <v>4.2507195800000002</v>
      </c>
      <c r="AK18" s="73">
        <v>33.829308339999997</v>
      </c>
      <c r="AL18" s="73">
        <v>4.0628070000000003</v>
      </c>
      <c r="AM18" s="73">
        <v>17.129027139999899</v>
      </c>
      <c r="AN18" s="73">
        <v>0</v>
      </c>
      <c r="AO18" s="73">
        <v>279.58776</v>
      </c>
      <c r="AP18" s="73">
        <v>7.4106050000000003</v>
      </c>
      <c r="AQ18" s="73">
        <v>7.4106103650000001</v>
      </c>
      <c r="AR18" s="73">
        <v>1563.91532539999</v>
      </c>
      <c r="AS18" s="73">
        <v>1563.9045595</v>
      </c>
      <c r="AT18" s="73">
        <v>10089.657719999999</v>
      </c>
      <c r="AU18" s="73">
        <v>4492.0167199999996</v>
      </c>
      <c r="AV18" s="73">
        <v>4491.8340599999901</v>
      </c>
      <c r="AW18" s="73">
        <v>5713.658375</v>
      </c>
      <c r="AX18" s="73">
        <v>14698.682129999999</v>
      </c>
      <c r="AY18" s="73">
        <v>10089.25576</v>
      </c>
      <c r="AZ18" s="73">
        <v>233.99908069999901</v>
      </c>
      <c r="BA18" s="73">
        <v>0.63867075793000005</v>
      </c>
      <c r="BB18" s="73">
        <v>4113.1748459999999</v>
      </c>
      <c r="BC18" s="73">
        <v>4.0287897069999996</v>
      </c>
      <c r="BD18" s="73">
        <v>1.2841519619999999</v>
      </c>
      <c r="BE18" s="73">
        <v>280.76635199999998</v>
      </c>
      <c r="BF18" s="73">
        <v>24.884028416</v>
      </c>
      <c r="BG18" s="73">
        <v>2.2654896</v>
      </c>
      <c r="BH18" s="73">
        <v>0.18410909303999901</v>
      </c>
      <c r="BI18" s="73">
        <v>2665.1642429999902</v>
      </c>
      <c r="BJ18" s="73">
        <v>195.53604000000001</v>
      </c>
      <c r="BK18" s="73">
        <v>92.819990000000004</v>
      </c>
      <c r="BL18" s="73">
        <v>721.88360539999996</v>
      </c>
      <c r="BM18" s="73">
        <v>1943.2882758799999</v>
      </c>
      <c r="BN18" s="73">
        <v>21.8395436076</v>
      </c>
      <c r="BO18" s="73">
        <v>0.29021963000000001</v>
      </c>
      <c r="BP18" s="73">
        <v>100.44133572299999</v>
      </c>
      <c r="BQ18" s="73">
        <v>0.64439815099999997</v>
      </c>
      <c r="BR18" s="73">
        <v>46.783351600000003</v>
      </c>
      <c r="BS18" s="73">
        <v>2.7525768720000001</v>
      </c>
      <c r="BT18" s="73">
        <v>1.1356669619999999</v>
      </c>
      <c r="BU18" s="73">
        <v>169.2297676</v>
      </c>
      <c r="BV18" s="73">
        <v>3.45397244999999</v>
      </c>
      <c r="BW18" s="73">
        <v>41.2470468</v>
      </c>
      <c r="BX18" s="73">
        <v>17.841907263</v>
      </c>
      <c r="BY18" s="73">
        <v>46.164942500000002</v>
      </c>
      <c r="BZ18" s="73">
        <v>0.77859409655</v>
      </c>
      <c r="CA18" s="73">
        <v>572.61289999999997</v>
      </c>
      <c r="CB18" s="73">
        <v>293.84146912999898</v>
      </c>
      <c r="CC18" s="73">
        <v>293.84143822999999</v>
      </c>
      <c r="CD18" s="73">
        <v>2451.7707829000001</v>
      </c>
      <c r="CE18" s="73">
        <v>2.5017409349999999</v>
      </c>
      <c r="CF18" s="73">
        <v>9.6382236699999999E-2</v>
      </c>
      <c r="CG18" s="73">
        <v>618.80240000000003</v>
      </c>
      <c r="CH18" s="73">
        <v>9803.3617579999991</v>
      </c>
      <c r="CI18" s="73">
        <v>1127.1132981000001</v>
      </c>
      <c r="CJ18" s="73">
        <v>934.69475914999998</v>
      </c>
      <c r="CK18" s="73">
        <v>205.06380505999999</v>
      </c>
      <c r="CL18" s="73">
        <v>0</v>
      </c>
      <c r="CM18" s="73">
        <v>144.55307092000001</v>
      </c>
      <c r="CN18" s="73">
        <v>8665.8667069999992</v>
      </c>
      <c r="CO18" s="73">
        <v>1190.4981634000001</v>
      </c>
      <c r="CP18" s="73">
        <v>519.70170700000006</v>
      </c>
      <c r="CQ18" s="73"/>
      <c r="CR18" s="73"/>
      <c r="CS18" s="73"/>
      <c r="CT18" s="73"/>
      <c r="CU18" s="73"/>
      <c r="CV18" s="28">
        <f t="shared" si="1"/>
        <v>8.0003234616517292E-3</v>
      </c>
      <c r="CW18" s="40">
        <f t="shared" si="2"/>
        <v>-3.9902999113256902E-5</v>
      </c>
      <c r="CX18" s="40">
        <f t="shared" si="3"/>
        <v>-2.8659697163688587E-6</v>
      </c>
      <c r="CY18" s="40">
        <f t="shared" si="0"/>
        <v>-9.7370463318777615E-5</v>
      </c>
      <c r="CZ18" s="40"/>
      <c r="DA18" s="28"/>
      <c r="DB18" s="28"/>
      <c r="DC18" s="73"/>
      <c r="DD18" s="73"/>
      <c r="DE18" s="73"/>
      <c r="DF18" s="73"/>
      <c r="DG18" s="73"/>
      <c r="DH18" s="73"/>
      <c r="DI18" s="73"/>
      <c r="DJ18" s="73"/>
      <c r="DK18" s="73"/>
    </row>
    <row r="19" spans="1:115" x14ac:dyDescent="0.25">
      <c r="A19" s="90" t="s">
        <v>182</v>
      </c>
      <c r="B19" s="73">
        <v>10.493829065</v>
      </c>
      <c r="C19" s="73">
        <v>60.596240399999999</v>
      </c>
      <c r="D19" s="73">
        <v>5.1919051399999896</v>
      </c>
      <c r="E19" s="73">
        <v>5.1919232099999997</v>
      </c>
      <c r="F19" s="73">
        <v>60.596411099999997</v>
      </c>
      <c r="G19" s="73">
        <v>60.596041800000002</v>
      </c>
      <c r="H19" s="73">
        <v>15.1559701499999</v>
      </c>
      <c r="I19" s="73">
        <v>0.34413517449999997</v>
      </c>
      <c r="J19" s="73">
        <v>130.67768603499999</v>
      </c>
      <c r="K19" s="73">
        <v>130.67770923500001</v>
      </c>
      <c r="L19" s="73">
        <v>2031.037</v>
      </c>
      <c r="M19" s="73">
        <v>12.295195537</v>
      </c>
      <c r="N19" s="73">
        <v>12.295448688</v>
      </c>
      <c r="O19" s="73">
        <v>1068.7781892999999</v>
      </c>
      <c r="P19" s="73">
        <v>1068.8115459999999</v>
      </c>
      <c r="Q19" s="73">
        <v>147829.80505</v>
      </c>
      <c r="R19" s="73">
        <v>29881959.114</v>
      </c>
      <c r="S19" s="73">
        <v>147888.97785999899</v>
      </c>
      <c r="T19" s="73">
        <v>193.8165894</v>
      </c>
      <c r="U19" s="73">
        <v>336.88777122599998</v>
      </c>
      <c r="V19" s="73">
        <v>116.10781771699899</v>
      </c>
      <c r="W19" s="73">
        <v>817.1576513</v>
      </c>
      <c r="X19" s="73">
        <v>77.885963200000006</v>
      </c>
      <c r="Y19" s="73">
        <v>127.47199834</v>
      </c>
      <c r="Z19" s="73">
        <v>817.15886597999997</v>
      </c>
      <c r="AA19" s="73">
        <v>2567.0708</v>
      </c>
      <c r="AB19" s="73">
        <v>2000.8656249999999</v>
      </c>
      <c r="AC19" s="73">
        <v>54.736205499999997</v>
      </c>
      <c r="AD19" s="73">
        <v>54.736214199999999</v>
      </c>
      <c r="AE19" s="73">
        <v>54.735437999999903</v>
      </c>
      <c r="AF19" s="73">
        <v>213.35969308599999</v>
      </c>
      <c r="AG19" s="73">
        <v>132.31409339999999</v>
      </c>
      <c r="AH19" s="73">
        <v>132.3087582</v>
      </c>
      <c r="AI19" s="73">
        <v>223.33832516000001</v>
      </c>
      <c r="AJ19" s="73">
        <v>3.5288019190000002</v>
      </c>
      <c r="AK19" s="73">
        <v>31.973302609999902</v>
      </c>
      <c r="AL19" s="73">
        <v>5.0241892300000002</v>
      </c>
      <c r="AM19" s="73">
        <v>11.805748980000001</v>
      </c>
      <c r="AN19" s="73">
        <v>0</v>
      </c>
      <c r="AO19" s="73">
        <v>302.73153200000002</v>
      </c>
      <c r="AP19" s="73">
        <v>6.1174708659999997</v>
      </c>
      <c r="AQ19" s="73">
        <v>6.1174655500000004</v>
      </c>
      <c r="AR19" s="73">
        <v>1617.7509166999901</v>
      </c>
      <c r="AS19" s="73">
        <v>1617.7374695000001</v>
      </c>
      <c r="AT19" s="73">
        <v>11004.515439999999</v>
      </c>
      <c r="AU19" s="73">
        <v>5402.4232599999996</v>
      </c>
      <c r="AV19" s="73">
        <v>5402.1983799999998</v>
      </c>
      <c r="AW19" s="73">
        <v>5488.5433849999999</v>
      </c>
      <c r="AX19" s="73">
        <v>16538.5979999999</v>
      </c>
      <c r="AY19" s="73">
        <v>11004.08071</v>
      </c>
      <c r="AZ19" s="73">
        <v>199.7193862</v>
      </c>
      <c r="BA19" s="73">
        <v>0.73814497629999998</v>
      </c>
      <c r="BB19" s="73">
        <v>4092.8871319999898</v>
      </c>
      <c r="BC19" s="73">
        <v>4.6087184060000004</v>
      </c>
      <c r="BD19" s="73">
        <v>1.4997276579999901</v>
      </c>
      <c r="BE19" s="73">
        <v>270.23690769999899</v>
      </c>
      <c r="BF19" s="73">
        <v>31.587542882999902</v>
      </c>
      <c r="BG19" s="73">
        <v>2.8192370000000002</v>
      </c>
      <c r="BH19" s="73">
        <v>0.21187650080000001</v>
      </c>
      <c r="BI19" s="73">
        <v>3186.3493656000001</v>
      </c>
      <c r="BJ19" s="73">
        <v>253.88068000000001</v>
      </c>
      <c r="BK19" s="73">
        <v>104.231255</v>
      </c>
      <c r="BL19" s="73">
        <v>774.32301800000005</v>
      </c>
      <c r="BM19" s="73">
        <v>2412.02610253999</v>
      </c>
      <c r="BN19" s="73">
        <v>28.301960783999998</v>
      </c>
      <c r="BO19" s="73">
        <v>0.35391116</v>
      </c>
      <c r="BP19" s="73">
        <v>126.94919068</v>
      </c>
      <c r="BQ19" s="73">
        <v>0.81128850600000002</v>
      </c>
      <c r="BR19" s="73">
        <v>49.567248069999998</v>
      </c>
      <c r="BS19" s="73">
        <v>2.6127081299999899</v>
      </c>
      <c r="BT19" s="73">
        <v>1.2149569899999999</v>
      </c>
      <c r="BU19" s="73">
        <v>171.52615499999999</v>
      </c>
      <c r="BV19" s="73">
        <v>3.3308564500000002</v>
      </c>
      <c r="BW19" s="73">
        <v>43.523945249999997</v>
      </c>
      <c r="BX19" s="73">
        <v>23.063579019799999</v>
      </c>
      <c r="BY19" s="73">
        <v>57.2903892</v>
      </c>
      <c r="BZ19" s="73">
        <v>0.99645324077999997</v>
      </c>
      <c r="CA19" s="73">
        <v>726.79143999999997</v>
      </c>
      <c r="CB19" s="73">
        <v>312.85067306000002</v>
      </c>
      <c r="CC19" s="73">
        <v>312.85086159999901</v>
      </c>
      <c r="CD19" s="73">
        <v>2461.04253899999</v>
      </c>
      <c r="CE19" s="73">
        <v>1.8395409359999999</v>
      </c>
      <c r="CF19" s="73">
        <v>0.1229710224</v>
      </c>
      <c r="CG19" s="73">
        <v>694.87429999999995</v>
      </c>
      <c r="CH19" s="73">
        <v>9541.2084959999993</v>
      </c>
      <c r="CI19" s="73">
        <v>1108.9538723999999</v>
      </c>
      <c r="CJ19" s="73">
        <v>934.92836429999898</v>
      </c>
      <c r="CK19" s="73">
        <v>209.43775947499901</v>
      </c>
      <c r="CL19" s="73">
        <v>0</v>
      </c>
      <c r="CM19" s="73">
        <v>157.31968395999999</v>
      </c>
      <c r="CN19" s="73">
        <v>8428.6473659999992</v>
      </c>
      <c r="CO19" s="73">
        <v>1114.2306550000001</v>
      </c>
      <c r="CP19" s="73">
        <v>496.77628529999998</v>
      </c>
      <c r="CQ19" s="73"/>
      <c r="CR19" s="73"/>
      <c r="CS19" s="73"/>
      <c r="CT19" s="73"/>
      <c r="CU19" s="73"/>
      <c r="CV19" s="28">
        <f t="shared" si="1"/>
        <v>8.0003210308395422E-3</v>
      </c>
      <c r="CW19" s="40">
        <f t="shared" si="2"/>
        <v>-3.9591832397108612E-5</v>
      </c>
      <c r="CX19" s="40">
        <f t="shared" si="3"/>
        <v>7.6909334753931398E-8</v>
      </c>
      <c r="CY19" s="40">
        <f t="shared" si="0"/>
        <v>-8.6498661568618204E-5</v>
      </c>
      <c r="CZ19" s="40"/>
      <c r="DA19" s="28"/>
      <c r="DB19" s="28"/>
      <c r="DC19" s="73"/>
      <c r="DD19" s="73"/>
      <c r="DE19" s="73"/>
      <c r="DF19" s="73"/>
      <c r="DG19" s="73"/>
      <c r="DH19" s="73"/>
      <c r="DI19" s="73"/>
      <c r="DJ19" s="73"/>
      <c r="DK19" s="73"/>
    </row>
    <row r="20" spans="1:115" x14ac:dyDescent="0.25">
      <c r="A20" s="90" t="s">
        <v>183</v>
      </c>
      <c r="B20" s="73">
        <v>5.4278002389999997</v>
      </c>
      <c r="C20" s="73">
        <v>27.86898892</v>
      </c>
      <c r="D20" s="73">
        <v>1.9080109750000001</v>
      </c>
      <c r="E20" s="73">
        <v>1.908006402</v>
      </c>
      <c r="F20" s="73">
        <v>27.868779230000001</v>
      </c>
      <c r="G20" s="73">
        <v>27.868600299999901</v>
      </c>
      <c r="H20" s="73">
        <v>4.4313231100000001</v>
      </c>
      <c r="I20" s="73">
        <v>4.7511430899999901E-2</v>
      </c>
      <c r="J20" s="73">
        <v>65.281946653999995</v>
      </c>
      <c r="K20" s="73">
        <v>65.2821043</v>
      </c>
      <c r="L20" s="73">
        <v>514.26310000000001</v>
      </c>
      <c r="M20" s="73">
        <v>9.7462506593999993</v>
      </c>
      <c r="N20" s="73">
        <v>9.7464250235999899</v>
      </c>
      <c r="O20" s="73">
        <v>338.25800629999998</v>
      </c>
      <c r="P20" s="73">
        <v>338.26865199999997</v>
      </c>
      <c r="Q20" s="73">
        <v>37864.025829999999</v>
      </c>
      <c r="R20" s="73">
        <v>7336310.1560000004</v>
      </c>
      <c r="S20" s="73">
        <v>37879.165293999999</v>
      </c>
      <c r="T20" s="73">
        <v>27.3531935</v>
      </c>
      <c r="U20" s="73">
        <v>157.77025175840001</v>
      </c>
      <c r="V20" s="73">
        <v>52.138289399999998</v>
      </c>
      <c r="W20" s="73">
        <v>197.908516214</v>
      </c>
      <c r="X20" s="73">
        <v>33.326551780000003</v>
      </c>
      <c r="Y20" s="73">
        <v>39.848418656999897</v>
      </c>
      <c r="Z20" s="73">
        <v>197.90814347999901</v>
      </c>
      <c r="AA20" s="73">
        <v>552.55053999999996</v>
      </c>
      <c r="AB20" s="73">
        <v>977.45328700000005</v>
      </c>
      <c r="AC20" s="73">
        <v>18.570992539999999</v>
      </c>
      <c r="AD20" s="73">
        <v>18.571054609999901</v>
      </c>
      <c r="AE20" s="73">
        <v>18.570722539999998</v>
      </c>
      <c r="AF20" s="73">
        <v>65.447379889000004</v>
      </c>
      <c r="AG20" s="73">
        <v>26.703566259999999</v>
      </c>
      <c r="AH20" s="73">
        <v>26.70242563</v>
      </c>
      <c r="AI20" s="73">
        <v>64.451780979999995</v>
      </c>
      <c r="AJ20" s="73">
        <v>1.4387511877999899</v>
      </c>
      <c r="AK20" s="73">
        <v>11.425893506</v>
      </c>
      <c r="AL20" s="73">
        <v>0.80193381699999999</v>
      </c>
      <c r="AM20" s="73">
        <v>6.5907674529999998</v>
      </c>
      <c r="AN20" s="73">
        <v>0</v>
      </c>
      <c r="AO20" s="73">
        <v>93.463452000000004</v>
      </c>
      <c r="AP20" s="73">
        <v>2.7870046749999999</v>
      </c>
      <c r="AQ20" s="73">
        <v>2.7870002789999999</v>
      </c>
      <c r="AR20" s="73">
        <v>455.14300509999998</v>
      </c>
      <c r="AS20" s="73">
        <v>455.13823450000001</v>
      </c>
      <c r="AT20" s="73">
        <v>2371.5672500000001</v>
      </c>
      <c r="AU20" s="73">
        <v>939.67342999999903</v>
      </c>
      <c r="AV20" s="73">
        <v>939.63564199999996</v>
      </c>
      <c r="AW20" s="73">
        <v>1685.793537</v>
      </c>
      <c r="AX20" s="73">
        <v>3337.8102399999998</v>
      </c>
      <c r="AY20" s="73">
        <v>2371.4754659999999</v>
      </c>
      <c r="AZ20" s="73">
        <v>83.681747200000004</v>
      </c>
      <c r="BA20" s="73">
        <v>0.17845664065</v>
      </c>
      <c r="BB20" s="73">
        <v>1134.7020969</v>
      </c>
      <c r="BC20" s="73">
        <v>1.2017057289999999</v>
      </c>
      <c r="BD20" s="73">
        <v>0.38224922420000002</v>
      </c>
      <c r="BE20" s="73">
        <v>79.085879809999994</v>
      </c>
      <c r="BF20" s="73">
        <v>8.0459804149999901</v>
      </c>
      <c r="BG20" s="73">
        <v>0.72979419999999995</v>
      </c>
      <c r="BH20" s="73">
        <v>4.9132720289999897E-2</v>
      </c>
      <c r="BI20" s="73">
        <v>838.69286820000002</v>
      </c>
      <c r="BJ20" s="73">
        <v>64.282600000000002</v>
      </c>
      <c r="BK20" s="73">
        <v>28.517727000000001</v>
      </c>
      <c r="BL20" s="73">
        <v>212.9787388</v>
      </c>
      <c r="BM20" s="73">
        <v>625.71586246999902</v>
      </c>
      <c r="BN20" s="73">
        <v>7.1623187402999999</v>
      </c>
      <c r="BO20" s="73">
        <v>9.4332869999999999E-2</v>
      </c>
      <c r="BP20" s="73">
        <v>32.617960251</v>
      </c>
      <c r="BQ20" s="73">
        <v>0.1362686766</v>
      </c>
      <c r="BR20" s="73">
        <v>14.355628579999999</v>
      </c>
      <c r="BS20" s="73">
        <v>0.75189543700000006</v>
      </c>
      <c r="BT20" s="73">
        <v>0.34676022499999998</v>
      </c>
      <c r="BU20" s="73">
        <v>51.453691939999999</v>
      </c>
      <c r="BV20" s="73">
        <v>1.119308322</v>
      </c>
      <c r="BW20" s="73">
        <v>11.03383161</v>
      </c>
      <c r="BX20" s="73">
        <v>5.8120890773399996</v>
      </c>
      <c r="BY20" s="73">
        <v>10.34493466</v>
      </c>
      <c r="BZ20" s="73">
        <v>0.25136563599</v>
      </c>
      <c r="CA20" s="73">
        <v>128.43678</v>
      </c>
      <c r="CB20" s="73">
        <v>89.302200155999998</v>
      </c>
      <c r="CC20" s="73">
        <v>89.302329002999997</v>
      </c>
      <c r="CD20" s="73">
        <v>671.29177333999996</v>
      </c>
      <c r="CE20" s="73">
        <v>1.0154003307999999</v>
      </c>
      <c r="CF20" s="73">
        <v>1.6977293299999901E-2</v>
      </c>
      <c r="CG20" s="73">
        <v>190.11868000000001</v>
      </c>
      <c r="CH20" s="73">
        <v>2876.9981669999902</v>
      </c>
      <c r="CI20" s="73">
        <v>312.85425041000002</v>
      </c>
      <c r="CJ20" s="73">
        <v>251.98654429999999</v>
      </c>
      <c r="CK20" s="73">
        <v>53.050638386999999</v>
      </c>
      <c r="CL20" s="73">
        <v>0</v>
      </c>
      <c r="CM20" s="73">
        <v>35.696168857000004</v>
      </c>
      <c r="CN20" s="73">
        <v>2511.6745373999902</v>
      </c>
      <c r="CO20" s="73">
        <v>362.50752490000002</v>
      </c>
      <c r="CP20" s="73">
        <v>152.57015851999901</v>
      </c>
      <c r="CQ20" s="73"/>
      <c r="CR20" s="73"/>
      <c r="CS20" s="73"/>
      <c r="CT20" s="73"/>
      <c r="CU20" s="73"/>
      <c r="CV20" s="28">
        <f t="shared" si="1"/>
        <v>8.0003248656819997E-3</v>
      </c>
      <c r="CW20" s="40">
        <f t="shared" si="2"/>
        <v>-4.01479564037199E-5</v>
      </c>
      <c r="CX20" s="40">
        <f t="shared" si="3"/>
        <v>-2.0663941052659158E-6</v>
      </c>
      <c r="CY20" s="40">
        <f t="shared" si="0"/>
        <v>-1.0191642833586597E-4</v>
      </c>
      <c r="CZ20" s="40"/>
      <c r="DA20" s="28"/>
      <c r="DB20" s="28"/>
      <c r="DC20" s="73"/>
      <c r="DD20" s="73"/>
      <c r="DE20" s="73"/>
      <c r="DF20" s="73"/>
      <c r="DG20" s="73"/>
      <c r="DH20" s="73"/>
      <c r="DI20" s="73"/>
      <c r="DJ20" s="73"/>
      <c r="DK20" s="73"/>
    </row>
    <row r="21" spans="1:115" x14ac:dyDescent="0.25">
      <c r="A21" s="90" t="s">
        <v>184</v>
      </c>
      <c r="B21" s="73">
        <v>13.891822196</v>
      </c>
      <c r="C21" s="73">
        <v>70.22269636</v>
      </c>
      <c r="D21" s="73">
        <v>4.5289491860000002</v>
      </c>
      <c r="E21" s="73">
        <v>4.5289342929999998</v>
      </c>
      <c r="F21" s="73">
        <v>70.222754440000003</v>
      </c>
      <c r="G21" s="73">
        <v>70.222372030000002</v>
      </c>
      <c r="H21" s="73">
        <v>10.693732969999999</v>
      </c>
      <c r="I21" s="73">
        <v>0.1264190775</v>
      </c>
      <c r="J21" s="73">
        <v>162.921919264</v>
      </c>
      <c r="K21" s="73">
        <v>162.92233476799899</v>
      </c>
      <c r="L21" s="73">
        <v>2273.5187999999998</v>
      </c>
      <c r="M21" s="73">
        <v>24.205548733000001</v>
      </c>
      <c r="N21" s="73">
        <v>24.20602293</v>
      </c>
      <c r="O21" s="73">
        <v>976.70315779999896</v>
      </c>
      <c r="P21" s="73">
        <v>976.73363640000002</v>
      </c>
      <c r="Q21" s="73">
        <v>125559.48941999899</v>
      </c>
      <c r="R21" s="73">
        <v>28194060.928999901</v>
      </c>
      <c r="S21" s="73">
        <v>125609.76433999999</v>
      </c>
      <c r="T21" s="73">
        <v>146.9317757</v>
      </c>
      <c r="U21" s="73">
        <v>399.07402557500001</v>
      </c>
      <c r="V21" s="73">
        <v>132.24993982399999</v>
      </c>
      <c r="W21" s="73">
        <v>689.97927977999996</v>
      </c>
      <c r="X21" s="73">
        <v>80.397852799999995</v>
      </c>
      <c r="Y21" s="73">
        <v>118.772356484</v>
      </c>
      <c r="Z21" s="73">
        <v>689.98001495000005</v>
      </c>
      <c r="AA21" s="73">
        <v>2056.86607</v>
      </c>
      <c r="AB21" s="73">
        <v>2420.5652869999999</v>
      </c>
      <c r="AC21" s="73">
        <v>46.185370739999897</v>
      </c>
      <c r="AD21" s="73">
        <v>46.18540385</v>
      </c>
      <c r="AE21" s="73">
        <v>46.184737800000001</v>
      </c>
      <c r="AF21" s="73">
        <v>202.18719030199901</v>
      </c>
      <c r="AG21" s="73">
        <v>86.362459099999896</v>
      </c>
      <c r="AH21" s="73">
        <v>86.358869600000006</v>
      </c>
      <c r="AI21" s="73">
        <v>195.11424339999999</v>
      </c>
      <c r="AJ21" s="73">
        <v>4.0739389780000002</v>
      </c>
      <c r="AK21" s="73">
        <v>28.617570575999999</v>
      </c>
      <c r="AL21" s="73">
        <v>2.084982675</v>
      </c>
      <c r="AM21" s="73">
        <v>17.777705635</v>
      </c>
      <c r="AN21" s="73">
        <v>0</v>
      </c>
      <c r="AO21" s="73">
        <v>350.84483999999998</v>
      </c>
      <c r="AP21" s="73">
        <v>6.6747807940000001</v>
      </c>
      <c r="AQ21" s="73">
        <v>6.6747897900000002</v>
      </c>
      <c r="AR21" s="73">
        <v>1797.6019669999901</v>
      </c>
      <c r="AS21" s="73">
        <v>1797.5884513999999</v>
      </c>
      <c r="AT21" s="73">
        <v>7408.8316699999996</v>
      </c>
      <c r="AU21" s="73">
        <v>3300.1084770000002</v>
      </c>
      <c r="AV21" s="73">
        <v>3299.9781849999899</v>
      </c>
      <c r="AW21" s="73">
        <v>4956.7036869999902</v>
      </c>
      <c r="AX21" s="73">
        <v>10794.87917</v>
      </c>
      <c r="AY21" s="73">
        <v>7408.5377600000002</v>
      </c>
      <c r="AZ21" s="73">
        <v>213.83874595</v>
      </c>
      <c r="BA21" s="73">
        <v>0.65042243482999995</v>
      </c>
      <c r="BB21" s="73">
        <v>3523.2169243999901</v>
      </c>
      <c r="BC21" s="73">
        <v>4.3227070239999996</v>
      </c>
      <c r="BD21" s="73">
        <v>1.46708001999999</v>
      </c>
      <c r="BE21" s="73">
        <v>220.90419589999999</v>
      </c>
      <c r="BF21" s="73">
        <v>34.649982502999997</v>
      </c>
      <c r="BG21" s="73">
        <v>3.1470319999999998</v>
      </c>
      <c r="BH21" s="73">
        <v>0.16953189563999899</v>
      </c>
      <c r="BI21" s="73">
        <v>3393.9107360999901</v>
      </c>
      <c r="BJ21" s="73">
        <v>284.19029999999998</v>
      </c>
      <c r="BK21" s="73">
        <v>115.50416</v>
      </c>
      <c r="BL21" s="73">
        <v>713.58126379999999</v>
      </c>
      <c r="BM21" s="73">
        <v>2680.3263769299901</v>
      </c>
      <c r="BN21" s="73">
        <v>31.585103130499999</v>
      </c>
      <c r="BO21" s="73">
        <v>0.40764665999999999</v>
      </c>
      <c r="BP21" s="73">
        <v>139.78884523599999</v>
      </c>
      <c r="BQ21" s="73">
        <v>0.465136414</v>
      </c>
      <c r="BR21" s="73">
        <v>48.980796169999898</v>
      </c>
      <c r="BS21" s="73">
        <v>1.9815294479999901</v>
      </c>
      <c r="BT21" s="73">
        <v>1.0788787929999999</v>
      </c>
      <c r="BU21" s="73">
        <v>160.03541222999999</v>
      </c>
      <c r="BV21" s="73">
        <v>2.75756661199999</v>
      </c>
      <c r="BW21" s="73">
        <v>33.020101099999998</v>
      </c>
      <c r="BX21" s="73">
        <v>25.441194840769999</v>
      </c>
      <c r="BY21" s="73">
        <v>37.501052199999997</v>
      </c>
      <c r="BZ21" s="73">
        <v>1.09140005403</v>
      </c>
      <c r="CA21" s="73">
        <v>332.34505999999999</v>
      </c>
      <c r="CB21" s="73">
        <v>346.38203824499999</v>
      </c>
      <c r="CC21" s="73">
        <v>346.38133578999998</v>
      </c>
      <c r="CD21" s="73">
        <v>2093.8883852999902</v>
      </c>
      <c r="CE21" s="73">
        <v>2.4649943635999998</v>
      </c>
      <c r="CF21" s="73">
        <v>4.5173334449999998E-2</v>
      </c>
      <c r="CG21" s="73">
        <v>770.02639999999997</v>
      </c>
      <c r="CH21" s="73">
        <v>8593.3091789999999</v>
      </c>
      <c r="CI21" s="73">
        <v>978.68011460000002</v>
      </c>
      <c r="CJ21" s="73">
        <v>806.60250324999902</v>
      </c>
      <c r="CK21" s="73">
        <v>174.22243341999999</v>
      </c>
      <c r="CL21" s="73">
        <v>0</v>
      </c>
      <c r="CM21" s="73">
        <v>107.399853852999</v>
      </c>
      <c r="CN21" s="73">
        <v>7559.59951</v>
      </c>
      <c r="CO21" s="73">
        <v>1057.0822275999999</v>
      </c>
      <c r="CP21" s="73">
        <v>455.79049400000002</v>
      </c>
      <c r="CQ21" s="73"/>
      <c r="CR21" s="73"/>
      <c r="CS21" s="73"/>
      <c r="CT21" s="73"/>
      <c r="CU21" s="73"/>
      <c r="CV21" s="28">
        <f t="shared" si="1"/>
        <v>8.0003173486192809E-3</v>
      </c>
      <c r="CW21" s="40">
        <f t="shared" si="2"/>
        <v>-3.922564517230669E-5</v>
      </c>
      <c r="CX21" s="40">
        <f t="shared" si="3"/>
        <v>9.1203636172007847E-7</v>
      </c>
      <c r="CY21" s="40">
        <f t="shared" si="0"/>
        <v>-1.2147621885166813E-4</v>
      </c>
      <c r="CZ21" s="40"/>
      <c r="DA21" s="28"/>
      <c r="DB21" s="28"/>
      <c r="DC21" s="73"/>
      <c r="DD21" s="73"/>
      <c r="DE21" s="73"/>
      <c r="DF21" s="73"/>
      <c r="DG21" s="73"/>
      <c r="DH21" s="73"/>
      <c r="DI21" s="73"/>
      <c r="DJ21" s="73"/>
      <c r="DK21" s="73"/>
    </row>
    <row r="22" spans="1:115" x14ac:dyDescent="0.25">
      <c r="A22" s="90" t="s">
        <v>313</v>
      </c>
      <c r="B22" s="73">
        <v>17.368382788999899</v>
      </c>
      <c r="C22" s="73">
        <v>87.863402919999999</v>
      </c>
      <c r="D22" s="73">
        <v>5.4527264149999999</v>
      </c>
      <c r="E22" s="73">
        <v>5.4527195929999897</v>
      </c>
      <c r="F22" s="73">
        <v>87.863902350000004</v>
      </c>
      <c r="G22" s="73">
        <v>87.863353840000002</v>
      </c>
      <c r="H22" s="73">
        <v>12.775992219999999</v>
      </c>
      <c r="I22" s="73">
        <v>0.105338519599999</v>
      </c>
      <c r="J22" s="73">
        <v>222.14362231799899</v>
      </c>
      <c r="K22" s="73">
        <v>222.14332876</v>
      </c>
      <c r="L22" s="73">
        <v>3011.6284000000001</v>
      </c>
      <c r="M22" s="73">
        <v>33.623132914599999</v>
      </c>
      <c r="N22" s="73">
        <v>33.624124295000001</v>
      </c>
      <c r="O22" s="73">
        <v>1045.2863540999999</v>
      </c>
      <c r="P22" s="73">
        <v>1045.3187426</v>
      </c>
      <c r="Q22" s="73">
        <v>141630.19620000001</v>
      </c>
      <c r="R22" s="73">
        <v>30266959.467999998</v>
      </c>
      <c r="S22" s="73">
        <v>141686.85094</v>
      </c>
      <c r="T22" s="73">
        <v>137.4300867</v>
      </c>
      <c r="U22" s="73">
        <v>521.34483926200005</v>
      </c>
      <c r="V22" s="73">
        <v>164.2325567</v>
      </c>
      <c r="W22" s="73">
        <v>757.05497742</v>
      </c>
      <c r="X22" s="73">
        <v>111.00370083999999</v>
      </c>
      <c r="Y22" s="73">
        <v>142.044169047</v>
      </c>
      <c r="Z22" s="73">
        <v>757.05557269999997</v>
      </c>
      <c r="AA22" s="73">
        <v>2226.3076000000001</v>
      </c>
      <c r="AB22" s="73">
        <v>3237.5148115000002</v>
      </c>
      <c r="AC22" s="73">
        <v>57.977704959999997</v>
      </c>
      <c r="AD22" s="73">
        <v>57.97759464</v>
      </c>
      <c r="AE22" s="73">
        <v>57.976880880000003</v>
      </c>
      <c r="AF22" s="73">
        <v>240.70831828199999</v>
      </c>
      <c r="AG22" s="73">
        <v>81.758811460000004</v>
      </c>
      <c r="AH22" s="73">
        <v>81.755331599999906</v>
      </c>
      <c r="AI22" s="73">
        <v>223.12479417</v>
      </c>
      <c r="AJ22" s="73">
        <v>5.025284847</v>
      </c>
      <c r="AK22" s="73">
        <v>34.395200329999902</v>
      </c>
      <c r="AL22" s="73">
        <v>1.92528327</v>
      </c>
      <c r="AM22" s="73">
        <v>23.16835086</v>
      </c>
      <c r="AN22" s="73">
        <v>0</v>
      </c>
      <c r="AO22" s="73">
        <v>405.133081</v>
      </c>
      <c r="AP22" s="73">
        <v>9.2206983650000005</v>
      </c>
      <c r="AQ22" s="73">
        <v>9.220709287</v>
      </c>
      <c r="AR22" s="73">
        <v>1953.0201537</v>
      </c>
      <c r="AS22" s="73">
        <v>1953.0071968</v>
      </c>
      <c r="AT22" s="73">
        <v>7263.7296699999997</v>
      </c>
      <c r="AU22" s="73">
        <v>2874.3585619999999</v>
      </c>
      <c r="AV22" s="73">
        <v>2874.24262</v>
      </c>
      <c r="AW22" s="73">
        <v>5855.4803714999998</v>
      </c>
      <c r="AX22" s="73">
        <v>10219.441140000001</v>
      </c>
      <c r="AY22" s="73">
        <v>7263.4407299999903</v>
      </c>
      <c r="AZ22" s="73">
        <v>271.44653424000001</v>
      </c>
      <c r="BA22" s="73">
        <v>0.81907960329999996</v>
      </c>
      <c r="BB22" s="73">
        <v>4060.3360942999998</v>
      </c>
      <c r="BC22" s="73">
        <v>5.5710587464000003</v>
      </c>
      <c r="BD22" s="73">
        <v>1.7062809373000001</v>
      </c>
      <c r="BE22" s="73">
        <v>248.82156268</v>
      </c>
      <c r="BF22" s="73">
        <v>45.654264624999897</v>
      </c>
      <c r="BG22" s="73">
        <v>3.967228</v>
      </c>
      <c r="BH22" s="73">
        <v>0.20097363009999999</v>
      </c>
      <c r="BI22" s="73">
        <v>4255.5751461999998</v>
      </c>
      <c r="BJ22" s="73">
        <v>376.45398</v>
      </c>
      <c r="BK22" s="73">
        <v>126.156784</v>
      </c>
      <c r="BL22" s="73">
        <v>862.18425769999999</v>
      </c>
      <c r="BM22" s="73">
        <v>3393.3907491199998</v>
      </c>
      <c r="BN22" s="73">
        <v>41.804567123099901</v>
      </c>
      <c r="BO22" s="73">
        <v>0.51352500000000001</v>
      </c>
      <c r="BP22" s="73">
        <v>183.20186473449999</v>
      </c>
      <c r="BQ22" s="73">
        <v>0.43707407599999998</v>
      </c>
      <c r="BR22" s="73">
        <v>58.732507499999997</v>
      </c>
      <c r="BS22" s="73">
        <v>2.5504966709999999</v>
      </c>
      <c r="BT22" s="73">
        <v>1.3522897709999999</v>
      </c>
      <c r="BU22" s="73">
        <v>193.89862912000001</v>
      </c>
      <c r="BV22" s="73">
        <v>3.281586919</v>
      </c>
      <c r="BW22" s="73">
        <v>34.565282339999897</v>
      </c>
      <c r="BX22" s="73">
        <v>33.622479128960002</v>
      </c>
      <c r="BY22" s="73">
        <v>37.992805130000001</v>
      </c>
      <c r="BZ22" s="73">
        <v>1.43216355733999</v>
      </c>
      <c r="CA22" s="73">
        <v>254.23068000000001</v>
      </c>
      <c r="CB22" s="73">
        <v>386.85359274299998</v>
      </c>
      <c r="CC22" s="73">
        <v>386.853981863</v>
      </c>
      <c r="CD22" s="73">
        <v>2424.3981861000002</v>
      </c>
      <c r="CE22" s="73">
        <v>3.5027077604999999</v>
      </c>
      <c r="CF22" s="73">
        <v>3.76405192E-2</v>
      </c>
      <c r="CG22" s="73">
        <v>841.05560000000003</v>
      </c>
      <c r="CH22" s="73">
        <v>9995.8357283999994</v>
      </c>
      <c r="CI22" s="73">
        <v>1134.4756754</v>
      </c>
      <c r="CJ22" s="73">
        <v>924.77831771399997</v>
      </c>
      <c r="CK22" s="73">
        <v>195.81149597199999</v>
      </c>
      <c r="CL22" s="73">
        <v>0</v>
      </c>
      <c r="CM22" s="73">
        <v>109.743704775</v>
      </c>
      <c r="CN22" s="73">
        <v>8870.9470769999898</v>
      </c>
      <c r="CO22" s="73">
        <v>1273.7864400999999</v>
      </c>
      <c r="CP22" s="73">
        <v>537.51426344000004</v>
      </c>
      <c r="CQ22" s="73"/>
      <c r="CR22" s="73"/>
      <c r="CS22" s="73"/>
      <c r="CT22" s="73"/>
      <c r="CU22" s="73"/>
      <c r="CV22" s="28">
        <f t="shared" si="1"/>
        <v>8.000321185860854E-3</v>
      </c>
      <c r="CW22" s="40">
        <f t="shared" si="2"/>
        <v>-3.9718753152785507E-5</v>
      </c>
      <c r="CX22" s="40">
        <f t="shared" si="3"/>
        <v>3.2752329709422635E-8</v>
      </c>
      <c r="CY22" s="40">
        <f t="shared" si="0"/>
        <v>-1.0971243461583496E-4</v>
      </c>
      <c r="CZ22" s="40"/>
      <c r="DA22" s="28"/>
      <c r="DB22" s="28"/>
      <c r="DC22" s="73"/>
      <c r="DD22" s="73"/>
      <c r="DE22" s="73"/>
      <c r="DF22" s="73"/>
      <c r="DG22" s="73"/>
      <c r="DH22" s="73"/>
      <c r="DI22" s="73"/>
      <c r="DJ22" s="73"/>
      <c r="DK22" s="73"/>
    </row>
    <row r="23" spans="1:115" x14ac:dyDescent="0.25">
      <c r="A23" s="90" t="s">
        <v>186</v>
      </c>
      <c r="B23" s="73">
        <v>35.292886410000001</v>
      </c>
      <c r="C23" s="73">
        <v>171.7658864</v>
      </c>
      <c r="D23" s="73">
        <v>12.59069955</v>
      </c>
      <c r="E23" s="73">
        <v>12.5907271899999</v>
      </c>
      <c r="F23" s="73">
        <v>171.76603850000001</v>
      </c>
      <c r="G23" s="73">
        <v>171.76492429999999</v>
      </c>
      <c r="H23" s="73">
        <v>26.928761059999999</v>
      </c>
      <c r="I23" s="73">
        <v>0.28307908500000001</v>
      </c>
      <c r="J23" s="73">
        <v>430.16874547999998</v>
      </c>
      <c r="K23" s="73">
        <v>430.16958034999999</v>
      </c>
      <c r="L23" s="73">
        <v>3300.3008</v>
      </c>
      <c r="M23" s="73">
        <v>55.905157629000001</v>
      </c>
      <c r="N23" s="73">
        <v>55.906523204000003</v>
      </c>
      <c r="O23" s="73">
        <v>2328.5047800000002</v>
      </c>
      <c r="P23" s="73">
        <v>2328.5781296</v>
      </c>
      <c r="Q23" s="73">
        <v>299039.42761999997</v>
      </c>
      <c r="R23" s="73">
        <v>47218268.104999997</v>
      </c>
      <c r="S23" s="73">
        <v>299159.13209999999</v>
      </c>
      <c r="T23" s="73">
        <v>236.609759</v>
      </c>
      <c r="U23" s="73">
        <v>1044.9535832720001</v>
      </c>
      <c r="V23" s="73">
        <v>330.35220301999999</v>
      </c>
      <c r="W23" s="73">
        <v>1510.2035936</v>
      </c>
      <c r="X23" s="73">
        <v>209.80468680000001</v>
      </c>
      <c r="Y23" s="73">
        <v>289.72139157999999</v>
      </c>
      <c r="Z23" s="73">
        <v>1510.20360513999</v>
      </c>
      <c r="AA23" s="73">
        <v>4395.6252999999997</v>
      </c>
      <c r="AB23" s="73">
        <v>6283.2138199999999</v>
      </c>
      <c r="AC23" s="73">
        <v>116.0176063</v>
      </c>
      <c r="AD23" s="73">
        <v>116.01750490000001</v>
      </c>
      <c r="AE23" s="73">
        <v>116.016001899999</v>
      </c>
      <c r="AF23" s="73">
        <v>477.80492394999999</v>
      </c>
      <c r="AG23" s="73">
        <v>171.43591359999999</v>
      </c>
      <c r="AH23" s="73">
        <v>171.42921720000001</v>
      </c>
      <c r="AI23" s="73">
        <v>462.54736339999999</v>
      </c>
      <c r="AJ23" s="73">
        <v>10.3581682569999</v>
      </c>
      <c r="AK23" s="73">
        <v>70.060760999999999</v>
      </c>
      <c r="AL23" s="73">
        <v>4.7488200599999999</v>
      </c>
      <c r="AM23" s="73">
        <v>47.129151639999897</v>
      </c>
      <c r="AN23" s="73">
        <v>0</v>
      </c>
      <c r="AO23" s="73">
        <v>590.28591600000004</v>
      </c>
      <c r="AP23" s="73">
        <v>17.822679309999899</v>
      </c>
      <c r="AQ23" s="73">
        <v>17.822646389999999</v>
      </c>
      <c r="AR23" s="73">
        <v>2958.6886904999901</v>
      </c>
      <c r="AS23" s="73">
        <v>2958.6648203999998</v>
      </c>
      <c r="AT23" s="73">
        <v>15387.848959999999</v>
      </c>
      <c r="AU23" s="73">
        <v>5870.1934799999999</v>
      </c>
      <c r="AV23" s="73">
        <v>5869.9584699999996</v>
      </c>
      <c r="AW23" s="73">
        <v>12002.40532</v>
      </c>
      <c r="AX23" s="73">
        <v>21428.63895</v>
      </c>
      <c r="AY23" s="73">
        <v>15387.238799999999</v>
      </c>
      <c r="AZ23" s="73">
        <v>544.35209929999996</v>
      </c>
      <c r="BA23" s="73">
        <v>1.1653005039</v>
      </c>
      <c r="BB23" s="73">
        <v>8361.8733360000006</v>
      </c>
      <c r="BC23" s="73">
        <v>7.9256817899999996</v>
      </c>
      <c r="BD23" s="73">
        <v>2.3952384040000001</v>
      </c>
      <c r="BE23" s="73">
        <v>583.56847860000005</v>
      </c>
      <c r="BF23" s="73">
        <v>51.983036347000002</v>
      </c>
      <c r="BG23" s="73">
        <v>4.6679199999999996</v>
      </c>
      <c r="BH23" s="73">
        <v>0.31727854839999903</v>
      </c>
      <c r="BI23" s="73">
        <v>5484.4808284000001</v>
      </c>
      <c r="BJ23" s="73">
        <v>412.53814999999997</v>
      </c>
      <c r="BK23" s="73">
        <v>180.94032000000001</v>
      </c>
      <c r="BL23" s="73">
        <v>1466.359672</v>
      </c>
      <c r="BM23" s="73">
        <v>4018.11767435</v>
      </c>
      <c r="BN23" s="73">
        <v>45.987085886000003</v>
      </c>
      <c r="BO23" s="73">
        <v>0.60798246</v>
      </c>
      <c r="BP23" s="73">
        <v>210.29478979999999</v>
      </c>
      <c r="BQ23" s="73">
        <v>0.841537494</v>
      </c>
      <c r="BR23" s="73">
        <v>95.669576140000004</v>
      </c>
      <c r="BS23" s="73">
        <v>5.2868559699999897</v>
      </c>
      <c r="BT23" s="73">
        <v>2.288852468</v>
      </c>
      <c r="BU23" s="73">
        <v>348.8928851</v>
      </c>
      <c r="BV23" s="73">
        <v>6.7064457900000001</v>
      </c>
      <c r="BW23" s="73">
        <v>72.574855400000004</v>
      </c>
      <c r="BX23" s="73">
        <v>37.234130210499998</v>
      </c>
      <c r="BY23" s="73">
        <v>65.765485399999903</v>
      </c>
      <c r="BZ23" s="73">
        <v>1.61316076081</v>
      </c>
      <c r="CA23" s="73">
        <v>1086.9622999999999</v>
      </c>
      <c r="CB23" s="73">
        <v>586.81365363999998</v>
      </c>
      <c r="CC23" s="73">
        <v>586.81457121999995</v>
      </c>
      <c r="CD23" s="73">
        <v>4981.7042296</v>
      </c>
      <c r="CE23" s="73">
        <v>6.6578522719999897</v>
      </c>
      <c r="CF23" s="73">
        <v>0.1011530494</v>
      </c>
      <c r="CG23" s="73">
        <v>1206.2720999999999</v>
      </c>
      <c r="CH23" s="73">
        <v>20588.210650000001</v>
      </c>
      <c r="CI23" s="73">
        <v>2340.9733869500001</v>
      </c>
      <c r="CJ23" s="73">
        <v>1910.31753176999</v>
      </c>
      <c r="CK23" s="73">
        <v>408.86938469</v>
      </c>
      <c r="CL23" s="73">
        <v>0</v>
      </c>
      <c r="CM23" s="73">
        <v>258.30171639999998</v>
      </c>
      <c r="CN23" s="73">
        <v>18113.926233999999</v>
      </c>
      <c r="CO23" s="73">
        <v>2568.6603995</v>
      </c>
      <c r="CP23" s="73">
        <v>1099.7350362</v>
      </c>
      <c r="CQ23" s="73"/>
      <c r="CR23" s="73"/>
      <c r="CS23" s="73"/>
      <c r="CT23" s="73"/>
      <c r="CU23" s="73"/>
      <c r="CV23" s="28">
        <f t="shared" si="1"/>
        <v>8.0003174256664585E-3</v>
      </c>
      <c r="CW23" s="40">
        <f t="shared" si="2"/>
        <v>-3.9172044568758776E-5</v>
      </c>
      <c r="CX23" s="40">
        <f t="shared" si="3"/>
        <v>6.3489145261871073E-7</v>
      </c>
      <c r="CY23" s="40">
        <f t="shared" si="0"/>
        <v>-9.9296158636964031E-5</v>
      </c>
      <c r="CZ23" s="40"/>
      <c r="DA23" s="28"/>
      <c r="DB23" s="28"/>
      <c r="DC23" s="73"/>
      <c r="DD23" s="73"/>
      <c r="DE23" s="73"/>
      <c r="DF23" s="73"/>
      <c r="DG23" s="73"/>
      <c r="DH23" s="73"/>
      <c r="DI23" s="73"/>
      <c r="DJ23" s="73"/>
      <c r="DK23" s="73"/>
    </row>
    <row r="24" spans="1:115" x14ac:dyDescent="0.25">
      <c r="A24" s="90" t="s">
        <v>187</v>
      </c>
      <c r="B24" s="73">
        <v>24.864062429999901</v>
      </c>
      <c r="C24" s="73">
        <v>121.35810379999999</v>
      </c>
      <c r="D24" s="73">
        <v>7.6746369400000001</v>
      </c>
      <c r="E24" s="73">
        <v>7.6746240500000003</v>
      </c>
      <c r="F24" s="73">
        <v>121.35764127</v>
      </c>
      <c r="G24" s="73">
        <v>121.3569469</v>
      </c>
      <c r="H24" s="73">
        <v>17.24250387</v>
      </c>
      <c r="I24" s="73">
        <v>0.17550717499999999</v>
      </c>
      <c r="J24" s="73">
        <v>340.30093729700002</v>
      </c>
      <c r="K24" s="73">
        <v>340.30079688999899</v>
      </c>
      <c r="L24" s="73">
        <v>1736.0071</v>
      </c>
      <c r="M24" s="73">
        <v>37.6644957225</v>
      </c>
      <c r="N24" s="73">
        <v>37.665463125000002</v>
      </c>
      <c r="O24" s="73">
        <v>1290.008016</v>
      </c>
      <c r="P24" s="73">
        <v>1290.048217</v>
      </c>
      <c r="Q24" s="73">
        <v>197773.07360999999</v>
      </c>
      <c r="R24" s="73">
        <v>28295744.530000001</v>
      </c>
      <c r="S24" s="73">
        <v>197852.18053000001</v>
      </c>
      <c r="T24" s="73">
        <v>133.07262929999999</v>
      </c>
      <c r="U24" s="73">
        <v>725.982919119999</v>
      </c>
      <c r="V24" s="73">
        <v>221.483942087</v>
      </c>
      <c r="W24" s="73">
        <v>955.60162505999995</v>
      </c>
      <c r="X24" s="73">
        <v>141.38436429999999</v>
      </c>
      <c r="Y24" s="73">
        <v>186.60280707000001</v>
      </c>
      <c r="Z24" s="73">
        <v>955.60123472999999</v>
      </c>
      <c r="AA24" s="73">
        <v>2614.50693</v>
      </c>
      <c r="AB24" s="73">
        <v>4321.6516780000002</v>
      </c>
      <c r="AC24" s="73">
        <v>73.063370500000005</v>
      </c>
      <c r="AD24" s="73">
        <v>73.063213430000005</v>
      </c>
      <c r="AE24" s="73">
        <v>73.062323939999999</v>
      </c>
      <c r="AF24" s="73">
        <v>309.07855788299997</v>
      </c>
      <c r="AG24" s="73">
        <v>103.6353336</v>
      </c>
      <c r="AH24" s="73">
        <v>103.6313538</v>
      </c>
      <c r="AI24" s="73">
        <v>292.10961279999998</v>
      </c>
      <c r="AJ24" s="73">
        <v>7.1521771330000004</v>
      </c>
      <c r="AK24" s="73">
        <v>47.261067689999997</v>
      </c>
      <c r="AL24" s="73">
        <v>2.98711981999999</v>
      </c>
      <c r="AM24" s="73">
        <v>33.287419440000001</v>
      </c>
      <c r="AN24" s="73">
        <v>0</v>
      </c>
      <c r="AO24" s="73">
        <v>351.62048199999998</v>
      </c>
      <c r="AP24" s="73">
        <v>12.48541503</v>
      </c>
      <c r="AQ24" s="73">
        <v>12.485405714999899</v>
      </c>
      <c r="AR24" s="73">
        <v>1840.9066349</v>
      </c>
      <c r="AS24" s="73">
        <v>1840.8970305</v>
      </c>
      <c r="AT24" s="73">
        <v>9438.4383400000006</v>
      </c>
      <c r="AU24" s="73">
        <v>3412.3333600000001</v>
      </c>
      <c r="AV24" s="73">
        <v>3412.1913</v>
      </c>
      <c r="AW24" s="73">
        <v>7730.9866080000002</v>
      </c>
      <c r="AX24" s="73">
        <v>12953.901980000001</v>
      </c>
      <c r="AY24" s="73">
        <v>9438.0601399999996</v>
      </c>
      <c r="AZ24" s="73">
        <v>370.91532769999998</v>
      </c>
      <c r="BA24" s="73">
        <v>0.64254091440000005</v>
      </c>
      <c r="BB24" s="73">
        <v>5274.2125222999903</v>
      </c>
      <c r="BC24" s="73">
        <v>4.376337565</v>
      </c>
      <c r="BD24" s="73">
        <v>1.361809335</v>
      </c>
      <c r="BE24" s="73">
        <v>333.56936669999902</v>
      </c>
      <c r="BF24" s="73">
        <v>27.568335751999999</v>
      </c>
      <c r="BG24" s="73">
        <v>2.5304190000000002</v>
      </c>
      <c r="BH24" s="73">
        <v>0.1778795601</v>
      </c>
      <c r="BI24" s="73">
        <v>3001.6905296</v>
      </c>
      <c r="BJ24" s="73">
        <v>216.99979999999999</v>
      </c>
      <c r="BK24" s="73">
        <v>105.17274999999999</v>
      </c>
      <c r="BL24" s="73">
        <v>826.15746730000001</v>
      </c>
      <c r="BM24" s="73">
        <v>2175.5283323200001</v>
      </c>
      <c r="BN24" s="73">
        <v>24.208957547799901</v>
      </c>
      <c r="BO24" s="73">
        <v>0.33508243999999998</v>
      </c>
      <c r="BP24" s="73">
        <v>111.994128274</v>
      </c>
      <c r="BQ24" s="73">
        <v>0.48036154999999903</v>
      </c>
      <c r="BR24" s="73">
        <v>54.902486699999997</v>
      </c>
      <c r="BS24" s="73">
        <v>3.0395708859999999</v>
      </c>
      <c r="BT24" s="73">
        <v>1.305410076</v>
      </c>
      <c r="BU24" s="73">
        <v>201.70419670000001</v>
      </c>
      <c r="BV24" s="73">
        <v>4.5849046800000002</v>
      </c>
      <c r="BW24" s="73">
        <v>44.786885079999998</v>
      </c>
      <c r="BX24" s="73">
        <v>19.637540114</v>
      </c>
      <c r="BY24" s="73">
        <v>37.558839549999902</v>
      </c>
      <c r="BZ24" s="73">
        <v>0.85508585979999996</v>
      </c>
      <c r="CA24" s="73">
        <v>661.75890000000004</v>
      </c>
      <c r="CB24" s="73">
        <v>353.57812037999901</v>
      </c>
      <c r="CC24" s="73">
        <v>353.57833377999998</v>
      </c>
      <c r="CD24" s="73">
        <v>3109.3641327999999</v>
      </c>
      <c r="CE24" s="73">
        <v>4.6717139569999997</v>
      </c>
      <c r="CF24" s="73">
        <v>6.2714066099999993E-2</v>
      </c>
      <c r="CG24" s="73">
        <v>701.15449999999998</v>
      </c>
      <c r="CH24" s="73">
        <v>13047.853725000001</v>
      </c>
      <c r="CI24" s="73">
        <v>1482.7573887599999</v>
      </c>
      <c r="CJ24" s="73">
        <v>1197.24515511</v>
      </c>
      <c r="CK24" s="73">
        <v>252.82708384700001</v>
      </c>
      <c r="CL24" s="73">
        <v>0</v>
      </c>
      <c r="CM24" s="73">
        <v>165.48931994</v>
      </c>
      <c r="CN24" s="73">
        <v>11663.296961</v>
      </c>
      <c r="CO24" s="73">
        <v>1662.0053112000001</v>
      </c>
      <c r="CP24" s="73">
        <v>707.58863569999903</v>
      </c>
      <c r="CQ24" s="73"/>
      <c r="CR24" s="73"/>
      <c r="CS24" s="73"/>
      <c r="CT24" s="73"/>
      <c r="CU24" s="73"/>
      <c r="CV24" s="28">
        <f t="shared" si="1"/>
        <v>8.0003178779649835E-3</v>
      </c>
      <c r="CW24" s="40">
        <f t="shared" si="2"/>
        <v>-3.8988530311499866E-5</v>
      </c>
      <c r="CX24" s="40">
        <f t="shared" si="3"/>
        <v>1.5757720368647637E-6</v>
      </c>
      <c r="CY24" s="40">
        <f t="shared" si="0"/>
        <v>-1.1000472391279085E-4</v>
      </c>
      <c r="CZ24" s="40"/>
      <c r="DA24" s="28"/>
      <c r="DB24" s="28"/>
      <c r="DC24" s="73"/>
      <c r="DD24" s="73"/>
      <c r="DE24" s="73"/>
      <c r="DF24" s="73"/>
      <c r="DG24" s="73"/>
      <c r="DH24" s="73"/>
      <c r="DI24" s="73"/>
      <c r="DJ24" s="73"/>
      <c r="DK24" s="73"/>
    </row>
    <row r="25" spans="1:115" x14ac:dyDescent="0.25">
      <c r="A25" s="90" t="s">
        <v>188</v>
      </c>
      <c r="B25" s="73">
        <v>7.7825245399999998</v>
      </c>
      <c r="C25" s="73">
        <v>40.137271499999997</v>
      </c>
      <c r="D25" s="73">
        <v>3.3345035300000001</v>
      </c>
      <c r="E25" s="73">
        <v>3.3345059199999998</v>
      </c>
      <c r="F25" s="73">
        <v>40.137244069999902</v>
      </c>
      <c r="G25" s="73">
        <v>40.137000700000002</v>
      </c>
      <c r="H25" s="73">
        <v>9.1188550899999896</v>
      </c>
      <c r="I25" s="73">
        <v>0.19228264959999999</v>
      </c>
      <c r="J25" s="73">
        <v>96.761721613999995</v>
      </c>
      <c r="K25" s="73">
        <v>96.761568917000005</v>
      </c>
      <c r="L25" s="73">
        <v>1147.2166999999999</v>
      </c>
      <c r="M25" s="73">
        <v>9.4213133669999998</v>
      </c>
      <c r="N25" s="73">
        <v>9.4215313720000005</v>
      </c>
      <c r="O25" s="73">
        <v>580.98720969999999</v>
      </c>
      <c r="P25" s="73">
        <v>581.005403</v>
      </c>
      <c r="Q25" s="73">
        <v>124090.37632</v>
      </c>
      <c r="R25" s="73">
        <v>21280861.849999901</v>
      </c>
      <c r="S25" s="73">
        <v>124140.040249999</v>
      </c>
      <c r="T25" s="73">
        <v>117.76880800000001</v>
      </c>
      <c r="U25" s="73">
        <v>241.10641771499999</v>
      </c>
      <c r="V25" s="73">
        <v>76.104511572999996</v>
      </c>
      <c r="W25" s="73">
        <v>535.28997676999995</v>
      </c>
      <c r="X25" s="73">
        <v>51.347101100000003</v>
      </c>
      <c r="Y25" s="73">
        <v>85.970361879999999</v>
      </c>
      <c r="Z25" s="73">
        <v>535.29006556000002</v>
      </c>
      <c r="AA25" s="73">
        <v>1623.48732</v>
      </c>
      <c r="AB25" s="73">
        <v>1403.52838</v>
      </c>
      <c r="AC25" s="73">
        <v>33.652171600000003</v>
      </c>
      <c r="AD25" s="73">
        <v>33.652181499999998</v>
      </c>
      <c r="AE25" s="73">
        <v>33.651700200000001</v>
      </c>
      <c r="AF25" s="73">
        <v>143.90919202799901</v>
      </c>
      <c r="AG25" s="73">
        <v>79.265593600000003</v>
      </c>
      <c r="AH25" s="73">
        <v>79.262246499999904</v>
      </c>
      <c r="AI25" s="73">
        <v>147.59379379999999</v>
      </c>
      <c r="AJ25" s="73">
        <v>2.5752894</v>
      </c>
      <c r="AK25" s="73">
        <v>21.090037209999998</v>
      </c>
      <c r="AL25" s="73">
        <v>2.83335195</v>
      </c>
      <c r="AM25" s="73">
        <v>9.5426857750000007</v>
      </c>
      <c r="AN25" s="73">
        <v>0</v>
      </c>
      <c r="AO25" s="73">
        <v>194.72213599999901</v>
      </c>
      <c r="AP25" s="73">
        <v>4.09238693</v>
      </c>
      <c r="AQ25" s="73">
        <v>4.0923861930000003</v>
      </c>
      <c r="AR25" s="73">
        <v>1269.0607496</v>
      </c>
      <c r="AS25" s="73">
        <v>1269.0494220999999</v>
      </c>
      <c r="AT25" s="73">
        <v>6683.8934300000001</v>
      </c>
      <c r="AU25" s="73">
        <v>3145.0384199999999</v>
      </c>
      <c r="AV25" s="73">
        <v>3144.9115139999999</v>
      </c>
      <c r="AW25" s="73">
        <v>3662.5789799999998</v>
      </c>
      <c r="AX25" s="73">
        <v>9907.8084999999992</v>
      </c>
      <c r="AY25" s="73">
        <v>6683.6280399999996</v>
      </c>
      <c r="AZ25" s="73">
        <v>137.04428490000001</v>
      </c>
      <c r="BA25" s="73">
        <v>0.45936578744000001</v>
      </c>
      <c r="BB25" s="73">
        <v>2709.5860459999999</v>
      </c>
      <c r="BC25" s="73">
        <v>2.8001759430000002</v>
      </c>
      <c r="BD25" s="73">
        <v>0.97609963600000005</v>
      </c>
      <c r="BE25" s="73">
        <v>183.06072499999999</v>
      </c>
      <c r="BF25" s="73">
        <v>18.162644443000001</v>
      </c>
      <c r="BG25" s="73">
        <v>1.7169281000000001</v>
      </c>
      <c r="BH25" s="73">
        <v>0.13418969080000001</v>
      </c>
      <c r="BI25" s="73">
        <v>1957.7640176</v>
      </c>
      <c r="BJ25" s="73">
        <v>143.40259</v>
      </c>
      <c r="BK25" s="73">
        <v>75.461349999999996</v>
      </c>
      <c r="BL25" s="73">
        <v>495.909011499999</v>
      </c>
      <c r="BM25" s="73">
        <v>1461.86054342999</v>
      </c>
      <c r="BN25" s="73">
        <v>16.012156812800001</v>
      </c>
      <c r="BO25" s="73">
        <v>0.22061732000000001</v>
      </c>
      <c r="BP25" s="73">
        <v>73.37477414</v>
      </c>
      <c r="BQ25" s="73">
        <v>0.48350674900000001</v>
      </c>
      <c r="BR25" s="73">
        <v>33.096466149999998</v>
      </c>
      <c r="BS25" s="73">
        <v>1.811647386</v>
      </c>
      <c r="BT25" s="73">
        <v>0.75165294999999999</v>
      </c>
      <c r="BU25" s="73">
        <v>114.5582431</v>
      </c>
      <c r="BV25" s="73">
        <v>2.0648353949999998</v>
      </c>
      <c r="BW25" s="73">
        <v>26.289421040000001</v>
      </c>
      <c r="BX25" s="73">
        <v>13.0591846621</v>
      </c>
      <c r="BY25" s="73">
        <v>34.7166821</v>
      </c>
      <c r="BZ25" s="73">
        <v>0.57203841590399995</v>
      </c>
      <c r="CA25" s="73">
        <v>517.79332999999997</v>
      </c>
      <c r="CB25" s="73">
        <v>239.53334753999999</v>
      </c>
      <c r="CC25" s="73">
        <v>239.53340537</v>
      </c>
      <c r="CD25" s="73">
        <v>1620.4038681</v>
      </c>
      <c r="CE25" s="73">
        <v>1.3276442589999999</v>
      </c>
      <c r="CF25" s="73">
        <v>6.8708603300000004E-2</v>
      </c>
      <c r="CG25" s="73">
        <v>503.07495</v>
      </c>
      <c r="CH25" s="73">
        <v>6220.4434679999904</v>
      </c>
      <c r="CI25" s="73">
        <v>741.21523653999998</v>
      </c>
      <c r="CJ25" s="73">
        <v>620.90597527</v>
      </c>
      <c r="CK25" s="73">
        <v>138.069405993999</v>
      </c>
      <c r="CL25" s="73">
        <v>0</v>
      </c>
      <c r="CM25" s="73">
        <v>104.009536109999</v>
      </c>
      <c r="CN25" s="73">
        <v>5615.3991619999997</v>
      </c>
      <c r="CO25" s="73">
        <v>750.94880639999997</v>
      </c>
      <c r="CP25" s="73">
        <v>333.40662836000001</v>
      </c>
      <c r="CQ25" s="73"/>
      <c r="CR25" s="73"/>
      <c r="CS25" s="73"/>
      <c r="CT25" s="73"/>
      <c r="CU25" s="73"/>
      <c r="CV25" s="28">
        <f t="shared" si="1"/>
        <v>8.0003154683500402E-3</v>
      </c>
      <c r="CW25" s="40">
        <f t="shared" si="2"/>
        <v>-3.9256269436369081E-5</v>
      </c>
      <c r="CX25" s="40">
        <f t="shared" si="3"/>
        <v>-2.8283950155539351E-6</v>
      </c>
      <c r="CY25" s="40">
        <f t="shared" si="0"/>
        <v>-1.1713214460302136E-4</v>
      </c>
      <c r="CZ25" s="40"/>
      <c r="DA25" s="28"/>
      <c r="DB25" s="28"/>
      <c r="DC25" s="73"/>
      <c r="DD25" s="73"/>
      <c r="DE25" s="73"/>
      <c r="DF25" s="73"/>
      <c r="DG25" s="73"/>
      <c r="DH25" s="73"/>
      <c r="DI25" s="73"/>
      <c r="DJ25" s="73"/>
      <c r="DK25" s="73"/>
    </row>
    <row r="26" spans="1:115" x14ac:dyDescent="0.25">
      <c r="A26" s="90" t="s">
        <v>189</v>
      </c>
      <c r="B26" s="73">
        <v>23.5476542</v>
      </c>
      <c r="C26" s="73">
        <v>126.29891569999999</v>
      </c>
      <c r="D26" s="73">
        <v>10.074766800000001</v>
      </c>
      <c r="E26" s="73">
        <v>10.074792429999899</v>
      </c>
      <c r="F26" s="73">
        <v>126.2986875</v>
      </c>
      <c r="G26" s="73">
        <v>126.2978979</v>
      </c>
      <c r="H26" s="73">
        <v>27.029958129999901</v>
      </c>
      <c r="I26" s="73">
        <v>0.52898969029999998</v>
      </c>
      <c r="J26" s="73">
        <v>260.87102999000001</v>
      </c>
      <c r="K26" s="73">
        <v>260.87148385499898</v>
      </c>
      <c r="L26" s="73">
        <v>2570.2073</v>
      </c>
      <c r="M26" s="73">
        <v>33.377163167999903</v>
      </c>
      <c r="N26" s="73">
        <v>33.377869199999999</v>
      </c>
      <c r="O26" s="73">
        <v>1591.6555424999999</v>
      </c>
      <c r="P26" s="73">
        <v>1591.705197</v>
      </c>
      <c r="Q26" s="73">
        <v>238873.20585999999</v>
      </c>
      <c r="R26" s="73">
        <v>44979383.780000001</v>
      </c>
      <c r="S26" s="73">
        <v>238968.79152999999</v>
      </c>
      <c r="T26" s="73">
        <v>227.76644450000001</v>
      </c>
      <c r="U26" s="73">
        <v>727.095406013</v>
      </c>
      <c r="V26" s="73">
        <v>233.35070950299999</v>
      </c>
      <c r="W26" s="73">
        <v>1186.92034044</v>
      </c>
      <c r="X26" s="73">
        <v>158.38587649999999</v>
      </c>
      <c r="Y26" s="73">
        <v>212.73030566999901</v>
      </c>
      <c r="Z26" s="73">
        <v>1186.92205958</v>
      </c>
      <c r="AA26" s="73">
        <v>3720.5403000000001</v>
      </c>
      <c r="AB26" s="73">
        <v>4321.0019069999998</v>
      </c>
      <c r="AC26" s="73">
        <v>97.149770399999994</v>
      </c>
      <c r="AD26" s="73">
        <v>97.149962200000004</v>
      </c>
      <c r="AE26" s="73">
        <v>97.148381200000003</v>
      </c>
      <c r="AF26" s="73">
        <v>345.44349731699998</v>
      </c>
      <c r="AG26" s="73">
        <v>239.63684979999999</v>
      </c>
      <c r="AH26" s="73">
        <v>239.6274434</v>
      </c>
      <c r="AI26" s="73">
        <v>350.66323699999998</v>
      </c>
      <c r="AJ26" s="73">
        <v>6.9942923620000004</v>
      </c>
      <c r="AK26" s="73">
        <v>59.998859240000002</v>
      </c>
      <c r="AL26" s="73">
        <v>7.8889124299999898</v>
      </c>
      <c r="AM26" s="73">
        <v>27.712221840000002</v>
      </c>
      <c r="AN26" s="73">
        <v>0</v>
      </c>
      <c r="AO26" s="73">
        <v>429.53915599999999</v>
      </c>
      <c r="AP26" s="73">
        <v>12.440445479999999</v>
      </c>
      <c r="AQ26" s="73">
        <v>12.44037206</v>
      </c>
      <c r="AR26" s="73">
        <v>2485.3576330000001</v>
      </c>
      <c r="AS26" s="73">
        <v>2485.3348823000001</v>
      </c>
      <c r="AT26" s="73">
        <v>20047.185519999999</v>
      </c>
      <c r="AU26" s="73">
        <v>9667.7715199999893</v>
      </c>
      <c r="AV26" s="73">
        <v>9667.3837599999897</v>
      </c>
      <c r="AW26" s="73">
        <v>9195.9316069999895</v>
      </c>
      <c r="AX26" s="73">
        <v>29953.427960000001</v>
      </c>
      <c r="AY26" s="73">
        <v>20046.381799999999</v>
      </c>
      <c r="AZ26" s="73">
        <v>397.47280790000002</v>
      </c>
      <c r="BA26" s="73">
        <v>1.065369282</v>
      </c>
      <c r="BB26" s="73">
        <v>6486.0938420000002</v>
      </c>
      <c r="BC26" s="73">
        <v>6.7000011579999903</v>
      </c>
      <c r="BD26" s="73">
        <v>2.158575849</v>
      </c>
      <c r="BE26" s="73">
        <v>511.2108053</v>
      </c>
      <c r="BF26" s="73">
        <v>41.001307283999999</v>
      </c>
      <c r="BG26" s="73">
        <v>3.7622285</v>
      </c>
      <c r="BH26" s="73">
        <v>0.31094294589999999</v>
      </c>
      <c r="BI26" s="73">
        <v>4484.6044959999999</v>
      </c>
      <c r="BJ26" s="73">
        <v>321.27746999999999</v>
      </c>
      <c r="BK26" s="73">
        <v>157.82409999999999</v>
      </c>
      <c r="BL26" s="73">
        <v>1256.09217499999</v>
      </c>
      <c r="BM26" s="73">
        <v>3228.5191675000001</v>
      </c>
      <c r="BN26" s="73">
        <v>35.905951006999899</v>
      </c>
      <c r="BO26" s="73">
        <v>0.47170988000000003</v>
      </c>
      <c r="BP26" s="73">
        <v>165.49580597999901</v>
      </c>
      <c r="BQ26" s="73">
        <v>1.214782305</v>
      </c>
      <c r="BR26" s="73">
        <v>78.778899050000007</v>
      </c>
      <c r="BS26" s="73">
        <v>4.5114019040000004</v>
      </c>
      <c r="BT26" s="73">
        <v>1.8819308269999999</v>
      </c>
      <c r="BU26" s="73">
        <v>285.10355049999998</v>
      </c>
      <c r="BV26" s="73">
        <v>6.1758771199999902</v>
      </c>
      <c r="BW26" s="73">
        <v>68.474804550000002</v>
      </c>
      <c r="BX26" s="73">
        <v>29.333595493400001</v>
      </c>
      <c r="BY26" s="73">
        <v>86.007477100000003</v>
      </c>
      <c r="BZ26" s="73">
        <v>1.28344757104</v>
      </c>
      <c r="CA26" s="73">
        <v>926.61755000000005</v>
      </c>
      <c r="CB26" s="73">
        <v>463.74395698000001</v>
      </c>
      <c r="CC26" s="73">
        <v>463.74439574000002</v>
      </c>
      <c r="CD26" s="73">
        <v>3832.4223059999899</v>
      </c>
      <c r="CE26" s="73">
        <v>4.1674677429999996</v>
      </c>
      <c r="CF26" s="73">
        <v>0.18902475739999999</v>
      </c>
      <c r="CG26" s="73">
        <v>1052.1682000000001</v>
      </c>
      <c r="CH26" s="73">
        <v>15485.425714000001</v>
      </c>
      <c r="CI26" s="73">
        <v>1757.9272424000001</v>
      </c>
      <c r="CJ26" s="73">
        <v>1445.4861948</v>
      </c>
      <c r="CK26" s="73">
        <v>315.887856679999</v>
      </c>
      <c r="CL26" s="73">
        <v>0</v>
      </c>
      <c r="CM26" s="73">
        <v>246.35959172</v>
      </c>
      <c r="CN26" s="73">
        <v>13805.049177000001</v>
      </c>
      <c r="CO26" s="73">
        <v>1906.1363424000001</v>
      </c>
      <c r="CP26" s="73">
        <v>828.16294339999899</v>
      </c>
      <c r="CQ26" s="73"/>
      <c r="CR26" s="73"/>
      <c r="CS26" s="73"/>
      <c r="CT26" s="73"/>
      <c r="CU26" s="73"/>
      <c r="CV26" s="28">
        <f t="shared" si="1"/>
        <v>8.0003146925291015E-3</v>
      </c>
      <c r="CW26" s="40">
        <f t="shared" si="2"/>
        <v>-3.8924753505527967E-5</v>
      </c>
      <c r="CX26" s="40">
        <f t="shared" si="3"/>
        <v>-1.526667512383764E-6</v>
      </c>
      <c r="CY26" s="40">
        <f t="shared" si="0"/>
        <v>-8.4075785559959188E-5</v>
      </c>
      <c r="CZ26" s="40"/>
      <c r="DA26" s="28"/>
      <c r="DB26" s="28"/>
      <c r="DC26" s="73"/>
      <c r="DD26" s="73"/>
      <c r="DE26" s="73"/>
      <c r="DF26" s="73"/>
      <c r="DG26" s="73"/>
      <c r="DH26" s="73"/>
      <c r="DI26" s="73"/>
      <c r="DJ26" s="73"/>
      <c r="DK26" s="73"/>
    </row>
    <row r="27" spans="1:115" x14ac:dyDescent="0.25">
      <c r="A27" s="90" t="s">
        <v>190</v>
      </c>
      <c r="B27" s="73">
        <v>7.0772025259999998</v>
      </c>
      <c r="C27" s="73">
        <v>37.741050600000001</v>
      </c>
      <c r="D27" s="73">
        <v>3.0572399629999998</v>
      </c>
      <c r="E27" s="73">
        <v>3.0572404440000001</v>
      </c>
      <c r="F27" s="73">
        <v>37.740998189999999</v>
      </c>
      <c r="G27" s="73">
        <v>37.74077595</v>
      </c>
      <c r="H27" s="73">
        <v>7.8655149199999999</v>
      </c>
      <c r="I27" s="73">
        <v>0.15580413099999901</v>
      </c>
      <c r="J27" s="73">
        <v>89.698088021999993</v>
      </c>
      <c r="K27" s="73">
        <v>89.698414463999995</v>
      </c>
      <c r="L27" s="73">
        <v>376.03487999999999</v>
      </c>
      <c r="M27" s="73">
        <v>11.899731085999999</v>
      </c>
      <c r="N27" s="73">
        <v>11.899975209999999</v>
      </c>
      <c r="O27" s="73">
        <v>336.851507999999</v>
      </c>
      <c r="P27" s="73">
        <v>336.861987</v>
      </c>
      <c r="Q27" s="73">
        <v>51293.526270000002</v>
      </c>
      <c r="R27" s="73">
        <v>7301860.9199999999</v>
      </c>
      <c r="S27" s="73">
        <v>51314.049039999998</v>
      </c>
      <c r="T27" s="73">
        <v>39.223292000000001</v>
      </c>
      <c r="U27" s="73">
        <v>221.72149187049999</v>
      </c>
      <c r="V27" s="73">
        <v>64.842494967299999</v>
      </c>
      <c r="W27" s="73">
        <v>357.54878386000001</v>
      </c>
      <c r="X27" s="73">
        <v>45.79562705</v>
      </c>
      <c r="Y27" s="73">
        <v>65.707121309999906</v>
      </c>
      <c r="Z27" s="73">
        <v>357.54961374999999</v>
      </c>
      <c r="AA27" s="73">
        <v>1236.13229</v>
      </c>
      <c r="AB27" s="73">
        <v>1272.3414035999999</v>
      </c>
      <c r="AC27" s="73">
        <v>28.982690550000001</v>
      </c>
      <c r="AD27" s="73">
        <v>28.982694160000001</v>
      </c>
      <c r="AE27" s="73">
        <v>28.982278819999902</v>
      </c>
      <c r="AF27" s="73">
        <v>102.78813742099901</v>
      </c>
      <c r="AG27" s="73">
        <v>40.369638170000002</v>
      </c>
      <c r="AH27" s="73">
        <v>40.367996750000003</v>
      </c>
      <c r="AI27" s="73">
        <v>101.50032383999999</v>
      </c>
      <c r="AJ27" s="73">
        <v>2.1147819559999999</v>
      </c>
      <c r="AK27" s="73">
        <v>14.73210364</v>
      </c>
      <c r="AL27" s="73">
        <v>2.30278955</v>
      </c>
      <c r="AM27" s="73">
        <v>8.8723590809999902</v>
      </c>
      <c r="AN27" s="73">
        <v>0</v>
      </c>
      <c r="AO27" s="73">
        <v>89.177626000000004</v>
      </c>
      <c r="AP27" s="73">
        <v>4.2765106419999999</v>
      </c>
      <c r="AQ27" s="73">
        <v>4.2765144199999998</v>
      </c>
      <c r="AR27" s="73">
        <v>415.2184848</v>
      </c>
      <c r="AS27" s="73">
        <v>415.21553280000001</v>
      </c>
      <c r="AT27" s="73">
        <v>3742.0124999999998</v>
      </c>
      <c r="AU27" s="73">
        <v>1263.820234</v>
      </c>
      <c r="AV27" s="73">
        <v>1263.76891</v>
      </c>
      <c r="AW27" s="73">
        <v>2716.5014035999998</v>
      </c>
      <c r="AX27" s="73">
        <v>5046.0009499999996</v>
      </c>
      <c r="AY27" s="73">
        <v>3741.863245</v>
      </c>
      <c r="AZ27" s="73">
        <v>114.75677765</v>
      </c>
      <c r="BA27" s="73">
        <v>0.19397268269999901</v>
      </c>
      <c r="BB27" s="73">
        <v>1942.4481427000001</v>
      </c>
      <c r="BC27" s="73">
        <v>1.2694699759999899</v>
      </c>
      <c r="BD27" s="73">
        <v>0.37825064269999997</v>
      </c>
      <c r="BE27" s="73">
        <v>109.73912439999999</v>
      </c>
      <c r="BF27" s="73">
        <v>6.2304548640000004</v>
      </c>
      <c r="BG27" s="73">
        <v>0.56096990000000002</v>
      </c>
      <c r="BH27" s="73">
        <v>5.8490880000000002E-2</v>
      </c>
      <c r="BI27" s="73">
        <v>730.89135080000005</v>
      </c>
      <c r="BJ27" s="73">
        <v>47.004494000000001</v>
      </c>
      <c r="BK27" s="73">
        <v>24.494154000000002</v>
      </c>
      <c r="BL27" s="73">
        <v>243.56526289999999</v>
      </c>
      <c r="BM27" s="73">
        <v>487.32416667000001</v>
      </c>
      <c r="BN27" s="73">
        <v>5.2699627610999897</v>
      </c>
      <c r="BO27" s="73">
        <v>7.191003E-2</v>
      </c>
      <c r="BP27" s="73">
        <v>25.418922299999998</v>
      </c>
      <c r="BQ27" s="73">
        <v>0.177303037</v>
      </c>
      <c r="BR27" s="73">
        <v>15.41715368</v>
      </c>
      <c r="BS27" s="73">
        <v>1.0680001560000001</v>
      </c>
      <c r="BT27" s="73">
        <v>0.421968542</v>
      </c>
      <c r="BU27" s="73">
        <v>60.507204649999998</v>
      </c>
      <c r="BV27" s="73">
        <v>1.887103872</v>
      </c>
      <c r="BW27" s="73">
        <v>19.472668370000001</v>
      </c>
      <c r="BX27" s="73">
        <v>4.3792608236999904</v>
      </c>
      <c r="BY27" s="73">
        <v>12.2282133999999</v>
      </c>
      <c r="BZ27" s="73">
        <v>0.19287017276999999</v>
      </c>
      <c r="CA27" s="73">
        <v>168.80554000000001</v>
      </c>
      <c r="CB27" s="73">
        <v>84.107291199999906</v>
      </c>
      <c r="CC27" s="73">
        <v>84.107549735999996</v>
      </c>
      <c r="CD27" s="73">
        <v>1156.1687770000001</v>
      </c>
      <c r="CE27" s="73">
        <v>1.3769951245000001</v>
      </c>
      <c r="CF27" s="73">
        <v>5.5673985899999903E-2</v>
      </c>
      <c r="CG27" s="73">
        <v>163.29564999999999</v>
      </c>
      <c r="CH27" s="73">
        <v>4498.5499229999996</v>
      </c>
      <c r="CI27" s="73">
        <v>539.75005815999998</v>
      </c>
      <c r="CJ27" s="73">
        <v>446.87502339000002</v>
      </c>
      <c r="CK27" s="73">
        <v>97.950734565000005</v>
      </c>
      <c r="CL27" s="73">
        <v>0</v>
      </c>
      <c r="CM27" s="73">
        <v>59.186770711999998</v>
      </c>
      <c r="CN27" s="73">
        <v>4137.8367969999999</v>
      </c>
      <c r="CO27" s="73">
        <v>572.08079539999903</v>
      </c>
      <c r="CP27" s="73">
        <v>249.99673956999999</v>
      </c>
      <c r="CQ27" s="73"/>
      <c r="CR27" s="73"/>
      <c r="CS27" s="73"/>
      <c r="CT27" s="73"/>
      <c r="CU27" s="73"/>
      <c r="CV27" s="28">
        <f t="shared" si="1"/>
        <v>8.0003231410410262E-3</v>
      </c>
      <c r="CW27" s="40">
        <f t="shared" si="2"/>
        <v>-3.9917188283593527E-5</v>
      </c>
      <c r="CX27" s="40">
        <f t="shared" si="3"/>
        <v>2.6286123073525364E-6</v>
      </c>
      <c r="CY27" s="40">
        <f t="shared" si="0"/>
        <v>-7.4887517836900492E-5</v>
      </c>
      <c r="CZ27" s="40"/>
      <c r="DA27" s="28"/>
      <c r="DB27" s="28"/>
      <c r="DC27" s="73"/>
      <c r="DD27" s="73"/>
      <c r="DE27" s="73"/>
      <c r="DF27" s="73"/>
      <c r="DG27" s="73"/>
      <c r="DH27" s="73"/>
      <c r="DI27" s="73"/>
      <c r="DJ27" s="73"/>
      <c r="DK27" s="73"/>
    </row>
    <row r="28" spans="1:115" x14ac:dyDescent="0.25">
      <c r="A28" s="90" t="s">
        <v>191</v>
      </c>
      <c r="B28" s="73">
        <v>8.5972914629999995</v>
      </c>
      <c r="C28" s="73">
        <v>42.877356820000003</v>
      </c>
      <c r="D28" s="73">
        <v>3.4230340149999998</v>
      </c>
      <c r="E28" s="73">
        <v>3.4230334180000002</v>
      </c>
      <c r="F28" s="73">
        <v>42.877442539999997</v>
      </c>
      <c r="G28" s="73">
        <v>42.877192100000002</v>
      </c>
      <c r="H28" s="73">
        <v>7.7062948599999999</v>
      </c>
      <c r="I28" s="73">
        <v>0.1215413794</v>
      </c>
      <c r="J28" s="73">
        <v>100.009784209999</v>
      </c>
      <c r="K28" s="73">
        <v>100.00962509</v>
      </c>
      <c r="L28" s="73">
        <v>605.05849999999998</v>
      </c>
      <c r="M28" s="73">
        <v>15.18031096</v>
      </c>
      <c r="N28" s="73">
        <v>15.180535251</v>
      </c>
      <c r="O28" s="73">
        <v>429.64960139999999</v>
      </c>
      <c r="P28" s="73">
        <v>429.66301670000001</v>
      </c>
      <c r="Q28" s="73">
        <v>70907.077949999904</v>
      </c>
      <c r="R28" s="73">
        <v>10917707.511</v>
      </c>
      <c r="S28" s="73">
        <v>70935.444270000007</v>
      </c>
      <c r="T28" s="73">
        <v>65.143273699999995</v>
      </c>
      <c r="U28" s="73">
        <v>258.66304498850002</v>
      </c>
      <c r="V28" s="73">
        <v>76.825971382500001</v>
      </c>
      <c r="W28" s="73">
        <v>395.25673446000002</v>
      </c>
      <c r="X28" s="73">
        <v>50.927204969999998</v>
      </c>
      <c r="Y28" s="73">
        <v>73.091006340000007</v>
      </c>
      <c r="Z28" s="73">
        <v>395.25632321500001</v>
      </c>
      <c r="AA28" s="73">
        <v>1242.2311999999999</v>
      </c>
      <c r="AB28" s="73">
        <v>1499.537032</v>
      </c>
      <c r="AC28" s="73">
        <v>29.383858099999902</v>
      </c>
      <c r="AD28" s="73">
        <v>29.383822800000001</v>
      </c>
      <c r="AE28" s="73">
        <v>29.383441300000001</v>
      </c>
      <c r="AF28" s="73">
        <v>119.014690644</v>
      </c>
      <c r="AG28" s="73">
        <v>49.236530399999999</v>
      </c>
      <c r="AH28" s="73">
        <v>49.234620499999899</v>
      </c>
      <c r="AI28" s="73">
        <v>117.50161959</v>
      </c>
      <c r="AJ28" s="73">
        <v>2.6126361359999999</v>
      </c>
      <c r="AK28" s="73">
        <v>17.343459580000001</v>
      </c>
      <c r="AL28" s="73">
        <v>1.85999147</v>
      </c>
      <c r="AM28" s="73">
        <v>11.395474047</v>
      </c>
      <c r="AN28" s="73">
        <v>0</v>
      </c>
      <c r="AO28" s="73">
        <v>130.9568395</v>
      </c>
      <c r="AP28" s="73">
        <v>4.4581805809999997</v>
      </c>
      <c r="AQ28" s="73">
        <v>4.458189967</v>
      </c>
      <c r="AR28" s="73">
        <v>641.20625640000003</v>
      </c>
      <c r="AS28" s="73">
        <v>641.19678199999998</v>
      </c>
      <c r="AT28" s="73">
        <v>4372.0722759999999</v>
      </c>
      <c r="AU28" s="73">
        <v>1733.2530429999999</v>
      </c>
      <c r="AV28" s="73">
        <v>1733.1853569999901</v>
      </c>
      <c r="AW28" s="73">
        <v>3048.0615419999999</v>
      </c>
      <c r="AX28" s="73">
        <v>6154.3248700000004</v>
      </c>
      <c r="AY28" s="73">
        <v>4371.8951299999999</v>
      </c>
      <c r="AZ28" s="73">
        <v>133.42246539999999</v>
      </c>
      <c r="BA28" s="73">
        <v>0.25618518867000001</v>
      </c>
      <c r="BB28" s="73">
        <v>2149.5523290000001</v>
      </c>
      <c r="BC28" s="73">
        <v>1.7198488199999999</v>
      </c>
      <c r="BD28" s="73">
        <v>0.52654694700000004</v>
      </c>
      <c r="BE28" s="73">
        <v>148.38675050000001</v>
      </c>
      <c r="BF28" s="73">
        <v>9.7967874570000006</v>
      </c>
      <c r="BG28" s="73">
        <v>0.90064305</v>
      </c>
      <c r="BH28" s="73">
        <v>7.5526835299999998E-2</v>
      </c>
      <c r="BI28" s="73">
        <v>1118.2065227999999</v>
      </c>
      <c r="BJ28" s="73">
        <v>75.632260000000002</v>
      </c>
      <c r="BK28" s="73">
        <v>39.147835000000001</v>
      </c>
      <c r="BL28" s="73">
        <v>340.52130899999997</v>
      </c>
      <c r="BM28" s="73">
        <v>777.68386701999998</v>
      </c>
      <c r="BN28" s="73">
        <v>8.4585630255000002</v>
      </c>
      <c r="BO28" s="73">
        <v>0.11569446</v>
      </c>
      <c r="BP28" s="73">
        <v>39.830838959999902</v>
      </c>
      <c r="BQ28" s="73">
        <v>0.237865029599999</v>
      </c>
      <c r="BR28" s="73">
        <v>21.74317512</v>
      </c>
      <c r="BS28" s="73">
        <v>1.305529886</v>
      </c>
      <c r="BT28" s="73">
        <v>0.53891583399999998</v>
      </c>
      <c r="BU28" s="73">
        <v>82.164886600000003</v>
      </c>
      <c r="BV28" s="73">
        <v>1.858959604</v>
      </c>
      <c r="BW28" s="73">
        <v>19.688581619999901</v>
      </c>
      <c r="BX28" s="73">
        <v>6.90330664757</v>
      </c>
      <c r="BY28" s="73">
        <v>17.28759384</v>
      </c>
      <c r="BZ28" s="73">
        <v>0.30287827443399901</v>
      </c>
      <c r="CA28" s="73">
        <v>241.14937</v>
      </c>
      <c r="CB28" s="73">
        <v>127.38887846</v>
      </c>
      <c r="CC28" s="73">
        <v>127.38927488</v>
      </c>
      <c r="CD28" s="73">
        <v>1271.0923998000001</v>
      </c>
      <c r="CE28" s="73">
        <v>1.5790645802999901</v>
      </c>
      <c r="CF28" s="73">
        <v>4.3430664999999903E-2</v>
      </c>
      <c r="CG28" s="73">
        <v>260.98644999999999</v>
      </c>
      <c r="CH28" s="73">
        <v>5072.895469</v>
      </c>
      <c r="CI28" s="73">
        <v>598.65263670000002</v>
      </c>
      <c r="CJ28" s="73">
        <v>491.11728739999899</v>
      </c>
      <c r="CK28" s="73">
        <v>106.42777877799899</v>
      </c>
      <c r="CL28" s="73">
        <v>0</v>
      </c>
      <c r="CM28" s="73">
        <v>69.511781679999999</v>
      </c>
      <c r="CN28" s="73">
        <v>4615.7439240000003</v>
      </c>
      <c r="CO28" s="73">
        <v>644.14333790000001</v>
      </c>
      <c r="CP28" s="73">
        <v>278.94534540000001</v>
      </c>
      <c r="CQ28" s="73"/>
      <c r="CR28" s="73"/>
      <c r="CS28" s="73"/>
      <c r="CT28" s="73"/>
      <c r="CU28" s="73"/>
      <c r="CV28" s="28">
        <f t="shared" si="1"/>
        <v>8.0003138345863759E-3</v>
      </c>
      <c r="CW28" s="40">
        <f t="shared" si="2"/>
        <v>-3.850615705307769E-5</v>
      </c>
      <c r="CX28" s="40">
        <f t="shared" si="3"/>
        <v>1.2044107886051062E-6</v>
      </c>
      <c r="CY28" s="40">
        <f t="shared" si="0"/>
        <v>-8.8768233514316798E-5</v>
      </c>
      <c r="CZ28" s="40"/>
      <c r="DA28" s="28"/>
      <c r="DB28" s="28"/>
      <c r="DC28" s="73"/>
      <c r="DD28" s="73"/>
      <c r="DE28" s="73"/>
      <c r="DF28" s="73"/>
      <c r="DG28" s="73"/>
      <c r="DH28" s="73"/>
      <c r="DI28" s="73"/>
      <c r="DJ28" s="73"/>
      <c r="DK28" s="73"/>
    </row>
    <row r="29" spans="1:115" x14ac:dyDescent="0.25">
      <c r="A29" s="90" t="s">
        <v>192</v>
      </c>
      <c r="B29" s="73">
        <v>7.5885918069999896</v>
      </c>
      <c r="C29" s="73">
        <v>37.404267419999996</v>
      </c>
      <c r="D29" s="73">
        <v>2.9183470659999999</v>
      </c>
      <c r="E29" s="73">
        <v>2.9183586300000002</v>
      </c>
      <c r="F29" s="73">
        <v>37.404046659999999</v>
      </c>
      <c r="G29" s="73">
        <v>37.403792719999998</v>
      </c>
      <c r="H29" s="73">
        <v>6.8907742299999999</v>
      </c>
      <c r="I29" s="73">
        <v>0.1022411801</v>
      </c>
      <c r="J29" s="73">
        <v>94.334191090999994</v>
      </c>
      <c r="K29" s="73">
        <v>94.334517582000004</v>
      </c>
      <c r="L29" s="73">
        <v>1204.0708999999999</v>
      </c>
      <c r="M29" s="73">
        <v>11.172890543999999</v>
      </c>
      <c r="N29" s="73">
        <v>11.173091697</v>
      </c>
      <c r="O29" s="73">
        <v>893.76611539999999</v>
      </c>
      <c r="P29" s="73">
        <v>893.79357619999996</v>
      </c>
      <c r="Q29" s="73">
        <v>78850.211289999905</v>
      </c>
      <c r="R29" s="73">
        <v>13369505.933</v>
      </c>
      <c r="S29" s="73">
        <v>78881.772299999997</v>
      </c>
      <c r="T29" s="73">
        <v>116.2743984</v>
      </c>
      <c r="U29" s="73">
        <v>234.91550118499899</v>
      </c>
      <c r="V29" s="73">
        <v>80.967627074000006</v>
      </c>
      <c r="W29" s="73">
        <v>487.46166540000002</v>
      </c>
      <c r="X29" s="73">
        <v>48.996753640000001</v>
      </c>
      <c r="Y29" s="73">
        <v>80.156080439999997</v>
      </c>
      <c r="Z29" s="73">
        <v>487.46187560499999</v>
      </c>
      <c r="AA29" s="73">
        <v>1641.4228800000001</v>
      </c>
      <c r="AB29" s="73">
        <v>1409.8467843999999</v>
      </c>
      <c r="AC29" s="73">
        <v>30.691994699999999</v>
      </c>
      <c r="AD29" s="73">
        <v>30.692045299999901</v>
      </c>
      <c r="AE29" s="73">
        <v>30.691533379999999</v>
      </c>
      <c r="AF29" s="73">
        <v>137.90045719099999</v>
      </c>
      <c r="AG29" s="73">
        <v>45.964564260000003</v>
      </c>
      <c r="AH29" s="73">
        <v>45.962870500000001</v>
      </c>
      <c r="AI29" s="73">
        <v>127.200942069999</v>
      </c>
      <c r="AJ29" s="73">
        <v>2.5467792395000002</v>
      </c>
      <c r="AK29" s="73">
        <v>15.607526249999999</v>
      </c>
      <c r="AL29" s="73">
        <v>1.5917024449999999</v>
      </c>
      <c r="AM29" s="73">
        <v>10.583365447</v>
      </c>
      <c r="AN29" s="73">
        <v>0</v>
      </c>
      <c r="AO29" s="73">
        <v>165.742986</v>
      </c>
      <c r="AP29" s="73">
        <v>4.1650169180000001</v>
      </c>
      <c r="AQ29" s="73">
        <v>4.1650185290000001</v>
      </c>
      <c r="AR29" s="73">
        <v>851.72278960000006</v>
      </c>
      <c r="AS29" s="73">
        <v>851.71274110000002</v>
      </c>
      <c r="AT29" s="73">
        <v>4123.8759449999998</v>
      </c>
      <c r="AU29" s="73">
        <v>1575.7259919999999</v>
      </c>
      <c r="AV29" s="73">
        <v>1575.663104</v>
      </c>
      <c r="AW29" s="73">
        <v>3311.3037543999999</v>
      </c>
      <c r="AX29" s="73">
        <v>5745.33565</v>
      </c>
      <c r="AY29" s="73">
        <v>4123.7118399999999</v>
      </c>
      <c r="AZ29" s="73">
        <v>125.38829579999999</v>
      </c>
      <c r="BA29" s="73">
        <v>0.36839574916999901</v>
      </c>
      <c r="BB29" s="73">
        <v>2448.3252032</v>
      </c>
      <c r="BC29" s="73">
        <v>2.4739993400000002</v>
      </c>
      <c r="BD29" s="73">
        <v>0.74376094849999996</v>
      </c>
      <c r="BE29" s="73">
        <v>136.35516999999999</v>
      </c>
      <c r="BF29" s="73">
        <v>18.481429182999999</v>
      </c>
      <c r="BG29" s="73">
        <v>1.6056680000000001</v>
      </c>
      <c r="BH29" s="73">
        <v>9.5239645169999998E-2</v>
      </c>
      <c r="BI29" s="73">
        <v>1782.6768422999901</v>
      </c>
      <c r="BJ29" s="73">
        <v>150.50847999999999</v>
      </c>
      <c r="BK29" s="73">
        <v>53.042999999999999</v>
      </c>
      <c r="BL29" s="73">
        <v>404.8185929</v>
      </c>
      <c r="BM29" s="73">
        <v>1377.86068174</v>
      </c>
      <c r="BN29" s="73">
        <v>16.735591115199998</v>
      </c>
      <c r="BO29" s="73">
        <v>0.20858257999999999</v>
      </c>
      <c r="BP29" s="73">
        <v>74.326340555000002</v>
      </c>
      <c r="BQ29" s="73">
        <v>0.225865907</v>
      </c>
      <c r="BR29" s="73">
        <v>26.720057700000002</v>
      </c>
      <c r="BS29" s="73">
        <v>1.3536498859999999</v>
      </c>
      <c r="BT29" s="73">
        <v>0.648859424499999</v>
      </c>
      <c r="BU29" s="73">
        <v>92.486273240000003</v>
      </c>
      <c r="BV29" s="73">
        <v>1.6340205000000001</v>
      </c>
      <c r="BW29" s="73">
        <v>23.35649617</v>
      </c>
      <c r="BX29" s="73">
        <v>13.51900968084</v>
      </c>
      <c r="BY29" s="73">
        <v>17.932319620000001</v>
      </c>
      <c r="BZ29" s="73">
        <v>0.57825745411699903</v>
      </c>
      <c r="CA29" s="73">
        <v>143.76086000000001</v>
      </c>
      <c r="CB29" s="73">
        <v>166.24834132999999</v>
      </c>
      <c r="CC29" s="73">
        <v>166.24920913</v>
      </c>
      <c r="CD29" s="73">
        <v>1471.9719037</v>
      </c>
      <c r="CE29" s="73">
        <v>1.4721011370999999</v>
      </c>
      <c r="CF29" s="73">
        <v>3.6534301300000002E-2</v>
      </c>
      <c r="CG29" s="73">
        <v>353.61896000000002</v>
      </c>
      <c r="CH29" s="73">
        <v>6030.3557919999903</v>
      </c>
      <c r="CI29" s="73">
        <v>681.93909726000004</v>
      </c>
      <c r="CJ29" s="73">
        <v>572.12218597999902</v>
      </c>
      <c r="CK29" s="73">
        <v>125.747242263</v>
      </c>
      <c r="CL29" s="73">
        <v>0</v>
      </c>
      <c r="CM29" s="73">
        <v>67.771272809999999</v>
      </c>
      <c r="CN29" s="73">
        <v>5109.12421299999</v>
      </c>
      <c r="CO29" s="73">
        <v>698.96469765999996</v>
      </c>
      <c r="CP29" s="73">
        <v>304.27279038</v>
      </c>
      <c r="CQ29" s="73"/>
      <c r="CR29" s="73"/>
      <c r="CS29" s="73"/>
      <c r="CT29" s="73"/>
      <c r="CU29" s="73"/>
      <c r="CV29" s="28">
        <f t="shared" si="1"/>
        <v>8.0003270583503695E-3</v>
      </c>
      <c r="CW29" s="40">
        <f t="shared" si="2"/>
        <v>-4.0180639402600228E-5</v>
      </c>
      <c r="CX29" s="40">
        <f t="shared" si="3"/>
        <v>-1.3644312598351319E-6</v>
      </c>
      <c r="CY29" s="40">
        <f t="shared" si="0"/>
        <v>-9.8506168432971084E-5</v>
      </c>
      <c r="CZ29" s="40"/>
      <c r="DA29" s="28"/>
      <c r="DB29" s="28"/>
      <c r="DC29" s="73"/>
      <c r="DD29" s="73"/>
      <c r="DE29" s="73"/>
      <c r="DF29" s="73"/>
      <c r="DG29" s="73"/>
      <c r="DH29" s="73"/>
      <c r="DI29" s="73"/>
      <c r="DJ29" s="73"/>
      <c r="DK29" s="73"/>
    </row>
    <row r="30" spans="1:115" x14ac:dyDescent="0.25">
      <c r="A30" s="90" t="s">
        <v>193</v>
      </c>
      <c r="B30" s="73">
        <v>4.9064790349999896</v>
      </c>
      <c r="C30" s="73">
        <v>25.295764367</v>
      </c>
      <c r="D30" s="73">
        <v>1.622986571</v>
      </c>
      <c r="E30" s="73">
        <v>1.6229911336</v>
      </c>
      <c r="F30" s="73">
        <v>25.295837512999999</v>
      </c>
      <c r="G30" s="73">
        <v>25.295672531999902</v>
      </c>
      <c r="H30" s="73">
        <v>3.7059596890000002</v>
      </c>
      <c r="I30" s="73">
        <v>1.9372339669999999E-2</v>
      </c>
      <c r="J30" s="73">
        <v>66.260010515099907</v>
      </c>
      <c r="K30" s="73">
        <v>66.260218218099993</v>
      </c>
      <c r="L30" s="73">
        <v>415.51049999999998</v>
      </c>
      <c r="M30" s="73">
        <v>9.4384199072000001</v>
      </c>
      <c r="N30" s="73">
        <v>9.4386840085999992</v>
      </c>
      <c r="O30" s="73">
        <v>339.15040037</v>
      </c>
      <c r="P30" s="73">
        <v>339.16097815000001</v>
      </c>
      <c r="Q30" s="73">
        <v>36537.861283999999</v>
      </c>
      <c r="R30" s="73">
        <v>6408234.9976000004</v>
      </c>
      <c r="S30" s="73">
        <v>36552.492249000003</v>
      </c>
      <c r="T30" s="73">
        <v>33.214993659999998</v>
      </c>
      <c r="U30" s="73">
        <v>146.71163878300001</v>
      </c>
      <c r="V30" s="73">
        <v>49.286618541700001</v>
      </c>
      <c r="W30" s="73">
        <v>210.23325396999999</v>
      </c>
      <c r="X30" s="73">
        <v>33.070941666000003</v>
      </c>
      <c r="Y30" s="73">
        <v>41.104376293000001</v>
      </c>
      <c r="Z30" s="73">
        <v>210.23247024</v>
      </c>
      <c r="AA30" s="73">
        <v>614.81291999999996</v>
      </c>
      <c r="AB30" s="73">
        <v>948.15417103999903</v>
      </c>
      <c r="AC30" s="73">
        <v>17.038506212000001</v>
      </c>
      <c r="AD30" s="73">
        <v>17.038409415</v>
      </c>
      <c r="AE30" s="73">
        <v>17.038262176</v>
      </c>
      <c r="AF30" s="73">
        <v>68.655173170199902</v>
      </c>
      <c r="AG30" s="73">
        <v>17.421435769999999</v>
      </c>
      <c r="AH30" s="73">
        <v>17.420724839999998</v>
      </c>
      <c r="AI30" s="73">
        <v>65.144712029999994</v>
      </c>
      <c r="AJ30" s="73">
        <v>1.3360334922999999</v>
      </c>
      <c r="AK30" s="73">
        <v>10.291912624999901</v>
      </c>
      <c r="AL30" s="73">
        <v>0.41948445600000001</v>
      </c>
      <c r="AM30" s="73">
        <v>6.2371862169999996</v>
      </c>
      <c r="AN30" s="73">
        <v>0</v>
      </c>
      <c r="AO30" s="73">
        <v>93.774349000000001</v>
      </c>
      <c r="AP30" s="73">
        <v>2.6958231957000001</v>
      </c>
      <c r="AQ30" s="73">
        <v>2.69580806139999</v>
      </c>
      <c r="AR30" s="73">
        <v>429.07004341999999</v>
      </c>
      <c r="AS30" s="73">
        <v>429.065836689999</v>
      </c>
      <c r="AT30" s="73">
        <v>1667.0532479999999</v>
      </c>
      <c r="AU30" s="73">
        <v>493.205159699999</v>
      </c>
      <c r="AV30" s="73">
        <v>493.18400300000002</v>
      </c>
      <c r="AW30" s="73">
        <v>1685.0584510399999</v>
      </c>
      <c r="AX30" s="73">
        <v>2177.5898149999998</v>
      </c>
      <c r="AY30" s="73">
        <v>1666.986625</v>
      </c>
      <c r="AZ30" s="73">
        <v>78.992302390000006</v>
      </c>
      <c r="BA30" s="73">
        <v>0.15907335969</v>
      </c>
      <c r="BB30" s="73">
        <v>1165.36622943</v>
      </c>
      <c r="BC30" s="73">
        <v>1.0577140621000001</v>
      </c>
      <c r="BD30" s="73">
        <v>0.31848970347</v>
      </c>
      <c r="BE30" s="73">
        <v>68.563856208000004</v>
      </c>
      <c r="BF30" s="73">
        <v>6.6290838143999897</v>
      </c>
      <c r="BG30" s="73">
        <v>0.60388355999999999</v>
      </c>
      <c r="BH30" s="73">
        <v>4.1959582684999899E-2</v>
      </c>
      <c r="BI30" s="73">
        <v>702.03551376999997</v>
      </c>
      <c r="BJ30" s="73">
        <v>51.938693999999998</v>
      </c>
      <c r="BK30" s="73">
        <v>24.937227</v>
      </c>
      <c r="BL30" s="73">
        <v>183.81259611999999</v>
      </c>
      <c r="BM30" s="73">
        <v>518.22396852500003</v>
      </c>
      <c r="BN30" s="73">
        <v>5.7936175375600003</v>
      </c>
      <c r="BO30" s="73">
        <v>8.0062229999999998E-2</v>
      </c>
      <c r="BP30" s="73">
        <v>26.843513858800002</v>
      </c>
      <c r="BQ30" s="73">
        <v>8.1870603700000003E-2</v>
      </c>
      <c r="BR30" s="73">
        <v>13.026171876999999</v>
      </c>
      <c r="BS30" s="73">
        <v>0.79411721469999996</v>
      </c>
      <c r="BT30" s="73">
        <v>0.30344435539999998</v>
      </c>
      <c r="BU30" s="73">
        <v>47.81542073</v>
      </c>
      <c r="BV30" s="73">
        <v>0.94911590899999998</v>
      </c>
      <c r="BW30" s="73">
        <v>10.02272355</v>
      </c>
      <c r="BX30" s="73">
        <v>4.6972470110899902</v>
      </c>
      <c r="BY30" s="73">
        <v>6.8202622599999998</v>
      </c>
      <c r="BZ30" s="73">
        <v>0.20482543078500001</v>
      </c>
      <c r="CA30" s="73">
        <v>88.876170000000002</v>
      </c>
      <c r="CB30" s="73">
        <v>81.753453622499904</v>
      </c>
      <c r="CC30" s="73">
        <v>81.753394403000001</v>
      </c>
      <c r="CD30" s="73">
        <v>704.69392851999999</v>
      </c>
      <c r="CE30" s="73">
        <v>1.0303549485499901</v>
      </c>
      <c r="CF30" s="73">
        <v>6.9223944200000002E-3</v>
      </c>
      <c r="CG30" s="73">
        <v>166.24893</v>
      </c>
      <c r="CH30" s="73">
        <v>2914.498517</v>
      </c>
      <c r="CI30" s="73">
        <v>325.30959823000001</v>
      </c>
      <c r="CJ30" s="73">
        <v>265.37363164999999</v>
      </c>
      <c r="CK30" s="73">
        <v>56.085300549800003</v>
      </c>
      <c r="CL30" s="73">
        <v>0</v>
      </c>
      <c r="CM30" s="73">
        <v>30.548275630399999</v>
      </c>
      <c r="CN30" s="73">
        <v>2546.7696194</v>
      </c>
      <c r="CO30" s="73">
        <v>369.545692199999</v>
      </c>
      <c r="CP30" s="73">
        <v>155.18955662399901</v>
      </c>
      <c r="CQ30" s="73"/>
      <c r="CR30" s="73"/>
      <c r="CS30" s="73"/>
      <c r="CT30" s="73"/>
      <c r="CU30" s="73"/>
      <c r="CV30" s="28">
        <f t="shared" si="1"/>
        <v>8.0003293779182198E-3</v>
      </c>
      <c r="CW30" s="40">
        <f t="shared" si="2"/>
        <v>-4.1343171876891287E-5</v>
      </c>
      <c r="CX30" s="40">
        <f t="shared" si="3"/>
        <v>-1.4968972073639761E-6</v>
      </c>
      <c r="CY30" s="40">
        <f t="shared" si="0"/>
        <v>-1.1978112406194583E-4</v>
      </c>
      <c r="CZ30" s="40"/>
      <c r="DA30" s="28"/>
      <c r="DB30" s="28"/>
      <c r="DC30" s="73"/>
      <c r="DD30" s="73"/>
      <c r="DE30" s="73"/>
      <c r="DF30" s="73"/>
      <c r="DG30" s="73"/>
      <c r="DH30" s="73"/>
      <c r="DI30" s="73"/>
      <c r="DJ30" s="73"/>
      <c r="DK30" s="73"/>
    </row>
    <row r="31" spans="1:115" x14ac:dyDescent="0.25">
      <c r="A31" s="90" t="s">
        <v>194</v>
      </c>
      <c r="B31" s="73">
        <v>19.71797119</v>
      </c>
      <c r="C31" s="73">
        <v>102.5526024</v>
      </c>
      <c r="D31" s="73">
        <v>6.2938200000000002</v>
      </c>
      <c r="E31" s="73">
        <v>6.29382777</v>
      </c>
      <c r="F31" s="73">
        <v>102.5528063</v>
      </c>
      <c r="G31" s="73">
        <v>102.5522021</v>
      </c>
      <c r="H31" s="73">
        <v>14.66582037</v>
      </c>
      <c r="I31" s="73">
        <v>0.14827608079999999</v>
      </c>
      <c r="J31" s="73">
        <v>235.32848960000001</v>
      </c>
      <c r="K31" s="73">
        <v>235.32718496000001</v>
      </c>
      <c r="L31" s="73">
        <v>2852.8904000000002</v>
      </c>
      <c r="M31" s="73">
        <v>37.726344245999996</v>
      </c>
      <c r="N31" s="73">
        <v>37.727218113999903</v>
      </c>
      <c r="O31" s="73">
        <v>1494.9671642999999</v>
      </c>
      <c r="P31" s="73">
        <v>1495.0138426000001</v>
      </c>
      <c r="Q31" s="73">
        <v>166203.70423</v>
      </c>
      <c r="R31" s="73">
        <v>35316681.719999999</v>
      </c>
      <c r="S31" s="73">
        <v>166270.18571999899</v>
      </c>
      <c r="T31" s="73">
        <v>194.77473860000001</v>
      </c>
      <c r="U31" s="73">
        <v>573.47613343</v>
      </c>
      <c r="V31" s="73">
        <v>191.86040882499901</v>
      </c>
      <c r="W31" s="73">
        <v>901.70892234999997</v>
      </c>
      <c r="X31" s="73">
        <v>117.49232259999999</v>
      </c>
      <c r="Y31" s="73">
        <v>158.98319151999999</v>
      </c>
      <c r="Z31" s="73">
        <v>901.70823025999903</v>
      </c>
      <c r="AA31" s="73">
        <v>2595.08563</v>
      </c>
      <c r="AB31" s="73">
        <v>3516.814327</v>
      </c>
      <c r="AC31" s="73">
        <v>65.192205999999999</v>
      </c>
      <c r="AD31" s="73">
        <v>65.192110600000007</v>
      </c>
      <c r="AE31" s="73">
        <v>65.191287399999993</v>
      </c>
      <c r="AF31" s="73">
        <v>273.68509677399999</v>
      </c>
      <c r="AG31" s="73">
        <v>102.25972179999999</v>
      </c>
      <c r="AH31" s="73">
        <v>102.2554848</v>
      </c>
      <c r="AI31" s="73">
        <v>260.6118434</v>
      </c>
      <c r="AJ31" s="73">
        <v>5.7513426039999898</v>
      </c>
      <c r="AK31" s="73">
        <v>39.164124770000001</v>
      </c>
      <c r="AL31" s="73">
        <v>2.5469087899999998</v>
      </c>
      <c r="AM31" s="73">
        <v>25.6941554</v>
      </c>
      <c r="AN31" s="73">
        <v>0</v>
      </c>
      <c r="AO31" s="73">
        <v>471.96249999999998</v>
      </c>
      <c r="AP31" s="73">
        <v>9.7932942899999897</v>
      </c>
      <c r="AQ31" s="73">
        <v>9.7933173450000002</v>
      </c>
      <c r="AR31" s="73">
        <v>2310.7985726000002</v>
      </c>
      <c r="AS31" s="73">
        <v>2310.781481</v>
      </c>
      <c r="AT31" s="73">
        <v>8993.8635099999992</v>
      </c>
      <c r="AU31" s="73">
        <v>3686.3351400000001</v>
      </c>
      <c r="AV31" s="73">
        <v>3686.1863800000001</v>
      </c>
      <c r="AW31" s="73">
        <v>6645.1297569999997</v>
      </c>
      <c r="AX31" s="73">
        <v>12781.961010000001</v>
      </c>
      <c r="AY31" s="73">
        <v>8993.5074199999999</v>
      </c>
      <c r="AZ31" s="73">
        <v>302.6196276</v>
      </c>
      <c r="BA31" s="73">
        <v>0.82482777656999995</v>
      </c>
      <c r="BB31" s="73">
        <v>4635.6251840000004</v>
      </c>
      <c r="BC31" s="73">
        <v>5.55269323</v>
      </c>
      <c r="BD31" s="73">
        <v>1.8168256309999999</v>
      </c>
      <c r="BE31" s="73">
        <v>289.27822159999999</v>
      </c>
      <c r="BF31" s="73">
        <v>43.591594268999998</v>
      </c>
      <c r="BG31" s="73">
        <v>3.9152029000000002</v>
      </c>
      <c r="BH31" s="73">
        <v>0.21813774987000001</v>
      </c>
      <c r="BI31" s="73">
        <v>4259.2257460000001</v>
      </c>
      <c r="BJ31" s="73">
        <v>356.61077999999998</v>
      </c>
      <c r="BK31" s="73">
        <v>140.43411</v>
      </c>
      <c r="BL31" s="73">
        <v>917.36101099999996</v>
      </c>
      <c r="BM31" s="73">
        <v>3341.8596068500001</v>
      </c>
      <c r="BN31" s="73">
        <v>39.6417511926999</v>
      </c>
      <c r="BO31" s="73">
        <v>0.51527332999999997</v>
      </c>
      <c r="BP31" s="73">
        <v>175.767253966</v>
      </c>
      <c r="BQ31" s="73">
        <v>0.56451204299999902</v>
      </c>
      <c r="BR31" s="73">
        <v>62.8357429</v>
      </c>
      <c r="BS31" s="73">
        <v>2.7208837699999999</v>
      </c>
      <c r="BT31" s="73">
        <v>1.433661587</v>
      </c>
      <c r="BU31" s="73">
        <v>209.8061725</v>
      </c>
      <c r="BV31" s="73">
        <v>3.7914045540000001</v>
      </c>
      <c r="BW31" s="73">
        <v>43.423755499999999</v>
      </c>
      <c r="BX31" s="73">
        <v>31.929871369299999</v>
      </c>
      <c r="BY31" s="73">
        <v>45.692485899999902</v>
      </c>
      <c r="BZ31" s="73">
        <v>1.3688793674399999</v>
      </c>
      <c r="CA31" s="73">
        <v>338.45242000000002</v>
      </c>
      <c r="CB31" s="73">
        <v>436.11193099000002</v>
      </c>
      <c r="CC31" s="73">
        <v>436.11270716000001</v>
      </c>
      <c r="CD31" s="73">
        <v>2751.3207143999998</v>
      </c>
      <c r="CE31" s="73">
        <v>3.66317588999999</v>
      </c>
      <c r="CF31" s="73">
        <v>5.2983723330000003E-2</v>
      </c>
      <c r="CG31" s="73">
        <v>936.23082999999997</v>
      </c>
      <c r="CH31" s="73">
        <v>11682.609807000001</v>
      </c>
      <c r="CI31" s="73">
        <v>1289.2181485999999</v>
      </c>
      <c r="CJ31" s="73">
        <v>1054.6283002999901</v>
      </c>
      <c r="CK31" s="73">
        <v>224.95808822999999</v>
      </c>
      <c r="CL31" s="73">
        <v>0</v>
      </c>
      <c r="CM31" s="73">
        <v>133.23277816999999</v>
      </c>
      <c r="CN31" s="73">
        <v>10096.655978999999</v>
      </c>
      <c r="CO31" s="73">
        <v>1425.8530378</v>
      </c>
      <c r="CP31" s="73">
        <v>607.51633900000002</v>
      </c>
      <c r="CQ31" s="73"/>
      <c r="CR31" s="73"/>
      <c r="CS31" s="73"/>
      <c r="CT31" s="73"/>
      <c r="CU31" s="73"/>
      <c r="CV31" s="28">
        <f t="shared" si="1"/>
        <v>8.00031557911942E-3</v>
      </c>
      <c r="CW31" s="40">
        <f t="shared" si="2"/>
        <v>-3.8911228066532342E-5</v>
      </c>
      <c r="CX31" s="40">
        <f t="shared" si="3"/>
        <v>1.2040099083347929E-6</v>
      </c>
      <c r="CY31" s="40">
        <f t="shared" si="0"/>
        <v>-1.2315771056867065E-4</v>
      </c>
      <c r="CZ31" s="40"/>
      <c r="DA31" s="28"/>
      <c r="DB31" s="28"/>
      <c r="DC31" s="73"/>
      <c r="DD31" s="73"/>
      <c r="DE31" s="73"/>
      <c r="DF31" s="73"/>
      <c r="DG31" s="73"/>
      <c r="DH31" s="73"/>
      <c r="DI31" s="73"/>
      <c r="DJ31" s="73"/>
      <c r="DK31" s="73"/>
    </row>
    <row r="32" spans="1:115" x14ac:dyDescent="0.25">
      <c r="A32" s="90" t="s">
        <v>195</v>
      </c>
      <c r="B32" s="73">
        <v>7.5138173899999998</v>
      </c>
      <c r="C32" s="73">
        <v>41.53373414</v>
      </c>
      <c r="D32" s="73">
        <v>3.7245914899999999</v>
      </c>
      <c r="E32" s="73">
        <v>3.72460653</v>
      </c>
      <c r="F32" s="73">
        <v>41.533730730000002</v>
      </c>
      <c r="G32" s="73">
        <v>41.533462229999998</v>
      </c>
      <c r="H32" s="73">
        <v>10.58257014</v>
      </c>
      <c r="I32" s="73">
        <v>0.21813839530000001</v>
      </c>
      <c r="J32" s="73">
        <v>93.645212719999904</v>
      </c>
      <c r="K32" s="73">
        <v>93.645853239999994</v>
      </c>
      <c r="L32" s="73">
        <v>1011.2756000000001</v>
      </c>
      <c r="M32" s="73">
        <v>10.043084295</v>
      </c>
      <c r="N32" s="73">
        <v>10.043276095</v>
      </c>
      <c r="O32" s="73">
        <v>634.66533370000002</v>
      </c>
      <c r="P32" s="73">
        <v>634.68511000000001</v>
      </c>
      <c r="Q32" s="73">
        <v>92635.102299999999</v>
      </c>
      <c r="R32" s="73">
        <v>16650892.316</v>
      </c>
      <c r="S32" s="73">
        <v>92672.207909999997</v>
      </c>
      <c r="T32" s="73">
        <v>76.200024799999994</v>
      </c>
      <c r="U32" s="73">
        <v>251.10516931299901</v>
      </c>
      <c r="V32" s="73">
        <v>80.615292761000006</v>
      </c>
      <c r="W32" s="73">
        <v>498.29207604999999</v>
      </c>
      <c r="X32" s="73">
        <v>60.548930599999998</v>
      </c>
      <c r="Y32" s="73">
        <v>87.736653279999999</v>
      </c>
      <c r="Z32" s="73">
        <v>498.29042805</v>
      </c>
      <c r="AA32" s="73">
        <v>1649.454</v>
      </c>
      <c r="AB32" s="73">
        <v>1528.3208749999999</v>
      </c>
      <c r="AC32" s="73">
        <v>38.730876500000001</v>
      </c>
      <c r="AD32" s="73">
        <v>38.730895799999999</v>
      </c>
      <c r="AE32" s="73">
        <v>38.730320499999998</v>
      </c>
      <c r="AF32" s="73">
        <v>140.48317979300001</v>
      </c>
      <c r="AG32" s="73">
        <v>81.511536100000001</v>
      </c>
      <c r="AH32" s="73">
        <v>81.508439899999999</v>
      </c>
      <c r="AI32" s="73">
        <v>144.71357864999999</v>
      </c>
      <c r="AJ32" s="73">
        <v>2.32576297799999</v>
      </c>
      <c r="AK32" s="73">
        <v>22.610082200000001</v>
      </c>
      <c r="AL32" s="73">
        <v>3.23020503</v>
      </c>
      <c r="AM32" s="73">
        <v>8.5713357299999995</v>
      </c>
      <c r="AN32" s="73">
        <v>0</v>
      </c>
      <c r="AO32" s="73">
        <v>153.712728</v>
      </c>
      <c r="AP32" s="73">
        <v>4.7848384799999897</v>
      </c>
      <c r="AQ32" s="73">
        <v>4.78484116</v>
      </c>
      <c r="AR32" s="73">
        <v>962.07786899999996</v>
      </c>
      <c r="AS32" s="73">
        <v>962.06677400000001</v>
      </c>
      <c r="AT32" s="73">
        <v>7096.1735499999904</v>
      </c>
      <c r="AU32" s="73">
        <v>3011.2520340000001</v>
      </c>
      <c r="AV32" s="73">
        <v>3011.1337199999998</v>
      </c>
      <c r="AW32" s="73">
        <v>3729.379085</v>
      </c>
      <c r="AX32" s="73">
        <v>10188.54358</v>
      </c>
      <c r="AY32" s="73">
        <v>7095.8873100000001</v>
      </c>
      <c r="AZ32" s="73">
        <v>143.99017169999999</v>
      </c>
      <c r="BA32" s="73">
        <v>0.44288125138000001</v>
      </c>
      <c r="BB32" s="73">
        <v>2728.455508</v>
      </c>
      <c r="BC32" s="73">
        <v>2.6929248499999998</v>
      </c>
      <c r="BD32" s="73">
        <v>0.86444087400000003</v>
      </c>
      <c r="BE32" s="73">
        <v>166.6219136</v>
      </c>
      <c r="BF32" s="73">
        <v>16.151470030999999</v>
      </c>
      <c r="BG32" s="73">
        <v>1.4617983000000001</v>
      </c>
      <c r="BH32" s="73">
        <v>0.13158035175999999</v>
      </c>
      <c r="BI32" s="73">
        <v>1701.019867</v>
      </c>
      <c r="BJ32" s="73">
        <v>126.41046</v>
      </c>
      <c r="BK32" s="73">
        <v>59.634765999999999</v>
      </c>
      <c r="BL32" s="73">
        <v>449.6705685</v>
      </c>
      <c r="BM32" s="73">
        <v>1251.3505187199901</v>
      </c>
      <c r="BN32" s="73">
        <v>14.125846491700001</v>
      </c>
      <c r="BO32" s="73">
        <v>0.18504129999999999</v>
      </c>
      <c r="BP32" s="73">
        <v>65.023390219999996</v>
      </c>
      <c r="BQ32" s="73">
        <v>0.41976361759999897</v>
      </c>
      <c r="BR32" s="73">
        <v>29.91895383</v>
      </c>
      <c r="BS32" s="73">
        <v>1.9556325750000001</v>
      </c>
      <c r="BT32" s="73">
        <v>0.76255861599999997</v>
      </c>
      <c r="BU32" s="73">
        <v>107.95113259999999</v>
      </c>
      <c r="BV32" s="73">
        <v>2.2969002160000001</v>
      </c>
      <c r="BW32" s="73">
        <v>27.284503099999998</v>
      </c>
      <c r="BX32" s="73">
        <v>11.60590729276</v>
      </c>
      <c r="BY32" s="73">
        <v>28.889075099999999</v>
      </c>
      <c r="BZ32" s="73">
        <v>0.50697988654000004</v>
      </c>
      <c r="CA32" s="73">
        <v>475.40140000000002</v>
      </c>
      <c r="CB32" s="73">
        <v>181.74317103999999</v>
      </c>
      <c r="CC32" s="73">
        <v>181.74307637000001</v>
      </c>
      <c r="CD32" s="73">
        <v>1648.1554014999999</v>
      </c>
      <c r="CE32" s="73">
        <v>1.5093271800000001</v>
      </c>
      <c r="CF32" s="73">
        <v>7.7947767000000001E-2</v>
      </c>
      <c r="CG32" s="73">
        <v>397.56810000000002</v>
      </c>
      <c r="CH32" s="73">
        <v>6312.9831869999998</v>
      </c>
      <c r="CI32" s="73">
        <v>740.34852816</v>
      </c>
      <c r="CJ32" s="73">
        <v>618.66715104999901</v>
      </c>
      <c r="CK32" s="73">
        <v>137.02187645999999</v>
      </c>
      <c r="CL32" s="73">
        <v>0</v>
      </c>
      <c r="CM32" s="73">
        <v>102.560113</v>
      </c>
      <c r="CN32" s="73">
        <v>5651.4002760000003</v>
      </c>
      <c r="CO32" s="73">
        <v>770.93887219999999</v>
      </c>
      <c r="CP32" s="73">
        <v>337.74622299999999</v>
      </c>
      <c r="CQ32" s="73"/>
      <c r="CR32" s="73"/>
      <c r="CS32" s="73"/>
      <c r="CT32" s="73"/>
      <c r="CU32" s="73"/>
      <c r="CV32" s="28">
        <f t="shared" si="1"/>
        <v>8.0003128474619538E-3</v>
      </c>
      <c r="CW32" s="40">
        <f t="shared" si="2"/>
        <v>-3.8625746349479375E-5</v>
      </c>
      <c r="CX32" s="40">
        <f t="shared" si="3"/>
        <v>-7.1734611318665714E-7</v>
      </c>
      <c r="CY32" s="40">
        <f t="shared" si="0"/>
        <v>-9.0560269211781367E-5</v>
      </c>
      <c r="CZ32" s="40"/>
      <c r="DA32" s="28"/>
      <c r="DB32" s="28"/>
      <c r="DC32" s="73"/>
      <c r="DD32" s="73"/>
      <c r="DE32" s="73"/>
      <c r="DF32" s="73"/>
      <c r="DG32" s="73"/>
      <c r="DH32" s="73"/>
      <c r="DI32" s="73"/>
      <c r="DJ32" s="73"/>
      <c r="DK32" s="73"/>
    </row>
    <row r="33" spans="1:115" x14ac:dyDescent="0.25">
      <c r="A33" s="90" t="s">
        <v>196</v>
      </c>
      <c r="B33" s="73">
        <v>34.654131239999998</v>
      </c>
      <c r="C33" s="73">
        <v>179.51992540000001</v>
      </c>
      <c r="D33" s="73">
        <v>11.7348289</v>
      </c>
      <c r="E33" s="73">
        <v>11.73482001</v>
      </c>
      <c r="F33" s="73">
        <v>179.52010319999999</v>
      </c>
      <c r="G33" s="73">
        <v>179.5189949</v>
      </c>
      <c r="H33" s="73">
        <v>26.152869460000002</v>
      </c>
      <c r="I33" s="73">
        <v>0.2481415545</v>
      </c>
      <c r="J33" s="73">
        <v>431.63004738400002</v>
      </c>
      <c r="K33" s="73">
        <v>431.63070311000001</v>
      </c>
      <c r="L33" s="73">
        <v>5775.3890000000001</v>
      </c>
      <c r="M33" s="73">
        <v>62.050114969999903</v>
      </c>
      <c r="N33" s="73">
        <v>62.051511750000003</v>
      </c>
      <c r="O33" s="73">
        <v>3166.2686619999999</v>
      </c>
      <c r="P33" s="73">
        <v>3166.3672569999999</v>
      </c>
      <c r="Q33" s="73">
        <v>259406.91390000001</v>
      </c>
      <c r="R33" s="73">
        <v>59686516.849999897</v>
      </c>
      <c r="S33" s="73">
        <v>259510.69046000001</v>
      </c>
      <c r="T33" s="73">
        <v>280.38644699999998</v>
      </c>
      <c r="U33" s="73">
        <v>1002.2616978900001</v>
      </c>
      <c r="V33" s="73">
        <v>352.53251052600001</v>
      </c>
      <c r="W33" s="73">
        <v>1538.4920262999999</v>
      </c>
      <c r="X33" s="73">
        <v>205.68168789999999</v>
      </c>
      <c r="Y33" s="73">
        <v>283.94574591999998</v>
      </c>
      <c r="Z33" s="73">
        <v>1538.4901464699999</v>
      </c>
      <c r="AA33" s="73">
        <v>4449.0239999999903</v>
      </c>
      <c r="AB33" s="73">
        <v>6188.0760799999998</v>
      </c>
      <c r="AC33" s="73">
        <v>119.158269199999</v>
      </c>
      <c r="AD33" s="73">
        <v>119.1578167</v>
      </c>
      <c r="AE33" s="73">
        <v>119.1565583</v>
      </c>
      <c r="AF33" s="73">
        <v>475.31600064700001</v>
      </c>
      <c r="AG33" s="73">
        <v>185.057168399999</v>
      </c>
      <c r="AH33" s="73">
        <v>185.04990369999999</v>
      </c>
      <c r="AI33" s="73">
        <v>462.50628970000002</v>
      </c>
      <c r="AJ33" s="73">
        <v>9.8280708799999896</v>
      </c>
      <c r="AK33" s="73">
        <v>70.56449508</v>
      </c>
      <c r="AL33" s="73">
        <v>4.3120113</v>
      </c>
      <c r="AM33" s="73">
        <v>44.327854619999997</v>
      </c>
      <c r="AN33" s="73">
        <v>0</v>
      </c>
      <c r="AO33" s="73">
        <v>819.61697700000002</v>
      </c>
      <c r="AP33" s="73">
        <v>17.255288409999999</v>
      </c>
      <c r="AQ33" s="73">
        <v>17.255275739999998</v>
      </c>
      <c r="AR33" s="73">
        <v>3726.9795294</v>
      </c>
      <c r="AS33" s="73">
        <v>3726.9463655999998</v>
      </c>
      <c r="AT33" s="73">
        <v>16060.7875</v>
      </c>
      <c r="AU33" s="73">
        <v>6886.2973099999999</v>
      </c>
      <c r="AV33" s="73">
        <v>6886.02267999999</v>
      </c>
      <c r="AW33" s="73">
        <v>11819.962879999999</v>
      </c>
      <c r="AX33" s="73">
        <v>23131.227859999999</v>
      </c>
      <c r="AY33" s="73">
        <v>16060.139569999999</v>
      </c>
      <c r="AZ33" s="73">
        <v>535.4667154</v>
      </c>
      <c r="BA33" s="73">
        <v>1.5610604393500001</v>
      </c>
      <c r="BB33" s="73">
        <v>8240.4830459999994</v>
      </c>
      <c r="BC33" s="73">
        <v>10.71845905</v>
      </c>
      <c r="BD33" s="73">
        <v>3.2874905590000001</v>
      </c>
      <c r="BE33" s="73">
        <v>498.38140920000001</v>
      </c>
      <c r="BF33" s="73">
        <v>87.530138940000001</v>
      </c>
      <c r="BG33" s="73">
        <v>7.6040177</v>
      </c>
      <c r="BH33" s="73">
        <v>0.392995537549999</v>
      </c>
      <c r="BI33" s="73">
        <v>8200.1725929999993</v>
      </c>
      <c r="BJ33" s="73">
        <v>721.92303000000004</v>
      </c>
      <c r="BK33" s="73">
        <v>241.41005999999999</v>
      </c>
      <c r="BL33" s="73">
        <v>1691.8086017000001</v>
      </c>
      <c r="BM33" s="73">
        <v>6508.3556960999904</v>
      </c>
      <c r="BN33" s="73">
        <v>80.180024145999994</v>
      </c>
      <c r="BO33" s="73">
        <v>0.98200030000000005</v>
      </c>
      <c r="BP33" s="73">
        <v>351.62025490500002</v>
      </c>
      <c r="BQ33" s="73">
        <v>0.96827240999999997</v>
      </c>
      <c r="BR33" s="73">
        <v>114.09577148</v>
      </c>
      <c r="BS33" s="73">
        <v>4.7872692150000002</v>
      </c>
      <c r="BT33" s="73">
        <v>2.669522325</v>
      </c>
      <c r="BU33" s="73">
        <v>379.4079706</v>
      </c>
      <c r="BV33" s="73">
        <v>6.7390124199999999</v>
      </c>
      <c r="BW33" s="73">
        <v>79.492152500000003</v>
      </c>
      <c r="BX33" s="73">
        <v>64.481962124739994</v>
      </c>
      <c r="BY33" s="73">
        <v>80.571676099999905</v>
      </c>
      <c r="BZ33" s="73">
        <v>2.74580720216</v>
      </c>
      <c r="CA33" s="73">
        <v>902.48</v>
      </c>
      <c r="CB33" s="73">
        <v>746.20910688000004</v>
      </c>
      <c r="CC33" s="73">
        <v>746.21085423</v>
      </c>
      <c r="CD33" s="73">
        <v>4907.7702275000001</v>
      </c>
      <c r="CE33" s="73">
        <v>6.4465852619999904</v>
      </c>
      <c r="CF33" s="73">
        <v>8.8669004799999895E-2</v>
      </c>
      <c r="CG33" s="73">
        <v>1609.4041999999999</v>
      </c>
      <c r="CH33" s="73">
        <v>21240.329588000001</v>
      </c>
      <c r="CI33" s="73">
        <v>2297.2096311</v>
      </c>
      <c r="CJ33" s="73">
        <v>1879.63203585</v>
      </c>
      <c r="CK33" s="73">
        <v>402.22878174999897</v>
      </c>
      <c r="CL33" s="73">
        <v>0</v>
      </c>
      <c r="CM33" s="73">
        <v>247.01354998999901</v>
      </c>
      <c r="CN33" s="73">
        <v>17899.79047</v>
      </c>
      <c r="CO33" s="73">
        <v>2534.1252850000001</v>
      </c>
      <c r="CP33" s="73">
        <v>1083.1665768</v>
      </c>
      <c r="CQ33" s="73"/>
      <c r="CR33" s="73"/>
      <c r="CS33" s="73"/>
      <c r="CT33" s="73"/>
      <c r="CU33" s="73"/>
      <c r="CV33" s="28">
        <f t="shared" si="1"/>
        <v>8.000317558585452E-3</v>
      </c>
      <c r="CW33" s="40">
        <f t="shared" si="2"/>
        <v>-3.9518801402702829E-5</v>
      </c>
      <c r="CX33" s="40">
        <f t="shared" si="3"/>
        <v>1.011588465286015E-6</v>
      </c>
      <c r="CY33" s="40">
        <f t="shared" si="0"/>
        <v>-1.0491762107210751E-4</v>
      </c>
      <c r="CZ33" s="40"/>
      <c r="DA33" s="28"/>
      <c r="DB33" s="28"/>
      <c r="DC33" s="73"/>
      <c r="DD33" s="73"/>
      <c r="DE33" s="73"/>
      <c r="DF33" s="73"/>
      <c r="DG33" s="73"/>
      <c r="DH33" s="73"/>
      <c r="DI33" s="73"/>
      <c r="DJ33" s="73"/>
      <c r="DK33" s="73"/>
    </row>
    <row r="34" spans="1:115" x14ac:dyDescent="0.25">
      <c r="A34" s="90" t="s">
        <v>197</v>
      </c>
      <c r="B34" s="73">
        <v>23.167056760000001</v>
      </c>
      <c r="C34" s="73">
        <v>110.94865129999999</v>
      </c>
      <c r="D34" s="73">
        <v>8.2687820199999997</v>
      </c>
      <c r="E34" s="73">
        <v>8.2687839449999991</v>
      </c>
      <c r="F34" s="73">
        <v>110.9486625</v>
      </c>
      <c r="G34" s="73">
        <v>110.9480322</v>
      </c>
      <c r="H34" s="73">
        <v>19.12634173</v>
      </c>
      <c r="I34" s="73">
        <v>0.24017548799999999</v>
      </c>
      <c r="J34" s="73">
        <v>326.42295569999999</v>
      </c>
      <c r="K34" s="73">
        <v>326.42290706</v>
      </c>
      <c r="L34" s="73">
        <v>3836.3024999999998</v>
      </c>
      <c r="M34" s="73">
        <v>33.500144000999903</v>
      </c>
      <c r="N34" s="73">
        <v>33.501036333999998</v>
      </c>
      <c r="O34" s="73">
        <v>1954.8614513</v>
      </c>
      <c r="P34" s="73">
        <v>1954.9223605</v>
      </c>
      <c r="Q34" s="73">
        <v>334860.59276999999</v>
      </c>
      <c r="R34" s="73">
        <v>55018035.109999999</v>
      </c>
      <c r="S34" s="73">
        <v>334994.54882999999</v>
      </c>
      <c r="T34" s="73">
        <v>328.291325999999</v>
      </c>
      <c r="U34" s="73">
        <v>694.4870095</v>
      </c>
      <c r="V34" s="73">
        <v>225.80621124599901</v>
      </c>
      <c r="W34" s="73">
        <v>1651.4718135999999</v>
      </c>
      <c r="X34" s="73">
        <v>143.46821456000001</v>
      </c>
      <c r="Y34" s="73">
        <v>271.00574460000001</v>
      </c>
      <c r="Z34" s="73">
        <v>1651.47006471999</v>
      </c>
      <c r="AA34" s="73">
        <v>5118.2067999999999</v>
      </c>
      <c r="AB34" s="73">
        <v>4201.6607029999996</v>
      </c>
      <c r="AC34" s="73">
        <v>85.282225600000004</v>
      </c>
      <c r="AD34" s="73">
        <v>85.282341549999998</v>
      </c>
      <c r="AE34" s="73">
        <v>85.281031099999893</v>
      </c>
      <c r="AF34" s="73">
        <v>455.33077355</v>
      </c>
      <c r="AG34" s="73">
        <v>153.79050050000001</v>
      </c>
      <c r="AH34" s="73">
        <v>153.78441290000001</v>
      </c>
      <c r="AI34" s="73">
        <v>447.161891279999</v>
      </c>
      <c r="AJ34" s="73">
        <v>7.6234664069999996</v>
      </c>
      <c r="AK34" s="73">
        <v>51.727590019999901</v>
      </c>
      <c r="AL34" s="73">
        <v>3.88511698999999</v>
      </c>
      <c r="AM34" s="73">
        <v>31.55397365</v>
      </c>
      <c r="AN34" s="73">
        <v>0</v>
      </c>
      <c r="AO34" s="73">
        <v>618.819524</v>
      </c>
      <c r="AP34" s="73">
        <v>11.86263668</v>
      </c>
      <c r="AQ34" s="73">
        <v>11.862639664</v>
      </c>
      <c r="AR34" s="73">
        <v>3635.24250169999</v>
      </c>
      <c r="AS34" s="73">
        <v>3635.2216144999902</v>
      </c>
      <c r="AT34" s="73">
        <v>13744.071379999899</v>
      </c>
      <c r="AU34" s="73">
        <v>5325.9425799999999</v>
      </c>
      <c r="AV34" s="73">
        <v>5325.727116</v>
      </c>
      <c r="AW34" s="73">
        <v>10944.551003</v>
      </c>
      <c r="AX34" s="73">
        <v>19223.04665</v>
      </c>
      <c r="AY34" s="73">
        <v>13743.516670000001</v>
      </c>
      <c r="AZ34" s="73">
        <v>389.6562083</v>
      </c>
      <c r="BA34" s="73">
        <v>1.3298541027599999</v>
      </c>
      <c r="BB34" s="73">
        <v>8255.8504599999997</v>
      </c>
      <c r="BC34" s="73">
        <v>8.3974400060000001</v>
      </c>
      <c r="BD34" s="73">
        <v>2.7698287370000001</v>
      </c>
      <c r="BE34" s="73">
        <v>453.50109939999999</v>
      </c>
      <c r="BF34" s="73">
        <v>59.861778749999999</v>
      </c>
      <c r="BG34" s="73">
        <v>5.5085319999999998</v>
      </c>
      <c r="BH34" s="73">
        <v>0.35282754376999997</v>
      </c>
      <c r="BI34" s="73">
        <v>6064.3619589999898</v>
      </c>
      <c r="BJ34" s="73">
        <v>479.53827000000001</v>
      </c>
      <c r="BK34" s="73">
        <v>221.31609</v>
      </c>
      <c r="BL34" s="73">
        <v>1373.29105399999</v>
      </c>
      <c r="BM34" s="73">
        <v>4691.0694967899999</v>
      </c>
      <c r="BN34" s="73">
        <v>53.402201738000002</v>
      </c>
      <c r="BO34" s="73">
        <v>0.723526</v>
      </c>
      <c r="BP34" s="73">
        <v>241.21466580000001</v>
      </c>
      <c r="BQ34" s="73">
        <v>0.792794675</v>
      </c>
      <c r="BR34" s="73">
        <v>97.373707269999997</v>
      </c>
      <c r="BS34" s="73">
        <v>5.3335687079999996</v>
      </c>
      <c r="BT34" s="73">
        <v>2.1418588430000001</v>
      </c>
      <c r="BU34" s="73">
        <v>331.20724330000002</v>
      </c>
      <c r="BV34" s="73">
        <v>4.6823248199999998</v>
      </c>
      <c r="BW34" s="73">
        <v>68.672183669999995</v>
      </c>
      <c r="BX34" s="73">
        <v>43.195480269900003</v>
      </c>
      <c r="BY34" s="73">
        <v>64.489648599999995</v>
      </c>
      <c r="BZ34" s="73">
        <v>1.8738884687299999</v>
      </c>
      <c r="CA34" s="73">
        <v>1296.3889999999999</v>
      </c>
      <c r="CB34" s="73">
        <v>716.35875477000002</v>
      </c>
      <c r="CC34" s="73">
        <v>716.35946967999996</v>
      </c>
      <c r="CD34" s="73">
        <v>5024.7588539999997</v>
      </c>
      <c r="CE34" s="73">
        <v>4.3621702726000002</v>
      </c>
      <c r="CF34" s="73">
        <v>8.5821939599999994E-2</v>
      </c>
      <c r="CG34" s="73">
        <v>1475.4422999999999</v>
      </c>
      <c r="CH34" s="73">
        <v>19083.461863</v>
      </c>
      <c r="CI34" s="73">
        <v>2322.0336155</v>
      </c>
      <c r="CJ34" s="73">
        <v>1958.1331311199899</v>
      </c>
      <c r="CK34" s="73">
        <v>433.35039540999998</v>
      </c>
      <c r="CL34" s="73">
        <v>0</v>
      </c>
      <c r="CM34" s="73">
        <v>251.070931135</v>
      </c>
      <c r="CN34" s="73">
        <v>17040.244094000001</v>
      </c>
      <c r="CO34" s="73">
        <v>2324.1614706999999</v>
      </c>
      <c r="CP34" s="73">
        <v>1029.7198943999999</v>
      </c>
      <c r="CQ34" s="73"/>
      <c r="CR34" s="73"/>
      <c r="CS34" s="73"/>
      <c r="CT34" s="73"/>
      <c r="CU34" s="73"/>
      <c r="CV34" s="28">
        <f t="shared" si="1"/>
        <v>8.0003187476008139E-3</v>
      </c>
      <c r="CW34" s="40">
        <f t="shared" si="2"/>
        <v>-3.9421976843528546E-5</v>
      </c>
      <c r="CX34" s="40">
        <f t="shared" si="3"/>
        <v>2.3221074355421372E-7</v>
      </c>
      <c r="CY34" s="40">
        <f t="shared" si="0"/>
        <v>-1.3026387352399471E-4</v>
      </c>
      <c r="CZ34" s="40"/>
      <c r="DA34" s="28"/>
      <c r="DB34" s="28"/>
      <c r="DC34" s="73"/>
      <c r="DD34" s="73"/>
      <c r="DE34" s="73"/>
      <c r="DF34" s="73"/>
      <c r="DG34" s="73"/>
      <c r="DH34" s="73"/>
      <c r="DI34" s="73"/>
      <c r="DJ34" s="73"/>
      <c r="DK34" s="73"/>
    </row>
    <row r="35" spans="1:115" x14ac:dyDescent="0.25">
      <c r="A35" s="90" t="s">
        <v>198</v>
      </c>
      <c r="B35" s="73">
        <v>4.5851274750000002</v>
      </c>
      <c r="C35" s="73">
        <v>24.382737540000001</v>
      </c>
      <c r="D35" s="73">
        <v>1.7474479279999999</v>
      </c>
      <c r="E35" s="73">
        <v>1.747456707</v>
      </c>
      <c r="F35" s="73">
        <v>24.382732179999898</v>
      </c>
      <c r="G35" s="73">
        <v>24.382593379999999</v>
      </c>
      <c r="H35" s="73">
        <v>4.5100838999999997</v>
      </c>
      <c r="I35" s="73">
        <v>8.1689676599999997E-2</v>
      </c>
      <c r="J35" s="73">
        <v>56.1896892399999</v>
      </c>
      <c r="K35" s="73">
        <v>56.189384691999997</v>
      </c>
      <c r="L35" s="73">
        <v>314.97626000000002</v>
      </c>
      <c r="M35" s="73">
        <v>6.446047557</v>
      </c>
      <c r="N35" s="73">
        <v>6.4462451679999999</v>
      </c>
      <c r="O35" s="73">
        <v>243.976079</v>
      </c>
      <c r="P35" s="73">
        <v>243.98368619999999</v>
      </c>
      <c r="Q35" s="73">
        <v>31661.7059999999</v>
      </c>
      <c r="R35" s="73">
        <v>5600653.1799999997</v>
      </c>
      <c r="S35" s="73">
        <v>31674.382659999999</v>
      </c>
      <c r="T35" s="73">
        <v>19.277040799999899</v>
      </c>
      <c r="U35" s="73">
        <v>135.61979897699999</v>
      </c>
      <c r="V35" s="73">
        <v>42.761758992799997</v>
      </c>
      <c r="W35" s="73">
        <v>166.69111986499999</v>
      </c>
      <c r="X35" s="73">
        <v>27.44907787</v>
      </c>
      <c r="Y35" s="73">
        <v>33.011718457999997</v>
      </c>
      <c r="Z35" s="73">
        <v>166.69125751999999</v>
      </c>
      <c r="AA35" s="73">
        <v>483.19468999999998</v>
      </c>
      <c r="AB35" s="73">
        <v>793.25861569999995</v>
      </c>
      <c r="AC35" s="73">
        <v>16.57405747</v>
      </c>
      <c r="AD35" s="73">
        <v>16.573998929999998</v>
      </c>
      <c r="AE35" s="73">
        <v>16.573814499999902</v>
      </c>
      <c r="AF35" s="73">
        <v>52.508462639400001</v>
      </c>
      <c r="AG35" s="73">
        <v>29.19808566</v>
      </c>
      <c r="AH35" s="73">
        <v>29.196905860000001</v>
      </c>
      <c r="AI35" s="73">
        <v>52.858244630000002</v>
      </c>
      <c r="AJ35" s="73">
        <v>1.2531817524</v>
      </c>
      <c r="AK35" s="73">
        <v>9.985371336</v>
      </c>
      <c r="AL35" s="73">
        <v>1.2306055730000001</v>
      </c>
      <c r="AM35" s="73">
        <v>5.4161808589999998</v>
      </c>
      <c r="AN35" s="73">
        <v>0</v>
      </c>
      <c r="AO35" s="73">
        <v>57.582408800000003</v>
      </c>
      <c r="AP35" s="73">
        <v>2.439171934</v>
      </c>
      <c r="AQ35" s="73">
        <v>2.4391723220000001</v>
      </c>
      <c r="AR35" s="73">
        <v>303.477662299999</v>
      </c>
      <c r="AS35" s="73">
        <v>303.47568810000001</v>
      </c>
      <c r="AT35" s="73">
        <v>2523.370257</v>
      </c>
      <c r="AU35" s="73">
        <v>1097.190599</v>
      </c>
      <c r="AV35" s="73">
        <v>1097.1462320000001</v>
      </c>
      <c r="AW35" s="73">
        <v>1430.5048657</v>
      </c>
      <c r="AX35" s="73">
        <v>3649.6136999999999</v>
      </c>
      <c r="AY35" s="73">
        <v>2523.2699199999902</v>
      </c>
      <c r="AZ35" s="73">
        <v>70.841589099999993</v>
      </c>
      <c r="BA35" s="73">
        <v>0.13580915693000001</v>
      </c>
      <c r="BB35" s="73">
        <v>959.39587039999901</v>
      </c>
      <c r="BC35" s="73">
        <v>0.9098616007</v>
      </c>
      <c r="BD35" s="73">
        <v>0.28195663849999902</v>
      </c>
      <c r="BE35" s="73">
        <v>76.957321059999998</v>
      </c>
      <c r="BF35" s="73">
        <v>5.0701535739999999</v>
      </c>
      <c r="BG35" s="73">
        <v>0.45915386000000002</v>
      </c>
      <c r="BH35" s="73">
        <v>4.0444328009999898E-2</v>
      </c>
      <c r="BI35" s="73">
        <v>574.87457840000002</v>
      </c>
      <c r="BJ35" s="73">
        <v>39.372214999999997</v>
      </c>
      <c r="BK35" s="73">
        <v>19.087502000000001</v>
      </c>
      <c r="BL35" s="73">
        <v>177.63799349999999</v>
      </c>
      <c r="BM35" s="73">
        <v>397.23608182999999</v>
      </c>
      <c r="BN35" s="73">
        <v>4.4031838388999898</v>
      </c>
      <c r="BO35" s="73">
        <v>5.7642350000000002E-2</v>
      </c>
      <c r="BP35" s="73">
        <v>20.664093679999901</v>
      </c>
      <c r="BQ35" s="73">
        <v>0.15025628889999901</v>
      </c>
      <c r="BR35" s="73">
        <v>11.08362818</v>
      </c>
      <c r="BS35" s="73">
        <v>0.64656092799999998</v>
      </c>
      <c r="BT35" s="73">
        <v>0.29059658500000002</v>
      </c>
      <c r="BU35" s="73">
        <v>42.205449539999996</v>
      </c>
      <c r="BV35" s="73">
        <v>1.11571836</v>
      </c>
      <c r="BW35" s="73">
        <v>10.51180295</v>
      </c>
      <c r="BX35" s="73">
        <v>3.6209741759999998</v>
      </c>
      <c r="BY35" s="73">
        <v>10.51603484</v>
      </c>
      <c r="BZ35" s="73">
        <v>0.158070040414999</v>
      </c>
      <c r="CA35" s="73">
        <v>134.77494999999999</v>
      </c>
      <c r="CB35" s="73">
        <v>59.043835420000001</v>
      </c>
      <c r="CC35" s="73">
        <v>59.043920266000001</v>
      </c>
      <c r="CD35" s="73">
        <v>557.77544523999995</v>
      </c>
      <c r="CE35" s="73">
        <v>0.81139042770000003</v>
      </c>
      <c r="CF35" s="73">
        <v>2.9190213400000001E-2</v>
      </c>
      <c r="CG35" s="73">
        <v>127.251755</v>
      </c>
      <c r="CH35" s="73">
        <v>2386.500524</v>
      </c>
      <c r="CI35" s="73">
        <v>261.68608334999999</v>
      </c>
      <c r="CJ35" s="73">
        <v>210.38821053999999</v>
      </c>
      <c r="CK35" s="73">
        <v>44.846937150999999</v>
      </c>
      <c r="CL35" s="73">
        <v>0</v>
      </c>
      <c r="CM35" s="73">
        <v>35.574431739999902</v>
      </c>
      <c r="CN35" s="73">
        <v>2124.2994225999901</v>
      </c>
      <c r="CO35" s="73">
        <v>298.53687919999999</v>
      </c>
      <c r="CP35" s="73">
        <v>127.65684073</v>
      </c>
      <c r="CQ35" s="73"/>
      <c r="CR35" s="73"/>
      <c r="CS35" s="73"/>
      <c r="CT35" s="73"/>
      <c r="CU35" s="73"/>
      <c r="CV35" s="28">
        <f t="shared" si="1"/>
        <v>8.0003222423238943E-3</v>
      </c>
      <c r="CW35" s="40">
        <f t="shared" si="2"/>
        <v>-3.9796447497994271E-5</v>
      </c>
      <c r="CX35" s="40">
        <f t="shared" si="3"/>
        <v>8.7509522761692548E-7</v>
      </c>
      <c r="CY35" s="40">
        <f t="shared" si="0"/>
        <v>-7.4292470292348711E-5</v>
      </c>
      <c r="CZ35" s="40"/>
      <c r="DA35" s="28"/>
      <c r="DB35" s="28"/>
      <c r="DC35" s="73"/>
      <c r="DD35" s="73"/>
      <c r="DE35" s="73"/>
      <c r="DF35" s="73"/>
      <c r="DG35" s="73"/>
      <c r="DH35" s="73"/>
      <c r="DI35" s="73"/>
      <c r="DJ35" s="73"/>
      <c r="DK35" s="73"/>
    </row>
    <row r="36" spans="1:115" x14ac:dyDescent="0.25">
      <c r="A36" s="90" t="s">
        <v>199</v>
      </c>
      <c r="B36" s="73">
        <v>35.801164129999997</v>
      </c>
      <c r="C36" s="73">
        <v>180.95014269999999</v>
      </c>
      <c r="D36" s="73">
        <v>13.396905820000001</v>
      </c>
      <c r="E36" s="73">
        <v>13.39694038</v>
      </c>
      <c r="F36" s="73">
        <v>180.95032570000001</v>
      </c>
      <c r="G36" s="73">
        <v>180.94916979999999</v>
      </c>
      <c r="H36" s="73">
        <v>30.774176359999998</v>
      </c>
      <c r="I36" s="73">
        <v>0.45858122340000002</v>
      </c>
      <c r="J36" s="73">
        <v>409.17719328999999</v>
      </c>
      <c r="K36" s="73">
        <v>409.17823319000001</v>
      </c>
      <c r="L36" s="73">
        <v>4260.8890000000001</v>
      </c>
      <c r="M36" s="73">
        <v>53.511223741999999</v>
      </c>
      <c r="N36" s="73">
        <v>53.512396072000001</v>
      </c>
      <c r="O36" s="73">
        <v>2617.181611</v>
      </c>
      <c r="P36" s="73">
        <v>2617.2634545000001</v>
      </c>
      <c r="Q36" s="73">
        <v>310305.83278</v>
      </c>
      <c r="R36" s="73">
        <v>57940457.844999999</v>
      </c>
      <c r="S36" s="73">
        <v>310430.02429999999</v>
      </c>
      <c r="T36" s="73">
        <v>298.25831199999999</v>
      </c>
      <c r="U36" s="73">
        <v>1053.7861452899999</v>
      </c>
      <c r="V36" s="73">
        <v>342.56442190500002</v>
      </c>
      <c r="W36" s="73">
        <v>1597.3382223199901</v>
      </c>
      <c r="X36" s="73">
        <v>209.60506849999999</v>
      </c>
      <c r="Y36" s="73">
        <v>293.36191300000002</v>
      </c>
      <c r="Z36" s="73">
        <v>1597.33601136999</v>
      </c>
      <c r="AA36" s="73">
        <v>4857.7905000000001</v>
      </c>
      <c r="AB36" s="73">
        <v>6230.1187869999903</v>
      </c>
      <c r="AC36" s="73">
        <v>124.3651923</v>
      </c>
      <c r="AD36" s="73">
        <v>124.3653698</v>
      </c>
      <c r="AE36" s="73">
        <v>124.363451099999</v>
      </c>
      <c r="AF36" s="73">
        <v>487.59847200199999</v>
      </c>
      <c r="AG36" s="73">
        <v>264.4881019</v>
      </c>
      <c r="AH36" s="73">
        <v>264.47730780000001</v>
      </c>
      <c r="AI36" s="73">
        <v>473.64806819999899</v>
      </c>
      <c r="AJ36" s="73">
        <v>10.594419765</v>
      </c>
      <c r="AK36" s="73">
        <v>76.117598979999997</v>
      </c>
      <c r="AL36" s="73">
        <v>7.1395873300000003</v>
      </c>
      <c r="AM36" s="73">
        <v>46.070228749999998</v>
      </c>
      <c r="AN36" s="73">
        <v>0</v>
      </c>
      <c r="AO36" s="73">
        <v>687.76969999999994</v>
      </c>
      <c r="AP36" s="73">
        <v>17.432755749999998</v>
      </c>
      <c r="AQ36" s="73">
        <v>17.43268887</v>
      </c>
      <c r="AR36" s="73">
        <v>3387.4871542999899</v>
      </c>
      <c r="AS36" s="73">
        <v>3387.4640002999899</v>
      </c>
      <c r="AT36" s="73">
        <v>22407.745139999999</v>
      </c>
      <c r="AU36" s="73">
        <v>10388.75505</v>
      </c>
      <c r="AV36" s="73">
        <v>10388.339840000001</v>
      </c>
      <c r="AW36" s="73">
        <v>12440.363587</v>
      </c>
      <c r="AX36" s="73">
        <v>33059.686300000001</v>
      </c>
      <c r="AY36" s="73">
        <v>22406.8481599999</v>
      </c>
      <c r="AZ36" s="73">
        <v>554.07594110000002</v>
      </c>
      <c r="BA36" s="73">
        <v>1.4130024800700001</v>
      </c>
      <c r="BB36" s="73">
        <v>8693.0075300000008</v>
      </c>
      <c r="BC36" s="73">
        <v>9.4713810800000005</v>
      </c>
      <c r="BD36" s="73">
        <v>2.9692661779999998</v>
      </c>
      <c r="BE36" s="73">
        <v>681.91052130000003</v>
      </c>
      <c r="BF36" s="73">
        <v>66.231356477999995</v>
      </c>
      <c r="BG36" s="73">
        <v>5.9306355000000002</v>
      </c>
      <c r="BH36" s="73">
        <v>0.38652074577000001</v>
      </c>
      <c r="BI36" s="73">
        <v>6848.7856906999996</v>
      </c>
      <c r="BJ36" s="73">
        <v>532.60789999999997</v>
      </c>
      <c r="BK36" s="73">
        <v>220.82628</v>
      </c>
      <c r="BL36" s="73">
        <v>1754.2735884000001</v>
      </c>
      <c r="BM36" s="73">
        <v>5094.5057678000003</v>
      </c>
      <c r="BN36" s="73">
        <v>59.329943379999897</v>
      </c>
      <c r="BO36" s="73">
        <v>0.75648886000000004</v>
      </c>
      <c r="BP36" s="73">
        <v>267.31120752999999</v>
      </c>
      <c r="BQ36" s="73">
        <v>1.33211167299999</v>
      </c>
      <c r="BR36" s="73">
        <v>110.03829364000001</v>
      </c>
      <c r="BS36" s="73">
        <v>5.3722830349999997</v>
      </c>
      <c r="BT36" s="73">
        <v>2.59134156699999</v>
      </c>
      <c r="BU36" s="73">
        <v>389.08256899999998</v>
      </c>
      <c r="BV36" s="73">
        <v>7.4254737999999998</v>
      </c>
      <c r="BW36" s="73">
        <v>84.928137149999998</v>
      </c>
      <c r="BX36" s="73">
        <v>48.0056069631</v>
      </c>
      <c r="BY36" s="73">
        <v>100.2306128</v>
      </c>
      <c r="BZ36" s="73">
        <v>2.0712558220799999</v>
      </c>
      <c r="CA36" s="73">
        <v>1054.1968999999999</v>
      </c>
      <c r="CB36" s="73">
        <v>646.67125569999996</v>
      </c>
      <c r="CC36" s="73">
        <v>646.67065496999999</v>
      </c>
      <c r="CD36" s="73">
        <v>5118.1938177000002</v>
      </c>
      <c r="CE36" s="73">
        <v>6.2577662399999996</v>
      </c>
      <c r="CF36" s="73">
        <v>0.16386570610000001</v>
      </c>
      <c r="CG36" s="73">
        <v>1472.1786999999999</v>
      </c>
      <c r="CH36" s="73">
        <v>21490.333063999999</v>
      </c>
      <c r="CI36" s="73">
        <v>2400.4180923999902</v>
      </c>
      <c r="CJ36" s="73">
        <v>1962.0678047500001</v>
      </c>
      <c r="CK36" s="73">
        <v>422.892608</v>
      </c>
      <c r="CL36" s="73">
        <v>0</v>
      </c>
      <c r="CM36" s="73">
        <v>298.37671038000002</v>
      </c>
      <c r="CN36" s="73">
        <v>18735.724914999999</v>
      </c>
      <c r="CO36" s="73">
        <v>2618.8444682999998</v>
      </c>
      <c r="CP36" s="73">
        <v>1128.7771877999901</v>
      </c>
      <c r="CQ36" s="73"/>
      <c r="CR36" s="73"/>
      <c r="CS36" s="73"/>
      <c r="CT36" s="73"/>
      <c r="CU36" s="73"/>
      <c r="CV36" s="28">
        <f t="shared" si="1"/>
        <v>8.0003209800572125E-3</v>
      </c>
      <c r="CW36" s="40">
        <f t="shared" si="2"/>
        <v>-3.938306879820115E-5</v>
      </c>
      <c r="CX36" s="40">
        <f t="shared" si="3"/>
        <v>9.2490848524555136E-7</v>
      </c>
      <c r="CY36" s="40">
        <f t="shared" si="0"/>
        <v>-9.1667361968525671E-5</v>
      </c>
      <c r="CZ36" s="40"/>
      <c r="DA36" s="28"/>
      <c r="DB36" s="28"/>
      <c r="DC36" s="73"/>
      <c r="DD36" s="73"/>
      <c r="DE36" s="73"/>
      <c r="DF36" s="73"/>
      <c r="DG36" s="73"/>
      <c r="DH36" s="73"/>
      <c r="DI36" s="73"/>
      <c r="DJ36" s="73"/>
      <c r="DK36" s="73"/>
    </row>
    <row r="37" spans="1:115" x14ac:dyDescent="0.25">
      <c r="A37" s="90" t="s">
        <v>200</v>
      </c>
      <c r="B37" s="73">
        <v>14.082593190000001</v>
      </c>
      <c r="C37" s="73">
        <v>76.977044070000005</v>
      </c>
      <c r="D37" s="73">
        <v>6.3727713499999998</v>
      </c>
      <c r="E37" s="73">
        <v>6.3727817299999998</v>
      </c>
      <c r="F37" s="73">
        <v>76.977046400000006</v>
      </c>
      <c r="G37" s="73">
        <v>76.976577800000001</v>
      </c>
      <c r="H37" s="73">
        <v>16.486988069999999</v>
      </c>
      <c r="I37" s="73">
        <v>0.30904106599999998</v>
      </c>
      <c r="J37" s="73">
        <v>167.74610846300001</v>
      </c>
      <c r="K37" s="73">
        <v>167.74507985</v>
      </c>
      <c r="L37" s="73">
        <v>1525.2710999999999</v>
      </c>
      <c r="M37" s="73">
        <v>21.585406240000001</v>
      </c>
      <c r="N37" s="73">
        <v>21.585912483000001</v>
      </c>
      <c r="O37" s="73">
        <v>1389.9560497</v>
      </c>
      <c r="P37" s="73">
        <v>1389.9991875000001</v>
      </c>
      <c r="Q37" s="73">
        <v>152202.11721</v>
      </c>
      <c r="R37" s="73">
        <v>26884331.572999999</v>
      </c>
      <c r="S37" s="73">
        <v>152262.98196999999</v>
      </c>
      <c r="T37" s="73">
        <v>176.0747447</v>
      </c>
      <c r="U37" s="73">
        <v>443.62536543399898</v>
      </c>
      <c r="V37" s="73">
        <v>150.93375068500001</v>
      </c>
      <c r="W37" s="73">
        <v>842.23963270000002</v>
      </c>
      <c r="X37" s="73">
        <v>98.358846599999893</v>
      </c>
      <c r="Y37" s="73">
        <v>143.66752009000001</v>
      </c>
      <c r="Z37" s="73">
        <v>842.23801366999896</v>
      </c>
      <c r="AA37" s="73">
        <v>2565.81115</v>
      </c>
      <c r="AB37" s="73">
        <v>2666.1547449999998</v>
      </c>
      <c r="AC37" s="73">
        <v>63.881416629999997</v>
      </c>
      <c r="AD37" s="73">
        <v>63.88133964</v>
      </c>
      <c r="AE37" s="73">
        <v>63.880505999999997</v>
      </c>
      <c r="AF37" s="73">
        <v>238.46958479499901</v>
      </c>
      <c r="AG37" s="73">
        <v>116.465458</v>
      </c>
      <c r="AH37" s="73">
        <v>116.4608545</v>
      </c>
      <c r="AI37" s="73">
        <v>246.6469132</v>
      </c>
      <c r="AJ37" s="73">
        <v>4.4708242220000001</v>
      </c>
      <c r="AK37" s="73">
        <v>36.176379709999999</v>
      </c>
      <c r="AL37" s="73">
        <v>4.6272199399999998</v>
      </c>
      <c r="AM37" s="73">
        <v>17.287246279999898</v>
      </c>
      <c r="AN37" s="73">
        <v>0</v>
      </c>
      <c r="AO37" s="73">
        <v>308.15193599999998</v>
      </c>
      <c r="AP37" s="73">
        <v>8.1044529959999991</v>
      </c>
      <c r="AQ37" s="73">
        <v>8.1044446600000004</v>
      </c>
      <c r="AR37" s="73">
        <v>1522.0797362999999</v>
      </c>
      <c r="AS37" s="73">
        <v>1522.0705269</v>
      </c>
      <c r="AT37" s="73">
        <v>10143.70455</v>
      </c>
      <c r="AU37" s="73">
        <v>4298.0033239999902</v>
      </c>
      <c r="AV37" s="73">
        <v>4297.832856</v>
      </c>
      <c r="AW37" s="73">
        <v>6132.1111449999999</v>
      </c>
      <c r="AX37" s="73">
        <v>14557.6004499999</v>
      </c>
      <c r="AY37" s="73">
        <v>10143.302240000001</v>
      </c>
      <c r="AZ37" s="73">
        <v>248.32882669999901</v>
      </c>
      <c r="BA37" s="73">
        <v>0.66175488626000001</v>
      </c>
      <c r="BB37" s="73">
        <v>4430.3270265000001</v>
      </c>
      <c r="BC37" s="73">
        <v>4.1399787220000004</v>
      </c>
      <c r="BD37" s="73">
        <v>1.31649496</v>
      </c>
      <c r="BE37" s="73">
        <v>288.88454849999999</v>
      </c>
      <c r="BF37" s="73">
        <v>24.437983583999898</v>
      </c>
      <c r="BG37" s="73">
        <v>2.2286868000000002</v>
      </c>
      <c r="BH37" s="73">
        <v>0.19031228964999999</v>
      </c>
      <c r="BI37" s="73">
        <v>2647.9105046999998</v>
      </c>
      <c r="BJ37" s="73">
        <v>190.65852000000001</v>
      </c>
      <c r="BK37" s="73">
        <v>93.129819999999995</v>
      </c>
      <c r="BL37" s="73">
        <v>735.16648469999996</v>
      </c>
      <c r="BM37" s="73">
        <v>1912.74443949999</v>
      </c>
      <c r="BN37" s="73">
        <v>21.308849546600001</v>
      </c>
      <c r="BO37" s="73">
        <v>0.28300384000000001</v>
      </c>
      <c r="BP37" s="73">
        <v>98.85169089</v>
      </c>
      <c r="BQ37" s="73">
        <v>0.64843137299999998</v>
      </c>
      <c r="BR37" s="73">
        <v>48.102934699999999</v>
      </c>
      <c r="BS37" s="73">
        <v>2.9655176779999999</v>
      </c>
      <c r="BT37" s="73">
        <v>1.1906629230000001</v>
      </c>
      <c r="BU37" s="73">
        <v>176.2032427</v>
      </c>
      <c r="BV37" s="73">
        <v>3.7362379499999898</v>
      </c>
      <c r="BW37" s="73">
        <v>45.08021565</v>
      </c>
      <c r="BX37" s="73">
        <v>17.483551079800002</v>
      </c>
      <c r="BY37" s="73">
        <v>45.570544900000002</v>
      </c>
      <c r="BZ37" s="73">
        <v>0.76471478751999999</v>
      </c>
      <c r="CA37" s="73">
        <v>724.06830000000002</v>
      </c>
      <c r="CB37" s="73">
        <v>293.57579291000002</v>
      </c>
      <c r="CC37" s="73">
        <v>293.57590314999999</v>
      </c>
      <c r="CD37" s="73">
        <v>2659.3360161999999</v>
      </c>
      <c r="CE37" s="73">
        <v>2.6643813559999998</v>
      </c>
      <c r="CF37" s="73">
        <v>0.1104304669</v>
      </c>
      <c r="CG37" s="73">
        <v>620.87210000000005</v>
      </c>
      <c r="CH37" s="73">
        <v>10768.258582</v>
      </c>
      <c r="CI37" s="73">
        <v>1211.4434853</v>
      </c>
      <c r="CJ37" s="73">
        <v>1007.44934945</v>
      </c>
      <c r="CK37" s="73">
        <v>221.71143982999999</v>
      </c>
      <c r="CL37" s="73">
        <v>0</v>
      </c>
      <c r="CM37" s="73">
        <v>158.62618422999901</v>
      </c>
      <c r="CN37" s="73">
        <v>9316.7041319999898</v>
      </c>
      <c r="CO37" s="73">
        <v>1265.0375102</v>
      </c>
      <c r="CP37" s="73">
        <v>552.83427210000002</v>
      </c>
      <c r="CQ37" s="73"/>
      <c r="CR37" s="73"/>
      <c r="CS37" s="73"/>
      <c r="CT37" s="73"/>
      <c r="CU37" s="73"/>
      <c r="CV37" s="28">
        <f t="shared" si="1"/>
        <v>8.0003197230214401E-3</v>
      </c>
      <c r="CW37" s="40">
        <f t="shared" si="2"/>
        <v>-3.9352776720241976E-5</v>
      </c>
      <c r="CX37" s="40">
        <f t="shared" si="3"/>
        <v>-1.584268008248498E-7</v>
      </c>
      <c r="CY37" s="40">
        <f t="shared" si="0"/>
        <v>-9.0346147726023639E-5</v>
      </c>
      <c r="CZ37" s="40"/>
      <c r="DA37" s="28"/>
      <c r="DB37" s="28"/>
      <c r="DC37" s="73"/>
      <c r="DD37" s="73"/>
      <c r="DE37" s="73"/>
      <c r="DF37" s="73"/>
      <c r="DG37" s="73"/>
      <c r="DH37" s="73"/>
      <c r="DI37" s="73"/>
      <c r="DJ37" s="73"/>
      <c r="DK37" s="73"/>
    </row>
    <row r="38" spans="1:115" x14ac:dyDescent="0.25">
      <c r="A38" s="90" t="s">
        <v>201</v>
      </c>
      <c r="B38" s="73">
        <v>13.69204833</v>
      </c>
      <c r="C38" s="73">
        <v>74.707416800000004</v>
      </c>
      <c r="D38" s="73">
        <v>6.0894346199999996</v>
      </c>
      <c r="E38" s="73">
        <v>6.08944054</v>
      </c>
      <c r="F38" s="73">
        <v>74.707316800000001</v>
      </c>
      <c r="G38" s="73">
        <v>74.7068747</v>
      </c>
      <c r="H38" s="73">
        <v>16.333274939999999</v>
      </c>
      <c r="I38" s="73">
        <v>0.31149796400000002</v>
      </c>
      <c r="J38" s="73">
        <v>163.28385316500001</v>
      </c>
      <c r="K38" s="73">
        <v>163.28351726599999</v>
      </c>
      <c r="L38" s="73">
        <v>1806.2267999999999</v>
      </c>
      <c r="M38" s="73">
        <v>18.55299797</v>
      </c>
      <c r="N38" s="73">
        <v>18.553408982000001</v>
      </c>
      <c r="O38" s="73">
        <v>1270.067454</v>
      </c>
      <c r="P38" s="73">
        <v>1270.1068212999901</v>
      </c>
      <c r="Q38" s="73">
        <v>105108.23384</v>
      </c>
      <c r="R38" s="73">
        <v>20929792.5259999</v>
      </c>
      <c r="S38" s="73">
        <v>105150.30058</v>
      </c>
      <c r="T38" s="73">
        <v>118.55847900000001</v>
      </c>
      <c r="U38" s="73">
        <v>407.949615005</v>
      </c>
      <c r="V38" s="73">
        <v>146.77999487700001</v>
      </c>
      <c r="W38" s="73">
        <v>776.81587300000001</v>
      </c>
      <c r="X38" s="73">
        <v>90.028326999999905</v>
      </c>
      <c r="Y38" s="73">
        <v>135.10388043</v>
      </c>
      <c r="Z38" s="73">
        <v>776.81599462999998</v>
      </c>
      <c r="AA38" s="73">
        <v>2717.1228000000001</v>
      </c>
      <c r="AB38" s="73">
        <v>2473.591512</v>
      </c>
      <c r="AC38" s="73">
        <v>64.005794399999999</v>
      </c>
      <c r="AD38" s="73">
        <v>64.0057379</v>
      </c>
      <c r="AE38" s="73">
        <v>64.0049037</v>
      </c>
      <c r="AF38" s="73">
        <v>215.70394064600001</v>
      </c>
      <c r="AG38" s="73">
        <v>113.07629129999999</v>
      </c>
      <c r="AH38" s="73">
        <v>113.07197069999999</v>
      </c>
      <c r="AI38" s="73">
        <v>216.26797234</v>
      </c>
      <c r="AJ38" s="73">
        <v>3.7555682350000001</v>
      </c>
      <c r="AK38" s="73">
        <v>33.549213989999998</v>
      </c>
      <c r="AL38" s="73">
        <v>4.6614778000000001</v>
      </c>
      <c r="AM38" s="73">
        <v>14.653990899999901</v>
      </c>
      <c r="AN38" s="73">
        <v>0</v>
      </c>
      <c r="AO38" s="73">
        <v>262.04545400000001</v>
      </c>
      <c r="AP38" s="73">
        <v>7.83501402</v>
      </c>
      <c r="AQ38" s="73">
        <v>7.83501812</v>
      </c>
      <c r="AR38" s="73">
        <v>1162.7903432999999</v>
      </c>
      <c r="AS38" s="73">
        <v>1162.7782927000001</v>
      </c>
      <c r="AT38" s="73">
        <v>9842.8614899999993</v>
      </c>
      <c r="AU38" s="73">
        <v>4178.5948099999996</v>
      </c>
      <c r="AV38" s="73">
        <v>4178.4260100000001</v>
      </c>
      <c r="AW38" s="73">
        <v>5706.98811199999</v>
      </c>
      <c r="AX38" s="73">
        <v>14133.977929999999</v>
      </c>
      <c r="AY38" s="73">
        <v>9842.4637199999997</v>
      </c>
      <c r="AZ38" s="73">
        <v>229.84675970000001</v>
      </c>
      <c r="BA38" s="73">
        <v>0.63225036109999999</v>
      </c>
      <c r="BB38" s="73">
        <v>4139.0597044999904</v>
      </c>
      <c r="BC38" s="73">
        <v>4.0989377999999999</v>
      </c>
      <c r="BD38" s="73">
        <v>1.24500693349999</v>
      </c>
      <c r="BE38" s="73">
        <v>227.4429336</v>
      </c>
      <c r="BF38" s="73">
        <v>27.954194717999901</v>
      </c>
      <c r="BG38" s="73">
        <v>2.4068559999999999</v>
      </c>
      <c r="BH38" s="73">
        <v>0.17601703830000001</v>
      </c>
      <c r="BI38" s="73">
        <v>2730.7743190000001</v>
      </c>
      <c r="BJ38" s="73">
        <v>225.7782</v>
      </c>
      <c r="BK38" s="73">
        <v>79.328093999999993</v>
      </c>
      <c r="BL38" s="73">
        <v>661.93791099999999</v>
      </c>
      <c r="BM38" s="73">
        <v>2068.83984706</v>
      </c>
      <c r="BN38" s="73">
        <v>25.1437558983</v>
      </c>
      <c r="BO38" s="73">
        <v>0.30011657000000003</v>
      </c>
      <c r="BP38" s="73">
        <v>112.405374714</v>
      </c>
      <c r="BQ38" s="73">
        <v>0.56477907400000005</v>
      </c>
      <c r="BR38" s="73">
        <v>42.652701180000001</v>
      </c>
      <c r="BS38" s="73">
        <v>2.3752922399999998</v>
      </c>
      <c r="BT38" s="73">
        <v>1.129755574</v>
      </c>
      <c r="BU38" s="73">
        <v>151.7019986</v>
      </c>
      <c r="BV38" s="73">
        <v>3.90199227</v>
      </c>
      <c r="BW38" s="73">
        <v>47.324651239999902</v>
      </c>
      <c r="BX38" s="73">
        <v>20.5083751351</v>
      </c>
      <c r="BY38" s="73">
        <v>40.367017799999999</v>
      </c>
      <c r="BZ38" s="73">
        <v>0.87919678185999905</v>
      </c>
      <c r="CA38" s="73">
        <v>397.7133</v>
      </c>
      <c r="CB38" s="73">
        <v>222.2048211</v>
      </c>
      <c r="CC38" s="73">
        <v>222.20405632999899</v>
      </c>
      <c r="CD38" s="73">
        <v>2477.2761366999998</v>
      </c>
      <c r="CE38" s="73">
        <v>2.4260864770000001</v>
      </c>
      <c r="CF38" s="73">
        <v>0.111308083499999</v>
      </c>
      <c r="CG38" s="73">
        <v>528.85599999999999</v>
      </c>
      <c r="CH38" s="73">
        <v>10024.167529</v>
      </c>
      <c r="CI38" s="73">
        <v>1129.460043</v>
      </c>
      <c r="CJ38" s="73">
        <v>943.89953159999902</v>
      </c>
      <c r="CK38" s="73">
        <v>208.70017404999999</v>
      </c>
      <c r="CL38" s="73">
        <v>0</v>
      </c>
      <c r="CM38" s="73">
        <v>133.44580479000001</v>
      </c>
      <c r="CN38" s="73">
        <v>8683.919903</v>
      </c>
      <c r="CO38" s="73">
        <v>1192.6712198999901</v>
      </c>
      <c r="CP38" s="73">
        <v>522.09088080000004</v>
      </c>
      <c r="CQ38" s="73"/>
      <c r="CR38" s="73"/>
      <c r="CS38" s="73"/>
      <c r="CT38" s="73"/>
      <c r="CU38" s="73"/>
      <c r="CV38" s="28">
        <f t="shared" si="1"/>
        <v>8.0003161077526891E-3</v>
      </c>
      <c r="CW38" s="40">
        <f t="shared" si="2"/>
        <v>-3.9243113491948095E-5</v>
      </c>
      <c r="CX38" s="40">
        <f t="shared" si="3"/>
        <v>-1.2593717378852606E-6</v>
      </c>
      <c r="CY38" s="40">
        <f t="shared" si="0"/>
        <v>-7.0473404506164378E-5</v>
      </c>
      <c r="CZ38" s="40"/>
      <c r="DA38" s="28"/>
      <c r="DB38" s="28"/>
      <c r="DC38" s="73"/>
      <c r="DD38" s="73"/>
      <c r="DE38" s="73"/>
      <c r="DF38" s="73"/>
      <c r="DG38" s="73"/>
      <c r="DH38" s="73"/>
      <c r="DI38" s="73"/>
      <c r="DJ38" s="73"/>
      <c r="DK38" s="73"/>
    </row>
    <row r="39" spans="1:115" x14ac:dyDescent="0.25">
      <c r="A39" s="90" t="s">
        <v>314</v>
      </c>
      <c r="B39" s="73">
        <v>32.195845300000002</v>
      </c>
      <c r="C39" s="73">
        <v>169.57981369999999</v>
      </c>
      <c r="D39" s="73">
        <v>12.27258279</v>
      </c>
      <c r="E39" s="73">
        <v>12.272598670000001</v>
      </c>
      <c r="F39" s="73">
        <v>169.57958529999999</v>
      </c>
      <c r="G39" s="73">
        <v>169.5786233</v>
      </c>
      <c r="H39" s="73">
        <v>29.462591700000001</v>
      </c>
      <c r="I39" s="73">
        <v>0.41825647300000002</v>
      </c>
      <c r="J39" s="73">
        <v>385.80348151999999</v>
      </c>
      <c r="K39" s="73">
        <v>385.80198064000001</v>
      </c>
      <c r="L39" s="73">
        <v>3955.9713999999999</v>
      </c>
      <c r="M39" s="73">
        <v>52.298360383000002</v>
      </c>
      <c r="N39" s="73">
        <v>52.299532899999903</v>
      </c>
      <c r="O39" s="73">
        <v>2375.3091289999902</v>
      </c>
      <c r="P39" s="73">
        <v>2375.3832375000002</v>
      </c>
      <c r="Q39" s="73">
        <v>258986.02893999999</v>
      </c>
      <c r="R39" s="73">
        <v>53177512.395000003</v>
      </c>
      <c r="S39" s="73">
        <v>259089.6709</v>
      </c>
      <c r="T39" s="73">
        <v>282.495383</v>
      </c>
      <c r="U39" s="73">
        <v>942.40325143499899</v>
      </c>
      <c r="V39" s="73">
        <v>319.44229402399998</v>
      </c>
      <c r="W39" s="73">
        <v>1502.1311173500001</v>
      </c>
      <c r="X39" s="73">
        <v>198.5418617</v>
      </c>
      <c r="Y39" s="73">
        <v>272.63549131999901</v>
      </c>
      <c r="Z39" s="73">
        <v>1502.12894823999</v>
      </c>
      <c r="AA39" s="73">
        <v>4553.0084999999999</v>
      </c>
      <c r="AB39" s="73">
        <v>5754.3218930000003</v>
      </c>
      <c r="AC39" s="73">
        <v>117.0194494</v>
      </c>
      <c r="AD39" s="73">
        <v>117.019432999999</v>
      </c>
      <c r="AE39" s="73">
        <v>117.01778880000001</v>
      </c>
      <c r="AF39" s="73">
        <v>451.61650052599998</v>
      </c>
      <c r="AG39" s="73">
        <v>214.6543313</v>
      </c>
      <c r="AH39" s="73">
        <v>214.6454693</v>
      </c>
      <c r="AI39" s="73">
        <v>447.58547449999998</v>
      </c>
      <c r="AJ39" s="73">
        <v>9.1054054600000001</v>
      </c>
      <c r="AK39" s="73">
        <v>72.339338799999993</v>
      </c>
      <c r="AL39" s="73">
        <v>6.6037522399999897</v>
      </c>
      <c r="AM39" s="73">
        <v>38.925890469999999</v>
      </c>
      <c r="AN39" s="73">
        <v>0</v>
      </c>
      <c r="AO39" s="73">
        <v>685.46727999999996</v>
      </c>
      <c r="AP39" s="73">
        <v>16.244059329999999</v>
      </c>
      <c r="AQ39" s="73">
        <v>16.244024679999999</v>
      </c>
      <c r="AR39" s="73">
        <v>3131.063877</v>
      </c>
      <c r="AS39" s="73">
        <v>3131.043017</v>
      </c>
      <c r="AT39" s="73">
        <v>18513.27738</v>
      </c>
      <c r="AU39" s="73">
        <v>8103.8434600000001</v>
      </c>
      <c r="AV39" s="73">
        <v>8103.5236999999997</v>
      </c>
      <c r="AW39" s="73">
        <v>11535.2863929999</v>
      </c>
      <c r="AX39" s="73">
        <v>26830.725399999999</v>
      </c>
      <c r="AY39" s="73">
        <v>18512.54738</v>
      </c>
      <c r="AZ39" s="73">
        <v>512.37570540000002</v>
      </c>
      <c r="BA39" s="73">
        <v>1.3119526707</v>
      </c>
      <c r="BB39" s="73">
        <v>8094.6806129999904</v>
      </c>
      <c r="BC39" s="73">
        <v>8.7214736399999992</v>
      </c>
      <c r="BD39" s="73">
        <v>2.7509419679999998</v>
      </c>
      <c r="BE39" s="73">
        <v>546.33815900000002</v>
      </c>
      <c r="BF39" s="73">
        <v>61.396779688000002</v>
      </c>
      <c r="BG39" s="73">
        <v>5.4886017000000002</v>
      </c>
      <c r="BH39" s="73">
        <v>0.36276134694000001</v>
      </c>
      <c r="BI39" s="73">
        <v>6224.3133710000002</v>
      </c>
      <c r="BJ39" s="73">
        <v>494.49540000000002</v>
      </c>
      <c r="BK39" s="73">
        <v>202.67232999999999</v>
      </c>
      <c r="BL39" s="73">
        <v>1520.0088449999901</v>
      </c>
      <c r="BM39" s="73">
        <v>4704.2974961399996</v>
      </c>
      <c r="BN39" s="73">
        <v>55.070449007000001</v>
      </c>
      <c r="BO39" s="73">
        <v>0.69796860000000005</v>
      </c>
      <c r="BP39" s="73">
        <v>247.67262385000001</v>
      </c>
      <c r="BQ39" s="73">
        <v>1.1265124559999999</v>
      </c>
      <c r="BR39" s="73">
        <v>99.849817639999998</v>
      </c>
      <c r="BS39" s="73">
        <v>5.0297586000000001</v>
      </c>
      <c r="BT39" s="73">
        <v>2.3939286740000001</v>
      </c>
      <c r="BU39" s="73">
        <v>350.77757500000001</v>
      </c>
      <c r="BV39" s="73">
        <v>7.1755509499999999</v>
      </c>
      <c r="BW39" s="73">
        <v>81.716996399999999</v>
      </c>
      <c r="BX39" s="73">
        <v>44.589992085399999</v>
      </c>
      <c r="BY39" s="73">
        <v>84.646435100000005</v>
      </c>
      <c r="BZ39" s="73">
        <v>1.92200225757</v>
      </c>
      <c r="CA39" s="73">
        <v>945.45669999999996</v>
      </c>
      <c r="CB39" s="73">
        <v>606.98344220000001</v>
      </c>
      <c r="CC39" s="73">
        <v>606.98345592999999</v>
      </c>
      <c r="CD39" s="73">
        <v>4805.5576229999997</v>
      </c>
      <c r="CE39" s="73">
        <v>5.771236805</v>
      </c>
      <c r="CF39" s="73">
        <v>0.14945642819999899</v>
      </c>
      <c r="CG39" s="73">
        <v>1351.1576</v>
      </c>
      <c r="CH39" s="73">
        <v>19948.55976</v>
      </c>
      <c r="CI39" s="73">
        <v>2226.4684769</v>
      </c>
      <c r="CJ39" s="73">
        <v>1827.3563392999999</v>
      </c>
      <c r="CK39" s="73">
        <v>394.74864203999999</v>
      </c>
      <c r="CL39" s="73">
        <v>0</v>
      </c>
      <c r="CM39" s="73">
        <v>268.2630393</v>
      </c>
      <c r="CN39" s="73">
        <v>17421.849886999898</v>
      </c>
      <c r="CO39" s="73">
        <v>2442.0558043000001</v>
      </c>
      <c r="CP39" s="73">
        <v>1051.2819973999999</v>
      </c>
      <c r="CQ39" s="73"/>
      <c r="CR39" s="73"/>
      <c r="CS39" s="73"/>
      <c r="CT39" s="73"/>
      <c r="CU39" s="73"/>
      <c r="CV39" s="28">
        <f t="shared" si="1"/>
        <v>8.0003178482829992E-3</v>
      </c>
      <c r="CW39" s="40">
        <f t="shared" si="2"/>
        <v>-3.9125714431874048E-5</v>
      </c>
      <c r="CX39" s="40">
        <f t="shared" si="3"/>
        <v>1.1294193578182283E-6</v>
      </c>
      <c r="CY39" s="40">
        <f t="shared" si="0"/>
        <v>-9.1373339093901078E-5</v>
      </c>
      <c r="CZ39" s="40"/>
      <c r="DA39" s="28"/>
      <c r="DB39" s="28"/>
      <c r="DC39" s="73"/>
      <c r="DD39" s="73"/>
      <c r="DE39" s="73"/>
      <c r="DF39" s="73"/>
      <c r="DG39" s="73"/>
      <c r="DH39" s="73"/>
      <c r="DI39" s="73"/>
      <c r="DJ39" s="73"/>
      <c r="DK39" s="73"/>
    </row>
    <row r="40" spans="1:115" x14ac:dyDescent="0.25">
      <c r="A40" s="90" t="s">
        <v>203</v>
      </c>
      <c r="B40" s="73">
        <v>2.4582354404000002</v>
      </c>
      <c r="C40" s="73">
        <v>12.989278517000001</v>
      </c>
      <c r="D40" s="73">
        <v>0.78614164419999999</v>
      </c>
      <c r="E40" s="73">
        <v>0.78613679800000003</v>
      </c>
      <c r="F40" s="73">
        <v>12.989260473</v>
      </c>
      <c r="G40" s="73">
        <v>12.989183107000001</v>
      </c>
      <c r="H40" s="73">
        <v>1.802312508</v>
      </c>
      <c r="I40" s="73">
        <v>1.7618129560000001E-2</v>
      </c>
      <c r="J40" s="73">
        <v>30.071820132999999</v>
      </c>
      <c r="K40" s="73">
        <v>30.071746981499999</v>
      </c>
      <c r="L40" s="73">
        <v>316.86290000000002</v>
      </c>
      <c r="M40" s="73">
        <v>4.9541064690000001</v>
      </c>
      <c r="N40" s="73">
        <v>4.9542169184400002</v>
      </c>
      <c r="O40" s="73">
        <v>199.58758897000001</v>
      </c>
      <c r="P40" s="73">
        <v>199.59381345</v>
      </c>
      <c r="Q40" s="73">
        <v>17836.831653500001</v>
      </c>
      <c r="R40" s="73">
        <v>3368251.2063000002</v>
      </c>
      <c r="S40" s="73">
        <v>17843.974838999999</v>
      </c>
      <c r="T40" s="73">
        <v>22.344426499999901</v>
      </c>
      <c r="U40" s="73">
        <v>72.327532406000003</v>
      </c>
      <c r="V40" s="73">
        <v>24.242516911599999</v>
      </c>
      <c r="W40" s="73">
        <v>116.806600363</v>
      </c>
      <c r="X40" s="73">
        <v>14.7577601899999</v>
      </c>
      <c r="Y40" s="73">
        <v>20.782843150999899</v>
      </c>
      <c r="Z40" s="73">
        <v>116.80732752</v>
      </c>
      <c r="AA40" s="73">
        <v>361.02472999999998</v>
      </c>
      <c r="AB40" s="73">
        <v>442.19067589999997</v>
      </c>
      <c r="AC40" s="73">
        <v>8.1739300769999996</v>
      </c>
      <c r="AD40" s="73">
        <v>8.1739256099999995</v>
      </c>
      <c r="AE40" s="73">
        <v>8.1738098219999902</v>
      </c>
      <c r="AF40" s="73">
        <v>35.230613500300002</v>
      </c>
      <c r="AG40" s="73">
        <v>11.493404264999899</v>
      </c>
      <c r="AH40" s="73">
        <v>11.493042663999899</v>
      </c>
      <c r="AI40" s="73">
        <v>33.052962446999999</v>
      </c>
      <c r="AJ40" s="73">
        <v>0.72368816790000001</v>
      </c>
      <c r="AK40" s="73">
        <v>4.7245966189999997</v>
      </c>
      <c r="AL40" s="73">
        <v>0.304363367</v>
      </c>
      <c r="AM40" s="73">
        <v>3.2792033969999999</v>
      </c>
      <c r="AN40" s="73">
        <v>0</v>
      </c>
      <c r="AO40" s="73">
        <v>53.585096499999999</v>
      </c>
      <c r="AP40" s="73">
        <v>1.2516047605</v>
      </c>
      <c r="AQ40" s="73">
        <v>1.251602543</v>
      </c>
      <c r="AR40" s="73">
        <v>213.64220053</v>
      </c>
      <c r="AS40" s="73">
        <v>213.64091988000001</v>
      </c>
      <c r="AT40" s="73">
        <v>1022.440888</v>
      </c>
      <c r="AU40" s="73">
        <v>402.73997439999903</v>
      </c>
      <c r="AV40" s="73">
        <v>402.72505059999997</v>
      </c>
      <c r="AW40" s="73">
        <v>855.04212589999997</v>
      </c>
      <c r="AX40" s="73">
        <v>1436.6152119999999</v>
      </c>
      <c r="AY40" s="73">
        <v>1022.400523</v>
      </c>
      <c r="AZ40" s="73">
        <v>37.757360859999999</v>
      </c>
      <c r="BA40" s="73">
        <v>8.9516364249999994E-2</v>
      </c>
      <c r="BB40" s="73">
        <v>602.63290356000005</v>
      </c>
      <c r="BC40" s="73">
        <v>0.62182806010000002</v>
      </c>
      <c r="BD40" s="73">
        <v>0.189764262839999</v>
      </c>
      <c r="BE40" s="73">
        <v>35.411785420000001</v>
      </c>
      <c r="BF40" s="73">
        <v>4.8332717897000004</v>
      </c>
      <c r="BG40" s="73">
        <v>0.42240620000000001</v>
      </c>
      <c r="BH40" s="73">
        <v>2.2543931480000001E-2</v>
      </c>
      <c r="BI40" s="73">
        <v>467.364651559999</v>
      </c>
      <c r="BJ40" s="73">
        <v>39.608265000000003</v>
      </c>
      <c r="BK40" s="73">
        <v>13.939800999999999</v>
      </c>
      <c r="BL40" s="73">
        <v>104.979096009999</v>
      </c>
      <c r="BM40" s="73">
        <v>362.38372769199998</v>
      </c>
      <c r="BN40" s="73">
        <v>4.4014399345499999</v>
      </c>
      <c r="BO40" s="73">
        <v>5.431656E-2</v>
      </c>
      <c r="BP40" s="73">
        <v>19.474605356799898</v>
      </c>
      <c r="BQ40" s="73">
        <v>5.73394864E-2</v>
      </c>
      <c r="BR40" s="73">
        <v>6.8811382249999999</v>
      </c>
      <c r="BS40" s="73">
        <v>0.30255690359999998</v>
      </c>
      <c r="BT40" s="73">
        <v>0.1625017282</v>
      </c>
      <c r="BU40" s="73">
        <v>23.595046013999902</v>
      </c>
      <c r="BV40" s="73">
        <v>0.46782730049999999</v>
      </c>
      <c r="BW40" s="73">
        <v>5.5915966419999998</v>
      </c>
      <c r="BX40" s="73">
        <v>3.545234808095</v>
      </c>
      <c r="BY40" s="73">
        <v>4.7722111829999996</v>
      </c>
      <c r="BZ40" s="73">
        <v>0.15132672540699901</v>
      </c>
      <c r="CA40" s="73">
        <v>29.482344000000001</v>
      </c>
      <c r="CB40" s="73">
        <v>41.325405889000002</v>
      </c>
      <c r="CC40" s="73">
        <v>41.325605208999903</v>
      </c>
      <c r="CD40" s="73">
        <v>358.65271238999998</v>
      </c>
      <c r="CE40" s="73">
        <v>0.47064264022000002</v>
      </c>
      <c r="CF40" s="73">
        <v>6.2953628099999999E-3</v>
      </c>
      <c r="CG40" s="73">
        <v>92.93253</v>
      </c>
      <c r="CH40" s="73">
        <v>1516.3370952</v>
      </c>
      <c r="CI40" s="73">
        <v>168.78159910900001</v>
      </c>
      <c r="CJ40" s="73">
        <v>138.66555271499999</v>
      </c>
      <c r="CK40" s="73">
        <v>29.691683244399901</v>
      </c>
      <c r="CL40" s="73">
        <v>0</v>
      </c>
      <c r="CM40" s="73">
        <v>16.371365090800001</v>
      </c>
      <c r="CN40" s="73">
        <v>1305.1837484999901</v>
      </c>
      <c r="CO40" s="73">
        <v>184.59284506999899</v>
      </c>
      <c r="CP40" s="73">
        <v>78.955727914999997</v>
      </c>
      <c r="CQ40" s="73"/>
      <c r="CR40" s="73"/>
      <c r="CS40" s="73"/>
      <c r="CT40" s="73"/>
      <c r="CU40" s="73"/>
      <c r="CV40" s="28">
        <f t="shared" si="1"/>
        <v>8.0003359069261339E-3</v>
      </c>
      <c r="CW40" s="40">
        <f t="shared" si="2"/>
        <v>-4.1106807519349087E-5</v>
      </c>
      <c r="CX40" s="40">
        <f t="shared" si="3"/>
        <v>3.9109889759777503E-6</v>
      </c>
      <c r="CY40" s="40">
        <f t="shared" si="0"/>
        <v>-9.2751259944875229E-5</v>
      </c>
      <c r="CZ40" s="40"/>
      <c r="DA40" s="28"/>
      <c r="DB40" s="28"/>
      <c r="DC40" s="73"/>
      <c r="DD40" s="73"/>
      <c r="DE40" s="73"/>
      <c r="DF40" s="73"/>
      <c r="DG40" s="73"/>
      <c r="DH40" s="73"/>
      <c r="DI40" s="73"/>
      <c r="DJ40" s="73"/>
      <c r="DK40" s="73"/>
    </row>
    <row r="41" spans="1:115" x14ac:dyDescent="0.25">
      <c r="A41" s="90" t="s">
        <v>204</v>
      </c>
      <c r="B41" s="73">
        <v>13.7335162699999</v>
      </c>
      <c r="C41" s="73">
        <v>73.430117999999993</v>
      </c>
      <c r="D41" s="73">
        <v>6.1788569400000002</v>
      </c>
      <c r="E41" s="73">
        <v>6.1788610899999998</v>
      </c>
      <c r="F41" s="73">
        <v>73.430196800000004</v>
      </c>
      <c r="G41" s="73">
        <v>73.429751499999995</v>
      </c>
      <c r="H41" s="73">
        <v>16.748400350000001</v>
      </c>
      <c r="I41" s="73">
        <v>0.327313420399999</v>
      </c>
      <c r="J41" s="73">
        <v>184.75464469400001</v>
      </c>
      <c r="K41" s="73">
        <v>184.754732166</v>
      </c>
      <c r="L41" s="73">
        <v>1939.788</v>
      </c>
      <c r="M41" s="73">
        <v>18.267278289</v>
      </c>
      <c r="N41" s="73">
        <v>18.267641804</v>
      </c>
      <c r="O41" s="73">
        <v>1113.3266619999999</v>
      </c>
      <c r="P41" s="73">
        <v>1113.3611489999901</v>
      </c>
      <c r="Q41" s="73">
        <v>196461.07571999999</v>
      </c>
      <c r="R41" s="73">
        <v>30770264.239999998</v>
      </c>
      <c r="S41" s="73">
        <v>196539.71821999899</v>
      </c>
      <c r="T41" s="73">
        <v>210.13579999999999</v>
      </c>
      <c r="U41" s="73">
        <v>435.021587748</v>
      </c>
      <c r="V41" s="73">
        <v>140.48712470999999</v>
      </c>
      <c r="W41" s="73">
        <v>1017.5534803</v>
      </c>
      <c r="X41" s="73">
        <v>97.983299799999998</v>
      </c>
      <c r="Y41" s="73">
        <v>164.98403579999999</v>
      </c>
      <c r="Z41" s="73">
        <v>1017.55321582</v>
      </c>
      <c r="AA41" s="73">
        <v>3229.2359999999999</v>
      </c>
      <c r="AB41" s="73">
        <v>2609.697604</v>
      </c>
      <c r="AC41" s="73">
        <v>64.328598799999995</v>
      </c>
      <c r="AD41" s="73">
        <v>64.328591299999999</v>
      </c>
      <c r="AE41" s="73">
        <v>64.327683899999997</v>
      </c>
      <c r="AF41" s="73">
        <v>273.57003993000001</v>
      </c>
      <c r="AG41" s="73">
        <v>132.7377037</v>
      </c>
      <c r="AH41" s="73">
        <v>132.73235589999999</v>
      </c>
      <c r="AI41" s="73">
        <v>279.717883499999</v>
      </c>
      <c r="AJ41" s="73">
        <v>4.529126464</v>
      </c>
      <c r="AK41" s="73">
        <v>36.076067119999998</v>
      </c>
      <c r="AL41" s="73">
        <v>4.88019011</v>
      </c>
      <c r="AM41" s="73">
        <v>16.753948999999999</v>
      </c>
      <c r="AN41" s="73">
        <v>0</v>
      </c>
      <c r="AO41" s="73">
        <v>336.02231699999999</v>
      </c>
      <c r="AP41" s="73">
        <v>8.0405018399999992</v>
      </c>
      <c r="AQ41" s="73">
        <v>8.0405218650000005</v>
      </c>
      <c r="AR41" s="73">
        <v>1844.45554899999</v>
      </c>
      <c r="AS41" s="73">
        <v>1844.4372777000001</v>
      </c>
      <c r="AT41" s="73">
        <v>11471.955099999999</v>
      </c>
      <c r="AU41" s="73">
        <v>4987.5107900000003</v>
      </c>
      <c r="AV41" s="73">
        <v>4987.3109640000002</v>
      </c>
      <c r="AW41" s="73">
        <v>6864.3988039999904</v>
      </c>
      <c r="AX41" s="73">
        <v>16591.556199999999</v>
      </c>
      <c r="AY41" s="73">
        <v>11471.498369999999</v>
      </c>
      <c r="AZ41" s="73">
        <v>250.32817510000001</v>
      </c>
      <c r="BA41" s="73">
        <v>0.79015465360000003</v>
      </c>
      <c r="BB41" s="73">
        <v>5140.9225340000003</v>
      </c>
      <c r="BC41" s="73">
        <v>4.8798694930000002</v>
      </c>
      <c r="BD41" s="73">
        <v>1.5581681969999901</v>
      </c>
      <c r="BE41" s="73">
        <v>295.25247159999998</v>
      </c>
      <c r="BF41" s="73">
        <v>30.719232118999901</v>
      </c>
      <c r="BG41" s="73">
        <v>2.7708499999999998</v>
      </c>
      <c r="BH41" s="73">
        <v>0.22731339619999999</v>
      </c>
      <c r="BI41" s="73">
        <v>3186.7082309999901</v>
      </c>
      <c r="BJ41" s="73">
        <v>242.47475</v>
      </c>
      <c r="BK41" s="73">
        <v>109.97617</v>
      </c>
      <c r="BL41" s="73">
        <v>814.99153239999896</v>
      </c>
      <c r="BM41" s="73">
        <v>2371.7174623000001</v>
      </c>
      <c r="BN41" s="73">
        <v>27.066459381999898</v>
      </c>
      <c r="BO41" s="73">
        <v>0.35762864</v>
      </c>
      <c r="BP41" s="73">
        <v>123.63523860399999</v>
      </c>
      <c r="BQ41" s="73">
        <v>0.71772783600000001</v>
      </c>
      <c r="BR41" s="73">
        <v>54.33560044</v>
      </c>
      <c r="BS41" s="73">
        <v>3.3556214</v>
      </c>
      <c r="BT41" s="73">
        <v>1.3437800879999999</v>
      </c>
      <c r="BU41" s="73">
        <v>193.87938399999999</v>
      </c>
      <c r="BV41" s="73">
        <v>3.800730025</v>
      </c>
      <c r="BW41" s="73">
        <v>48.902228200000003</v>
      </c>
      <c r="BX41" s="73">
        <v>22.138493132249899</v>
      </c>
      <c r="BY41" s="73">
        <v>51.084328099999901</v>
      </c>
      <c r="BZ41" s="73">
        <v>0.96363887128999903</v>
      </c>
      <c r="CA41" s="73">
        <v>815.32709999999997</v>
      </c>
      <c r="CB41" s="73">
        <v>349.66836475000002</v>
      </c>
      <c r="CC41" s="73">
        <v>349.66877899999997</v>
      </c>
      <c r="CD41" s="73">
        <v>3122.4753270000001</v>
      </c>
      <c r="CE41" s="73">
        <v>2.6014227079999999</v>
      </c>
      <c r="CF41" s="73">
        <v>0.1169594345</v>
      </c>
      <c r="CG41" s="73">
        <v>733.17939999999999</v>
      </c>
      <c r="CH41" s="73">
        <v>11777.346232</v>
      </c>
      <c r="CI41" s="73">
        <v>1417.8138071000001</v>
      </c>
      <c r="CJ41" s="73">
        <v>1196.1011306600001</v>
      </c>
      <c r="CK41" s="73">
        <v>266.46282308999997</v>
      </c>
      <c r="CL41" s="73">
        <v>0</v>
      </c>
      <c r="CM41" s="73">
        <v>171.17312052</v>
      </c>
      <c r="CN41" s="73">
        <v>10606.534519999899</v>
      </c>
      <c r="CO41" s="73">
        <v>1426.4495260000001</v>
      </c>
      <c r="CP41" s="73">
        <v>633.8406473</v>
      </c>
      <c r="CQ41" s="73"/>
      <c r="CR41" s="73"/>
      <c r="CS41" s="73"/>
      <c r="CT41" s="73"/>
      <c r="CU41" s="73"/>
      <c r="CV41" s="28">
        <f t="shared" si="1"/>
        <v>8.000316673127986E-3</v>
      </c>
      <c r="CW41" s="40">
        <f t="shared" si="2"/>
        <v>-3.9019468228120488E-5</v>
      </c>
      <c r="CX41" s="40">
        <f t="shared" si="3"/>
        <v>-2.3965168870661287E-7</v>
      </c>
      <c r="CY41" s="40">
        <f t="shared" si="0"/>
        <v>-1.0359316506267279E-4</v>
      </c>
      <c r="CZ41" s="40"/>
      <c r="DA41" s="28"/>
      <c r="DB41" s="28"/>
      <c r="DC41" s="73"/>
      <c r="DD41" s="73"/>
      <c r="DE41" s="73"/>
      <c r="DF41" s="73"/>
      <c r="DG41" s="73"/>
      <c r="DH41" s="73"/>
      <c r="DI41" s="73"/>
      <c r="DJ41" s="73"/>
      <c r="DK41" s="73"/>
    </row>
    <row r="42" spans="1:115" x14ac:dyDescent="0.25">
      <c r="A42" s="90" t="s">
        <v>205</v>
      </c>
      <c r="B42" s="73">
        <v>4.5944155640000002</v>
      </c>
      <c r="C42" s="73">
        <v>24.29316193</v>
      </c>
      <c r="D42" s="73">
        <v>1.7320052480000001</v>
      </c>
      <c r="E42" s="73">
        <v>1.7320128639999901</v>
      </c>
      <c r="F42" s="73">
        <v>24.29317678</v>
      </c>
      <c r="G42" s="73">
        <v>24.293028069999998</v>
      </c>
      <c r="H42" s="73">
        <v>4.5292673499999996</v>
      </c>
      <c r="I42" s="73">
        <v>7.7634338299999994E-2</v>
      </c>
      <c r="J42" s="73">
        <v>61.511544723999997</v>
      </c>
      <c r="K42" s="73">
        <v>61.511323408999999</v>
      </c>
      <c r="L42" s="73">
        <v>263.53811999999999</v>
      </c>
      <c r="M42" s="73">
        <v>6.5055855585</v>
      </c>
      <c r="N42" s="73">
        <v>6.5057653066999999</v>
      </c>
      <c r="O42" s="73">
        <v>222.56495169999999</v>
      </c>
      <c r="P42" s="73">
        <v>222.57187339999999</v>
      </c>
      <c r="Q42" s="73">
        <v>36325.624020000003</v>
      </c>
      <c r="R42" s="73">
        <v>5426470.5820000004</v>
      </c>
      <c r="S42" s="73">
        <v>36340.169519999901</v>
      </c>
      <c r="T42" s="73">
        <v>28.640849800000002</v>
      </c>
      <c r="U42" s="73">
        <v>140.50272055049999</v>
      </c>
      <c r="V42" s="73">
        <v>42.759278498999997</v>
      </c>
      <c r="W42" s="73">
        <v>217.23812364599999</v>
      </c>
      <c r="X42" s="73">
        <v>29.665657719999999</v>
      </c>
      <c r="Y42" s="73">
        <v>40.419558459999998</v>
      </c>
      <c r="Z42" s="73">
        <v>217.23791342999999</v>
      </c>
      <c r="AA42" s="73">
        <v>686.89670999999998</v>
      </c>
      <c r="AB42" s="73">
        <v>834.55152499999997</v>
      </c>
      <c r="AC42" s="73">
        <v>16.85083612</v>
      </c>
      <c r="AD42" s="73">
        <v>16.850864789999999</v>
      </c>
      <c r="AE42" s="73">
        <v>16.850599799999902</v>
      </c>
      <c r="AF42" s="73">
        <v>64.914168681000007</v>
      </c>
      <c r="AG42" s="73">
        <v>28.990606499999998</v>
      </c>
      <c r="AH42" s="73">
        <v>28.989476</v>
      </c>
      <c r="AI42" s="73">
        <v>63.260803549999999</v>
      </c>
      <c r="AJ42" s="73">
        <v>1.3280564219</v>
      </c>
      <c r="AK42" s="73">
        <v>10.1975934739999</v>
      </c>
      <c r="AL42" s="73">
        <v>1.183288259</v>
      </c>
      <c r="AM42" s="73">
        <v>5.6798715469999896</v>
      </c>
      <c r="AN42" s="73">
        <v>0</v>
      </c>
      <c r="AO42" s="73">
        <v>63.072227900000001</v>
      </c>
      <c r="AP42" s="73">
        <v>2.5289751680000001</v>
      </c>
      <c r="AQ42" s="73">
        <v>2.5289772720000001</v>
      </c>
      <c r="AR42" s="73">
        <v>310.669377</v>
      </c>
      <c r="AS42" s="73">
        <v>310.6665122</v>
      </c>
      <c r="AT42" s="73">
        <v>2569.5330399999998</v>
      </c>
      <c r="AU42" s="73">
        <v>1025.2997190000001</v>
      </c>
      <c r="AV42" s="73">
        <v>1025.2589069999999</v>
      </c>
      <c r="AW42" s="73">
        <v>1687.885865</v>
      </c>
      <c r="AX42" s="73">
        <v>3623.6894000000002</v>
      </c>
      <c r="AY42" s="73">
        <v>2569.4299000000001</v>
      </c>
      <c r="AZ42" s="73">
        <v>74.405290100000002</v>
      </c>
      <c r="BA42" s="73">
        <v>0.13043651141000001</v>
      </c>
      <c r="BB42" s="73">
        <v>1188.041131</v>
      </c>
      <c r="BC42" s="73">
        <v>0.84901801700000001</v>
      </c>
      <c r="BD42" s="73">
        <v>0.256938573</v>
      </c>
      <c r="BE42" s="73">
        <v>76.538459130000007</v>
      </c>
      <c r="BF42" s="73">
        <v>4.3641871950000004</v>
      </c>
      <c r="BG42" s="73">
        <v>0.40165904000000002</v>
      </c>
      <c r="BH42" s="73">
        <v>3.9845207139999998E-2</v>
      </c>
      <c r="BI42" s="73">
        <v>517.69227619999901</v>
      </c>
      <c r="BJ42" s="73">
        <v>32.942326000000001</v>
      </c>
      <c r="BK42" s="73">
        <v>18.300357999999999</v>
      </c>
      <c r="BL42" s="73">
        <v>169.82611539999999</v>
      </c>
      <c r="BM42" s="73">
        <v>347.86668334000001</v>
      </c>
      <c r="BN42" s="73">
        <v>3.6947564527000001</v>
      </c>
      <c r="BO42" s="73">
        <v>5.128038E-2</v>
      </c>
      <c r="BP42" s="73">
        <v>17.73418779</v>
      </c>
      <c r="BQ42" s="73">
        <v>0.13868636819999999</v>
      </c>
      <c r="BR42" s="73">
        <v>10.644530039999999</v>
      </c>
      <c r="BS42" s="73">
        <v>0.69763800899999995</v>
      </c>
      <c r="BT42" s="73">
        <v>0.2716679306</v>
      </c>
      <c r="BU42" s="73">
        <v>41.069136059999998</v>
      </c>
      <c r="BV42" s="73">
        <v>1.0987781169999999</v>
      </c>
      <c r="BW42" s="73">
        <v>11.428790289999901</v>
      </c>
      <c r="BX42" s="73">
        <v>3.0416284654400001</v>
      </c>
      <c r="BY42" s="73">
        <v>9.7814750699999902</v>
      </c>
      <c r="BZ42" s="73">
        <v>0.134676529386</v>
      </c>
      <c r="CA42" s="73">
        <v>137.79706999999999</v>
      </c>
      <c r="CB42" s="73">
        <v>59.999428563999999</v>
      </c>
      <c r="CC42" s="73">
        <v>59.999431519999902</v>
      </c>
      <c r="CD42" s="73">
        <v>706.63026079999997</v>
      </c>
      <c r="CE42" s="73">
        <v>0.87127356469999995</v>
      </c>
      <c r="CF42" s="73">
        <v>2.7741192299999998E-2</v>
      </c>
      <c r="CG42" s="73">
        <v>122.003174</v>
      </c>
      <c r="CH42" s="73">
        <v>2796.0577469999998</v>
      </c>
      <c r="CI42" s="73">
        <v>328.39154614999899</v>
      </c>
      <c r="CJ42" s="73">
        <v>269.614171924</v>
      </c>
      <c r="CK42" s="73">
        <v>58.366601319999901</v>
      </c>
      <c r="CL42" s="73">
        <v>0</v>
      </c>
      <c r="CM42" s="73">
        <v>39.178763609999997</v>
      </c>
      <c r="CN42" s="73">
        <v>2556.6394660000001</v>
      </c>
      <c r="CO42" s="73">
        <v>357.51536673999999</v>
      </c>
      <c r="CP42" s="73">
        <v>154.86118854</v>
      </c>
      <c r="CQ42" s="73"/>
      <c r="CR42" s="73"/>
      <c r="CS42" s="73"/>
      <c r="CT42" s="73"/>
      <c r="CU42" s="73"/>
      <c r="CV42" s="28">
        <f t="shared" si="1"/>
        <v>8.0003011571576736E-3</v>
      </c>
      <c r="CW42" s="40">
        <f t="shared" si="2"/>
        <v>-3.6969366083004729E-5</v>
      </c>
      <c r="CX42" s="40">
        <f t="shared" si="3"/>
        <v>-1.0093641049116417E-6</v>
      </c>
      <c r="CY42" s="40">
        <f t="shared" si="0"/>
        <v>-8.2975276463264212E-5</v>
      </c>
      <c r="CZ42" s="40"/>
      <c r="DA42" s="28"/>
      <c r="DB42" s="28"/>
      <c r="DC42" s="73"/>
      <c r="DD42" s="73"/>
      <c r="DE42" s="73"/>
      <c r="DF42" s="73"/>
      <c r="DG42" s="73"/>
      <c r="DH42" s="73"/>
      <c r="DI42" s="73"/>
      <c r="DJ42" s="73"/>
      <c r="DK42" s="73"/>
    </row>
    <row r="43" spans="1:115" x14ac:dyDescent="0.25">
      <c r="A43" s="90" t="s">
        <v>206</v>
      </c>
      <c r="B43" s="73">
        <v>20.785303979999998</v>
      </c>
      <c r="C43" s="73">
        <v>104.47761989999999</v>
      </c>
      <c r="D43" s="73">
        <v>8.3789698299999902</v>
      </c>
      <c r="E43" s="73">
        <v>8.3789754799999994</v>
      </c>
      <c r="F43" s="73">
        <v>104.4776727</v>
      </c>
      <c r="G43" s="73">
        <v>104.4770564</v>
      </c>
      <c r="H43" s="73">
        <v>21.5172703</v>
      </c>
      <c r="I43" s="73">
        <v>0.373854303</v>
      </c>
      <c r="J43" s="73">
        <v>252.9191367</v>
      </c>
      <c r="K43" s="73">
        <v>252.91909609000001</v>
      </c>
      <c r="L43" s="73">
        <v>3086.8036999999999</v>
      </c>
      <c r="M43" s="73">
        <v>26.885897012000001</v>
      </c>
      <c r="N43" s="73">
        <v>26.886545798</v>
      </c>
      <c r="O43" s="73">
        <v>1428.301046</v>
      </c>
      <c r="P43" s="73">
        <v>1428.3453910000001</v>
      </c>
      <c r="Q43" s="73">
        <v>259601.1801</v>
      </c>
      <c r="R43" s="73">
        <v>43551371.619999997</v>
      </c>
      <c r="S43" s="73">
        <v>259705.0411</v>
      </c>
      <c r="T43" s="73">
        <v>240.009681</v>
      </c>
      <c r="U43" s="73">
        <v>628.952098535</v>
      </c>
      <c r="V43" s="73">
        <v>201.84152254999901</v>
      </c>
      <c r="W43" s="73">
        <v>1228.0625312</v>
      </c>
      <c r="X43" s="73">
        <v>135.18757639999899</v>
      </c>
      <c r="Y43" s="73">
        <v>210.491119</v>
      </c>
      <c r="Z43" s="73">
        <v>1228.0629101300001</v>
      </c>
      <c r="AA43" s="73">
        <v>3910.7932000000001</v>
      </c>
      <c r="AB43" s="73">
        <v>3778.1179040000002</v>
      </c>
      <c r="AC43" s="73">
        <v>82.644377800000001</v>
      </c>
      <c r="AD43" s="73">
        <v>82.644288299999999</v>
      </c>
      <c r="AE43" s="73">
        <v>82.643225000000001</v>
      </c>
      <c r="AF43" s="73">
        <v>347.72399995000001</v>
      </c>
      <c r="AG43" s="73">
        <v>181.26620699999901</v>
      </c>
      <c r="AH43" s="73">
        <v>181.25912439999999</v>
      </c>
      <c r="AI43" s="73">
        <v>345.23070819999998</v>
      </c>
      <c r="AJ43" s="73">
        <v>6.3225894079999998</v>
      </c>
      <c r="AK43" s="73">
        <v>50.584686550000001</v>
      </c>
      <c r="AL43" s="73">
        <v>5.68828377</v>
      </c>
      <c r="AM43" s="73">
        <v>25.322083620000001</v>
      </c>
      <c r="AN43" s="73">
        <v>0</v>
      </c>
      <c r="AO43" s="73">
        <v>457.930419999999</v>
      </c>
      <c r="AP43" s="73">
        <v>10.71866357</v>
      </c>
      <c r="AQ43" s="73">
        <v>10.71866722</v>
      </c>
      <c r="AR43" s="73">
        <v>2573.2641919999901</v>
      </c>
      <c r="AS43" s="73">
        <v>2573.2417930000001</v>
      </c>
      <c r="AT43" s="73">
        <v>15496.717979999999</v>
      </c>
      <c r="AU43" s="73">
        <v>6980.27772</v>
      </c>
      <c r="AV43" s="73">
        <v>6979.9926599999999</v>
      </c>
      <c r="AW43" s="73">
        <v>8831.9497040000006</v>
      </c>
      <c r="AX43" s="73">
        <v>22657.376049999999</v>
      </c>
      <c r="AY43" s="73">
        <v>15496.087729999999</v>
      </c>
      <c r="AZ43" s="73">
        <v>349.93152570000001</v>
      </c>
      <c r="BA43" s="73">
        <v>1.0887702216999999</v>
      </c>
      <c r="BB43" s="73">
        <v>6441.4777039999999</v>
      </c>
      <c r="BC43" s="73">
        <v>6.9400182900000003</v>
      </c>
      <c r="BD43" s="73">
        <v>2.2261688020000001</v>
      </c>
      <c r="BE43" s="73">
        <v>424.35447570000002</v>
      </c>
      <c r="BF43" s="73">
        <v>48.153318409999997</v>
      </c>
      <c r="BG43" s="73">
        <v>4.3320373999999999</v>
      </c>
      <c r="BH43" s="73">
        <v>0.31184482920000001</v>
      </c>
      <c r="BI43" s="73">
        <v>4894.6319780000003</v>
      </c>
      <c r="BJ43" s="73">
        <v>385.85174999999998</v>
      </c>
      <c r="BK43" s="73">
        <v>164.71639999999999</v>
      </c>
      <c r="BL43" s="73">
        <v>1188.548098</v>
      </c>
      <c r="BM43" s="73">
        <v>3706.0973954000001</v>
      </c>
      <c r="BN43" s="73">
        <v>43.003122577999903</v>
      </c>
      <c r="BO43" s="73">
        <v>0.55176879999999995</v>
      </c>
      <c r="BP43" s="73">
        <v>193.57583338999899</v>
      </c>
      <c r="BQ43" s="73">
        <v>0.97700798799999999</v>
      </c>
      <c r="BR43" s="73">
        <v>77.939345499999902</v>
      </c>
      <c r="BS43" s="73">
        <v>4.2401397799999998</v>
      </c>
      <c r="BT43" s="73">
        <v>1.86014686</v>
      </c>
      <c r="BU43" s="73">
        <v>270.74685199999999</v>
      </c>
      <c r="BV43" s="73">
        <v>5.0154143199999996</v>
      </c>
      <c r="BW43" s="73">
        <v>61.729734700000002</v>
      </c>
      <c r="BX43" s="73">
        <v>34.876218113299998</v>
      </c>
      <c r="BY43" s="73">
        <v>71.974513099999996</v>
      </c>
      <c r="BZ43" s="73">
        <v>1.5092855510300001</v>
      </c>
      <c r="CA43" s="73">
        <v>903.02449999999999</v>
      </c>
      <c r="CB43" s="73">
        <v>498.51745410000001</v>
      </c>
      <c r="CC43" s="73">
        <v>498.51703889999999</v>
      </c>
      <c r="CD43" s="73">
        <v>3864.193843</v>
      </c>
      <c r="CE43" s="73">
        <v>3.6928961329999899</v>
      </c>
      <c r="CF43" s="73">
        <v>0.13359030669999999</v>
      </c>
      <c r="CG43" s="73">
        <v>1098.1129000000001</v>
      </c>
      <c r="CH43" s="73">
        <v>14982.03902</v>
      </c>
      <c r="CI43" s="73">
        <v>1771.43919599999</v>
      </c>
      <c r="CJ43" s="73">
        <v>1476.7057540999999</v>
      </c>
      <c r="CK43" s="73">
        <v>325.06015151000003</v>
      </c>
      <c r="CL43" s="73">
        <v>0</v>
      </c>
      <c r="CM43" s="73">
        <v>218.36074758999999</v>
      </c>
      <c r="CN43" s="73">
        <v>13476.69361</v>
      </c>
      <c r="CO43" s="73">
        <v>1852.6562736999999</v>
      </c>
      <c r="CP43" s="73">
        <v>812.24557019999997</v>
      </c>
      <c r="CQ43" s="73"/>
      <c r="CR43" s="73"/>
      <c r="CS43" s="73"/>
      <c r="CT43" s="73"/>
      <c r="CU43" s="73"/>
      <c r="CV43" s="28">
        <f t="shared" si="1"/>
        <v>8.0003177155193589E-3</v>
      </c>
      <c r="CW43" s="40">
        <f t="shared" si="2"/>
        <v>-3.9097951944930715E-5</v>
      </c>
      <c r="CX43" s="40">
        <f t="shared" si="3"/>
        <v>-2.7612699097109132E-6</v>
      </c>
      <c r="CY43" s="40">
        <f t="shared" si="0"/>
        <v>-9.4879890362465068E-5</v>
      </c>
      <c r="CZ43" s="40"/>
      <c r="DA43" s="28"/>
      <c r="DB43" s="28"/>
      <c r="DC43" s="73"/>
      <c r="DD43" s="73"/>
      <c r="DE43" s="73"/>
      <c r="DF43" s="73"/>
      <c r="DG43" s="73"/>
      <c r="DH43" s="73"/>
      <c r="DI43" s="73"/>
      <c r="DJ43" s="73"/>
      <c r="DK43" s="73"/>
    </row>
    <row r="44" spans="1:115" x14ac:dyDescent="0.25">
      <c r="A44" s="90" t="s">
        <v>207</v>
      </c>
      <c r="B44" s="73">
        <v>57.578729499999902</v>
      </c>
      <c r="C44" s="73">
        <v>299.86088100000001</v>
      </c>
      <c r="D44" s="73">
        <v>23.072709039999999</v>
      </c>
      <c r="E44" s="73">
        <v>23.0726759</v>
      </c>
      <c r="F44" s="73">
        <v>299.861131</v>
      </c>
      <c r="G44" s="73">
        <v>299.859351</v>
      </c>
      <c r="H44" s="73">
        <v>60.946276500000003</v>
      </c>
      <c r="I44" s="73">
        <v>1.242404574</v>
      </c>
      <c r="J44" s="73">
        <v>591.4708564</v>
      </c>
      <c r="K44" s="73">
        <v>591.47066900000004</v>
      </c>
      <c r="L44" s="73">
        <v>9588.2009999999991</v>
      </c>
      <c r="M44" s="73">
        <v>75.95873048</v>
      </c>
      <c r="N44" s="73">
        <v>75.960485309999996</v>
      </c>
      <c r="O44" s="73">
        <v>4886.0266199999996</v>
      </c>
      <c r="P44" s="73">
        <v>4886.1781199999996</v>
      </c>
      <c r="Q44" s="73">
        <v>692286.33790000004</v>
      </c>
      <c r="R44" s="73">
        <v>155559784</v>
      </c>
      <c r="S44" s="73">
        <v>692563.39749999996</v>
      </c>
      <c r="T44" s="73">
        <v>1044.7200740000001</v>
      </c>
      <c r="U44" s="73">
        <v>1680.97027852</v>
      </c>
      <c r="V44" s="73">
        <v>570.60272851000002</v>
      </c>
      <c r="W44" s="73">
        <v>3388.2803359999998</v>
      </c>
      <c r="X44" s="73">
        <v>338.08665050000002</v>
      </c>
      <c r="Y44" s="73">
        <v>520.28143590000002</v>
      </c>
      <c r="Z44" s="73">
        <v>3388.2793706000002</v>
      </c>
      <c r="AA44" s="73">
        <v>9678.2325000000001</v>
      </c>
      <c r="AB44" s="73">
        <v>9751.61499</v>
      </c>
      <c r="AC44" s="73">
        <v>229.19237199999901</v>
      </c>
      <c r="AD44" s="73">
        <v>229.19219849999999</v>
      </c>
      <c r="AE44" s="73">
        <v>229.18915099999899</v>
      </c>
      <c r="AF44" s="73">
        <v>913.73306605999903</v>
      </c>
      <c r="AG44" s="73">
        <v>585.61755199999902</v>
      </c>
      <c r="AH44" s="73">
        <v>585.594066</v>
      </c>
      <c r="AI44" s="73">
        <v>923.443300999999</v>
      </c>
      <c r="AJ44" s="73">
        <v>18.7449707</v>
      </c>
      <c r="AK44" s="73">
        <v>138.9826315</v>
      </c>
      <c r="AL44" s="73">
        <v>18.401897269999999</v>
      </c>
      <c r="AM44" s="73">
        <v>70.279525480000004</v>
      </c>
      <c r="AN44" s="73">
        <v>0</v>
      </c>
      <c r="AO44" s="73">
        <v>1697.9281900000001</v>
      </c>
      <c r="AP44" s="73">
        <v>26.9764926</v>
      </c>
      <c r="AQ44" s="73">
        <v>26.97651303</v>
      </c>
      <c r="AR44" s="73">
        <v>9033.6434100000006</v>
      </c>
      <c r="AS44" s="73">
        <v>9033.5605369999994</v>
      </c>
      <c r="AT44" s="73">
        <v>48716.8806999999</v>
      </c>
      <c r="AU44" s="73">
        <v>23899.635200000001</v>
      </c>
      <c r="AV44" s="73">
        <v>23898.684949999999</v>
      </c>
      <c r="AW44" s="73">
        <v>22849.507290000001</v>
      </c>
      <c r="AX44" s="73">
        <v>73199.280700000003</v>
      </c>
      <c r="AY44" s="73">
        <v>48714.914400000001</v>
      </c>
      <c r="AZ44" s="73">
        <v>933.97029799999996</v>
      </c>
      <c r="BA44" s="73">
        <v>3.1398586444999999</v>
      </c>
      <c r="BB44" s="73">
        <v>16482.131454999999</v>
      </c>
      <c r="BC44" s="73">
        <v>20.115277899999999</v>
      </c>
      <c r="BD44" s="73">
        <v>7.317339177</v>
      </c>
      <c r="BE44" s="73">
        <v>1292.2697029999999</v>
      </c>
      <c r="BF44" s="73">
        <v>148.19251688</v>
      </c>
      <c r="BG44" s="73">
        <v>13.935701999999999</v>
      </c>
      <c r="BH44" s="73">
        <v>0.97244658629999903</v>
      </c>
      <c r="BI44" s="73">
        <v>15491.166423999999</v>
      </c>
      <c r="BJ44" s="73">
        <v>1198.5257999999999</v>
      </c>
      <c r="BK44" s="73">
        <v>575.53039999999999</v>
      </c>
      <c r="BL44" s="73">
        <v>3635.4585619999998</v>
      </c>
      <c r="BM44" s="73">
        <v>11855.7001645</v>
      </c>
      <c r="BN44" s="73">
        <v>133.52134177999901</v>
      </c>
      <c r="BO44" s="73">
        <v>1.7799995</v>
      </c>
      <c r="BP44" s="73">
        <v>599.69268638999995</v>
      </c>
      <c r="BQ44" s="73">
        <v>3.41868880299999</v>
      </c>
      <c r="BR44" s="73">
        <v>239.38074460000001</v>
      </c>
      <c r="BS44" s="73">
        <v>10.470975749999999</v>
      </c>
      <c r="BT44" s="73">
        <v>5.5770427700000003</v>
      </c>
      <c r="BU44" s="73">
        <v>797.29818399999999</v>
      </c>
      <c r="BV44" s="73">
        <v>14.351225100000001</v>
      </c>
      <c r="BW44" s="73">
        <v>178.76118</v>
      </c>
      <c r="BX44" s="73">
        <v>108.0718601988</v>
      </c>
      <c r="BY44" s="73">
        <v>246.04736299999999</v>
      </c>
      <c r="BZ44" s="73">
        <v>4.6822365425000001</v>
      </c>
      <c r="CA44" s="73">
        <v>2374.9463000000001</v>
      </c>
      <c r="CB44" s="73">
        <v>1787.779182</v>
      </c>
      <c r="CC44" s="73">
        <v>1787.7810675000001</v>
      </c>
      <c r="CD44" s="73">
        <v>9684.22804</v>
      </c>
      <c r="CE44" s="73">
        <v>8.8766856700000005</v>
      </c>
      <c r="CF44" s="73">
        <v>0.44394975069999998</v>
      </c>
      <c r="CG44" s="73">
        <v>3836.8935999999999</v>
      </c>
      <c r="CH44" s="73">
        <v>39902.783450000003</v>
      </c>
      <c r="CI44" s="73">
        <v>4470.0280869999997</v>
      </c>
      <c r="CJ44" s="73">
        <v>3713.37808</v>
      </c>
      <c r="CK44" s="73">
        <v>819.63764159999903</v>
      </c>
      <c r="CL44" s="73">
        <v>0</v>
      </c>
      <c r="CM44" s="73">
        <v>614.88472119999994</v>
      </c>
      <c r="CN44" s="73">
        <v>34831.458959999902</v>
      </c>
      <c r="CO44" s="73">
        <v>4651.7976239999998</v>
      </c>
      <c r="CP44" s="73">
        <v>2044.6633219999901</v>
      </c>
      <c r="CQ44" s="73"/>
      <c r="CR44" s="73"/>
      <c r="CS44" s="73"/>
      <c r="CT44" s="73"/>
      <c r="CU44" s="73"/>
      <c r="CV44" s="28">
        <f t="shared" si="1"/>
        <v>8.0003183965713341E-3</v>
      </c>
      <c r="CW44" s="40">
        <f t="shared" si="2"/>
        <v>-3.8972404818909255E-5</v>
      </c>
      <c r="CX44" s="40">
        <f t="shared" si="3"/>
        <v>4.9689608829853248E-7</v>
      </c>
      <c r="CY44" s="40">
        <f t="shared" si="0"/>
        <v>-1.1701564323839171E-4</v>
      </c>
      <c r="CZ44" s="40"/>
      <c r="DA44" s="28"/>
      <c r="DB44" s="28"/>
      <c r="DC44" s="73"/>
      <c r="DD44" s="73"/>
      <c r="DE44" s="73"/>
      <c r="DF44" s="73"/>
      <c r="DG44" s="73"/>
      <c r="DH44" s="73"/>
      <c r="DI44" s="73"/>
      <c r="DJ44" s="73"/>
      <c r="DK44" s="73"/>
    </row>
    <row r="45" spans="1:115" x14ac:dyDescent="0.25">
      <c r="A45" s="90" t="s">
        <v>208</v>
      </c>
      <c r="B45" s="73">
        <v>10.793121879999999</v>
      </c>
      <c r="C45" s="73">
        <v>55.289556269999999</v>
      </c>
      <c r="D45" s="73">
        <v>4.21963271</v>
      </c>
      <c r="E45" s="73">
        <v>4.2196450859999999</v>
      </c>
      <c r="F45" s="73">
        <v>55.289311599999998</v>
      </c>
      <c r="G45" s="73">
        <v>55.2890096</v>
      </c>
      <c r="H45" s="73">
        <v>10.720181159999999</v>
      </c>
      <c r="I45" s="73">
        <v>0.19681775430000001</v>
      </c>
      <c r="J45" s="73">
        <v>117.23809459</v>
      </c>
      <c r="K45" s="73">
        <v>117.23812641400001</v>
      </c>
      <c r="L45" s="73">
        <v>1464.9817</v>
      </c>
      <c r="M45" s="73">
        <v>14.344444843</v>
      </c>
      <c r="N45" s="73">
        <v>14.344739894</v>
      </c>
      <c r="O45" s="73">
        <v>904.49974899999995</v>
      </c>
      <c r="P45" s="73">
        <v>904.527916</v>
      </c>
      <c r="Q45" s="73">
        <v>92299.492849999995</v>
      </c>
      <c r="R45" s="73">
        <v>18535303.307</v>
      </c>
      <c r="S45" s="73">
        <v>92336.45001</v>
      </c>
      <c r="T45" s="73">
        <v>83.116821999999999</v>
      </c>
      <c r="U45" s="73">
        <v>304.41280000500001</v>
      </c>
      <c r="V45" s="73">
        <v>108.224141430999</v>
      </c>
      <c r="W45" s="73">
        <v>474.10815435999899</v>
      </c>
      <c r="X45" s="73">
        <v>60.621946100000002</v>
      </c>
      <c r="Y45" s="73">
        <v>85.23280389</v>
      </c>
      <c r="Z45" s="73">
        <v>474.10717604000001</v>
      </c>
      <c r="AA45" s="73">
        <v>1446.4612999999999</v>
      </c>
      <c r="AB45" s="73">
        <v>1796.2788</v>
      </c>
      <c r="AC45" s="73">
        <v>41.882121400000003</v>
      </c>
      <c r="AD45" s="73">
        <v>41.882001849999902</v>
      </c>
      <c r="AE45" s="73">
        <v>41.881523799999997</v>
      </c>
      <c r="AF45" s="73">
        <v>137.916369836</v>
      </c>
      <c r="AG45" s="73">
        <v>97.933182500000001</v>
      </c>
      <c r="AH45" s="73">
        <v>97.9294040999999</v>
      </c>
      <c r="AI45" s="73">
        <v>141.60006899999999</v>
      </c>
      <c r="AJ45" s="73">
        <v>2.9300010099999998</v>
      </c>
      <c r="AK45" s="73">
        <v>25.14562505</v>
      </c>
      <c r="AL45" s="73">
        <v>2.9612546299999898</v>
      </c>
      <c r="AM45" s="73">
        <v>12.03667806</v>
      </c>
      <c r="AN45" s="73">
        <v>0</v>
      </c>
      <c r="AO45" s="73">
        <v>192.48248899999999</v>
      </c>
      <c r="AP45" s="73">
        <v>5.1888674100000003</v>
      </c>
      <c r="AQ45" s="73">
        <v>5.1888710400000004</v>
      </c>
      <c r="AR45" s="73">
        <v>1043.7787529</v>
      </c>
      <c r="AS45" s="73">
        <v>1043.7724121000001</v>
      </c>
      <c r="AT45" s="73">
        <v>8194.76774999999</v>
      </c>
      <c r="AU45" s="73">
        <v>3948.9450699999902</v>
      </c>
      <c r="AV45" s="73">
        <v>3948.79063</v>
      </c>
      <c r="AW45" s="73">
        <v>3716.1951199999999</v>
      </c>
      <c r="AX45" s="73">
        <v>12241.174950000001</v>
      </c>
      <c r="AY45" s="73">
        <v>8194.4437699999999</v>
      </c>
      <c r="AZ45" s="73">
        <v>166.76817629999999</v>
      </c>
      <c r="BA45" s="73">
        <v>0.46774607270000002</v>
      </c>
      <c r="BB45" s="73">
        <v>2585.1663959999901</v>
      </c>
      <c r="BC45" s="73">
        <v>3.08883624199999</v>
      </c>
      <c r="BD45" s="73">
        <v>0.97790805650000001</v>
      </c>
      <c r="BE45" s="73">
        <v>194.5354312</v>
      </c>
      <c r="BF45" s="73">
        <v>22.537945741000001</v>
      </c>
      <c r="BG45" s="73">
        <v>1.9872000999999999</v>
      </c>
      <c r="BH45" s="73">
        <v>0.13043261967</v>
      </c>
      <c r="BI45" s="73">
        <v>2245.2689802999998</v>
      </c>
      <c r="BJ45" s="73">
        <v>183.12212</v>
      </c>
      <c r="BK45" s="73">
        <v>69.012110000000007</v>
      </c>
      <c r="BL45" s="73">
        <v>540.48390129999996</v>
      </c>
      <c r="BM45" s="73">
        <v>1704.7853947999999</v>
      </c>
      <c r="BN45" s="73">
        <v>20.384927261000001</v>
      </c>
      <c r="BO45" s="73">
        <v>0.24989956999999999</v>
      </c>
      <c r="BP45" s="73">
        <v>90.698848816999899</v>
      </c>
      <c r="BQ45" s="73">
        <v>0.476257388</v>
      </c>
      <c r="BR45" s="73">
        <v>33.733465209999999</v>
      </c>
      <c r="BS45" s="73">
        <v>1.5718138079999999</v>
      </c>
      <c r="BT45" s="73">
        <v>0.82287381400000004</v>
      </c>
      <c r="BU45" s="73">
        <v>116.533750599999</v>
      </c>
      <c r="BV45" s="73">
        <v>2.6549384599999999</v>
      </c>
      <c r="BW45" s="73">
        <v>30.299773939999898</v>
      </c>
      <c r="BX45" s="73">
        <v>16.511799481400001</v>
      </c>
      <c r="BY45" s="73">
        <v>35.109844199999998</v>
      </c>
      <c r="BZ45" s="73">
        <v>0.70871872248000001</v>
      </c>
      <c r="CA45" s="73">
        <v>390.33762000000002</v>
      </c>
      <c r="CB45" s="73">
        <v>197.91438884999999</v>
      </c>
      <c r="CC45" s="73">
        <v>197.914304219999</v>
      </c>
      <c r="CD45" s="73">
        <v>1508.8485826000001</v>
      </c>
      <c r="CE45" s="73">
        <v>1.6911451099999999</v>
      </c>
      <c r="CF45" s="73">
        <v>7.0329332999999897E-2</v>
      </c>
      <c r="CG45" s="73">
        <v>460.08602999999999</v>
      </c>
      <c r="CH45" s="73">
        <v>6508.8425820000002</v>
      </c>
      <c r="CI45" s="73">
        <v>701.57692195999903</v>
      </c>
      <c r="CJ45" s="73">
        <v>574.24211119999995</v>
      </c>
      <c r="CK45" s="73">
        <v>125.13924277</v>
      </c>
      <c r="CL45" s="73">
        <v>0</v>
      </c>
      <c r="CM45" s="73">
        <v>98.848459195999993</v>
      </c>
      <c r="CN45" s="73">
        <v>5562.1593300000004</v>
      </c>
      <c r="CO45" s="73">
        <v>768.07424790000005</v>
      </c>
      <c r="CP45" s="73">
        <v>333.43365180000001</v>
      </c>
      <c r="CQ45" s="73"/>
      <c r="CR45" s="73"/>
      <c r="CS45" s="73"/>
      <c r="CT45" s="73"/>
      <c r="CU45" s="73"/>
      <c r="CV45" s="28">
        <f t="shared" si="1"/>
        <v>8.0003090307928324E-3</v>
      </c>
      <c r="CW45" s="40">
        <f t="shared" si="2"/>
        <v>-3.8480987479105299E-5</v>
      </c>
      <c r="CX45" s="40">
        <f t="shared" si="3"/>
        <v>-1.4065129966664088E-7</v>
      </c>
      <c r="CY45" s="40">
        <f t="shared" si="0"/>
        <v>-8.1034057894404938E-5</v>
      </c>
      <c r="CZ45" s="40"/>
      <c r="DA45" s="28"/>
      <c r="DB45" s="28"/>
      <c r="DC45" s="73"/>
      <c r="DD45" s="73"/>
      <c r="DE45" s="73"/>
      <c r="DF45" s="73"/>
      <c r="DG45" s="73"/>
      <c r="DH45" s="73"/>
      <c r="DI45" s="73"/>
      <c r="DJ45" s="73"/>
      <c r="DK45" s="73"/>
    </row>
    <row r="46" spans="1:115" x14ac:dyDescent="0.25">
      <c r="A46" s="90" t="s">
        <v>209</v>
      </c>
      <c r="B46" s="73">
        <v>2.2898412640000001</v>
      </c>
      <c r="C46" s="73">
        <v>11.195732939999999</v>
      </c>
      <c r="D46" s="73">
        <v>0.79714710899999996</v>
      </c>
      <c r="E46" s="73">
        <v>0.79714976299999996</v>
      </c>
      <c r="F46" s="73">
        <v>11.195734740000001</v>
      </c>
      <c r="G46" s="73">
        <v>11.195666109999999</v>
      </c>
      <c r="H46" s="73">
        <v>1.6833784919999999</v>
      </c>
      <c r="I46" s="73">
        <v>1.14519645E-2</v>
      </c>
      <c r="J46" s="73">
        <v>31.809085981599999</v>
      </c>
      <c r="K46" s="73">
        <v>31.809120518299999</v>
      </c>
      <c r="L46" s="73">
        <v>218.35638</v>
      </c>
      <c r="M46" s="73">
        <v>4.0475032807</v>
      </c>
      <c r="N46" s="73">
        <v>4.0475465151299996</v>
      </c>
      <c r="O46" s="73">
        <v>133.11915102</v>
      </c>
      <c r="P46" s="73">
        <v>133.12331033000001</v>
      </c>
      <c r="Q46" s="73">
        <v>15868.9244479999</v>
      </c>
      <c r="R46" s="73">
        <v>3212021.594</v>
      </c>
      <c r="S46" s="73">
        <v>15875.273255</v>
      </c>
      <c r="T46" s="73">
        <v>12.353845140000001</v>
      </c>
      <c r="U46" s="73">
        <v>68.528559914400006</v>
      </c>
      <c r="V46" s="73">
        <v>21.572502558899998</v>
      </c>
      <c r="W46" s="73">
        <v>81.791772590999997</v>
      </c>
      <c r="X46" s="73">
        <v>14.5395112349999</v>
      </c>
      <c r="Y46" s="73">
        <v>17.207966805999899</v>
      </c>
      <c r="Z46" s="73">
        <v>81.791727777000006</v>
      </c>
      <c r="AA46" s="73">
        <v>245.65008599999999</v>
      </c>
      <c r="AB46" s="73">
        <v>426.47276090000003</v>
      </c>
      <c r="AC46" s="73">
        <v>7.5063206699999903</v>
      </c>
      <c r="AD46" s="73">
        <v>7.5063146629999897</v>
      </c>
      <c r="AE46" s="73">
        <v>7.5062108169999897</v>
      </c>
      <c r="AF46" s="73">
        <v>28.8208091256</v>
      </c>
      <c r="AG46" s="73">
        <v>8.5313862500000006</v>
      </c>
      <c r="AH46" s="73">
        <v>8.5310447000000007</v>
      </c>
      <c r="AI46" s="73">
        <v>26.129147697000001</v>
      </c>
      <c r="AJ46" s="73">
        <v>0.63921660869999997</v>
      </c>
      <c r="AK46" s="73">
        <v>4.4157906819999999</v>
      </c>
      <c r="AL46" s="73">
        <v>0.22050914899999999</v>
      </c>
      <c r="AM46" s="73">
        <v>3.0431271710000001</v>
      </c>
      <c r="AN46" s="73">
        <v>0</v>
      </c>
      <c r="AO46" s="73">
        <v>41.29712</v>
      </c>
      <c r="AP46" s="73">
        <v>1.2098637417</v>
      </c>
      <c r="AQ46" s="73">
        <v>1.2098616545</v>
      </c>
      <c r="AR46" s="73">
        <v>215.37318701999999</v>
      </c>
      <c r="AS46" s="73">
        <v>215.37071123999999</v>
      </c>
      <c r="AT46" s="73">
        <v>794.35503699999902</v>
      </c>
      <c r="AU46" s="73">
        <v>263.53664600000002</v>
      </c>
      <c r="AV46" s="73">
        <v>263.52524970000002</v>
      </c>
      <c r="AW46" s="73">
        <v>711.25968090000003</v>
      </c>
      <c r="AX46" s="73">
        <v>1066.377827</v>
      </c>
      <c r="AY46" s="73">
        <v>794.32133099999999</v>
      </c>
      <c r="AZ46" s="73">
        <v>35.167251463999897</v>
      </c>
      <c r="BA46" s="73">
        <v>7.5325014379999999E-2</v>
      </c>
      <c r="BB46" s="73">
        <v>480.33755958</v>
      </c>
      <c r="BC46" s="73">
        <v>0.50054552689999998</v>
      </c>
      <c r="BD46" s="73">
        <v>0.16231084564000001</v>
      </c>
      <c r="BE46" s="73">
        <v>31.691554093999901</v>
      </c>
      <c r="BF46" s="73">
        <v>3.4260977110000002</v>
      </c>
      <c r="BG46" s="73">
        <v>0.31716080000000002</v>
      </c>
      <c r="BH46" s="73">
        <v>2.0012855497999998E-2</v>
      </c>
      <c r="BI46" s="73">
        <v>358.59140234999899</v>
      </c>
      <c r="BJ46" s="73">
        <v>27.294810999999999</v>
      </c>
      <c r="BK46" s="73">
        <v>13.079655000000001</v>
      </c>
      <c r="BL46" s="73">
        <v>87.625146459999996</v>
      </c>
      <c r="BM46" s="73">
        <v>270.965891765999</v>
      </c>
      <c r="BN46" s="73">
        <v>3.04051716206</v>
      </c>
      <c r="BO46" s="73">
        <v>4.2036634000000003E-2</v>
      </c>
      <c r="BP46" s="73">
        <v>13.8851831594</v>
      </c>
      <c r="BQ46" s="73">
        <v>4.3254750500000001E-2</v>
      </c>
      <c r="BR46" s="73">
        <v>6.1583584349999896</v>
      </c>
      <c r="BS46" s="73">
        <v>0.32845714059999997</v>
      </c>
      <c r="BT46" s="73">
        <v>0.13885180529999999</v>
      </c>
      <c r="BU46" s="73">
        <v>21.704207360000002</v>
      </c>
      <c r="BV46" s="73">
        <v>0.41693090379999997</v>
      </c>
      <c r="BW46" s="73">
        <v>4.0891763040000004</v>
      </c>
      <c r="BX46" s="73">
        <v>2.4581980179</v>
      </c>
      <c r="BY46" s="73">
        <v>3.53747586999999</v>
      </c>
      <c r="BZ46" s="73">
        <v>0.106748446926</v>
      </c>
      <c r="CA46" s="73">
        <v>26.783318000000001</v>
      </c>
      <c r="CB46" s="73">
        <v>43.091295928999997</v>
      </c>
      <c r="CC46" s="73">
        <v>43.09104327</v>
      </c>
      <c r="CD46" s="73">
        <v>285.47766453999998</v>
      </c>
      <c r="CE46" s="73">
        <v>0.46176363450000002</v>
      </c>
      <c r="CF46" s="73">
        <v>4.0921491899999999E-3</v>
      </c>
      <c r="CG46" s="73">
        <v>87.197624000000005</v>
      </c>
      <c r="CH46" s="73">
        <v>1209.6418031000001</v>
      </c>
      <c r="CI46" s="73">
        <v>134.352768776</v>
      </c>
      <c r="CJ46" s="73">
        <v>108.23257928999899</v>
      </c>
      <c r="CK46" s="73">
        <v>22.580636253000002</v>
      </c>
      <c r="CL46" s="73">
        <v>0</v>
      </c>
      <c r="CM46" s="73">
        <v>12.779232667</v>
      </c>
      <c r="CN46" s="73">
        <v>1065.7989712999999</v>
      </c>
      <c r="CO46" s="73">
        <v>155.742388194</v>
      </c>
      <c r="CP46" s="73">
        <v>64.976433740000004</v>
      </c>
      <c r="CQ46" s="73"/>
      <c r="CR46" s="73"/>
      <c r="CS46" s="73"/>
      <c r="CT46" s="73"/>
      <c r="CU46" s="73"/>
      <c r="CV46" s="28">
        <f t="shared" si="1"/>
        <v>8.000340999213219E-3</v>
      </c>
      <c r="CW46" s="40">
        <f t="shared" si="2"/>
        <v>-4.2426097817746514E-5</v>
      </c>
      <c r="CX46" s="40">
        <f t="shared" si="3"/>
        <v>1.015428695725206E-6</v>
      </c>
      <c r="CY46" s="40">
        <f t="shared" si="0"/>
        <v>-1.2723709522098785E-4</v>
      </c>
      <c r="CZ46" s="40"/>
      <c r="DA46" s="28"/>
      <c r="DB46" s="28"/>
      <c r="DC46" s="73"/>
      <c r="DD46" s="73"/>
      <c r="DE46" s="73"/>
      <c r="DF46" s="73"/>
      <c r="DG46" s="73"/>
      <c r="DH46" s="73"/>
      <c r="DI46" s="73"/>
      <c r="DJ46" s="73"/>
      <c r="DK46" s="73"/>
    </row>
    <row r="47" spans="1:115" x14ac:dyDescent="0.25">
      <c r="A47" s="90" t="s">
        <v>210</v>
      </c>
      <c r="B47" s="73">
        <v>22.375789116</v>
      </c>
      <c r="C47" s="73">
        <v>111.5646878</v>
      </c>
      <c r="D47" s="73">
        <v>7.8038818399999998</v>
      </c>
      <c r="E47" s="73">
        <v>7.8038933999999998</v>
      </c>
      <c r="F47" s="73">
        <v>111.56479935</v>
      </c>
      <c r="G47" s="73">
        <v>111.56412066999999</v>
      </c>
      <c r="H47" s="73">
        <v>18.134820309999998</v>
      </c>
      <c r="I47" s="73">
        <v>0.26202701630000003</v>
      </c>
      <c r="J47" s="73">
        <v>284.55586169999998</v>
      </c>
      <c r="K47" s="73">
        <v>284.55494234999998</v>
      </c>
      <c r="L47" s="73">
        <v>2502.5623000000001</v>
      </c>
      <c r="M47" s="73">
        <v>39.529578279999903</v>
      </c>
      <c r="N47" s="73">
        <v>39.530540508999998</v>
      </c>
      <c r="O47" s="73">
        <v>1415.115585</v>
      </c>
      <c r="P47" s="73">
        <v>1415.1596175</v>
      </c>
      <c r="Q47" s="73">
        <v>249351.0454</v>
      </c>
      <c r="R47" s="73">
        <v>40949496.703999899</v>
      </c>
      <c r="S47" s="73">
        <v>249450.84666000001</v>
      </c>
      <c r="T47" s="73">
        <v>279.46355999999997</v>
      </c>
      <c r="U47" s="73">
        <v>671.43209127499995</v>
      </c>
      <c r="V47" s="73">
        <v>202.374518776</v>
      </c>
      <c r="W47" s="73">
        <v>1339.0570341600001</v>
      </c>
      <c r="X47" s="73">
        <v>131.7679334</v>
      </c>
      <c r="Y47" s="73">
        <v>222.11708474999901</v>
      </c>
      <c r="Z47" s="73">
        <v>1339.0591044</v>
      </c>
      <c r="AA47" s="73">
        <v>4242.8535300000003</v>
      </c>
      <c r="AB47" s="73">
        <v>3924.0654039999999</v>
      </c>
      <c r="AC47" s="73">
        <v>76.593799399999995</v>
      </c>
      <c r="AD47" s="73">
        <v>76.593848500000007</v>
      </c>
      <c r="AE47" s="73">
        <v>76.592704900000001</v>
      </c>
      <c r="AF47" s="73">
        <v>376.35260778999998</v>
      </c>
      <c r="AG47" s="73">
        <v>129.2943918</v>
      </c>
      <c r="AH47" s="73">
        <v>129.2893603</v>
      </c>
      <c r="AI47" s="73">
        <v>358.82536449999998</v>
      </c>
      <c r="AJ47" s="73">
        <v>7.3021381999999999</v>
      </c>
      <c r="AK47" s="73">
        <v>45.417718899999997</v>
      </c>
      <c r="AL47" s="73">
        <v>4.0986037499999997</v>
      </c>
      <c r="AM47" s="73">
        <v>31.184259709999999</v>
      </c>
      <c r="AN47" s="73">
        <v>0</v>
      </c>
      <c r="AO47" s="73">
        <v>527.81662700000004</v>
      </c>
      <c r="AP47" s="73">
        <v>11.545667290000001</v>
      </c>
      <c r="AQ47" s="73">
        <v>11.545690796000001</v>
      </c>
      <c r="AR47" s="73">
        <v>2658.5262966999999</v>
      </c>
      <c r="AS47" s="73">
        <v>2658.5065689999901</v>
      </c>
      <c r="AT47" s="73">
        <v>11684.891299999999</v>
      </c>
      <c r="AU47" s="73">
        <v>4347.6047399999998</v>
      </c>
      <c r="AV47" s="73">
        <v>4347.4342559999996</v>
      </c>
      <c r="AW47" s="73">
        <v>9098.548804</v>
      </c>
      <c r="AX47" s="73">
        <v>16161.154339999999</v>
      </c>
      <c r="AY47" s="73">
        <v>11684.41735</v>
      </c>
      <c r="AZ47" s="73">
        <v>353.30936150000002</v>
      </c>
      <c r="BA47" s="73">
        <v>0.89659285079999995</v>
      </c>
      <c r="BB47" s="73">
        <v>6683.9342429999897</v>
      </c>
      <c r="BC47" s="73">
        <v>5.7741681600000003</v>
      </c>
      <c r="BD47" s="73">
        <v>1.9976245539999999</v>
      </c>
      <c r="BE47" s="73">
        <v>365.49872699999997</v>
      </c>
      <c r="BF47" s="73">
        <v>39.204999094999998</v>
      </c>
      <c r="BG47" s="73">
        <v>3.6898138999999999</v>
      </c>
      <c r="BH47" s="73">
        <v>0.24971072829999999</v>
      </c>
      <c r="BI47" s="73">
        <v>4152.4260734</v>
      </c>
      <c r="BJ47" s="73">
        <v>312.81952000000001</v>
      </c>
      <c r="BK47" s="73">
        <v>157.21617000000001</v>
      </c>
      <c r="BL47" s="73">
        <v>1009.12727699999</v>
      </c>
      <c r="BM47" s="73">
        <v>3143.2976640399902</v>
      </c>
      <c r="BN47" s="73">
        <v>34.857046636999897</v>
      </c>
      <c r="BO47" s="73">
        <v>0.48531429999999998</v>
      </c>
      <c r="BP47" s="73">
        <v>159.21728894999899</v>
      </c>
      <c r="BQ47" s="73">
        <v>0.63481584899999999</v>
      </c>
      <c r="BR47" s="73">
        <v>70.140784550000006</v>
      </c>
      <c r="BS47" s="73">
        <v>3.6614726899999899</v>
      </c>
      <c r="BT47" s="73">
        <v>1.6160732499999999</v>
      </c>
      <c r="BU47" s="73">
        <v>243.104638499999</v>
      </c>
      <c r="BV47" s="73">
        <v>4.5214052000000002</v>
      </c>
      <c r="BW47" s="73">
        <v>57.161299299999897</v>
      </c>
      <c r="BX47" s="73">
        <v>28.319212069859901</v>
      </c>
      <c r="BY47" s="73">
        <v>48.6787998</v>
      </c>
      <c r="BZ47" s="73">
        <v>1.2314329027399999</v>
      </c>
      <c r="CA47" s="73">
        <v>652.16650000000004</v>
      </c>
      <c r="CB47" s="73">
        <v>518.19457667999995</v>
      </c>
      <c r="CC47" s="73">
        <v>518.19402375000004</v>
      </c>
      <c r="CD47" s="73">
        <v>3992.0655535999999</v>
      </c>
      <c r="CE47" s="73">
        <v>4.1706321675</v>
      </c>
      <c r="CF47" s="73">
        <v>9.3630364999999993E-2</v>
      </c>
      <c r="CG47" s="73">
        <v>1048.1116</v>
      </c>
      <c r="CH47" s="73">
        <v>15549.560347000001</v>
      </c>
      <c r="CI47" s="73">
        <v>1874.6988365300001</v>
      </c>
      <c r="CJ47" s="73">
        <v>1562.9219310599999</v>
      </c>
      <c r="CK47" s="73">
        <v>342.30396266599899</v>
      </c>
      <c r="CL47" s="73">
        <v>0</v>
      </c>
      <c r="CM47" s="73">
        <v>203.79732558000001</v>
      </c>
      <c r="CN47" s="73">
        <v>14064.885944</v>
      </c>
      <c r="CO47" s="73">
        <v>1929.4543672</v>
      </c>
      <c r="CP47" s="73">
        <v>844.17444699999999</v>
      </c>
      <c r="CQ47" s="73"/>
      <c r="CR47" s="73"/>
      <c r="CS47" s="73"/>
      <c r="CT47" s="73"/>
      <c r="CU47" s="73"/>
      <c r="CV47" s="28">
        <f t="shared" si="1"/>
        <v>8.0003191034434488E-3</v>
      </c>
      <c r="CW47" s="40">
        <f t="shared" si="2"/>
        <v>-3.9359304825501165E-5</v>
      </c>
      <c r="CX47" s="40">
        <f t="shared" si="3"/>
        <v>2.7269841767056488E-7</v>
      </c>
      <c r="CY47" s="40">
        <f t="shared" si="0"/>
        <v>-1.3005176819499742E-4</v>
      </c>
      <c r="CZ47" s="40"/>
      <c r="DA47" s="28"/>
      <c r="DB47" s="28"/>
      <c r="DC47" s="73"/>
      <c r="DD47" s="73"/>
      <c r="DE47" s="73"/>
      <c r="DF47" s="73"/>
      <c r="DG47" s="73"/>
      <c r="DH47" s="73"/>
      <c r="DI47" s="73"/>
      <c r="DJ47" s="73"/>
      <c r="DK47" s="73"/>
    </row>
    <row r="48" spans="1:115" x14ac:dyDescent="0.25">
      <c r="A48" s="90" t="s">
        <v>211</v>
      </c>
      <c r="B48" s="73">
        <v>25.866372129999998</v>
      </c>
      <c r="C48" s="73">
        <v>125.2793495</v>
      </c>
      <c r="D48" s="73">
        <v>8.7777770200000003</v>
      </c>
      <c r="E48" s="73">
        <v>8.7777840400000002</v>
      </c>
      <c r="F48" s="73">
        <v>125.27977319999999</v>
      </c>
      <c r="G48" s="73">
        <v>125.2790165</v>
      </c>
      <c r="H48" s="73">
        <v>19.38178224</v>
      </c>
      <c r="I48" s="73">
        <v>0.22249285199999999</v>
      </c>
      <c r="J48" s="73">
        <v>321.91876550400002</v>
      </c>
      <c r="K48" s="73">
        <v>321.91862613500001</v>
      </c>
      <c r="L48" s="73">
        <v>2631.5005000000001</v>
      </c>
      <c r="M48" s="73">
        <v>40.292565818999996</v>
      </c>
      <c r="N48" s="73">
        <v>40.293559441999903</v>
      </c>
      <c r="O48" s="73">
        <v>1992.6466249999901</v>
      </c>
      <c r="P48" s="73">
        <v>1992.7089350000001</v>
      </c>
      <c r="Q48" s="73">
        <v>194695.17837000001</v>
      </c>
      <c r="R48" s="73">
        <v>31974019.316</v>
      </c>
      <c r="S48" s="73">
        <v>194772.93520000001</v>
      </c>
      <c r="T48" s="73">
        <v>227.97762899999901</v>
      </c>
      <c r="U48" s="73">
        <v>721.96678311000005</v>
      </c>
      <c r="V48" s="73">
        <v>249.03017157599999</v>
      </c>
      <c r="W48" s="73">
        <v>1409.1442092</v>
      </c>
      <c r="X48" s="73">
        <v>138.88833339999999</v>
      </c>
      <c r="Y48" s="73">
        <v>242.88341234999999</v>
      </c>
      <c r="Z48" s="73">
        <v>1409.1456890699999</v>
      </c>
      <c r="AA48" s="73">
        <v>4855.3996999999999</v>
      </c>
      <c r="AB48" s="73">
        <v>4333.3690059999999</v>
      </c>
      <c r="AC48" s="73">
        <v>84.8058817</v>
      </c>
      <c r="AD48" s="73">
        <v>84.805896099999998</v>
      </c>
      <c r="AE48" s="73">
        <v>84.804686699999905</v>
      </c>
      <c r="AF48" s="73">
        <v>398.87151166699903</v>
      </c>
      <c r="AG48" s="73">
        <v>129.0351354</v>
      </c>
      <c r="AH48" s="73">
        <v>129.0298425</v>
      </c>
      <c r="AI48" s="73">
        <v>377.128879699999</v>
      </c>
      <c r="AJ48" s="73">
        <v>7.3398706540000003</v>
      </c>
      <c r="AK48" s="73">
        <v>50.253138669999998</v>
      </c>
      <c r="AL48" s="73">
        <v>3.6635951900000001</v>
      </c>
      <c r="AM48" s="73">
        <v>32.547888583999999</v>
      </c>
      <c r="AN48" s="73">
        <v>0</v>
      </c>
      <c r="AO48" s="73">
        <v>504.151848999999</v>
      </c>
      <c r="AP48" s="73">
        <v>12.300116224</v>
      </c>
      <c r="AQ48" s="73">
        <v>12.300192286</v>
      </c>
      <c r="AR48" s="73">
        <v>1960.8104232999999</v>
      </c>
      <c r="AS48" s="73">
        <v>1960.79570959999</v>
      </c>
      <c r="AT48" s="73">
        <v>11665.84266</v>
      </c>
      <c r="AU48" s="73">
        <v>4334.5054699999901</v>
      </c>
      <c r="AV48" s="73">
        <v>4334.3321699999997</v>
      </c>
      <c r="AW48" s="73">
        <v>9861.0074059999897</v>
      </c>
      <c r="AX48" s="73">
        <v>16128.742910000001</v>
      </c>
      <c r="AY48" s="73">
        <v>11665.374620000001</v>
      </c>
      <c r="AZ48" s="73">
        <v>388.0433974</v>
      </c>
      <c r="BA48" s="73">
        <v>0.83142995079999904</v>
      </c>
      <c r="BB48" s="73">
        <v>7220.1293972999902</v>
      </c>
      <c r="BC48" s="73">
        <v>5.5986644669999901</v>
      </c>
      <c r="BD48" s="73">
        <v>1.730918623</v>
      </c>
      <c r="BE48" s="73">
        <v>324.11731370000001</v>
      </c>
      <c r="BF48" s="73">
        <v>40.636189557000002</v>
      </c>
      <c r="BG48" s="73">
        <v>3.5987336999999999</v>
      </c>
      <c r="BH48" s="73">
        <v>0.22106141579999999</v>
      </c>
      <c r="BI48" s="73">
        <v>4030.2317910000002</v>
      </c>
      <c r="BJ48" s="73">
        <v>328.93768</v>
      </c>
      <c r="BK48" s="73">
        <v>127.85391</v>
      </c>
      <c r="BL48" s="73">
        <v>945.61596929999996</v>
      </c>
      <c r="BM48" s="73">
        <v>3084.61137223999</v>
      </c>
      <c r="BN48" s="73">
        <v>36.602327228999997</v>
      </c>
      <c r="BO48" s="73">
        <v>0.45849693000000002</v>
      </c>
      <c r="BP48" s="73">
        <v>163.84443524999901</v>
      </c>
      <c r="BQ48" s="73">
        <v>0.59303235099999996</v>
      </c>
      <c r="BR48" s="73">
        <v>63.381848169999998</v>
      </c>
      <c r="BS48" s="73">
        <v>3.1594021950000002</v>
      </c>
      <c r="BT48" s="73">
        <v>1.5111029499999999</v>
      </c>
      <c r="BU48" s="73">
        <v>221.4296957</v>
      </c>
      <c r="BV48" s="73">
        <v>5.1628166100000001</v>
      </c>
      <c r="BW48" s="73">
        <v>69.560063900000003</v>
      </c>
      <c r="BX48" s="73">
        <v>29.576347221199999</v>
      </c>
      <c r="BY48" s="73">
        <v>47.145899300000004</v>
      </c>
      <c r="BZ48" s="73">
        <v>1.27062862965</v>
      </c>
      <c r="CA48" s="73">
        <v>444.25882000000001</v>
      </c>
      <c r="CB48" s="73">
        <v>387.48046541999997</v>
      </c>
      <c r="CC48" s="73">
        <v>387.48213156999998</v>
      </c>
      <c r="CD48" s="73">
        <v>4314.5542005999996</v>
      </c>
      <c r="CE48" s="73">
        <v>4.4455262769999999</v>
      </c>
      <c r="CF48" s="73">
        <v>7.9503453000000002E-2</v>
      </c>
      <c r="CG48" s="73">
        <v>852.36040000000003</v>
      </c>
      <c r="CH48" s="73">
        <v>17309.260377999999</v>
      </c>
      <c r="CI48" s="73">
        <v>2026.9360492999999</v>
      </c>
      <c r="CJ48" s="73">
        <v>1692.1881573000001</v>
      </c>
      <c r="CK48" s="73">
        <v>370.830403969999</v>
      </c>
      <c r="CL48" s="73">
        <v>0</v>
      </c>
      <c r="CM48" s="73">
        <v>202.29612096</v>
      </c>
      <c r="CN48" s="73">
        <v>15204.8877349999</v>
      </c>
      <c r="CO48" s="73">
        <v>2119.0889069999998</v>
      </c>
      <c r="CP48" s="73">
        <v>927.34585659999902</v>
      </c>
      <c r="CQ48" s="73"/>
      <c r="CR48" s="73"/>
      <c r="CS48" s="73"/>
      <c r="CT48" s="73"/>
      <c r="CU48" s="73"/>
      <c r="CV48" s="28">
        <f t="shared" si="1"/>
        <v>8.0003219172150586E-3</v>
      </c>
      <c r="CW48" s="40">
        <f t="shared" si="2"/>
        <v>-3.9702747049921707E-5</v>
      </c>
      <c r="CX48" s="40">
        <f t="shared" si="3"/>
        <v>1.1040208704870319E-6</v>
      </c>
      <c r="CY48" s="40">
        <f t="shared" si="0"/>
        <v>-9.6823702667524987E-5</v>
      </c>
      <c r="CZ48" s="40"/>
      <c r="DA48" s="28"/>
      <c r="DB48" s="28"/>
      <c r="DC48" s="73"/>
      <c r="DD48" s="73"/>
      <c r="DE48" s="73"/>
      <c r="DF48" s="73"/>
      <c r="DG48" s="73"/>
      <c r="DH48" s="73"/>
      <c r="DI48" s="73"/>
      <c r="DJ48" s="73"/>
      <c r="DK48" s="73"/>
    </row>
    <row r="49" spans="1:115" x14ac:dyDescent="0.25">
      <c r="A49" s="90" t="s">
        <v>212</v>
      </c>
      <c r="B49" s="73">
        <v>5.4686220839999997</v>
      </c>
      <c r="C49" s="73">
        <v>28.249560369999902</v>
      </c>
      <c r="D49" s="73">
        <v>2.0954009259999999</v>
      </c>
      <c r="E49" s="73">
        <v>2.0954026080000001</v>
      </c>
      <c r="F49" s="73">
        <v>28.249525499999901</v>
      </c>
      <c r="G49" s="73">
        <v>28.249347929999999</v>
      </c>
      <c r="H49" s="73">
        <v>4.8681679200000003</v>
      </c>
      <c r="I49" s="73">
        <v>6.8720622999999995E-2</v>
      </c>
      <c r="J49" s="73">
        <v>71.131423579</v>
      </c>
      <c r="K49" s="73">
        <v>71.131411521999993</v>
      </c>
      <c r="L49" s="73">
        <v>666.89544999999998</v>
      </c>
      <c r="M49" s="73">
        <v>8.4286537710000005</v>
      </c>
      <c r="N49" s="73">
        <v>8.4288389590000001</v>
      </c>
      <c r="O49" s="73">
        <v>579.73265000000004</v>
      </c>
      <c r="P49" s="73">
        <v>579.75067949999902</v>
      </c>
      <c r="Q49" s="73">
        <v>60185.781159999999</v>
      </c>
      <c r="R49" s="73">
        <v>9347449.9189999998</v>
      </c>
      <c r="S49" s="73">
        <v>60209.875019999999</v>
      </c>
      <c r="T49" s="73">
        <v>52.558357199999897</v>
      </c>
      <c r="U49" s="73">
        <v>168.03093753899901</v>
      </c>
      <c r="V49" s="73">
        <v>57.027331520999901</v>
      </c>
      <c r="W49" s="73">
        <v>308.95992794399899</v>
      </c>
      <c r="X49" s="73">
        <v>34.955630729999903</v>
      </c>
      <c r="Y49" s="73">
        <v>54.485385063999999</v>
      </c>
      <c r="Z49" s="73">
        <v>308.96034497999898</v>
      </c>
      <c r="AA49" s="73">
        <v>952.32362999999998</v>
      </c>
      <c r="AB49" s="73">
        <v>1010.0527645</v>
      </c>
      <c r="AC49" s="73">
        <v>21.901889799999999</v>
      </c>
      <c r="AD49" s="73">
        <v>21.90193197</v>
      </c>
      <c r="AE49" s="73">
        <v>21.901572999999999</v>
      </c>
      <c r="AF49" s="73">
        <v>90.380277149999998</v>
      </c>
      <c r="AG49" s="73">
        <v>32.739156850000001</v>
      </c>
      <c r="AH49" s="73">
        <v>32.737843499999997</v>
      </c>
      <c r="AI49" s="73">
        <v>88.464201529999997</v>
      </c>
      <c r="AJ49" s="73">
        <v>1.7213341170000001</v>
      </c>
      <c r="AK49" s="73">
        <v>11.686282201999999</v>
      </c>
      <c r="AL49" s="73">
        <v>1.0801758370000001</v>
      </c>
      <c r="AM49" s="73">
        <v>7.368497971</v>
      </c>
      <c r="AN49" s="73">
        <v>0</v>
      </c>
      <c r="AO49" s="73">
        <v>114.8750984</v>
      </c>
      <c r="AP49" s="73">
        <v>3.0066672959999998</v>
      </c>
      <c r="AQ49" s="73">
        <v>3.006670497</v>
      </c>
      <c r="AR49" s="73">
        <v>581.95812809999995</v>
      </c>
      <c r="AS49" s="73">
        <v>581.95387822999999</v>
      </c>
      <c r="AT49" s="73">
        <v>2951.4354960000001</v>
      </c>
      <c r="AU49" s="73">
        <v>1108.21866</v>
      </c>
      <c r="AV49" s="73">
        <v>1108.172828</v>
      </c>
      <c r="AW49" s="73">
        <v>2243.7417845</v>
      </c>
      <c r="AX49" s="73">
        <v>4092.2339999999999</v>
      </c>
      <c r="AY49" s="73">
        <v>2951.3167229999999</v>
      </c>
      <c r="AZ49" s="73">
        <v>90.294343229999996</v>
      </c>
      <c r="BA49" s="73">
        <v>0.24382903391999999</v>
      </c>
      <c r="BB49" s="73">
        <v>1626.76776119999</v>
      </c>
      <c r="BC49" s="73">
        <v>1.5880915336999999</v>
      </c>
      <c r="BD49" s="73">
        <v>0.48194976210000001</v>
      </c>
      <c r="BE49" s="73">
        <v>99.059364680000002</v>
      </c>
      <c r="BF49" s="73">
        <v>10.471541618</v>
      </c>
      <c r="BG49" s="73">
        <v>0.9291623</v>
      </c>
      <c r="BH49" s="73">
        <v>6.5683003819999905E-2</v>
      </c>
      <c r="BI49" s="73">
        <v>1067.2234592999901</v>
      </c>
      <c r="BJ49" s="73">
        <v>83.361725000000007</v>
      </c>
      <c r="BK49" s="73">
        <v>34.68582</v>
      </c>
      <c r="BL49" s="73">
        <v>269.321031</v>
      </c>
      <c r="BM49" s="73">
        <v>797.905055565</v>
      </c>
      <c r="BN49" s="73">
        <v>9.2899832700999898</v>
      </c>
      <c r="BO49" s="73">
        <v>0.12149114</v>
      </c>
      <c r="BP49" s="73">
        <v>42.226606542999903</v>
      </c>
      <c r="BQ49" s="73">
        <v>0.16248867210000001</v>
      </c>
      <c r="BR49" s="73">
        <v>18.01601016</v>
      </c>
      <c r="BS49" s="73">
        <v>1.0652054</v>
      </c>
      <c r="BT49" s="73">
        <v>0.44048842699999902</v>
      </c>
      <c r="BU49" s="73">
        <v>64.805926700000001</v>
      </c>
      <c r="BV49" s="73">
        <v>1.1630202349999901</v>
      </c>
      <c r="BW49" s="73">
        <v>15.026731160000001</v>
      </c>
      <c r="BX49" s="73">
        <v>7.5511479043599996</v>
      </c>
      <c r="BY49" s="73">
        <v>12.5027550899999</v>
      </c>
      <c r="BZ49" s="73">
        <v>0.32651441461199998</v>
      </c>
      <c r="CA49" s="73">
        <v>228.8049</v>
      </c>
      <c r="CB49" s="73">
        <v>119.21232127</v>
      </c>
      <c r="CC49" s="73">
        <v>119.212128143999</v>
      </c>
      <c r="CD49" s="73">
        <v>980.96191329999999</v>
      </c>
      <c r="CE49" s="73">
        <v>1.0658795139999999</v>
      </c>
      <c r="CF49" s="73">
        <v>2.4556084119999998E-2</v>
      </c>
      <c r="CG49" s="73">
        <v>231.23929000000001</v>
      </c>
      <c r="CH49" s="73">
        <v>4038.4369984</v>
      </c>
      <c r="CI49" s="73">
        <v>454.75311293999999</v>
      </c>
      <c r="CJ49" s="73">
        <v>378.09470272499999</v>
      </c>
      <c r="CK49" s="73">
        <v>82.522260826999997</v>
      </c>
      <c r="CL49" s="73">
        <v>0</v>
      </c>
      <c r="CM49" s="73">
        <v>49.976305943</v>
      </c>
      <c r="CN49" s="73">
        <v>3434.8421616000001</v>
      </c>
      <c r="CO49" s="73">
        <v>473.83416949999997</v>
      </c>
      <c r="CP49" s="73">
        <v>206.51374441999999</v>
      </c>
      <c r="CQ49" s="73"/>
      <c r="CR49" s="73"/>
      <c r="CS49" s="73"/>
      <c r="CT49" s="73"/>
      <c r="CU49" s="73"/>
      <c r="CV49" s="28">
        <f t="shared" si="1"/>
        <v>8.0003139727591339E-3</v>
      </c>
      <c r="CW49" s="40">
        <f t="shared" si="2"/>
        <v>-3.8930532809300039E-5</v>
      </c>
      <c r="CX49" s="40">
        <f t="shared" si="3"/>
        <v>-2.4617759167466309E-6</v>
      </c>
      <c r="CY49" s="40">
        <f t="shared" si="0"/>
        <v>-1.0102684001593388E-4</v>
      </c>
      <c r="CZ49" s="40"/>
      <c r="DA49" s="28"/>
      <c r="DB49" s="28"/>
      <c r="DC49" s="73"/>
      <c r="DD49" s="73"/>
      <c r="DE49" s="73"/>
      <c r="DF49" s="73"/>
      <c r="DG49" s="73"/>
      <c r="DH49" s="73"/>
      <c r="DI49" s="73"/>
      <c r="DJ49" s="73"/>
      <c r="DK49" s="73"/>
    </row>
    <row r="50" spans="1:115" x14ac:dyDescent="0.25">
      <c r="A50" s="90" t="s">
        <v>213</v>
      </c>
      <c r="B50" s="73">
        <v>24.559582599999999</v>
      </c>
      <c r="C50" s="73">
        <v>122.6211619</v>
      </c>
      <c r="D50" s="73">
        <v>7.7746663800000002</v>
      </c>
      <c r="E50" s="73">
        <v>7.7746769499999999</v>
      </c>
      <c r="F50" s="73">
        <v>122.620836799999</v>
      </c>
      <c r="G50" s="73">
        <v>122.620126599999</v>
      </c>
      <c r="H50" s="73">
        <v>17.658919949999898</v>
      </c>
      <c r="I50" s="73">
        <v>0.172717659</v>
      </c>
      <c r="J50" s="73">
        <v>301.077103685</v>
      </c>
      <c r="K50" s="73">
        <v>301.07589092000001</v>
      </c>
      <c r="L50" s="73">
        <v>1632.3304000000001</v>
      </c>
      <c r="M50" s="73">
        <v>34.796416909000001</v>
      </c>
      <c r="N50" s="73">
        <v>34.797297761000003</v>
      </c>
      <c r="O50" s="73">
        <v>1664.8931</v>
      </c>
      <c r="P50" s="73">
        <v>1664.9446579999999</v>
      </c>
      <c r="Q50" s="73">
        <v>179561.726</v>
      </c>
      <c r="R50" s="73">
        <v>30675022.829999998</v>
      </c>
      <c r="S50" s="73">
        <v>179633.5907</v>
      </c>
      <c r="T50" s="73">
        <v>130.86208299999899</v>
      </c>
      <c r="U50" s="73">
        <v>683.429740713</v>
      </c>
      <c r="V50" s="73">
        <v>233.69226765400001</v>
      </c>
      <c r="W50" s="73">
        <v>879.82075694000002</v>
      </c>
      <c r="X50" s="73">
        <v>134.7061205</v>
      </c>
      <c r="Y50" s="73">
        <v>172.58529823000001</v>
      </c>
      <c r="Z50" s="73">
        <v>879.82019614000001</v>
      </c>
      <c r="AA50" s="73">
        <v>2370.7180499999999</v>
      </c>
      <c r="AB50" s="73">
        <v>4169.9911099999999</v>
      </c>
      <c r="AC50" s="73">
        <v>76.478814499999999</v>
      </c>
      <c r="AD50" s="73">
        <v>76.478710800000002</v>
      </c>
      <c r="AE50" s="73">
        <v>76.477716399999906</v>
      </c>
      <c r="AF50" s="73">
        <v>283.93124988</v>
      </c>
      <c r="AG50" s="73">
        <v>106.5245591</v>
      </c>
      <c r="AH50" s="73">
        <v>106.52021360000001</v>
      </c>
      <c r="AI50" s="73">
        <v>277.73341934000001</v>
      </c>
      <c r="AJ50" s="73">
        <v>6.4839454019999998</v>
      </c>
      <c r="AK50" s="73">
        <v>48.768322939999997</v>
      </c>
      <c r="AL50" s="73">
        <v>2.9864355200000001</v>
      </c>
      <c r="AM50" s="73">
        <v>29.898961923999899</v>
      </c>
      <c r="AN50" s="73">
        <v>0</v>
      </c>
      <c r="AO50" s="73">
        <v>389.08141599999999</v>
      </c>
      <c r="AP50" s="73">
        <v>11.701311449999899</v>
      </c>
      <c r="AQ50" s="73">
        <v>11.70128558</v>
      </c>
      <c r="AR50" s="73">
        <v>1929.0913716999901</v>
      </c>
      <c r="AS50" s="73">
        <v>1929.073515</v>
      </c>
      <c r="AT50" s="73">
        <v>9564.1356500000002</v>
      </c>
      <c r="AU50" s="73">
        <v>3644.9031599999998</v>
      </c>
      <c r="AV50" s="73">
        <v>3644.7592949999998</v>
      </c>
      <c r="AW50" s="73">
        <v>7290.9972100000005</v>
      </c>
      <c r="AX50" s="73">
        <v>13315.04628</v>
      </c>
      <c r="AY50" s="73">
        <v>9563.7590700000001</v>
      </c>
      <c r="AZ50" s="73">
        <v>361.7957571</v>
      </c>
      <c r="BA50" s="73">
        <v>0.63611316422999997</v>
      </c>
      <c r="BB50" s="73">
        <v>4908.0570239999997</v>
      </c>
      <c r="BC50" s="73">
        <v>4.30720481</v>
      </c>
      <c r="BD50" s="73">
        <v>1.4125710410000001</v>
      </c>
      <c r="BE50" s="73">
        <v>346.91311139999999</v>
      </c>
      <c r="BF50" s="73">
        <v>26.156652907999899</v>
      </c>
      <c r="BG50" s="73">
        <v>2.4844434</v>
      </c>
      <c r="BH50" s="73">
        <v>0.18355855375999999</v>
      </c>
      <c r="BI50" s="73">
        <v>2973.8430309999999</v>
      </c>
      <c r="BJ50" s="73">
        <v>204.042</v>
      </c>
      <c r="BK50" s="73">
        <v>112.899055</v>
      </c>
      <c r="BL50" s="73">
        <v>842.59111929999995</v>
      </c>
      <c r="BM50" s="73">
        <v>2131.2552907099998</v>
      </c>
      <c r="BN50" s="73">
        <v>22.789056052999999</v>
      </c>
      <c r="BO50" s="73">
        <v>0.3261655</v>
      </c>
      <c r="BP50" s="73">
        <v>106.88671091000001</v>
      </c>
      <c r="BQ50" s="73">
        <v>0.54243789200000003</v>
      </c>
      <c r="BR50" s="73">
        <v>56.708907119999999</v>
      </c>
      <c r="BS50" s="73">
        <v>3.0667074200000002</v>
      </c>
      <c r="BT50" s="73">
        <v>1.3314249739999999</v>
      </c>
      <c r="BU50" s="73">
        <v>208.48001669999999</v>
      </c>
      <c r="BV50" s="73">
        <v>4.7946374650000001</v>
      </c>
      <c r="BW50" s="73">
        <v>48.9744302</v>
      </c>
      <c r="BX50" s="73">
        <v>18.515570377299898</v>
      </c>
      <c r="BY50" s="73">
        <v>41.132392500000002</v>
      </c>
      <c r="BZ50" s="73">
        <v>0.81198383838999999</v>
      </c>
      <c r="CA50" s="73">
        <v>619.42930000000001</v>
      </c>
      <c r="CB50" s="73">
        <v>366.60092988999997</v>
      </c>
      <c r="CC50" s="73">
        <v>366.60085488999999</v>
      </c>
      <c r="CD50" s="73">
        <v>2886.3992212999901</v>
      </c>
      <c r="CE50" s="73">
        <v>4.2976966919999997</v>
      </c>
      <c r="CF50" s="73">
        <v>6.1717504499999999E-2</v>
      </c>
      <c r="CG50" s="73">
        <v>752.66723999999999</v>
      </c>
      <c r="CH50" s="73">
        <v>12684.308155999999</v>
      </c>
      <c r="CI50" s="73">
        <v>1362.3472260000001</v>
      </c>
      <c r="CJ50" s="73">
        <v>1097.0539173299901</v>
      </c>
      <c r="CK50" s="73">
        <v>231.60113598999999</v>
      </c>
      <c r="CL50" s="73">
        <v>0</v>
      </c>
      <c r="CM50" s="73">
        <v>157.06533381999901</v>
      </c>
      <c r="CN50" s="73">
        <v>10900.282976999901</v>
      </c>
      <c r="CO50" s="73">
        <v>1562.0220521000001</v>
      </c>
      <c r="CP50" s="73">
        <v>662.637217499999</v>
      </c>
      <c r="CQ50" s="73"/>
      <c r="CR50" s="73"/>
      <c r="CS50" s="73"/>
      <c r="CT50" s="73"/>
      <c r="CU50" s="73"/>
      <c r="CV50" s="28">
        <f t="shared" si="1"/>
        <v>8.0003145959775066E-3</v>
      </c>
      <c r="CW50" s="40">
        <f t="shared" si="2"/>
        <v>-3.8834945754299976E-5</v>
      </c>
      <c r="CX50" s="40">
        <f t="shared" si="3"/>
        <v>-1.1362435624337532E-6</v>
      </c>
      <c r="CY50" s="40">
        <f t="shared" si="0"/>
        <v>-1.1145294500366117E-4</v>
      </c>
      <c r="CZ50" s="40"/>
      <c r="DA50" s="28"/>
      <c r="DB50" s="28"/>
      <c r="DC50" s="73"/>
      <c r="DD50" s="73"/>
      <c r="DE50" s="73"/>
      <c r="DF50" s="73"/>
      <c r="DG50" s="73"/>
      <c r="DH50" s="73"/>
      <c r="DI50" s="73"/>
      <c r="DJ50" s="73"/>
      <c r="DK50" s="73"/>
    </row>
    <row r="51" spans="1:115" x14ac:dyDescent="0.25">
      <c r="A51" s="90" t="s">
        <v>214</v>
      </c>
      <c r="B51" s="73">
        <v>3.7503544020000001</v>
      </c>
      <c r="C51" s="73">
        <v>21.251283260000001</v>
      </c>
      <c r="D51" s="73">
        <v>1.8266795299999901</v>
      </c>
      <c r="E51" s="73">
        <v>1.8266779500000001</v>
      </c>
      <c r="F51" s="73">
        <v>21.251296580000002</v>
      </c>
      <c r="G51" s="73">
        <v>21.251168749999898</v>
      </c>
      <c r="H51" s="73">
        <v>5.28573556</v>
      </c>
      <c r="I51" s="73">
        <v>0.12519142699999999</v>
      </c>
      <c r="J51" s="73">
        <v>40.342005806000003</v>
      </c>
      <c r="K51" s="73">
        <v>40.341896605999999</v>
      </c>
      <c r="L51" s="73">
        <v>283.82119999999998</v>
      </c>
      <c r="M51" s="73">
        <v>5.0164939869999996</v>
      </c>
      <c r="N51" s="73">
        <v>5.0166134775</v>
      </c>
      <c r="O51" s="73">
        <v>193.75885099999999</v>
      </c>
      <c r="P51" s="73">
        <v>193.76494719999999</v>
      </c>
      <c r="Q51" s="73">
        <v>30446.08124</v>
      </c>
      <c r="R51" s="73">
        <v>6275740.727</v>
      </c>
      <c r="S51" s="73">
        <v>30458.261190000001</v>
      </c>
      <c r="T51" s="73">
        <v>16.09718286</v>
      </c>
      <c r="U51" s="73">
        <v>118.2924268509</v>
      </c>
      <c r="V51" s="73">
        <v>36.312634326400001</v>
      </c>
      <c r="W51" s="73">
        <v>148.42964971000001</v>
      </c>
      <c r="X51" s="73">
        <v>25.858717970000001</v>
      </c>
      <c r="Y51" s="73">
        <v>29.159806753999899</v>
      </c>
      <c r="Z51" s="73">
        <v>148.42986281</v>
      </c>
      <c r="AA51" s="73">
        <v>479.33712000000003</v>
      </c>
      <c r="AB51" s="73">
        <v>676.258374</v>
      </c>
      <c r="AC51" s="73">
        <v>17.625038669999999</v>
      </c>
      <c r="AD51" s="73">
        <v>17.625005949999998</v>
      </c>
      <c r="AE51" s="73">
        <v>17.6247869</v>
      </c>
      <c r="AF51" s="73">
        <v>44.444113999999999</v>
      </c>
      <c r="AG51" s="73">
        <v>38.825304899999999</v>
      </c>
      <c r="AH51" s="73">
        <v>38.823859200000001</v>
      </c>
      <c r="AI51" s="73">
        <v>47.27509921</v>
      </c>
      <c r="AJ51" s="73">
        <v>1.0314700519</v>
      </c>
      <c r="AK51" s="73">
        <v>9.8849081000000005</v>
      </c>
      <c r="AL51" s="73">
        <v>1.81334068</v>
      </c>
      <c r="AM51" s="73">
        <v>3.9151406445000001</v>
      </c>
      <c r="AN51" s="73">
        <v>0</v>
      </c>
      <c r="AO51" s="73">
        <v>48.885007000000002</v>
      </c>
      <c r="AP51" s="73">
        <v>2.1858455799999899</v>
      </c>
      <c r="AQ51" s="73">
        <v>2.185851478</v>
      </c>
      <c r="AR51" s="73">
        <v>324.76800700000001</v>
      </c>
      <c r="AS51" s="73">
        <v>324.7669477</v>
      </c>
      <c r="AT51" s="73">
        <v>3303.3057039999999</v>
      </c>
      <c r="AU51" s="73">
        <v>1511.029256</v>
      </c>
      <c r="AV51" s="73">
        <v>1510.9713999999999</v>
      </c>
      <c r="AW51" s="73">
        <v>1315.097994</v>
      </c>
      <c r="AX51" s="73">
        <v>4852.9722899999997</v>
      </c>
      <c r="AY51" s="73">
        <v>3303.17086499999</v>
      </c>
      <c r="AZ51" s="73">
        <v>63.207578699999999</v>
      </c>
      <c r="BA51" s="73">
        <v>0.13812657715000001</v>
      </c>
      <c r="BB51" s="73">
        <v>888.12884510000004</v>
      </c>
      <c r="BC51" s="73">
        <v>0.85616027500000003</v>
      </c>
      <c r="BD51" s="73">
        <v>0.29502312939999997</v>
      </c>
      <c r="BE51" s="73">
        <v>77.321538700000005</v>
      </c>
      <c r="BF51" s="73">
        <v>4.6273201149999998</v>
      </c>
      <c r="BG51" s="73">
        <v>0.441332</v>
      </c>
      <c r="BH51" s="73">
        <v>4.6075894099999903E-2</v>
      </c>
      <c r="BI51" s="73">
        <v>552.63895779999996</v>
      </c>
      <c r="BJ51" s="73">
        <v>35.477424999999997</v>
      </c>
      <c r="BK51" s="73">
        <v>20.876156000000002</v>
      </c>
      <c r="BL51" s="73">
        <v>173.5875815</v>
      </c>
      <c r="BM51" s="73">
        <v>379.05294074</v>
      </c>
      <c r="BN51" s="73">
        <v>3.9789262132999998</v>
      </c>
      <c r="BO51" s="73">
        <v>5.3927049999999997E-2</v>
      </c>
      <c r="BP51" s="73">
        <v>18.821288527</v>
      </c>
      <c r="BQ51" s="73">
        <v>0.19592434010000001</v>
      </c>
      <c r="BR51" s="73">
        <v>10.495598960000001</v>
      </c>
      <c r="BS51" s="73">
        <v>0.62240938499999998</v>
      </c>
      <c r="BT51" s="73">
        <v>0.27194598599999997</v>
      </c>
      <c r="BU51" s="73">
        <v>38.838777299999997</v>
      </c>
      <c r="BV51" s="73">
        <v>1.1956225469999999</v>
      </c>
      <c r="BW51" s="73">
        <v>11.31132466</v>
      </c>
      <c r="BX51" s="73">
        <v>3.2897630686299899</v>
      </c>
      <c r="BY51" s="73">
        <v>13.16127899</v>
      </c>
      <c r="BZ51" s="73">
        <v>0.14562021818000001</v>
      </c>
      <c r="CA51" s="73">
        <v>143.40366</v>
      </c>
      <c r="CB51" s="73">
        <v>62.082362410000002</v>
      </c>
      <c r="CC51" s="73">
        <v>62.082312399999999</v>
      </c>
      <c r="CD51" s="73">
        <v>513.01225829999998</v>
      </c>
      <c r="CE51" s="73">
        <v>0.64201367399999998</v>
      </c>
      <c r="CF51" s="73">
        <v>4.4734820699999997E-2</v>
      </c>
      <c r="CG51" s="73">
        <v>139.17502999999999</v>
      </c>
      <c r="CH51" s="73">
        <v>2135.5430249999999</v>
      </c>
      <c r="CI51" s="73">
        <v>234.66234781</v>
      </c>
      <c r="CJ51" s="73">
        <v>189.72326346</v>
      </c>
      <c r="CK51" s="73">
        <v>41.297122113</v>
      </c>
      <c r="CL51" s="73">
        <v>0</v>
      </c>
      <c r="CM51" s="73">
        <v>38.299072340000002</v>
      </c>
      <c r="CN51" s="73">
        <v>1930.8117849999901</v>
      </c>
      <c r="CO51" s="73">
        <v>265.97377269999998</v>
      </c>
      <c r="CP51" s="73">
        <v>115.0433852</v>
      </c>
      <c r="CQ51" s="73"/>
      <c r="CR51" s="73"/>
      <c r="CS51" s="73"/>
      <c r="CT51" s="73"/>
      <c r="CU51" s="73"/>
      <c r="CV51" s="28">
        <f t="shared" si="1"/>
        <v>8.0003145659832322E-3</v>
      </c>
      <c r="CW51" s="40">
        <f t="shared" si="2"/>
        <v>-3.8733973484248782E-5</v>
      </c>
      <c r="CX51" s="40">
        <f t="shared" si="3"/>
        <v>-2.8308536304899332E-6</v>
      </c>
      <c r="CY51" s="40">
        <f t="shared" si="0"/>
        <v>-7.7512623562878076E-5</v>
      </c>
      <c r="CZ51" s="40"/>
      <c r="DA51" s="28"/>
      <c r="DB51" s="28"/>
      <c r="DC51" s="73"/>
      <c r="DD51" s="73"/>
      <c r="DE51" s="73"/>
      <c r="DF51" s="73"/>
      <c r="DG51" s="73"/>
      <c r="DH51" s="73"/>
      <c r="DI51" s="73"/>
      <c r="DJ51" s="73"/>
      <c r="DK51" s="73"/>
    </row>
    <row r="52" spans="1:115" x14ac:dyDescent="0.25"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</row>
    <row r="53" spans="1:115" x14ac:dyDescent="0.25"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</row>
    <row r="54" spans="1:115" x14ac:dyDescent="0.25"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</row>
    <row r="55" spans="1:115" x14ac:dyDescent="0.25">
      <c r="A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28" t="e">
        <f>AG55/AX55</f>
        <v>#DIV/0!</v>
      </c>
      <c r="CW55" s="40" t="e">
        <f>(AX55-AG55-AT55-AU55)/(AX55)</f>
        <v>#DIV/0!</v>
      </c>
      <c r="CX55" s="40" t="e">
        <f>(BI55-BL55-BM55)/(BI55)</f>
        <v>#DIV/0!</v>
      </c>
      <c r="CY55" s="40" t="e">
        <f>(BL55-BE55-BT55-BU55-BY55-BA55-BC55-BD55-BG55-BF55-BH55-BN55-BO55-BP55-BQ55-BR55-BS55-BX55-BZ55)/BL55</f>
        <v>#DIV/0!</v>
      </c>
      <c r="CZ55" s="73"/>
      <c r="DA55" s="73"/>
      <c r="DB55" s="73"/>
      <c r="DC55" s="73"/>
      <c r="DD55" s="73"/>
      <c r="DE55" s="73"/>
      <c r="DF55" s="73"/>
      <c r="DG55" s="73"/>
      <c r="DH55" s="73"/>
      <c r="DI55" s="73"/>
    </row>
    <row r="56" spans="1:115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</row>
    <row r="57" spans="1:115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28" t="e">
        <f>AG57/AX57</f>
        <v>#DIV/0!</v>
      </c>
      <c r="CW57" s="40" t="e">
        <f>(AX57-AG57-AT57-AU57)/(AX57)</f>
        <v>#DIV/0!</v>
      </c>
      <c r="CX57" s="40" t="e">
        <f>(BI57-BL57-BM57)/(BI57)</f>
        <v>#DIV/0!</v>
      </c>
      <c r="CY57" s="40" t="e">
        <f>(BL57-BE57-BT57-BU57-BY57-BA57-BC57-BD57-BG57-BF57-BH57-BN57-BO57-BP57-BQ57-BR57-BS57-BX57-BZ57)/BL57</f>
        <v>#DIV/0!</v>
      </c>
      <c r="CZ57" s="73"/>
      <c r="DA57" s="73"/>
      <c r="DB57" s="73"/>
      <c r="DC57" s="73"/>
      <c r="DD57" s="73"/>
      <c r="DE57" s="73"/>
      <c r="DF57" s="73"/>
      <c r="DG57" s="73"/>
      <c r="DH57" s="73"/>
      <c r="DI57" s="73"/>
    </row>
    <row r="58" spans="1:115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</row>
    <row r="59" spans="1:115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</row>
    <row r="60" spans="1:115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</row>
    <row r="61" spans="1:115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</row>
    <row r="62" spans="1:115" x14ac:dyDescent="0.25">
      <c r="A62" s="2" t="s">
        <v>216</v>
      </c>
      <c r="B62" s="1">
        <f>SUM(B3:B51)</f>
        <v>838.92117710408922</v>
      </c>
      <c r="C62" s="1">
        <f t="shared" ref="C62:BN62" si="4">SUM(C3:C51)</f>
        <v>4304.9530117558988</v>
      </c>
      <c r="D62" s="1">
        <f t="shared" si="4"/>
        <v>318.29032407489984</v>
      </c>
      <c r="E62" s="1">
        <f t="shared" si="4"/>
        <v>318.29067258733954</v>
      </c>
      <c r="F62" s="1">
        <f t="shared" si="4"/>
        <v>4304.9536211171981</v>
      </c>
      <c r="G62" s="1">
        <f t="shared" si="4"/>
        <v>4304.9275545604978</v>
      </c>
      <c r="H62" s="1">
        <f t="shared" si="4"/>
        <v>792.46694813889962</v>
      </c>
      <c r="I62" s="1">
        <f t="shared" si="4"/>
        <v>12.528853791439998</v>
      </c>
      <c r="J62" s="1">
        <f t="shared" si="4"/>
        <v>10246.782482289307</v>
      </c>
      <c r="K62" s="1">
        <f t="shared" si="4"/>
        <v>10246.780745009695</v>
      </c>
      <c r="L62" s="1">
        <f t="shared" si="4"/>
        <v>120671.73684</v>
      </c>
      <c r="M62" s="1">
        <f t="shared" si="4"/>
        <v>1232.8426626512799</v>
      </c>
      <c r="N62" s="1">
        <f t="shared" si="4"/>
        <v>1232.871052789978</v>
      </c>
      <c r="O62" s="1">
        <f t="shared" si="4"/>
        <v>66113.335236021943</v>
      </c>
      <c r="P62" s="1">
        <f t="shared" si="4"/>
        <v>66115.393511858958</v>
      </c>
      <c r="Q62" s="1">
        <f t="shared" si="4"/>
        <v>8409394.1795911957</v>
      </c>
      <c r="R62" s="1">
        <f t="shared" si="4"/>
        <v>1628763423.692385</v>
      </c>
      <c r="S62" s="1">
        <f t="shared" si="4"/>
        <v>8412759.3116378915</v>
      </c>
      <c r="T62" s="1">
        <f t="shared" si="4"/>
        <v>9863.5176281199947</v>
      </c>
      <c r="U62" s="1">
        <f t="shared" si="4"/>
        <v>25113.7606529687</v>
      </c>
      <c r="V62" s="1">
        <f t="shared" si="4"/>
        <v>8317.0436270978935</v>
      </c>
      <c r="W62" s="1">
        <f t="shared" si="4"/>
        <v>47714.618121343963</v>
      </c>
      <c r="X62" s="1">
        <f t="shared" si="4"/>
        <v>5265.5092776564979</v>
      </c>
      <c r="Y62" s="1">
        <f t="shared" si="4"/>
        <v>8112.3250662488763</v>
      </c>
      <c r="Z62" s="1">
        <f t="shared" si="4"/>
        <v>47714.608894861951</v>
      </c>
      <c r="AA62" s="1">
        <f t="shared" si="4"/>
        <v>148376.57865299989</v>
      </c>
      <c r="AB62" s="1">
        <f t="shared" si="4"/>
        <v>151049.41915979993</v>
      </c>
      <c r="AC62" s="1">
        <f t="shared" si="4"/>
        <v>3204.1283691702961</v>
      </c>
      <c r="AD62" s="1">
        <f t="shared" si="4"/>
        <v>3204.1263954490987</v>
      </c>
      <c r="AE62" s="1">
        <f t="shared" si="4"/>
        <v>3204.0829803696961</v>
      </c>
      <c r="AF62" s="1">
        <f t="shared" si="4"/>
        <v>13589.073855626901</v>
      </c>
      <c r="AG62" s="1">
        <f t="shared" si="4"/>
        <v>6276.4267261289942</v>
      </c>
      <c r="AH62" s="1">
        <f t="shared" si="4"/>
        <v>6276.1762206449976</v>
      </c>
      <c r="AI62" s="1">
        <f t="shared" si="4"/>
        <v>13331.887502782893</v>
      </c>
      <c r="AJ62" s="1">
        <f t="shared" si="4"/>
        <v>257.16945191496274</v>
      </c>
      <c r="AK62" s="1">
        <f t="shared" si="4"/>
        <v>1903.9417017489995</v>
      </c>
      <c r="AL62" s="1">
        <f t="shared" si="4"/>
        <v>193.64640011824997</v>
      </c>
      <c r="AM62" s="1">
        <f t="shared" si="4"/>
        <v>1060.3389988639994</v>
      </c>
      <c r="AN62" s="1">
        <f t="shared" si="4"/>
        <v>0</v>
      </c>
      <c r="AO62" s="1">
        <f t="shared" si="4"/>
        <v>19484.818781699996</v>
      </c>
      <c r="AP62" s="1">
        <f t="shared" si="4"/>
        <v>435.56714552275974</v>
      </c>
      <c r="AQ62" s="1">
        <f t="shared" si="4"/>
        <v>435.56715651619987</v>
      </c>
      <c r="AR62" s="1">
        <f t="shared" si="4"/>
        <v>98769.60265051591</v>
      </c>
      <c r="AS62" s="1">
        <f t="shared" si="4"/>
        <v>98768.807863849506</v>
      </c>
      <c r="AT62" s="1">
        <f t="shared" si="4"/>
        <v>543216.06045915966</v>
      </c>
      <c r="AU62" s="1">
        <f t="shared" si="4"/>
        <v>235060.4755114</v>
      </c>
      <c r="AV62" s="1">
        <f t="shared" si="4"/>
        <v>235051.05224108</v>
      </c>
      <c r="AW62" s="1">
        <f t="shared" si="4"/>
        <v>339338.13355679979</v>
      </c>
      <c r="AX62" s="1">
        <f t="shared" si="4"/>
        <v>784522.14417089964</v>
      </c>
      <c r="AY62" s="1">
        <f t="shared" si="4"/>
        <v>543194.34331413975</v>
      </c>
      <c r="AZ62" s="1">
        <f t="shared" si="4"/>
        <v>13743.357068415098</v>
      </c>
      <c r="BA62" s="1">
        <f t="shared" si="4"/>
        <v>44.85162064593198</v>
      </c>
      <c r="BB62" s="1">
        <f t="shared" si="4"/>
        <v>245862.5926589829</v>
      </c>
      <c r="BC62" s="1">
        <f t="shared" si="4"/>
        <v>295.22036869726992</v>
      </c>
      <c r="BD62" s="1">
        <f t="shared" si="4"/>
        <v>102.74132191092993</v>
      </c>
      <c r="BE62" s="1">
        <f t="shared" si="4"/>
        <v>15683.476232486795</v>
      </c>
      <c r="BF62" s="1">
        <f t="shared" si="4"/>
        <v>2290.3969913842184</v>
      </c>
      <c r="BG62" s="1">
        <f t="shared" si="4"/>
        <v>210.29394743999998</v>
      </c>
      <c r="BH62" s="1">
        <f t="shared" si="4"/>
        <v>12.135912897617489</v>
      </c>
      <c r="BI62" s="1">
        <f t="shared" si="4"/>
        <v>188234.04779471891</v>
      </c>
      <c r="BJ62" s="1">
        <f t="shared" si="4"/>
        <v>18716.927937000004</v>
      </c>
      <c r="BK62" s="1">
        <f t="shared" si="4"/>
        <v>8010.6760850000001</v>
      </c>
      <c r="BL62" s="1">
        <f t="shared" si="4"/>
        <v>49248.787389955942</v>
      </c>
      <c r="BM62" s="1">
        <f t="shared" si="4"/>
        <v>138985.2852574971</v>
      </c>
      <c r="BN62" s="1">
        <f t="shared" si="4"/>
        <v>2081.2198086440922</v>
      </c>
      <c r="BO62" s="1">
        <f t="shared" ref="BO62:CP62" si="5">SUM(BO3:BO51)</f>
        <v>25.275241160999993</v>
      </c>
      <c r="BP62" s="1">
        <f t="shared" si="5"/>
        <v>9263.2586321628696</v>
      </c>
      <c r="BQ62" s="1">
        <f t="shared" si="5"/>
        <v>34.447437443564965</v>
      </c>
      <c r="BR62" s="1">
        <f t="shared" si="5"/>
        <v>3394.1742217544966</v>
      </c>
      <c r="BS62" s="1">
        <f t="shared" si="5"/>
        <v>142.02737997210991</v>
      </c>
      <c r="BT62" s="1">
        <f t="shared" si="5"/>
        <v>76.752221709740041</v>
      </c>
      <c r="BU62" s="1">
        <f t="shared" si="5"/>
        <v>11191.122432475495</v>
      </c>
      <c r="BV62" s="1">
        <f t="shared" si="5"/>
        <v>190.86447089670995</v>
      </c>
      <c r="BW62" s="1">
        <f t="shared" si="5"/>
        <v>2364.3242873366989</v>
      </c>
      <c r="BX62" s="1">
        <f t="shared" si="5"/>
        <v>1680.9653724057666</v>
      </c>
      <c r="BY62" s="1">
        <f t="shared" si="5"/>
        <v>2652.3403383042992</v>
      </c>
      <c r="BZ62" s="1">
        <f t="shared" si="5"/>
        <v>72.272152253365178</v>
      </c>
      <c r="CA62" s="1">
        <f t="shared" si="5"/>
        <v>30048.61976999999</v>
      </c>
      <c r="CB62" s="1">
        <f t="shared" si="5"/>
        <v>18158.980543438014</v>
      </c>
      <c r="CC62" s="1">
        <f t="shared" si="5"/>
        <v>18158.988921555465</v>
      </c>
      <c r="CD62" s="1">
        <f t="shared" si="5"/>
        <v>147132.25035420759</v>
      </c>
      <c r="CE62" s="1">
        <f t="shared" si="5"/>
        <v>152.39285903384888</v>
      </c>
      <c r="CF62" s="1">
        <f t="shared" si="5"/>
        <v>4.4769564280979983</v>
      </c>
      <c r="CG62" s="1">
        <f t="shared" si="5"/>
        <v>42516.320268999989</v>
      </c>
      <c r="CH62" s="1">
        <f t="shared" si="5"/>
        <v>588759.10663377156</v>
      </c>
      <c r="CI62" s="1">
        <f t="shared" si="5"/>
        <v>67983.44104900636</v>
      </c>
      <c r="CJ62" s="1">
        <f t="shared" si="5"/>
        <v>56524.404583122043</v>
      </c>
      <c r="CK62" s="1">
        <f t="shared" si="5"/>
        <v>12375.567152606598</v>
      </c>
      <c r="CL62" s="1">
        <f t="shared" si="5"/>
        <v>0</v>
      </c>
      <c r="CM62" s="1">
        <f t="shared" si="5"/>
        <v>7961.7324364087717</v>
      </c>
      <c r="CN62" s="1">
        <f t="shared" si="5"/>
        <v>518946.79959912726</v>
      </c>
      <c r="CO62" s="1">
        <f t="shared" si="5"/>
        <v>71407.70118872929</v>
      </c>
      <c r="CP62" s="1">
        <f t="shared" si="5"/>
        <v>31149.470112128663</v>
      </c>
      <c r="CQ62" s="1"/>
      <c r="CR62" s="1"/>
      <c r="CS62" s="1"/>
      <c r="CT62" s="1"/>
      <c r="CU62" s="1"/>
      <c r="CV62" s="28">
        <f>AG62/AX62</f>
        <v>8.0003181207358529E-3</v>
      </c>
      <c r="CW62" s="1"/>
      <c r="CX62" s="1"/>
      <c r="CY62" s="1"/>
      <c r="CZ62" s="1"/>
      <c r="DA62" s="28"/>
      <c r="DB62" s="28"/>
      <c r="DC62" s="1"/>
      <c r="DD62" s="1"/>
      <c r="DE62" s="1"/>
      <c r="DF62" s="1"/>
      <c r="DG62" s="1"/>
      <c r="DH62" s="1"/>
      <c r="DI62" s="1"/>
    </row>
    <row r="63" spans="1:115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671.93360120908926</v>
      </c>
      <c r="C63" s="73">
        <f t="shared" ref="C63:BN63" si="6">+C3+C5+C8+C9+C11+C12+C14+C15+C16+C17+C18+C19+C20+C21+C22+C23+C24+C25+C26+C28+C30+C31+C33+C34+C35+C36+C37+C39+C40+C41+C42+C43+C44+C46+C47+C49+C50+C10</f>
        <v>3454.7922788658993</v>
      </c>
      <c r="D63" s="73">
        <f t="shared" si="6"/>
        <v>253.57453934589995</v>
      </c>
      <c r="E63" s="73">
        <f t="shared" si="6"/>
        <v>253.57477818733963</v>
      </c>
      <c r="F63" s="73">
        <f t="shared" si="6"/>
        <v>3454.7928146571967</v>
      </c>
      <c r="G63" s="73">
        <f t="shared" si="6"/>
        <v>3454.7719092504972</v>
      </c>
      <c r="H63" s="73">
        <f t="shared" si="6"/>
        <v>623.31960706889959</v>
      </c>
      <c r="I63" s="73">
        <f t="shared" si="6"/>
        <v>9.6970974382399966</v>
      </c>
      <c r="J63" s="73">
        <f t="shared" si="6"/>
        <v>8176.3251675913061</v>
      </c>
      <c r="K63" s="73">
        <f t="shared" si="6"/>
        <v>8176.3219861126963</v>
      </c>
      <c r="L63" s="73">
        <f t="shared" si="6"/>
        <v>91136.161459999988</v>
      </c>
      <c r="M63" s="73">
        <f t="shared" si="6"/>
        <v>1013.1470201792795</v>
      </c>
      <c r="N63" s="73">
        <f t="shared" si="6"/>
        <v>1013.170591545478</v>
      </c>
      <c r="O63" s="73">
        <f t="shared" si="6"/>
        <v>52344.837999721967</v>
      </c>
      <c r="P63" s="73">
        <f t="shared" si="6"/>
        <v>52346.468011058991</v>
      </c>
      <c r="Q63" s="73">
        <f t="shared" si="6"/>
        <v>6993887.2043211972</v>
      </c>
      <c r="R63" s="73">
        <f t="shared" si="6"/>
        <v>1281316264.2363856</v>
      </c>
      <c r="S63" s="73">
        <f t="shared" si="6"/>
        <v>6996685.9368078923</v>
      </c>
      <c r="T63" s="73">
        <f t="shared" si="6"/>
        <v>7573.6151077599952</v>
      </c>
      <c r="U63" s="73">
        <f t="shared" si="6"/>
        <v>20029.213105746298</v>
      </c>
      <c r="V63" s="73">
        <f t="shared" si="6"/>
        <v>6618.6383141901952</v>
      </c>
      <c r="W63" s="73">
        <f t="shared" si="6"/>
        <v>36542.929804219981</v>
      </c>
      <c r="X63" s="73">
        <f t="shared" si="6"/>
        <v>4171.5611293264974</v>
      </c>
      <c r="Y63" s="73">
        <f t="shared" si="6"/>
        <v>6280.9852559748751</v>
      </c>
      <c r="Z63" s="73">
        <f t="shared" si="6"/>
        <v>36542.917489800951</v>
      </c>
      <c r="AA63" s="73">
        <f t="shared" si="6"/>
        <v>110550.86766299988</v>
      </c>
      <c r="AB63" s="73">
        <f t="shared" si="6"/>
        <v>120344.55885379996</v>
      </c>
      <c r="AC63" s="73">
        <f t="shared" si="6"/>
        <v>2520.4689677002971</v>
      </c>
      <c r="AD63" s="73">
        <f t="shared" si="6"/>
        <v>2520.4678674490988</v>
      </c>
      <c r="AE63" s="73">
        <f t="shared" si="6"/>
        <v>2520.4333039596963</v>
      </c>
      <c r="AF63" s="73">
        <f t="shared" si="6"/>
        <v>10523.6964988819</v>
      </c>
      <c r="AG63" s="73">
        <f t="shared" si="6"/>
        <v>4903.2573543989974</v>
      </c>
      <c r="AH63" s="73">
        <f t="shared" si="6"/>
        <v>4903.0615865949985</v>
      </c>
      <c r="AI63" s="73">
        <f t="shared" si="6"/>
        <v>10417.810745072893</v>
      </c>
      <c r="AJ63" s="73">
        <f t="shared" si="6"/>
        <v>204.67871671456274</v>
      </c>
      <c r="AK63" s="73">
        <f t="shared" si="6"/>
        <v>1523.581008208999</v>
      </c>
      <c r="AL63" s="73">
        <f t="shared" si="6"/>
        <v>150.30706015724994</v>
      </c>
      <c r="AM63" s="73">
        <f t="shared" si="6"/>
        <v>849.56093925049936</v>
      </c>
      <c r="AN63" s="73">
        <f t="shared" si="6"/>
        <v>0</v>
      </c>
      <c r="AO63" s="73">
        <f t="shared" si="6"/>
        <v>15053.821899700002</v>
      </c>
      <c r="AP63" s="73">
        <f t="shared" si="6"/>
        <v>343.49628078175976</v>
      </c>
      <c r="AQ63" s="73">
        <f t="shared" si="6"/>
        <v>343.49614268319982</v>
      </c>
      <c r="AR63" s="73">
        <f t="shared" si="6"/>
        <v>77036.392442915894</v>
      </c>
      <c r="AS63" s="73">
        <f t="shared" si="6"/>
        <v>77035.771362149535</v>
      </c>
      <c r="AT63" s="73">
        <f t="shared" si="6"/>
        <v>421834.26271015982</v>
      </c>
      <c r="AU63" s="73">
        <f t="shared" si="6"/>
        <v>186169.33371039998</v>
      </c>
      <c r="AV63" s="73">
        <f t="shared" si="6"/>
        <v>186161.87030307998</v>
      </c>
      <c r="AW63" s="73">
        <f t="shared" si="6"/>
        <v>263865.38206079981</v>
      </c>
      <c r="AX63" s="73">
        <f t="shared" si="6"/>
        <v>612882.76253089972</v>
      </c>
      <c r="AY63" s="73">
        <f t="shared" si="6"/>
        <v>421817.38145413977</v>
      </c>
      <c r="AZ63" s="73">
        <f t="shared" si="6"/>
        <v>10930.691853765096</v>
      </c>
      <c r="BA63" s="73">
        <f t="shared" si="6"/>
        <v>30.796027606751981</v>
      </c>
      <c r="BB63" s="73">
        <f t="shared" si="6"/>
        <v>189698.81135968296</v>
      </c>
      <c r="BC63" s="73">
        <f t="shared" si="6"/>
        <v>200.77853767786999</v>
      </c>
      <c r="BD63" s="73">
        <f t="shared" si="6"/>
        <v>64.707431550429973</v>
      </c>
      <c r="BE63" s="73">
        <f t="shared" si="6"/>
        <v>12452.319536336798</v>
      </c>
      <c r="BF63" s="73">
        <f t="shared" si="6"/>
        <v>1416.0670613532191</v>
      </c>
      <c r="BG63" s="73">
        <f t="shared" si="6"/>
        <v>127.75251174000003</v>
      </c>
      <c r="BH63" s="73">
        <f t="shared" si="6"/>
        <v>8.5383195197874944</v>
      </c>
      <c r="BI63" s="73">
        <f t="shared" si="6"/>
        <v>144133.52816721899</v>
      </c>
      <c r="BJ63" s="73">
        <f t="shared" si="6"/>
        <v>11392.026398000002</v>
      </c>
      <c r="BK63" s="73">
        <f t="shared" si="6"/>
        <v>4843.3722899999984</v>
      </c>
      <c r="BL63" s="73">
        <f t="shared" si="6"/>
        <v>34817.383909755939</v>
      </c>
      <c r="BM63" s="73">
        <f t="shared" si="6"/>
        <v>109316.15835868215</v>
      </c>
      <c r="BN63" s="73">
        <f t="shared" si="6"/>
        <v>1268.8744233917942</v>
      </c>
      <c r="BO63" s="73">
        <f t="shared" ref="BO63:CP63" si="7">+BO3+BO5+BO8+BO9+BO11+BO12+BO14+BO15+BO16+BO17+BO18+BO19+BO20+BO21+BO22+BO23+BO24+BO25+BO26+BO28+BO30+BO31+BO33+BO34+BO35+BO36+BO37+BO39+BO40+BO41+BO42+BO43+BO44+BO46+BO47+BO49+BO50+BO10</f>
        <v>16.413373720999992</v>
      </c>
      <c r="BP63" s="73">
        <f t="shared" si="7"/>
        <v>5709.9055198978713</v>
      </c>
      <c r="BQ63" s="73">
        <f t="shared" si="7"/>
        <v>26.333116127864976</v>
      </c>
      <c r="BR63" s="73">
        <f t="shared" si="7"/>
        <v>2296.3273511744978</v>
      </c>
      <c r="BS63" s="73">
        <f t="shared" si="7"/>
        <v>117.00775116110994</v>
      </c>
      <c r="BT63" s="73">
        <f t="shared" si="7"/>
        <v>54.081466037539997</v>
      </c>
      <c r="BU63" s="73">
        <f t="shared" si="7"/>
        <v>7979.0338022554997</v>
      </c>
      <c r="BV63" s="73">
        <f t="shared" si="7"/>
        <v>150.39732891170993</v>
      </c>
      <c r="BW63" s="73">
        <f t="shared" si="7"/>
        <v>1821.2231814466993</v>
      </c>
      <c r="BX63" s="73">
        <f t="shared" si="7"/>
        <v>1027.8573532203764</v>
      </c>
      <c r="BY63" s="73">
        <f t="shared" si="7"/>
        <v>1979.775774294299</v>
      </c>
      <c r="BZ63" s="73">
        <f t="shared" si="7"/>
        <v>44.391460657858175</v>
      </c>
      <c r="CA63" s="73">
        <f t="shared" si="7"/>
        <v>25396.333459999994</v>
      </c>
      <c r="CB63" s="73">
        <f t="shared" si="7"/>
        <v>14986.593497468017</v>
      </c>
      <c r="CC63" s="73">
        <f t="shared" si="7"/>
        <v>14986.600156079474</v>
      </c>
      <c r="CD63" s="73">
        <f t="shared" si="7"/>
        <v>113269.67277540754</v>
      </c>
      <c r="CE63" s="73">
        <f t="shared" si="7"/>
        <v>121.09625322024895</v>
      </c>
      <c r="CF63" s="73">
        <f t="shared" si="7"/>
        <v>3.4650804623979985</v>
      </c>
      <c r="CG63" s="73">
        <f t="shared" si="7"/>
        <v>32289.302349000001</v>
      </c>
      <c r="CH63" s="73">
        <f t="shared" si="7"/>
        <v>457378.97135677177</v>
      </c>
      <c r="CI63" s="73">
        <f t="shared" si="7"/>
        <v>52417.307353326389</v>
      </c>
      <c r="CJ63" s="73">
        <f t="shared" si="7"/>
        <v>43427.36412487206</v>
      </c>
      <c r="CK63" s="73">
        <f t="shared" si="7"/>
        <v>9480.332628065602</v>
      </c>
      <c r="CL63" s="73">
        <f t="shared" si="7"/>
        <v>0</v>
      </c>
      <c r="CM63" s="73">
        <f t="shared" si="7"/>
        <v>6304.1855078647741</v>
      </c>
      <c r="CN63" s="73">
        <f t="shared" si="7"/>
        <v>402282.78726012754</v>
      </c>
      <c r="CO63" s="73">
        <f t="shared" si="7"/>
        <v>55460.982921969277</v>
      </c>
      <c r="CP63" s="73">
        <f t="shared" si="7"/>
        <v>24144.031511828667</v>
      </c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</row>
    <row r="64" spans="1:115" x14ac:dyDescent="0.25">
      <c r="A64" s="90" t="s">
        <v>410</v>
      </c>
      <c r="B64" s="73">
        <f>B62+B55+B57</f>
        <v>838.92117710408922</v>
      </c>
      <c r="C64" s="73">
        <f t="shared" ref="C64:BN64" si="8">C62+C55+C57</f>
        <v>4304.9530117558988</v>
      </c>
      <c r="D64" s="73">
        <f t="shared" si="8"/>
        <v>318.29032407489984</v>
      </c>
      <c r="E64" s="73">
        <f t="shared" si="8"/>
        <v>318.29067258733954</v>
      </c>
      <c r="F64" s="73">
        <f t="shared" si="8"/>
        <v>4304.9536211171981</v>
      </c>
      <c r="G64" s="73">
        <f t="shared" si="8"/>
        <v>4304.9275545604978</v>
      </c>
      <c r="H64" s="73">
        <f t="shared" si="8"/>
        <v>792.46694813889962</v>
      </c>
      <c r="I64" s="73">
        <f t="shared" si="8"/>
        <v>12.528853791439998</v>
      </c>
      <c r="J64" s="73">
        <f t="shared" si="8"/>
        <v>10246.782482289307</v>
      </c>
      <c r="K64" s="73">
        <f t="shared" si="8"/>
        <v>10246.780745009695</v>
      </c>
      <c r="L64" s="73">
        <f t="shared" si="8"/>
        <v>120671.73684</v>
      </c>
      <c r="M64" s="73">
        <f t="shared" si="8"/>
        <v>1232.8426626512799</v>
      </c>
      <c r="N64" s="73">
        <f t="shared" si="8"/>
        <v>1232.871052789978</v>
      </c>
      <c r="O64" s="73">
        <f t="shared" si="8"/>
        <v>66113.335236021943</v>
      </c>
      <c r="P64" s="73">
        <f t="shared" si="8"/>
        <v>66115.393511858958</v>
      </c>
      <c r="Q64" s="73">
        <f t="shared" si="8"/>
        <v>8409394.1795911957</v>
      </c>
      <c r="R64" s="73">
        <f t="shared" si="8"/>
        <v>1628763423.692385</v>
      </c>
      <c r="S64" s="73">
        <f t="shared" si="8"/>
        <v>8412759.3116378915</v>
      </c>
      <c r="T64" s="73">
        <f t="shared" si="8"/>
        <v>9863.5176281199947</v>
      </c>
      <c r="U64" s="73">
        <f t="shared" si="8"/>
        <v>25113.7606529687</v>
      </c>
      <c r="V64" s="73">
        <f t="shared" si="8"/>
        <v>8317.0436270978935</v>
      </c>
      <c r="W64" s="73">
        <f t="shared" si="8"/>
        <v>47714.618121343963</v>
      </c>
      <c r="X64" s="73">
        <f t="shared" si="8"/>
        <v>5265.5092776564979</v>
      </c>
      <c r="Y64" s="73">
        <f t="shared" si="8"/>
        <v>8112.3250662488763</v>
      </c>
      <c r="Z64" s="73">
        <f t="shared" si="8"/>
        <v>47714.608894861951</v>
      </c>
      <c r="AA64" s="73">
        <f t="shared" si="8"/>
        <v>148376.57865299989</v>
      </c>
      <c r="AB64" s="73">
        <f t="shared" si="8"/>
        <v>151049.41915979993</v>
      </c>
      <c r="AC64" s="73">
        <f t="shared" si="8"/>
        <v>3204.1283691702961</v>
      </c>
      <c r="AD64" s="73">
        <f t="shared" si="8"/>
        <v>3204.1263954490987</v>
      </c>
      <c r="AE64" s="73">
        <f t="shared" si="8"/>
        <v>3204.0829803696961</v>
      </c>
      <c r="AF64" s="73">
        <f t="shared" si="8"/>
        <v>13589.073855626901</v>
      </c>
      <c r="AG64" s="73">
        <f t="shared" si="8"/>
        <v>6276.4267261289942</v>
      </c>
      <c r="AH64" s="73">
        <f t="shared" si="8"/>
        <v>6276.1762206449976</v>
      </c>
      <c r="AI64" s="73">
        <f t="shared" si="8"/>
        <v>13331.887502782893</v>
      </c>
      <c r="AJ64" s="73">
        <f t="shared" si="8"/>
        <v>257.16945191496274</v>
      </c>
      <c r="AK64" s="73">
        <f t="shared" si="8"/>
        <v>1903.9417017489995</v>
      </c>
      <c r="AL64" s="73">
        <f t="shared" si="8"/>
        <v>193.64640011824997</v>
      </c>
      <c r="AM64" s="73">
        <f t="shared" si="8"/>
        <v>1060.3389988639994</v>
      </c>
      <c r="AN64" s="73">
        <f t="shared" si="8"/>
        <v>0</v>
      </c>
      <c r="AO64" s="73">
        <f t="shared" si="8"/>
        <v>19484.818781699996</v>
      </c>
      <c r="AP64" s="73">
        <f t="shared" si="8"/>
        <v>435.56714552275974</v>
      </c>
      <c r="AQ64" s="73">
        <f t="shared" si="8"/>
        <v>435.56715651619987</v>
      </c>
      <c r="AR64" s="73">
        <f t="shared" si="8"/>
        <v>98769.60265051591</v>
      </c>
      <c r="AS64" s="73">
        <f t="shared" si="8"/>
        <v>98768.807863849506</v>
      </c>
      <c r="AT64" s="73">
        <f t="shared" si="8"/>
        <v>543216.06045915966</v>
      </c>
      <c r="AU64" s="73">
        <f t="shared" si="8"/>
        <v>235060.4755114</v>
      </c>
      <c r="AV64" s="73">
        <f t="shared" si="8"/>
        <v>235051.05224108</v>
      </c>
      <c r="AW64" s="73">
        <f t="shared" si="8"/>
        <v>339338.13355679979</v>
      </c>
      <c r="AX64" s="73">
        <f t="shared" si="8"/>
        <v>784522.14417089964</v>
      </c>
      <c r="AY64" s="73">
        <f t="shared" si="8"/>
        <v>543194.34331413975</v>
      </c>
      <c r="AZ64" s="73">
        <f t="shared" si="8"/>
        <v>13743.357068415098</v>
      </c>
      <c r="BA64" s="73">
        <f t="shared" si="8"/>
        <v>44.85162064593198</v>
      </c>
      <c r="BB64" s="73">
        <f t="shared" si="8"/>
        <v>245862.5926589829</v>
      </c>
      <c r="BC64" s="73">
        <f t="shared" si="8"/>
        <v>295.22036869726992</v>
      </c>
      <c r="BD64" s="73">
        <f t="shared" si="8"/>
        <v>102.74132191092993</v>
      </c>
      <c r="BE64" s="73">
        <f t="shared" si="8"/>
        <v>15683.476232486795</v>
      </c>
      <c r="BF64" s="73">
        <f t="shared" si="8"/>
        <v>2290.3969913842184</v>
      </c>
      <c r="BG64" s="73">
        <f t="shared" si="8"/>
        <v>210.29394743999998</v>
      </c>
      <c r="BH64" s="73">
        <f t="shared" si="8"/>
        <v>12.135912897617489</v>
      </c>
      <c r="BI64" s="73">
        <f t="shared" si="8"/>
        <v>188234.04779471891</v>
      </c>
      <c r="BJ64" s="73">
        <f t="shared" si="8"/>
        <v>18716.927937000004</v>
      </c>
      <c r="BK64" s="73">
        <f t="shared" si="8"/>
        <v>8010.6760850000001</v>
      </c>
      <c r="BL64" s="73">
        <f t="shared" si="8"/>
        <v>49248.787389955942</v>
      </c>
      <c r="BM64" s="73">
        <f t="shared" si="8"/>
        <v>138985.2852574971</v>
      </c>
      <c r="BN64" s="73">
        <f t="shared" si="8"/>
        <v>2081.2198086440922</v>
      </c>
      <c r="BO64" s="73">
        <f t="shared" ref="BO64:CP64" si="9">BO62+BO55+BO57</f>
        <v>25.275241160999993</v>
      </c>
      <c r="BP64" s="73">
        <f t="shared" si="9"/>
        <v>9263.2586321628696</v>
      </c>
      <c r="BQ64" s="73">
        <f t="shared" si="9"/>
        <v>34.447437443564965</v>
      </c>
      <c r="BR64" s="73">
        <f t="shared" si="9"/>
        <v>3394.1742217544966</v>
      </c>
      <c r="BS64" s="73">
        <f t="shared" si="9"/>
        <v>142.02737997210991</v>
      </c>
      <c r="BT64" s="73">
        <f t="shared" si="9"/>
        <v>76.752221709740041</v>
      </c>
      <c r="BU64" s="73">
        <f t="shared" si="9"/>
        <v>11191.122432475495</v>
      </c>
      <c r="BV64" s="73">
        <f t="shared" si="9"/>
        <v>190.86447089670995</v>
      </c>
      <c r="BW64" s="73">
        <f t="shared" si="9"/>
        <v>2364.3242873366989</v>
      </c>
      <c r="BX64" s="73">
        <f t="shared" si="9"/>
        <v>1680.9653724057666</v>
      </c>
      <c r="BY64" s="73">
        <f t="shared" si="9"/>
        <v>2652.3403383042992</v>
      </c>
      <c r="BZ64" s="73">
        <f t="shared" si="9"/>
        <v>72.272152253365178</v>
      </c>
      <c r="CA64" s="73">
        <f t="shared" si="9"/>
        <v>30048.61976999999</v>
      </c>
      <c r="CB64" s="73">
        <f t="shared" si="9"/>
        <v>18158.980543438014</v>
      </c>
      <c r="CC64" s="73">
        <f t="shared" si="9"/>
        <v>18158.988921555465</v>
      </c>
      <c r="CD64" s="73">
        <f t="shared" si="9"/>
        <v>147132.25035420759</v>
      </c>
      <c r="CE64" s="73">
        <f t="shared" si="9"/>
        <v>152.39285903384888</v>
      </c>
      <c r="CF64" s="73">
        <f t="shared" si="9"/>
        <v>4.4769564280979983</v>
      </c>
      <c r="CG64" s="73">
        <f t="shared" si="9"/>
        <v>42516.320268999989</v>
      </c>
      <c r="CH64" s="73">
        <f t="shared" si="9"/>
        <v>588759.10663377156</v>
      </c>
      <c r="CI64" s="73">
        <f t="shared" si="9"/>
        <v>67983.44104900636</v>
      </c>
      <c r="CJ64" s="73">
        <f t="shared" si="9"/>
        <v>56524.404583122043</v>
      </c>
      <c r="CK64" s="73">
        <f t="shared" si="9"/>
        <v>12375.567152606598</v>
      </c>
      <c r="CL64" s="73">
        <f t="shared" si="9"/>
        <v>0</v>
      </c>
      <c r="CM64" s="73">
        <f t="shared" si="9"/>
        <v>7961.7324364087717</v>
      </c>
      <c r="CN64" s="73">
        <f t="shared" si="9"/>
        <v>518946.79959912726</v>
      </c>
      <c r="CO64" s="73">
        <f t="shared" si="9"/>
        <v>71407.70118872929</v>
      </c>
      <c r="CP64" s="73">
        <f t="shared" si="9"/>
        <v>31149.470112128663</v>
      </c>
      <c r="CQ64" s="73"/>
      <c r="CR64" s="73"/>
    </row>
    <row r="65" spans="6:54" x14ac:dyDescent="0.25">
      <c r="F65" s="73"/>
      <c r="M65" s="73"/>
    </row>
    <row r="66" spans="6:54" x14ac:dyDescent="0.25">
      <c r="H66" s="73"/>
      <c r="I66" s="73"/>
      <c r="BB66" s="73"/>
    </row>
    <row r="68" spans="6:54" x14ac:dyDescent="0.25">
      <c r="J68" s="73"/>
      <c r="N68" s="7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E55"/>
  <sheetViews>
    <sheetView zoomScale="85" zoomScaleNormal="85" workbookViewId="0">
      <pane xSplit="1" ySplit="2" topLeftCell="J21" activePane="bottomRight" state="frozen"/>
      <selection pane="topRight" activeCell="B1" sqref="B1"/>
      <selection pane="bottomLeft" activeCell="A3" sqref="A3"/>
      <selection pane="bottomRight" activeCell="AJ43" sqref="AJ43"/>
    </sheetView>
  </sheetViews>
  <sheetFormatPr defaultRowHeight="15" x14ac:dyDescent="0.25"/>
  <cols>
    <col min="1" max="1" width="17.85546875" customWidth="1"/>
    <col min="2" max="2" width="12.7109375" style="19" customWidth="1"/>
    <col min="3" max="7" width="9.140625" style="19"/>
    <col min="8" max="8" width="11.28515625" style="19" customWidth="1"/>
    <col min="10" max="10" width="20.7109375" customWidth="1"/>
    <col min="11" max="11" width="6" style="72" bestFit="1" customWidth="1"/>
    <col min="12" max="12" width="7.7109375" style="19" bestFit="1" customWidth="1"/>
    <col min="13" max="13" width="6.7109375" style="19" bestFit="1" customWidth="1"/>
    <col min="14" max="14" width="14.5703125" style="19" bestFit="1" customWidth="1"/>
    <col min="15" max="15" width="6.7109375" style="19" bestFit="1" customWidth="1"/>
    <col min="16" max="16" width="6.7109375" style="73" customWidth="1"/>
    <col min="17" max="17" width="6.7109375" style="19" bestFit="1" customWidth="1"/>
    <col min="18" max="19" width="9.28515625" style="19" bestFit="1" customWidth="1"/>
    <col min="20" max="20" width="6.7109375" style="19" bestFit="1" customWidth="1"/>
    <col min="21" max="21" width="7.7109375" style="19" bestFit="1" customWidth="1"/>
    <col min="22" max="23" width="6.7109375" style="19" bestFit="1" customWidth="1"/>
    <col min="24" max="24" width="6.7109375" style="73" customWidth="1"/>
    <col min="25" max="25" width="6.7109375" style="19" bestFit="1" customWidth="1"/>
    <col min="26" max="26" width="15.42578125" style="19" bestFit="1" customWidth="1"/>
    <col min="27" max="27" width="6.5703125" style="19" bestFit="1" customWidth="1"/>
    <col min="28" max="28" width="6.7109375" style="19" bestFit="1" customWidth="1"/>
    <col min="29" max="29" width="5.140625" style="19" bestFit="1" customWidth="1"/>
    <col min="30" max="30" width="5.140625" style="73" customWidth="1"/>
    <col min="31" max="31" width="5.7109375" style="19" bestFit="1" customWidth="1"/>
    <col min="32" max="32" width="6.7109375" style="19" bestFit="1" customWidth="1"/>
    <col min="33" max="33" width="6.7109375" style="19" customWidth="1"/>
    <col min="34" max="34" width="7.7109375" style="19" bestFit="1" customWidth="1"/>
    <col min="35" max="35" width="10" style="19" bestFit="1" customWidth="1"/>
    <col min="36" max="36" width="10" style="73" customWidth="1"/>
    <col min="37" max="37" width="7.7109375" style="19" bestFit="1" customWidth="1"/>
    <col min="38" max="38" width="6.7109375" style="19" bestFit="1" customWidth="1"/>
    <col min="39" max="39" width="7.7109375" style="19" bestFit="1" customWidth="1"/>
    <col min="40" max="40" width="6" style="19" bestFit="1" customWidth="1"/>
    <col min="41" max="41" width="6.7109375" style="19" bestFit="1" customWidth="1"/>
    <col min="42" max="42" width="5.7109375" style="19" bestFit="1" customWidth="1"/>
    <col min="43" max="43" width="7.7109375" style="19" bestFit="1" customWidth="1"/>
    <col min="44" max="44" width="4.5703125" style="19" bestFit="1" customWidth="1"/>
    <col min="45" max="45" width="5.7109375" style="19" bestFit="1" customWidth="1"/>
    <col min="46" max="46" width="6.7109375" style="19" bestFit="1" customWidth="1"/>
    <col min="47" max="47" width="5.7109375" style="19" bestFit="1" customWidth="1"/>
    <col min="48" max="48" width="5.85546875" style="19" bestFit="1" customWidth="1"/>
    <col min="49" max="49" width="5.7109375" style="19" bestFit="1" customWidth="1"/>
    <col min="50" max="51" width="7.7109375" style="19" bestFit="1" customWidth="1"/>
    <col min="52" max="52" width="6.7109375" style="19" bestFit="1" customWidth="1"/>
    <col min="53" max="53" width="5.140625" style="19" bestFit="1" customWidth="1"/>
    <col min="54" max="54" width="5.28515625" style="19" bestFit="1" customWidth="1"/>
    <col min="55" max="55" width="8.7109375" style="19" bestFit="1" customWidth="1"/>
    <col min="56" max="56" width="4.85546875" style="19" bestFit="1" customWidth="1"/>
    <col min="57" max="57" width="7.85546875" style="19" bestFit="1" customWidth="1"/>
    <col min="58" max="58" width="5.85546875" style="19" bestFit="1" customWidth="1"/>
    <col min="59" max="59" width="6" style="19" bestFit="1" customWidth="1"/>
    <col min="60" max="61" width="6.7109375" style="19" bestFit="1" customWidth="1"/>
    <col min="62" max="63" width="5.7109375" style="19" bestFit="1" customWidth="1"/>
    <col min="64" max="64" width="3.85546875" style="19" bestFit="1" customWidth="1"/>
    <col min="65" max="65" width="6.7109375" style="19" bestFit="1" customWidth="1"/>
    <col min="66" max="66" width="6.7109375" style="19" customWidth="1"/>
    <col min="67" max="67" width="5.28515625" style="19" bestFit="1" customWidth="1"/>
    <col min="68" max="68" width="6.7109375" style="19" bestFit="1" customWidth="1"/>
    <col min="69" max="69" width="7.7109375" style="19" bestFit="1" customWidth="1"/>
    <col min="70" max="70" width="7.7109375" style="73" customWidth="1"/>
    <col min="71" max="71" width="7.7109375" style="19" bestFit="1" customWidth="1"/>
    <col min="72" max="72" width="9.28515625" style="19" bestFit="1" customWidth="1"/>
    <col min="73" max="73" width="6.7109375" style="19" bestFit="1" customWidth="1"/>
    <col min="74" max="74" width="7.7109375" style="19" customWidth="1"/>
    <col min="76" max="76" width="8.5703125" style="21" customWidth="1"/>
    <col min="77" max="77" width="10.28515625" style="21" bestFit="1" customWidth="1"/>
    <col min="78" max="81" width="9.140625" style="21"/>
    <col min="82" max="82" width="8.5703125" style="21" customWidth="1"/>
    <col min="83" max="83" width="9.140625" style="21"/>
  </cols>
  <sheetData>
    <row r="1" spans="1:83" x14ac:dyDescent="0.25">
      <c r="A1" s="90"/>
      <c r="B1" s="73" t="s">
        <v>296</v>
      </c>
      <c r="C1" s="73"/>
      <c r="D1" s="73"/>
      <c r="E1" s="73"/>
      <c r="F1" s="73"/>
      <c r="G1" s="73"/>
      <c r="H1" s="73"/>
      <c r="I1" s="90"/>
      <c r="J1" s="90" t="s">
        <v>411</v>
      </c>
      <c r="K1" s="90"/>
      <c r="L1" s="73"/>
      <c r="M1" s="73"/>
      <c r="N1" s="73"/>
      <c r="O1" s="73"/>
      <c r="Q1" s="73"/>
      <c r="R1" s="73"/>
      <c r="S1" s="73"/>
      <c r="T1" s="73"/>
      <c r="U1" s="73"/>
      <c r="V1" s="73"/>
      <c r="W1" s="73"/>
      <c r="Y1" s="73"/>
      <c r="Z1" s="73"/>
      <c r="AA1" s="73"/>
      <c r="AB1" s="73"/>
      <c r="AC1" s="73"/>
      <c r="AE1" s="73"/>
      <c r="AF1" s="73"/>
      <c r="AG1" s="73"/>
      <c r="AH1" s="73"/>
      <c r="AI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S1" s="73"/>
      <c r="BT1" s="73"/>
      <c r="BU1" s="73"/>
      <c r="BV1" s="73"/>
      <c r="BW1" s="90"/>
      <c r="BX1" s="90"/>
      <c r="BY1" s="90" t="s">
        <v>298</v>
      </c>
      <c r="BZ1" s="90"/>
      <c r="CA1" s="90"/>
      <c r="CB1" s="90"/>
      <c r="CC1" s="90"/>
      <c r="CD1" s="90"/>
      <c r="CE1" s="90"/>
    </row>
    <row r="2" spans="1:83" x14ac:dyDescent="0.25">
      <c r="A2" s="95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90"/>
      <c r="J2" s="90" t="s">
        <v>307</v>
      </c>
      <c r="K2" s="73" t="s">
        <v>308</v>
      </c>
      <c r="L2" s="73" t="s">
        <v>35</v>
      </c>
      <c r="M2" s="73" t="s">
        <v>39</v>
      </c>
      <c r="N2" s="73" t="s">
        <v>41</v>
      </c>
      <c r="O2" s="73" t="s">
        <v>43</v>
      </c>
      <c r="P2" s="73" t="s">
        <v>309</v>
      </c>
      <c r="Q2" s="73" t="s">
        <v>45</v>
      </c>
      <c r="R2" s="73" t="s">
        <v>49</v>
      </c>
      <c r="S2" s="73" t="s">
        <v>53</v>
      </c>
      <c r="T2" s="73" t="s">
        <v>55</v>
      </c>
      <c r="U2" s="73" t="s">
        <v>57</v>
      </c>
      <c r="V2" s="73" t="s">
        <v>59</v>
      </c>
      <c r="W2" s="73" t="s">
        <v>61</v>
      </c>
      <c r="X2" s="73" t="s">
        <v>310</v>
      </c>
      <c r="Y2" s="73" t="s">
        <v>63</v>
      </c>
      <c r="Z2" s="73" t="s">
        <v>65</v>
      </c>
      <c r="AA2" s="73" t="s">
        <v>69</v>
      </c>
      <c r="AB2" s="73" t="s">
        <v>71</v>
      </c>
      <c r="AC2" s="73" t="s">
        <v>73</v>
      </c>
      <c r="AD2" s="73" t="s">
        <v>311</v>
      </c>
      <c r="AE2" s="73" t="s">
        <v>75</v>
      </c>
      <c r="AF2" s="73" t="s">
        <v>77</v>
      </c>
      <c r="AG2" s="73" t="s">
        <v>79</v>
      </c>
      <c r="AH2" s="73" t="s">
        <v>81</v>
      </c>
      <c r="AI2" s="73" t="s">
        <v>83</v>
      </c>
      <c r="AJ2" s="73" t="s">
        <v>312</v>
      </c>
      <c r="AK2" s="73" t="s">
        <v>85</v>
      </c>
      <c r="AL2" s="73" t="s">
        <v>87</v>
      </c>
      <c r="AM2" s="73" t="s">
        <v>160</v>
      </c>
      <c r="AN2" s="73" t="s">
        <v>91</v>
      </c>
      <c r="AO2" s="73" t="s">
        <v>93</v>
      </c>
      <c r="AP2" s="73" t="s">
        <v>95</v>
      </c>
      <c r="AQ2" s="73" t="s">
        <v>97</v>
      </c>
      <c r="AR2" s="73" t="s">
        <v>99</v>
      </c>
      <c r="AS2" s="73" t="s">
        <v>101</v>
      </c>
      <c r="AT2" s="73" t="s">
        <v>103</v>
      </c>
      <c r="AU2" s="73" t="s">
        <v>105</v>
      </c>
      <c r="AV2" s="73" t="s">
        <v>107</v>
      </c>
      <c r="AW2" s="73" t="s">
        <v>109</v>
      </c>
      <c r="AX2" s="73" t="s">
        <v>161</v>
      </c>
      <c r="AY2" s="73" t="s">
        <v>162</v>
      </c>
      <c r="AZ2" s="73" t="s">
        <v>111</v>
      </c>
      <c r="BA2" s="73" t="s">
        <v>113</v>
      </c>
      <c r="BB2" s="73" t="s">
        <v>115</v>
      </c>
      <c r="BC2" s="73" t="s">
        <v>117</v>
      </c>
      <c r="BD2" s="73" t="s">
        <v>119</v>
      </c>
      <c r="BE2" s="73" t="s">
        <v>121</v>
      </c>
      <c r="BF2" s="73" t="s">
        <v>123</v>
      </c>
      <c r="BG2" s="73" t="s">
        <v>125</v>
      </c>
      <c r="BH2" s="73" t="s">
        <v>127</v>
      </c>
      <c r="BI2" s="73" t="s">
        <v>129</v>
      </c>
      <c r="BJ2" s="73" t="s">
        <v>131</v>
      </c>
      <c r="BK2" s="73" t="s">
        <v>133</v>
      </c>
      <c r="BL2" s="73" t="s">
        <v>135</v>
      </c>
      <c r="BM2" s="73" t="s">
        <v>139</v>
      </c>
      <c r="BN2" s="73" t="s">
        <v>141</v>
      </c>
      <c r="BO2" s="73" t="s">
        <v>143</v>
      </c>
      <c r="BP2" s="73" t="s">
        <v>145</v>
      </c>
      <c r="BQ2" s="73" t="s">
        <v>147</v>
      </c>
      <c r="BR2" s="73" t="s">
        <v>149</v>
      </c>
      <c r="BS2" s="73" t="s">
        <v>151</v>
      </c>
      <c r="BT2" s="73" t="s">
        <v>153</v>
      </c>
      <c r="BU2" s="73" t="s">
        <v>155</v>
      </c>
      <c r="BV2" s="73"/>
      <c r="BW2" s="90"/>
      <c r="BX2" s="73" t="s">
        <v>69</v>
      </c>
      <c r="BY2" s="73" t="s">
        <v>53</v>
      </c>
      <c r="BZ2" s="73" t="s">
        <v>81</v>
      </c>
      <c r="CA2" s="73" t="s">
        <v>160</v>
      </c>
      <c r="CB2" s="73" t="s">
        <v>161</v>
      </c>
      <c r="CC2" s="73" t="s">
        <v>162</v>
      </c>
      <c r="CD2" s="73" t="s">
        <v>139</v>
      </c>
      <c r="CE2" s="73" t="s">
        <v>163</v>
      </c>
    </row>
    <row r="3" spans="1:83" x14ac:dyDescent="0.25">
      <c r="A3" s="95" t="s">
        <v>350</v>
      </c>
      <c r="B3" s="73">
        <v>73913.56</v>
      </c>
      <c r="C3" s="73">
        <v>108.05</v>
      </c>
      <c r="D3" s="73">
        <v>10954.02</v>
      </c>
      <c r="E3" s="73">
        <v>7972.4</v>
      </c>
      <c r="F3" s="73">
        <v>6403.17</v>
      </c>
      <c r="G3" s="73">
        <v>851.79</v>
      </c>
      <c r="H3" s="73">
        <v>15839.48</v>
      </c>
      <c r="I3" s="90"/>
      <c r="J3" s="90" t="s">
        <v>350</v>
      </c>
      <c r="K3" s="73">
        <v>77.432372388617495</v>
      </c>
      <c r="L3" s="73">
        <v>199.85685667509901</v>
      </c>
      <c r="M3" s="73">
        <v>286.55823330908299</v>
      </c>
      <c r="N3" s="73">
        <v>286.52649956778203</v>
      </c>
      <c r="O3" s="73">
        <v>344.68609099026003</v>
      </c>
      <c r="P3" s="73">
        <v>0.25479311825967099</v>
      </c>
      <c r="Q3" s="73">
        <v>112.767604707066</v>
      </c>
      <c r="R3" s="73">
        <v>6475.5330159874802</v>
      </c>
      <c r="S3" s="73">
        <v>25507.682065730802</v>
      </c>
      <c r="T3" s="73">
        <v>265.04764520808902</v>
      </c>
      <c r="U3" s="73">
        <v>135.50794708411101</v>
      </c>
      <c r="V3" s="73">
        <v>146.43678231452199</v>
      </c>
      <c r="W3" s="73">
        <v>115.807005293429</v>
      </c>
      <c r="X3" s="73">
        <v>58.706303558232499</v>
      </c>
      <c r="Y3" s="73">
        <v>254.82329455292901</v>
      </c>
      <c r="Z3" s="73">
        <v>254.82329455292901</v>
      </c>
      <c r="AA3" s="73">
        <v>4.7803785556419101</v>
      </c>
      <c r="AB3" s="73">
        <v>84.238051826253596</v>
      </c>
      <c r="AC3" s="73">
        <v>8.7935794644797092</v>
      </c>
      <c r="AD3" s="73">
        <v>778.59829520785797</v>
      </c>
      <c r="AE3" s="73">
        <v>55.023931480128098</v>
      </c>
      <c r="AF3" s="73">
        <v>52.818980300997097</v>
      </c>
      <c r="AG3" s="73">
        <v>38.762294967162099</v>
      </c>
      <c r="AH3" s="73">
        <v>33.280913595352601</v>
      </c>
      <c r="AI3" s="73">
        <v>0</v>
      </c>
      <c r="AJ3" s="73">
        <v>4914.45088598246</v>
      </c>
      <c r="AK3" s="73">
        <v>2531.1083384315202</v>
      </c>
      <c r="AL3" s="73">
        <v>276.44840093255499</v>
      </c>
      <c r="AM3" s="73">
        <v>2812.3371179197202</v>
      </c>
      <c r="AN3" s="73">
        <v>5.2292475537624603E-2</v>
      </c>
      <c r="AO3" s="73">
        <v>159.034771248422</v>
      </c>
      <c r="AP3" s="73">
        <v>0.64743434911291498</v>
      </c>
      <c r="AQ3" s="73">
        <v>1125.10474029332</v>
      </c>
      <c r="AR3" s="73">
        <v>1.13285149115119</v>
      </c>
      <c r="AS3" s="73">
        <v>6.9089852676135601</v>
      </c>
      <c r="AT3" s="73">
        <v>179.21582907565701</v>
      </c>
      <c r="AU3" s="73">
        <v>0.64170805293297495</v>
      </c>
      <c r="AV3" s="73">
        <v>1.2086680225091899</v>
      </c>
      <c r="AW3" s="73">
        <v>13.7559685179979</v>
      </c>
      <c r="AX3" s="73">
        <v>2731.0597877544201</v>
      </c>
      <c r="AY3" s="73">
        <v>2137.5248502279001</v>
      </c>
      <c r="AZ3" s="73">
        <v>593.534937526524</v>
      </c>
      <c r="BA3" s="73">
        <v>0.17575767897396799</v>
      </c>
      <c r="BB3" s="73">
        <v>9.1013497798133697E-2</v>
      </c>
      <c r="BC3" s="73">
        <v>99.483992129499299</v>
      </c>
      <c r="BD3" s="73">
        <v>2.3769028037280102</v>
      </c>
      <c r="BE3" s="73">
        <v>732.44865666870396</v>
      </c>
      <c r="BF3" s="73">
        <v>4.8368602875929403</v>
      </c>
      <c r="BG3" s="73">
        <v>10.928765687263301</v>
      </c>
      <c r="BH3" s="73">
        <v>1067.2117324470701</v>
      </c>
      <c r="BI3" s="73">
        <v>83.108379162353799</v>
      </c>
      <c r="BJ3" s="73">
        <v>1.07415250472615</v>
      </c>
      <c r="BK3" s="73">
        <v>14.8552029630119</v>
      </c>
      <c r="BL3" s="73">
        <v>0.53036878255262099</v>
      </c>
      <c r="BM3" s="73">
        <v>202.27483655483601</v>
      </c>
      <c r="BN3" s="73">
        <v>103.889976295639</v>
      </c>
      <c r="BO3" s="73">
        <v>1.23654084668507</v>
      </c>
      <c r="BP3" s="73">
        <v>10.658549542816401</v>
      </c>
      <c r="BQ3" s="73">
        <v>200.68124308713101</v>
      </c>
      <c r="BR3" s="73">
        <v>1.29715803931943E-3</v>
      </c>
      <c r="BS3" s="73">
        <v>91.019976996974094</v>
      </c>
      <c r="BT3" s="73">
        <v>4500.3202356740903</v>
      </c>
      <c r="BU3" s="73">
        <v>153.45779570098699</v>
      </c>
      <c r="BV3" s="73"/>
      <c r="BW3" s="90"/>
      <c r="BX3" s="23">
        <f t="shared" ref="BX3:BX47" si="0">IF(AA3&lt;&gt;0,AA3/AM3,"")</f>
        <v>1.6997885940423622E-3</v>
      </c>
      <c r="BY3" s="66">
        <f>IF(S3&lt;&gt;0,(S3-B3)/B3,"")</f>
        <v>-0.65489847782016186</v>
      </c>
      <c r="BZ3" s="66">
        <f>IF(AH3&lt;&gt;0,(AH3-C3)/C3,"")</f>
        <v>-0.69198599171353448</v>
      </c>
      <c r="CA3" s="66">
        <f>IF(AM3&lt;&gt;0,(AM3-D3)/D3,"")</f>
        <v>-0.74325981530801299</v>
      </c>
      <c r="CB3" s="66">
        <f t="shared" ref="CB3:CC6" si="1">IF(AX3&lt;&gt;0,(AX3-E3)/E3,"")</f>
        <v>-0.65743567962540506</v>
      </c>
      <c r="CC3" s="66">
        <f t="shared" si="1"/>
        <v>-0.66617708881258808</v>
      </c>
      <c r="CD3" s="66">
        <f>IF(BM3&lt;&gt;0,(BM3-G3)/G3,"")</f>
        <v>-0.76252968859127712</v>
      </c>
      <c r="CE3" s="66">
        <f>IF(BT3&lt;&gt;0,(BT3-H3)/H3,"")</f>
        <v>-0.71587954682387989</v>
      </c>
    </row>
    <row r="4" spans="1:83" x14ac:dyDescent="0.25">
      <c r="A4" s="95" t="s">
        <v>351</v>
      </c>
      <c r="B4" s="73">
        <v>11762.42</v>
      </c>
      <c r="C4" s="73">
        <v>24.98</v>
      </c>
      <c r="D4" s="73">
        <v>633.37</v>
      </c>
      <c r="E4" s="73">
        <v>1094.54</v>
      </c>
      <c r="F4" s="73">
        <v>1029.98</v>
      </c>
      <c r="G4" s="73">
        <v>199.27</v>
      </c>
      <c r="H4" s="73">
        <v>3369.05</v>
      </c>
      <c r="I4" s="90"/>
      <c r="J4" s="90" t="s">
        <v>351</v>
      </c>
      <c r="K4" s="73">
        <v>0.97048496256882499</v>
      </c>
      <c r="L4" s="73">
        <v>173.906382130656</v>
      </c>
      <c r="M4" s="73">
        <v>176.178151526248</v>
      </c>
      <c r="N4" s="73">
        <v>176.14003704492399</v>
      </c>
      <c r="O4" s="73">
        <v>211.081547793449</v>
      </c>
      <c r="P4" s="73">
        <v>0.27201800889454703</v>
      </c>
      <c r="Q4" s="73">
        <v>103.419313707193</v>
      </c>
      <c r="R4" s="73">
        <v>3603.0182983058598</v>
      </c>
      <c r="S4" s="73">
        <v>11735.8068005974</v>
      </c>
      <c r="T4" s="73">
        <v>171.16034281783701</v>
      </c>
      <c r="U4" s="73">
        <v>81.123194493295202</v>
      </c>
      <c r="V4" s="73">
        <v>91.362757721853697</v>
      </c>
      <c r="W4" s="73">
        <v>119.58169566890901</v>
      </c>
      <c r="X4" s="73">
        <v>0.30495597744671599</v>
      </c>
      <c r="Y4" s="73">
        <v>126.30953551348399</v>
      </c>
      <c r="Z4" s="73">
        <v>126.30953551348399</v>
      </c>
      <c r="AA4" s="73">
        <v>2.6718795394544599</v>
      </c>
      <c r="AB4" s="73">
        <v>81.460183613044805</v>
      </c>
      <c r="AC4" s="73">
        <v>4.4498164498376802</v>
      </c>
      <c r="AD4" s="73">
        <v>620.62194419771004</v>
      </c>
      <c r="AE4" s="73">
        <v>25.410403245424</v>
      </c>
      <c r="AF4" s="73">
        <v>12.796292003880099</v>
      </c>
      <c r="AG4" s="73">
        <v>25.796398296565801</v>
      </c>
      <c r="AH4" s="73">
        <v>24.9586276228111</v>
      </c>
      <c r="AI4" s="73">
        <v>0</v>
      </c>
      <c r="AJ4" s="73">
        <v>3696.7924612951001</v>
      </c>
      <c r="AK4" s="73">
        <v>565.99354089849396</v>
      </c>
      <c r="AL4" s="73">
        <v>60.216248064066299</v>
      </c>
      <c r="AM4" s="73">
        <v>628.88166850201401</v>
      </c>
      <c r="AN4" s="73">
        <v>4.0436629776286002E-2</v>
      </c>
      <c r="AO4" s="73">
        <v>98.952827058428099</v>
      </c>
      <c r="AP4" s="73">
        <v>0.247807062506544</v>
      </c>
      <c r="AQ4" s="73">
        <v>1036.9670905206699</v>
      </c>
      <c r="AR4" s="73">
        <v>0.475795344940667</v>
      </c>
      <c r="AS4" s="73">
        <v>5.2208375358939998</v>
      </c>
      <c r="AT4" s="73">
        <v>66.120286600858705</v>
      </c>
      <c r="AU4" s="73">
        <v>0.214254865325154</v>
      </c>
      <c r="AV4" s="73">
        <v>0.64412921179252203</v>
      </c>
      <c r="AW4" s="73">
        <v>10.3763812232345</v>
      </c>
      <c r="AX4" s="73">
        <v>1094.1749168484901</v>
      </c>
      <c r="AY4" s="73">
        <v>1029.5824768279899</v>
      </c>
      <c r="AZ4" s="73">
        <v>64.592440020503005</v>
      </c>
      <c r="BA4" s="73">
        <v>0.18065111305852699</v>
      </c>
      <c r="BB4" s="73">
        <v>5.3602101004756398E-3</v>
      </c>
      <c r="BC4" s="73">
        <v>43.462259186384102</v>
      </c>
      <c r="BD4" s="73">
        <v>1.3246949629899001</v>
      </c>
      <c r="BE4" s="73">
        <v>354.973417880586</v>
      </c>
      <c r="BF4" s="73">
        <v>1.80966263771998</v>
      </c>
      <c r="BG4" s="73">
        <v>2.22234657759993</v>
      </c>
      <c r="BH4" s="73">
        <v>533.81110236611005</v>
      </c>
      <c r="BI4" s="73">
        <v>86.984443737495795</v>
      </c>
      <c r="BJ4" s="73">
        <v>0.722208876910443</v>
      </c>
      <c r="BK4" s="73">
        <v>7.7526495698231201</v>
      </c>
      <c r="BL4" s="73">
        <v>1.86316021539156E-2</v>
      </c>
      <c r="BM4" s="73">
        <v>199.250723060897</v>
      </c>
      <c r="BN4" s="73">
        <v>127.735481893748</v>
      </c>
      <c r="BO4" s="73">
        <v>0</v>
      </c>
      <c r="BP4" s="73">
        <v>6.7230338066436204</v>
      </c>
      <c r="BQ4" s="73">
        <v>165.65297930212699</v>
      </c>
      <c r="BR4" s="73">
        <v>1.3936054742968601E-3</v>
      </c>
      <c r="BS4" s="73">
        <v>96.237545343011604</v>
      </c>
      <c r="BT4" s="73">
        <v>3364.4922061101001</v>
      </c>
      <c r="BU4" s="73">
        <v>120.287870086035</v>
      </c>
      <c r="BV4" s="73"/>
      <c r="BW4" s="90"/>
      <c r="BX4" s="23">
        <f t="shared" si="0"/>
        <v>4.2486204850251622E-3</v>
      </c>
      <c r="BY4" s="66">
        <f>IF(S4&lt;&gt;0,(S4-B4)/B4,"")</f>
        <v>-2.2625615649330666E-3</v>
      </c>
      <c r="BZ4" s="66">
        <f>IF(AH4&lt;&gt;0,(AH4-C4)/C4,"")</f>
        <v>-8.5557955119696001E-4</v>
      </c>
      <c r="CA4" s="66">
        <f>IF(AM4&lt;&gt;0,(AM4-D4)/D4,"")</f>
        <v>-7.0864289404076542E-3</v>
      </c>
      <c r="CB4" s="66">
        <f t="shared" si="1"/>
        <v>-3.3354939199107126E-4</v>
      </c>
      <c r="CC4" s="66">
        <f t="shared" si="1"/>
        <v>-3.8595232141410167E-4</v>
      </c>
      <c r="CD4" s="66">
        <f>IF(BM4&lt;&gt;0,(BM4-G4)/G4,"")</f>
        <v>-9.6737788442858018E-5</v>
      </c>
      <c r="CE4" s="66">
        <f>IF(BT4&lt;&gt;0,(BT4-H4)/H4,"")</f>
        <v>-1.3528424600109941E-3</v>
      </c>
    </row>
    <row r="5" spans="1:83" x14ac:dyDescent="0.25">
      <c r="A5" s="95" t="s">
        <v>352</v>
      </c>
      <c r="B5" s="73">
        <v>79966.820000000007</v>
      </c>
      <c r="C5" s="73">
        <v>146.71</v>
      </c>
      <c r="D5" s="73">
        <v>5331.27</v>
      </c>
      <c r="E5" s="73">
        <v>7813.08</v>
      </c>
      <c r="F5" s="73">
        <v>6887.92</v>
      </c>
      <c r="G5" s="73">
        <v>867.73</v>
      </c>
      <c r="H5" s="73">
        <v>22533.43</v>
      </c>
      <c r="I5" s="90"/>
      <c r="J5" s="90" t="s">
        <v>352</v>
      </c>
      <c r="K5" s="73">
        <v>8.6728688626024493</v>
      </c>
      <c r="L5" s="73">
        <v>1311.98550929876</v>
      </c>
      <c r="M5" s="73">
        <v>1129.14951671515</v>
      </c>
      <c r="N5" s="73">
        <v>1128.7624427667699</v>
      </c>
      <c r="O5" s="73">
        <v>1347.42532235982</v>
      </c>
      <c r="P5" s="73">
        <v>2.7055394973042901</v>
      </c>
      <c r="Q5" s="73">
        <v>477.89587689712602</v>
      </c>
      <c r="R5" s="73">
        <v>18800.179514493</v>
      </c>
      <c r="S5" s="73">
        <v>79826.206507382696</v>
      </c>
      <c r="T5" s="73">
        <v>1055.41152236114</v>
      </c>
      <c r="U5" s="73">
        <v>483.81622091635103</v>
      </c>
      <c r="V5" s="73">
        <v>601.12466006977502</v>
      </c>
      <c r="W5" s="73">
        <v>1148.0009856020899</v>
      </c>
      <c r="X5" s="73">
        <v>3.2801314861356801</v>
      </c>
      <c r="Y5" s="73">
        <v>817.05148529131202</v>
      </c>
      <c r="Z5" s="73">
        <v>817.05148529131202</v>
      </c>
      <c r="AA5" s="73">
        <v>27.0093729503904</v>
      </c>
      <c r="AB5" s="73">
        <v>531.00331557069296</v>
      </c>
      <c r="AC5" s="73">
        <v>29.4429270400965</v>
      </c>
      <c r="AD5" s="73">
        <v>4272.1525801054304</v>
      </c>
      <c r="AE5" s="73">
        <v>170.858916582615</v>
      </c>
      <c r="AF5" s="73">
        <v>96.382128316936502</v>
      </c>
      <c r="AG5" s="73">
        <v>172.87446193908599</v>
      </c>
      <c r="AH5" s="73">
        <v>146.46134933888899</v>
      </c>
      <c r="AI5" s="73">
        <v>0</v>
      </c>
      <c r="AJ5" s="73">
        <v>24826.357278834999</v>
      </c>
      <c r="AK5" s="73">
        <v>4787.8375039269804</v>
      </c>
      <c r="AL5" s="73">
        <v>504.94054751787098</v>
      </c>
      <c r="AM5" s="73">
        <v>5319.7874243952401</v>
      </c>
      <c r="AN5" s="73">
        <v>0.27442817421253701</v>
      </c>
      <c r="AO5" s="73">
        <v>605.96791009000299</v>
      </c>
      <c r="AP5" s="73">
        <v>2.8274545985658901</v>
      </c>
      <c r="AQ5" s="73">
        <v>6839.6529244960902</v>
      </c>
      <c r="AR5" s="73">
        <v>5.9548140676929098</v>
      </c>
      <c r="AS5" s="73">
        <v>29.7075761834686</v>
      </c>
      <c r="AT5" s="73">
        <v>446.252366496359</v>
      </c>
      <c r="AU5" s="73">
        <v>3.7678428324983302</v>
      </c>
      <c r="AV5" s="73">
        <v>4.2917644251172504</v>
      </c>
      <c r="AW5" s="73">
        <v>65.307121259721001</v>
      </c>
      <c r="AX5" s="73">
        <v>7805.4338494573904</v>
      </c>
      <c r="AY5" s="73">
        <v>6880.8371391943201</v>
      </c>
      <c r="AZ5" s="73">
        <v>924.59671026306603</v>
      </c>
      <c r="BA5" s="73">
        <v>1.12711321285074</v>
      </c>
      <c r="BB5" s="73">
        <v>0.165861163930179</v>
      </c>
      <c r="BC5" s="73">
        <v>336.77594029883602</v>
      </c>
      <c r="BD5" s="73">
        <v>8.2090068729090504</v>
      </c>
      <c r="BE5" s="73">
        <v>2345.8361129207301</v>
      </c>
      <c r="BF5" s="73">
        <v>11.7611734100541</v>
      </c>
      <c r="BG5" s="73">
        <v>14.779185502405699</v>
      </c>
      <c r="BH5" s="73">
        <v>3542.3305061260899</v>
      </c>
      <c r="BI5" s="73">
        <v>631.43148561230498</v>
      </c>
      <c r="BJ5" s="73">
        <v>9.0834829720508896</v>
      </c>
      <c r="BK5" s="73">
        <v>52.425552009788397</v>
      </c>
      <c r="BL5" s="73">
        <v>0.23426484123965799</v>
      </c>
      <c r="BM5" s="73">
        <v>866.99990850818801</v>
      </c>
      <c r="BN5" s="73">
        <v>825.22163996110896</v>
      </c>
      <c r="BO5" s="73">
        <v>0</v>
      </c>
      <c r="BP5" s="73">
        <v>47.810138079289203</v>
      </c>
      <c r="BQ5" s="73">
        <v>1151.82749912597</v>
      </c>
      <c r="BR5" s="73">
        <v>9.7034645711734698E-3</v>
      </c>
      <c r="BS5" s="73">
        <v>631.49202937879102</v>
      </c>
      <c r="BT5" s="73">
        <v>22470.017676659099</v>
      </c>
      <c r="BU5" s="73">
        <v>884.48969207548703</v>
      </c>
      <c r="BV5" s="73"/>
      <c r="BW5" s="90"/>
      <c r="BX5" s="23">
        <f t="shared" si="0"/>
        <v>5.0771526746599014E-3</v>
      </c>
      <c r="BY5" s="66">
        <f>IF(S5&lt;&gt;0,(S5-B5)/B5,"")</f>
        <v>-1.758397953267503E-3</v>
      </c>
      <c r="BZ5" s="66">
        <f>IF(AH5&lt;&gt;0,(AH5-C5)/C5,"")</f>
        <v>-1.6948446671052717E-3</v>
      </c>
      <c r="CA5" s="66">
        <f>IF(AM5&lt;&gt;0,(AM5-D5)/D5,"")</f>
        <v>-2.1538161835285611E-3</v>
      </c>
      <c r="CB5" s="66">
        <f t="shared" si="1"/>
        <v>-9.7863461562016198E-4</v>
      </c>
      <c r="CC5" s="66">
        <f t="shared" si="1"/>
        <v>-1.0283018394057939E-3</v>
      </c>
      <c r="CD5" s="66">
        <f>IF(BM5&lt;&gt;0,(BM5-G5)/G5,"")</f>
        <v>-8.4138095007894648E-4</v>
      </c>
      <c r="CE5" s="66">
        <f>IF(BT5&lt;&gt;0,(BT5-H5)/H5,"")</f>
        <v>-2.8141442887701035E-3</v>
      </c>
    </row>
    <row r="6" spans="1:83" x14ac:dyDescent="0.25">
      <c r="A6" s="95" t="s">
        <v>353</v>
      </c>
      <c r="B6" s="73">
        <v>78716.73</v>
      </c>
      <c r="C6" s="73">
        <v>128.41</v>
      </c>
      <c r="D6" s="73">
        <v>5342.93</v>
      </c>
      <c r="E6" s="73">
        <v>10704.76</v>
      </c>
      <c r="F6" s="73">
        <v>6156.85</v>
      </c>
      <c r="G6" s="73">
        <v>1349.72</v>
      </c>
      <c r="H6" s="73">
        <v>25909.33</v>
      </c>
      <c r="I6" s="90"/>
      <c r="J6" s="90" t="s">
        <v>353</v>
      </c>
      <c r="K6" s="73">
        <v>9.9681196431157808</v>
      </c>
      <c r="L6" s="73">
        <v>1166.24690279017</v>
      </c>
      <c r="M6" s="73">
        <v>1029.4317777700001</v>
      </c>
      <c r="N6" s="73">
        <v>1028.8984372536499</v>
      </c>
      <c r="O6" s="73">
        <v>1211.74754790919</v>
      </c>
      <c r="P6" s="73">
        <v>3.6343360060098</v>
      </c>
      <c r="Q6" s="73">
        <v>1000.97408974017</v>
      </c>
      <c r="R6" s="73">
        <v>31010.155110555799</v>
      </c>
      <c r="S6" s="73">
        <v>78605.678453237197</v>
      </c>
      <c r="T6" s="73">
        <v>1137.4064567611899</v>
      </c>
      <c r="U6" s="73">
        <v>771.59021841763297</v>
      </c>
      <c r="V6" s="73">
        <v>587.79220410787195</v>
      </c>
      <c r="W6" s="73">
        <v>873.86249301577902</v>
      </c>
      <c r="X6" s="73">
        <v>4.2282099070200703</v>
      </c>
      <c r="Y6" s="73">
        <v>753.05319871205995</v>
      </c>
      <c r="Z6" s="73">
        <v>753.05319871205995</v>
      </c>
      <c r="AA6" s="73">
        <v>24.989968462882398</v>
      </c>
      <c r="AB6" s="73">
        <v>500.67149963458297</v>
      </c>
      <c r="AC6" s="73">
        <v>27.755087967503901</v>
      </c>
      <c r="AD6" s="73">
        <v>4048.76538638181</v>
      </c>
      <c r="AE6" s="73">
        <v>153.90464542292901</v>
      </c>
      <c r="AF6" s="73">
        <v>86.766021016220606</v>
      </c>
      <c r="AG6" s="73">
        <v>161.08260922425899</v>
      </c>
      <c r="AH6" s="73">
        <v>128.176325225836</v>
      </c>
      <c r="AI6" s="73">
        <v>0</v>
      </c>
      <c r="AJ6" s="73">
        <v>28286.608345596502</v>
      </c>
      <c r="AK6" s="73">
        <v>4797.6710183700097</v>
      </c>
      <c r="AL6" s="73">
        <v>508.08756846729102</v>
      </c>
      <c r="AM6" s="73">
        <v>5330.7485553001798</v>
      </c>
      <c r="AN6" s="73">
        <v>0.25776222210905197</v>
      </c>
      <c r="AO6" s="73">
        <v>892.32616672453798</v>
      </c>
      <c r="AP6" s="73">
        <v>1.7730782585690801</v>
      </c>
      <c r="AQ6" s="73">
        <v>9779.0074830536305</v>
      </c>
      <c r="AR6" s="73">
        <v>3.83269873289351</v>
      </c>
      <c r="AS6" s="73">
        <v>29.248171651868098</v>
      </c>
      <c r="AT6" s="73">
        <v>363.150007330368</v>
      </c>
      <c r="AU6" s="73">
        <v>4.3140748579396604</v>
      </c>
      <c r="AV6" s="73">
        <v>4.06759536367995</v>
      </c>
      <c r="AW6" s="73">
        <v>55.692788461008497</v>
      </c>
      <c r="AX6" s="73">
        <v>10694.9662033984</v>
      </c>
      <c r="AY6" s="73">
        <v>6150.4925580008403</v>
      </c>
      <c r="AZ6" s="73">
        <v>4544.4736453975702</v>
      </c>
      <c r="BA6" s="73">
        <v>0.945451589256877</v>
      </c>
      <c r="BB6" s="73">
        <v>0.235287311849291</v>
      </c>
      <c r="BC6" s="73">
        <v>356.28446546184</v>
      </c>
      <c r="BD6" s="73">
        <v>6.76205118029951</v>
      </c>
      <c r="BE6" s="73">
        <v>2045.0139737760201</v>
      </c>
      <c r="BF6" s="73">
        <v>10.9974058213043</v>
      </c>
      <c r="BG6" s="73">
        <v>11.8097140054123</v>
      </c>
      <c r="BH6" s="73">
        <v>3201.5485607676401</v>
      </c>
      <c r="BI6" s="73">
        <v>806.05956377497296</v>
      </c>
      <c r="BJ6" s="73">
        <v>5.5065733009253801</v>
      </c>
      <c r="BK6" s="73">
        <v>49.102928840313702</v>
      </c>
      <c r="BL6" s="73">
        <v>0.20773128964874801</v>
      </c>
      <c r="BM6" s="73">
        <v>1348.5841322332201</v>
      </c>
      <c r="BN6" s="73">
        <v>1010.42139468965</v>
      </c>
      <c r="BO6" s="73">
        <v>0</v>
      </c>
      <c r="BP6" s="73">
        <v>41.561981921063499</v>
      </c>
      <c r="BQ6" s="73">
        <v>1225.8499973861899</v>
      </c>
      <c r="BR6" s="73">
        <v>8.1790757882901199E-3</v>
      </c>
      <c r="BS6" s="73">
        <v>681.11992950941499</v>
      </c>
      <c r="BT6" s="73">
        <v>25840.680721131801</v>
      </c>
      <c r="BU6" s="73">
        <v>965.96011986640099</v>
      </c>
      <c r="BV6" s="73"/>
      <c r="BW6" s="90"/>
      <c r="BX6" s="23">
        <f t="shared" si="0"/>
        <v>4.6878910538813044E-3</v>
      </c>
      <c r="BY6" s="66">
        <f>IF(S6&lt;&gt;0,(S6-B6)/B6,"")</f>
        <v>-1.4107743901810869E-3</v>
      </c>
      <c r="BZ6" s="66">
        <f>IF(AH6&lt;&gt;0,(AH6-C6)/C6,"")</f>
        <v>-1.8197552695584538E-3</v>
      </c>
      <c r="CA6" s="66">
        <f>IF(AM6&lt;&gt;0,(AM6-D6)/D6,"")</f>
        <v>-2.2799184529500726E-3</v>
      </c>
      <c r="CB6" s="66">
        <f t="shared" si="1"/>
        <v>-9.1490109087917449E-4</v>
      </c>
      <c r="CC6" s="66">
        <f t="shared" si="1"/>
        <v>-1.0325802966062311E-3</v>
      </c>
      <c r="CD6" s="66">
        <f>IF(BM6&lt;&gt;0,(BM6-G6)/G6,"")</f>
        <v>-8.4155807632689626E-4</v>
      </c>
      <c r="CE6" s="66">
        <f>IF(BT6&lt;&gt;0,(BT6-H6)/H6,"")</f>
        <v>-2.6495968389842876E-3</v>
      </c>
    </row>
    <row r="7" spans="1:83" x14ac:dyDescent="0.25">
      <c r="A7" s="95" t="s">
        <v>354</v>
      </c>
      <c r="B7" s="73">
        <v>601412.75</v>
      </c>
      <c r="C7" s="73">
        <v>1118.02</v>
      </c>
      <c r="D7" s="73">
        <v>36704.53</v>
      </c>
      <c r="E7" s="73">
        <v>67864.34</v>
      </c>
      <c r="F7" s="73">
        <v>57849.5</v>
      </c>
      <c r="G7" s="73">
        <v>2770.99</v>
      </c>
      <c r="H7" s="73">
        <v>183504.77</v>
      </c>
      <c r="I7" s="90"/>
      <c r="J7" s="90" t="s">
        <v>354</v>
      </c>
      <c r="K7" s="73">
        <v>152.33212842319901</v>
      </c>
      <c r="L7" s="73">
        <v>12070.4377269344</v>
      </c>
      <c r="M7" s="73">
        <v>9100.2022368271791</v>
      </c>
      <c r="N7" s="73">
        <v>9094.2645697561602</v>
      </c>
      <c r="O7" s="73">
        <v>11010.016804593301</v>
      </c>
      <c r="P7" s="73">
        <v>40.309101863262597</v>
      </c>
      <c r="Q7" s="73">
        <v>3701.0532720574702</v>
      </c>
      <c r="R7" s="73">
        <v>124800.37612802201</v>
      </c>
      <c r="S7" s="73">
        <v>595504.26273582503</v>
      </c>
      <c r="T7" s="73">
        <v>7975.5950744658403</v>
      </c>
      <c r="U7" s="73">
        <v>3592.4846210720998</v>
      </c>
      <c r="V7" s="73">
        <v>4444.2945445295099</v>
      </c>
      <c r="W7" s="73">
        <v>9634.0606944920801</v>
      </c>
      <c r="X7" s="73">
        <v>80.631917844761503</v>
      </c>
      <c r="Y7" s="73">
        <v>6584.3978280604297</v>
      </c>
      <c r="Z7" s="73">
        <v>6584.3978280604297</v>
      </c>
      <c r="AA7" s="73">
        <v>169.011733218693</v>
      </c>
      <c r="AB7" s="73">
        <v>4360.7398022134403</v>
      </c>
      <c r="AC7" s="73">
        <v>259.646872795663</v>
      </c>
      <c r="AD7" s="73">
        <v>37791.932918748797</v>
      </c>
      <c r="AE7" s="73">
        <v>1455.9876739209701</v>
      </c>
      <c r="AF7" s="73">
        <v>925.07325002794198</v>
      </c>
      <c r="AG7" s="73">
        <v>1412.9684964595599</v>
      </c>
      <c r="AH7" s="73">
        <v>1112.3319877423</v>
      </c>
      <c r="AI7" s="73">
        <v>0</v>
      </c>
      <c r="AJ7" s="73">
        <v>202967.83407463701</v>
      </c>
      <c r="AK7" s="73">
        <v>32578.3330222611</v>
      </c>
      <c r="AL7" s="73">
        <v>3450.8668192265</v>
      </c>
      <c r="AM7" s="73">
        <v>36198.2115747063</v>
      </c>
      <c r="AN7" s="73">
        <v>2.5122073015867699</v>
      </c>
      <c r="AO7" s="73">
        <v>4624.6695142060298</v>
      </c>
      <c r="AP7" s="73">
        <v>27.747616297337299</v>
      </c>
      <c r="AQ7" s="73">
        <v>53713.235348021597</v>
      </c>
      <c r="AR7" s="73">
        <v>66.146683862718206</v>
      </c>
      <c r="AS7" s="73">
        <v>230.62831085170001</v>
      </c>
      <c r="AT7" s="73">
        <v>3556.8994358372302</v>
      </c>
      <c r="AU7" s="73">
        <v>156.24111967239301</v>
      </c>
      <c r="AV7" s="73">
        <v>53.1409035643225</v>
      </c>
      <c r="AW7" s="73">
        <v>552.91199536808904</v>
      </c>
      <c r="AX7" s="73">
        <v>67535.445801627604</v>
      </c>
      <c r="AY7" s="73">
        <v>57542.561535904497</v>
      </c>
      <c r="AZ7" s="73">
        <v>9992.8842657230798</v>
      </c>
      <c r="BA7" s="73">
        <v>9.2314693254407896</v>
      </c>
      <c r="BB7" s="73">
        <v>8.5353718628504591</v>
      </c>
      <c r="BC7" s="73">
        <v>3430.7907026681401</v>
      </c>
      <c r="BD7" s="73">
        <v>63.651734943809601</v>
      </c>
      <c r="BE7" s="73">
        <v>19127.027664478501</v>
      </c>
      <c r="BF7" s="73">
        <v>102.70949480491799</v>
      </c>
      <c r="BG7" s="73">
        <v>132.17898478259599</v>
      </c>
      <c r="BH7" s="73">
        <v>28986.705938700401</v>
      </c>
      <c r="BI7" s="73">
        <v>5642.2136931678397</v>
      </c>
      <c r="BJ7" s="73">
        <v>96.791912189906199</v>
      </c>
      <c r="BK7" s="73">
        <v>938.75458467677504</v>
      </c>
      <c r="BL7" s="73">
        <v>2.46761201728423</v>
      </c>
      <c r="BM7" s="73">
        <v>2758.4666458991201</v>
      </c>
      <c r="BN7" s="73">
        <v>7302.0610726586001</v>
      </c>
      <c r="BO7" s="73">
        <v>0</v>
      </c>
      <c r="BP7" s="73">
        <v>430.635881432909</v>
      </c>
      <c r="BQ7" s="73">
        <v>8183.2205878152699</v>
      </c>
      <c r="BR7" s="73">
        <v>8.3498508245837405E-2</v>
      </c>
      <c r="BS7" s="73">
        <v>6265.0909811207202</v>
      </c>
      <c r="BT7" s="73">
        <v>182272.45184940199</v>
      </c>
      <c r="BU7" s="73">
        <v>5348.0657281089298</v>
      </c>
      <c r="BV7" s="73"/>
      <c r="BW7" s="90"/>
      <c r="BX7" s="23">
        <f t="shared" si="0"/>
        <v>4.6690630798122326E-3</v>
      </c>
      <c r="BY7" s="66">
        <f t="shared" ref="BY7:BY47" si="2">IF(S7&lt;&gt;0,(S7-B7)/B7,"")</f>
        <v>-9.8243465310221111E-3</v>
      </c>
      <c r="BZ7" s="66">
        <f t="shared" ref="BZ7:BZ47" si="3">IF(AH7&lt;&gt;0,(AH7-C7)/C7,"")</f>
        <v>-5.0875764813687937E-3</v>
      </c>
      <c r="CA7" s="66">
        <f t="shared" ref="CA7:CA47" si="4">IF(AM7&lt;&gt;0,(AM7-D7)/D7,"")</f>
        <v>-1.3794439686155877E-2</v>
      </c>
      <c r="CB7" s="66">
        <f t="shared" ref="CB7:CB47" si="5">IF(AX7&lt;&gt;0,(AX7-E7)/E7,"")</f>
        <v>-4.8463478517936313E-3</v>
      </c>
      <c r="CC7" s="66">
        <f t="shared" ref="CC7:CC47" si="6">IF(AY7&lt;&gt;0,(AY7-F7)/F7,"")</f>
        <v>-5.3058101469416873E-3</v>
      </c>
      <c r="CD7" s="66">
        <f t="shared" ref="CD7:CD47" si="7">IF(BM7&lt;&gt;0,(BM7-G7)/G7,"")</f>
        <v>-4.5194512072868238E-3</v>
      </c>
      <c r="CE7" s="66">
        <f t="shared" ref="CE7:CE47" si="8">IF(BT7&lt;&gt;0,(BT7-H7)/H7,"")</f>
        <v>-6.7154556832392034E-3</v>
      </c>
    </row>
    <row r="8" spans="1:83" x14ac:dyDescent="0.25">
      <c r="A8" s="95" t="s">
        <v>355</v>
      </c>
      <c r="B8" s="73">
        <v>817193.5</v>
      </c>
      <c r="C8" s="73">
        <v>974.74</v>
      </c>
      <c r="D8" s="73">
        <v>73191.520000000004</v>
      </c>
      <c r="E8" s="73">
        <v>58903.33</v>
      </c>
      <c r="F8" s="73">
        <v>43498.22</v>
      </c>
      <c r="G8" s="73">
        <v>2483.27</v>
      </c>
      <c r="H8" s="73">
        <v>250980.32</v>
      </c>
      <c r="I8" s="90"/>
      <c r="J8" s="90" t="s">
        <v>355</v>
      </c>
      <c r="K8" s="73">
        <v>375.03436324057299</v>
      </c>
      <c r="L8" s="73">
        <v>18040.915747697702</v>
      </c>
      <c r="M8" s="73">
        <v>5096.0550855252104</v>
      </c>
      <c r="N8" s="73">
        <v>5091.3502658057096</v>
      </c>
      <c r="O8" s="73">
        <v>5662.3301537591396</v>
      </c>
      <c r="P8" s="73">
        <v>33.232216916368799</v>
      </c>
      <c r="Q8" s="73">
        <v>4392.9360197223896</v>
      </c>
      <c r="R8" s="73">
        <v>253678.91534257101</v>
      </c>
      <c r="S8" s="73">
        <v>815237.70234516601</v>
      </c>
      <c r="T8" s="73">
        <v>7146.6355095464596</v>
      </c>
      <c r="U8" s="73">
        <v>4272.5317488467099</v>
      </c>
      <c r="V8" s="73">
        <v>3731.4918233922499</v>
      </c>
      <c r="W8" s="73">
        <v>25921.288897568</v>
      </c>
      <c r="X8" s="73">
        <v>235.32368377728801</v>
      </c>
      <c r="Y8" s="73">
        <v>4221.1291466818702</v>
      </c>
      <c r="Z8" s="73">
        <v>4221.1291466818702</v>
      </c>
      <c r="AA8" s="73">
        <v>358.73579060500299</v>
      </c>
      <c r="AB8" s="73">
        <v>7049.1659162640399</v>
      </c>
      <c r="AC8" s="73">
        <v>151.50893902671001</v>
      </c>
      <c r="AD8" s="73">
        <v>46428.365943713499</v>
      </c>
      <c r="AE8" s="73">
        <v>1045.0652064736501</v>
      </c>
      <c r="AF8" s="73">
        <v>1721.84886767836</v>
      </c>
      <c r="AG8" s="73">
        <v>940.87373668932105</v>
      </c>
      <c r="AH8" s="73">
        <v>972.38218455992705</v>
      </c>
      <c r="AI8" s="73">
        <v>0</v>
      </c>
      <c r="AJ8" s="73">
        <v>281087.65594558901</v>
      </c>
      <c r="AK8" s="73">
        <v>65630.062533882199</v>
      </c>
      <c r="AL8" s="73">
        <v>6933.48096804951</v>
      </c>
      <c r="AM8" s="73">
        <v>72922.279292536798</v>
      </c>
      <c r="AN8" s="73">
        <v>2.6111412282279698</v>
      </c>
      <c r="AO8" s="73">
        <v>5110.1000993016796</v>
      </c>
      <c r="AP8" s="73">
        <v>67.054362981640907</v>
      </c>
      <c r="AQ8" s="73">
        <v>88352.852245754693</v>
      </c>
      <c r="AR8" s="73">
        <v>175.69183237156599</v>
      </c>
      <c r="AS8" s="73">
        <v>220.31019724753</v>
      </c>
      <c r="AT8" s="73">
        <v>3107.0167267977299</v>
      </c>
      <c r="AU8" s="73">
        <v>438.02021157757201</v>
      </c>
      <c r="AV8" s="73">
        <v>75.156678847203096</v>
      </c>
      <c r="AW8" s="73">
        <v>407.860603373071</v>
      </c>
      <c r="AX8" s="73">
        <v>58778.422561519299</v>
      </c>
      <c r="AY8" s="73">
        <v>43390.921743163599</v>
      </c>
      <c r="AZ8" s="73">
        <v>15387.5008183556</v>
      </c>
      <c r="BA8" s="73">
        <v>9.0455264361734393</v>
      </c>
      <c r="BB8" s="73">
        <v>23.057818466244498</v>
      </c>
      <c r="BC8" s="73">
        <v>4334.3208128441202</v>
      </c>
      <c r="BD8" s="73">
        <v>70.102683964130804</v>
      </c>
      <c r="BE8" s="73">
        <v>11809.652154191201</v>
      </c>
      <c r="BF8" s="73">
        <v>103.021748927506</v>
      </c>
      <c r="BG8" s="73">
        <v>175.623320866196</v>
      </c>
      <c r="BH8" s="73">
        <v>20083.802650616999</v>
      </c>
      <c r="BI8" s="73">
        <v>9211.1371344794297</v>
      </c>
      <c r="BJ8" s="73">
        <v>213.81293728401599</v>
      </c>
      <c r="BK8" s="73">
        <v>2069.5203060015301</v>
      </c>
      <c r="BL8" s="73">
        <v>7.8511703691088401</v>
      </c>
      <c r="BM8" s="73">
        <v>2479.9581347575199</v>
      </c>
      <c r="BN8" s="73">
        <v>13419.751008274799</v>
      </c>
      <c r="BO8" s="73">
        <v>0</v>
      </c>
      <c r="BP8" s="73">
        <v>801.47074653437403</v>
      </c>
      <c r="BQ8" s="73">
        <v>15150.382587022899</v>
      </c>
      <c r="BR8" s="73">
        <v>0.15995674843829999</v>
      </c>
      <c r="BS8" s="73">
        <v>10839.0945007953</v>
      </c>
      <c r="BT8" s="73">
        <v>250062.977684816</v>
      </c>
      <c r="BU8" s="73">
        <v>10483.953169822</v>
      </c>
      <c r="BV8" s="73"/>
      <c r="BW8" s="90"/>
      <c r="BX8" s="23">
        <f t="shared" si="0"/>
        <v>4.9194264645224502E-3</v>
      </c>
      <c r="BY8" s="66">
        <f t="shared" si="2"/>
        <v>-2.3933103418394713E-3</v>
      </c>
      <c r="BZ8" s="66">
        <f t="shared" si="3"/>
        <v>-2.4189172908395617E-3</v>
      </c>
      <c r="CA8" s="66">
        <f t="shared" si="4"/>
        <v>-3.6785778934937609E-3</v>
      </c>
      <c r="CB8" s="66">
        <f t="shared" si="5"/>
        <v>-2.1205496952498726E-3</v>
      </c>
      <c r="CC8" s="66">
        <f t="shared" si="6"/>
        <v>-2.4667275312967355E-3</v>
      </c>
      <c r="CD8" s="66">
        <f t="shared" si="7"/>
        <v>-1.3336710234811572E-3</v>
      </c>
      <c r="CE8" s="66">
        <f t="shared" si="8"/>
        <v>-3.6550368378843834E-3</v>
      </c>
    </row>
    <row r="9" spans="1:83" x14ac:dyDescent="0.25">
      <c r="A9" s="95" t="s">
        <v>356</v>
      </c>
      <c r="B9" s="73">
        <v>96981.72</v>
      </c>
      <c r="C9" s="73">
        <v>153.94999999999999</v>
      </c>
      <c r="D9" s="73">
        <v>13520.41</v>
      </c>
      <c r="E9" s="73">
        <v>8730.92</v>
      </c>
      <c r="F9" s="73">
        <v>5438.63</v>
      </c>
      <c r="G9" s="73">
        <v>234.26</v>
      </c>
      <c r="H9" s="73">
        <v>27197.14</v>
      </c>
      <c r="I9" s="90"/>
      <c r="J9" s="90" t="s">
        <v>356</v>
      </c>
      <c r="K9" s="73">
        <v>80.375956421898394</v>
      </c>
      <c r="L9" s="73">
        <v>1715.4929541838701</v>
      </c>
      <c r="M9" s="73">
        <v>539.71954706975998</v>
      </c>
      <c r="N9" s="73">
        <v>538.92382896965898</v>
      </c>
      <c r="O9" s="73">
        <v>597.88529732634402</v>
      </c>
      <c r="P9" s="73">
        <v>5.7501105379123301</v>
      </c>
      <c r="Q9" s="73">
        <v>512.851132342509</v>
      </c>
      <c r="R9" s="73">
        <v>46118.952173465703</v>
      </c>
      <c r="S9" s="73">
        <v>92598.872964169306</v>
      </c>
      <c r="T9" s="73">
        <v>815.83922086939299</v>
      </c>
      <c r="U9" s="73">
        <v>573.35561974305097</v>
      </c>
      <c r="V9" s="73">
        <v>390.45370888473701</v>
      </c>
      <c r="W9" s="73">
        <v>1394.5924554349101</v>
      </c>
      <c r="X9" s="73">
        <v>55.891316418646603</v>
      </c>
      <c r="Y9" s="73">
        <v>482.65026657142602</v>
      </c>
      <c r="Z9" s="73">
        <v>482.65026657142602</v>
      </c>
      <c r="AA9" s="73">
        <v>82.026815037726493</v>
      </c>
      <c r="AB9" s="73">
        <v>1890.4171921746899</v>
      </c>
      <c r="AC9" s="73">
        <v>19.493183693888199</v>
      </c>
      <c r="AD9" s="73">
        <v>4391.9612431076603</v>
      </c>
      <c r="AE9" s="73">
        <v>123.692329218406</v>
      </c>
      <c r="AF9" s="73">
        <v>182.64931439386601</v>
      </c>
      <c r="AG9" s="73">
        <v>100.18763533929101</v>
      </c>
      <c r="AH9" s="73">
        <v>151.501576635416</v>
      </c>
      <c r="AI9" s="73">
        <v>0</v>
      </c>
      <c r="AJ9" s="73">
        <v>29619.401599453198</v>
      </c>
      <c r="AK9" s="73">
        <v>11716.0989930388</v>
      </c>
      <c r="AL9" s="73">
        <v>1220.0314727426</v>
      </c>
      <c r="AM9" s="73">
        <v>13018.1572808192</v>
      </c>
      <c r="AN9" s="73">
        <v>0.26744228524170899</v>
      </c>
      <c r="AO9" s="73">
        <v>703.27272174363497</v>
      </c>
      <c r="AP9" s="73">
        <v>8.81276068277141</v>
      </c>
      <c r="AQ9" s="73">
        <v>9432.8108733643094</v>
      </c>
      <c r="AR9" s="73">
        <v>23.566670855448301</v>
      </c>
      <c r="AS9" s="73">
        <v>31.719991071280901</v>
      </c>
      <c r="AT9" s="73">
        <v>492.23441679481101</v>
      </c>
      <c r="AU9" s="73">
        <v>44.074399708989802</v>
      </c>
      <c r="AV9" s="73">
        <v>12.6565211616153</v>
      </c>
      <c r="AW9" s="73">
        <v>45.872303444170498</v>
      </c>
      <c r="AX9" s="73">
        <v>8652.1406367609707</v>
      </c>
      <c r="AY9" s="73">
        <v>5369.2008978984404</v>
      </c>
      <c r="AZ9" s="73">
        <v>3282.9397388625198</v>
      </c>
      <c r="BA9" s="73">
        <v>1.14168929159983</v>
      </c>
      <c r="BB9" s="73">
        <v>2.8837070718761901</v>
      </c>
      <c r="BC9" s="73">
        <v>720.267814503105</v>
      </c>
      <c r="BD9" s="73">
        <v>7.3426739860116701</v>
      </c>
      <c r="BE9" s="73">
        <v>1386.0408878012699</v>
      </c>
      <c r="BF9" s="73">
        <v>14.2297250285222</v>
      </c>
      <c r="BG9" s="73">
        <v>20.7170960719147</v>
      </c>
      <c r="BH9" s="73">
        <v>2337.49042235045</v>
      </c>
      <c r="BI9" s="73">
        <v>912.39001834994997</v>
      </c>
      <c r="BJ9" s="73">
        <v>38.253889118536897</v>
      </c>
      <c r="BK9" s="73">
        <v>180.72840633387901</v>
      </c>
      <c r="BL9" s="73">
        <v>1.16752262217739</v>
      </c>
      <c r="BM9" s="73">
        <v>230.23236407127499</v>
      </c>
      <c r="BN9" s="73">
        <v>1291.9443556070701</v>
      </c>
      <c r="BO9" s="73">
        <v>0</v>
      </c>
      <c r="BP9" s="73">
        <v>75.103778301448997</v>
      </c>
      <c r="BQ9" s="73">
        <v>2253.70620523553</v>
      </c>
      <c r="BR9" s="73">
        <v>1.3978836591213401E-2</v>
      </c>
      <c r="BS9" s="73">
        <v>1015.3256010516</v>
      </c>
      <c r="BT9" s="73">
        <v>26485.889784332801</v>
      </c>
      <c r="BU9" s="73">
        <v>1014.87710776853</v>
      </c>
      <c r="BV9" s="73"/>
      <c r="BW9" s="90"/>
      <c r="BX9" s="23">
        <f t="shared" si="0"/>
        <v>6.3009543722892213E-3</v>
      </c>
      <c r="BY9" s="66">
        <f t="shared" si="2"/>
        <v>-4.5192506751073246E-2</v>
      </c>
      <c r="BZ9" s="66">
        <f t="shared" si="3"/>
        <v>-1.5904016658551401E-2</v>
      </c>
      <c r="CA9" s="66">
        <f t="shared" si="4"/>
        <v>-3.7147743240094074E-2</v>
      </c>
      <c r="CB9" s="66">
        <f t="shared" si="5"/>
        <v>-9.0230311626987077E-3</v>
      </c>
      <c r="CC9" s="66">
        <f t="shared" si="6"/>
        <v>-1.276591753834324E-2</v>
      </c>
      <c r="CD9" s="66">
        <f t="shared" si="7"/>
        <v>-1.7193016002411871E-2</v>
      </c>
      <c r="CE9" s="66">
        <f t="shared" si="8"/>
        <v>-2.6151654757345738E-2</v>
      </c>
    </row>
    <row r="10" spans="1:83" x14ac:dyDescent="0.25">
      <c r="A10" s="95" t="s">
        <v>357</v>
      </c>
      <c r="B10" s="73">
        <v>110957.92</v>
      </c>
      <c r="C10" s="73">
        <v>176.04</v>
      </c>
      <c r="D10" s="73">
        <v>25315.27</v>
      </c>
      <c r="E10" s="73">
        <v>14515.17</v>
      </c>
      <c r="F10" s="73">
        <v>6430.22</v>
      </c>
      <c r="G10" s="73">
        <v>6267.11</v>
      </c>
      <c r="H10" s="73">
        <v>35001.18</v>
      </c>
      <c r="I10" s="90"/>
      <c r="J10" s="90" t="s">
        <v>357</v>
      </c>
      <c r="K10" s="73">
        <v>103.675384407325</v>
      </c>
      <c r="L10" s="73">
        <v>1347.44737120697</v>
      </c>
      <c r="M10" s="73">
        <v>453.31604770204399</v>
      </c>
      <c r="N10" s="73">
        <v>452.61634662821803</v>
      </c>
      <c r="O10" s="73">
        <v>433.34225617156397</v>
      </c>
      <c r="P10" s="73">
        <v>5.8400243622061501</v>
      </c>
      <c r="Q10" s="73">
        <v>1138.43264685077</v>
      </c>
      <c r="R10" s="73">
        <v>40440.156460917402</v>
      </c>
      <c r="S10" s="73">
        <v>100981.282627027</v>
      </c>
      <c r="T10" s="73">
        <v>1027.5025715792201</v>
      </c>
      <c r="U10" s="73">
        <v>1542.90987102233</v>
      </c>
      <c r="V10" s="73">
        <v>462.511990730337</v>
      </c>
      <c r="W10" s="73">
        <v>1383.78421977792</v>
      </c>
      <c r="X10" s="73">
        <v>74.109159881115602</v>
      </c>
      <c r="Y10" s="73">
        <v>534.537833143184</v>
      </c>
      <c r="Z10" s="73">
        <v>534.537833143184</v>
      </c>
      <c r="AA10" s="73">
        <v>157.30399708989799</v>
      </c>
      <c r="AB10" s="73">
        <v>3641.5270875609699</v>
      </c>
      <c r="AC10" s="73">
        <v>17.5105527675391</v>
      </c>
      <c r="AD10" s="73">
        <v>3924.4375447515599</v>
      </c>
      <c r="AE10" s="73">
        <v>110.966691012307</v>
      </c>
      <c r="AF10" s="73">
        <v>186.697502337451</v>
      </c>
      <c r="AG10" s="73">
        <v>77.178523862332199</v>
      </c>
      <c r="AH10" s="73">
        <v>173.452859780529</v>
      </c>
      <c r="AI10" s="73">
        <v>0</v>
      </c>
      <c r="AJ10" s="73">
        <v>37179.543171458899</v>
      </c>
      <c r="AK10" s="73">
        <v>22402.3377039964</v>
      </c>
      <c r="AL10" s="73">
        <v>2332.0309553178199</v>
      </c>
      <c r="AM10" s="73">
        <v>24891.672656404098</v>
      </c>
      <c r="AN10" s="73">
        <v>0.217911381489994</v>
      </c>
      <c r="AO10" s="73">
        <v>1196.7472247171099</v>
      </c>
      <c r="AP10" s="73">
        <v>23.963036866791199</v>
      </c>
      <c r="AQ10" s="73">
        <v>12141.357815347401</v>
      </c>
      <c r="AR10" s="73">
        <v>44.306726632384702</v>
      </c>
      <c r="AS10" s="73">
        <v>36.491668402806503</v>
      </c>
      <c r="AT10" s="73">
        <v>803.659159708326</v>
      </c>
      <c r="AU10" s="73">
        <v>58.898366705798601</v>
      </c>
      <c r="AV10" s="73">
        <v>13.5567707799401</v>
      </c>
      <c r="AW10" s="73">
        <v>37.950954435975</v>
      </c>
      <c r="AX10" s="73">
        <v>14401.8705213379</v>
      </c>
      <c r="AY10" s="73">
        <v>6343.2591245446001</v>
      </c>
      <c r="AZ10" s="73">
        <v>8058.6113967933697</v>
      </c>
      <c r="BA10" s="73">
        <v>1.08775993871151</v>
      </c>
      <c r="BB10" s="73">
        <v>5.7250362384739599</v>
      </c>
      <c r="BC10" s="73">
        <v>1292.5365259566599</v>
      </c>
      <c r="BD10" s="73">
        <v>8.6950411437578907</v>
      </c>
      <c r="BE10" s="73">
        <v>1305.43429642245</v>
      </c>
      <c r="BF10" s="73">
        <v>19.024387638684399</v>
      </c>
      <c r="BG10" s="73">
        <v>35.456388388256002</v>
      </c>
      <c r="BH10" s="73">
        <v>2365.9777218538602</v>
      </c>
      <c r="BI10" s="73">
        <v>1184.62685774389</v>
      </c>
      <c r="BJ10" s="73">
        <v>91.610716116337898</v>
      </c>
      <c r="BK10" s="73">
        <v>97.245044175113094</v>
      </c>
      <c r="BL10" s="73">
        <v>101.63952314026299</v>
      </c>
      <c r="BM10" s="73">
        <v>6279.4217876177299</v>
      </c>
      <c r="BN10" s="73">
        <v>1713.0495659506901</v>
      </c>
      <c r="BO10" s="73">
        <v>0</v>
      </c>
      <c r="BP10" s="73">
        <v>72.109659275450994</v>
      </c>
      <c r="BQ10" s="73">
        <v>3472.0566730812302</v>
      </c>
      <c r="BR10" s="73">
        <v>1.3255431680417901E-2</v>
      </c>
      <c r="BS10" s="73">
        <v>1186.08065036128</v>
      </c>
      <c r="BT10" s="73">
        <v>33573.7373611777</v>
      </c>
      <c r="BU10" s="73">
        <v>1309.11409250869</v>
      </c>
      <c r="BV10" s="73"/>
      <c r="BW10" s="90"/>
      <c r="BX10" s="23">
        <f t="shared" si="0"/>
        <v>6.3195430560761059E-3</v>
      </c>
      <c r="BY10" s="66">
        <f t="shared" si="2"/>
        <v>-8.9913702176221369E-2</v>
      </c>
      <c r="BZ10" s="66">
        <f t="shared" si="3"/>
        <v>-1.469632026511586E-2</v>
      </c>
      <c r="CA10" s="66">
        <f t="shared" si="4"/>
        <v>-1.6732878756414694E-2</v>
      </c>
      <c r="CB10" s="66">
        <f t="shared" si="5"/>
        <v>-7.8055908860936683E-3</v>
      </c>
      <c r="CC10" s="66">
        <f t="shared" si="6"/>
        <v>-1.3523779195019785E-2</v>
      </c>
      <c r="CD10" s="66">
        <f t="shared" si="7"/>
        <v>1.9645079817859046E-3</v>
      </c>
      <c r="CE10" s="66">
        <f t="shared" si="8"/>
        <v>-4.0782700435308183E-2</v>
      </c>
    </row>
    <row r="11" spans="1:83" x14ac:dyDescent="0.25">
      <c r="A11" s="95" t="s">
        <v>358</v>
      </c>
      <c r="B11" s="73">
        <v>243652.72</v>
      </c>
      <c r="C11" s="73">
        <v>545.92999999999995</v>
      </c>
      <c r="D11" s="73">
        <v>61829.42</v>
      </c>
      <c r="E11" s="73">
        <v>28021.78</v>
      </c>
      <c r="F11" s="73">
        <v>15733.54</v>
      </c>
      <c r="G11" s="73">
        <v>787.17</v>
      </c>
      <c r="H11" s="73">
        <v>101637.93</v>
      </c>
      <c r="I11" s="90"/>
      <c r="J11" s="90" t="s">
        <v>358</v>
      </c>
      <c r="K11" s="73">
        <v>241.596950528062</v>
      </c>
      <c r="L11" s="73">
        <v>6924.1403002376601</v>
      </c>
      <c r="M11" s="73">
        <v>832.98113139694794</v>
      </c>
      <c r="N11" s="73">
        <v>830.71868317320104</v>
      </c>
      <c r="O11" s="73">
        <v>868.592556986722</v>
      </c>
      <c r="P11" s="73">
        <v>16.3311465786581</v>
      </c>
      <c r="Q11" s="73">
        <v>1335.6091876845301</v>
      </c>
      <c r="R11" s="73">
        <v>79842.359184477202</v>
      </c>
      <c r="S11" s="73">
        <v>192659.12846442501</v>
      </c>
      <c r="T11" s="73">
        <v>1812.07550194381</v>
      </c>
      <c r="U11" s="73">
        <v>1281.29921971725</v>
      </c>
      <c r="V11" s="73">
        <v>806.64686148547298</v>
      </c>
      <c r="W11" s="73">
        <v>7100.6281001704001</v>
      </c>
      <c r="X11" s="73">
        <v>162.68900876778201</v>
      </c>
      <c r="Y11" s="73">
        <v>929.58430354448001</v>
      </c>
      <c r="Z11" s="73">
        <v>929.58430354448001</v>
      </c>
      <c r="AA11" s="73">
        <v>215.881326080126</v>
      </c>
      <c r="AB11" s="73">
        <v>3958.7172698005202</v>
      </c>
      <c r="AC11" s="73">
        <v>39.578490507801597</v>
      </c>
      <c r="AD11" s="73">
        <v>18533.1731968768</v>
      </c>
      <c r="AE11" s="73">
        <v>306.11429610057399</v>
      </c>
      <c r="AF11" s="73">
        <v>811.98584486890695</v>
      </c>
      <c r="AG11" s="73">
        <v>279.52467461598201</v>
      </c>
      <c r="AH11" s="73">
        <v>425.10987968275498</v>
      </c>
      <c r="AI11" s="73">
        <v>0</v>
      </c>
      <c r="AJ11" s="73">
        <v>102103.646863649</v>
      </c>
      <c r="AK11" s="73">
        <v>37853.167623141897</v>
      </c>
      <c r="AL11" s="73">
        <v>3989.6682315073599</v>
      </c>
      <c r="AM11" s="73">
        <v>42058.717180729298</v>
      </c>
      <c r="AN11" s="73">
        <v>0.94008892886235895</v>
      </c>
      <c r="AO11" s="73">
        <v>1746.0867912388301</v>
      </c>
      <c r="AP11" s="73">
        <v>36.3306839288568</v>
      </c>
      <c r="AQ11" s="73">
        <v>35429.0465619471</v>
      </c>
      <c r="AR11" s="73">
        <v>91.669075326421904</v>
      </c>
      <c r="AS11" s="73">
        <v>91.142272303885093</v>
      </c>
      <c r="AT11" s="73">
        <v>1200.0781555030101</v>
      </c>
      <c r="AU11" s="73">
        <v>84.747549728004799</v>
      </c>
      <c r="AV11" s="73">
        <v>43.315767236010203</v>
      </c>
      <c r="AW11" s="73">
        <v>79.728764033796807</v>
      </c>
      <c r="AX11" s="73">
        <v>24327.077948489001</v>
      </c>
      <c r="AY11" s="73">
        <v>13129.9574537718</v>
      </c>
      <c r="AZ11" s="73">
        <v>11197.120494717101</v>
      </c>
      <c r="BA11" s="73">
        <v>3.4011751737517599</v>
      </c>
      <c r="BB11" s="73">
        <v>5.6570652072068999</v>
      </c>
      <c r="BC11" s="73">
        <v>2210.92751324151</v>
      </c>
      <c r="BD11" s="73">
        <v>25.295490555950501</v>
      </c>
      <c r="BE11" s="73">
        <v>3003.0921578288799</v>
      </c>
      <c r="BF11" s="73">
        <v>50.440989654811197</v>
      </c>
      <c r="BG11" s="73">
        <v>68.779965938590294</v>
      </c>
      <c r="BH11" s="73">
        <v>5609.6892050684201</v>
      </c>
      <c r="BI11" s="73">
        <v>3731.8528429213402</v>
      </c>
      <c r="BJ11" s="73">
        <v>145.135435771093</v>
      </c>
      <c r="BK11" s="73">
        <v>376.26654794777198</v>
      </c>
      <c r="BL11" s="73">
        <v>4.2596393238424204</v>
      </c>
      <c r="BM11" s="73">
        <v>690.03372322073096</v>
      </c>
      <c r="BN11" s="73">
        <v>5586.0527666206699</v>
      </c>
      <c r="BO11" s="73">
        <v>0</v>
      </c>
      <c r="BP11" s="73">
        <v>337.61468327342197</v>
      </c>
      <c r="BQ11" s="73">
        <v>5833.7438692125597</v>
      </c>
      <c r="BR11" s="73">
        <v>6.5324736768134398E-2</v>
      </c>
      <c r="BS11" s="73">
        <v>4324.5227830618896</v>
      </c>
      <c r="BT11" s="73">
        <v>90224.850384430902</v>
      </c>
      <c r="BU11" s="73">
        <v>3262.8214426583299</v>
      </c>
      <c r="BV11" s="73"/>
      <c r="BW11" s="90"/>
      <c r="BX11" s="23">
        <f t="shared" si="0"/>
        <v>5.1328556967743123E-3</v>
      </c>
      <c r="BY11" s="66">
        <f t="shared" si="2"/>
        <v>-0.20928800440058698</v>
      </c>
      <c r="BZ11" s="66">
        <f t="shared" si="3"/>
        <v>-0.22131064480289594</v>
      </c>
      <c r="CA11" s="66">
        <f t="shared" si="4"/>
        <v>-0.31976206180279065</v>
      </c>
      <c r="CB11" s="66">
        <f t="shared" si="5"/>
        <v>-0.13185108338981313</v>
      </c>
      <c r="CC11" s="66">
        <f t="shared" si="6"/>
        <v>-0.16547976782263882</v>
      </c>
      <c r="CD11" s="66">
        <f t="shared" si="7"/>
        <v>-0.12339936326240711</v>
      </c>
      <c r="CE11" s="66">
        <f t="shared" si="8"/>
        <v>-0.11229153934529257</v>
      </c>
    </row>
    <row r="12" spans="1:83" x14ac:dyDescent="0.25">
      <c r="A12" s="95" t="s">
        <v>359</v>
      </c>
      <c r="B12" s="73">
        <v>247597.78</v>
      </c>
      <c r="C12" s="73">
        <v>600.88</v>
      </c>
      <c r="D12" s="73">
        <v>26048.720000000001</v>
      </c>
      <c r="E12" s="73">
        <v>20168.2</v>
      </c>
      <c r="F12" s="73">
        <v>15274.48</v>
      </c>
      <c r="G12" s="73">
        <v>1249.04</v>
      </c>
      <c r="H12" s="73">
        <v>127330.22</v>
      </c>
      <c r="I12" s="90"/>
      <c r="J12" s="90" t="s">
        <v>359</v>
      </c>
      <c r="K12" s="73">
        <v>70.496361986584901</v>
      </c>
      <c r="L12" s="73">
        <v>5462.6686918293899</v>
      </c>
      <c r="M12" s="73">
        <v>1884.1140536478399</v>
      </c>
      <c r="N12" s="73">
        <v>1880.9165259404399</v>
      </c>
      <c r="O12" s="73">
        <v>2199.5255425188898</v>
      </c>
      <c r="P12" s="73">
        <v>21.842728071961901</v>
      </c>
      <c r="Q12" s="73">
        <v>1470.51245134496</v>
      </c>
      <c r="R12" s="73">
        <v>87944.370850352905</v>
      </c>
      <c r="S12" s="73">
        <v>211547.425780188</v>
      </c>
      <c r="T12" s="73">
        <v>2390.0651705590299</v>
      </c>
      <c r="U12" s="73">
        <v>1434.8582485695799</v>
      </c>
      <c r="V12" s="73">
        <v>1192.9111156556801</v>
      </c>
      <c r="W12" s="73">
        <v>5270.5799647352096</v>
      </c>
      <c r="X12" s="73">
        <v>34.262318223405302</v>
      </c>
      <c r="Y12" s="73">
        <v>1496.2597222495899</v>
      </c>
      <c r="Z12" s="73">
        <v>1496.2597222495899</v>
      </c>
      <c r="AA12" s="73">
        <v>109.770684039088</v>
      </c>
      <c r="AB12" s="73">
        <v>3760.4229705451398</v>
      </c>
      <c r="AC12" s="73">
        <v>73.307201014423597</v>
      </c>
      <c r="AD12" s="73">
        <v>15643.2938967558</v>
      </c>
      <c r="AE12" s="73">
        <v>386.85438075541299</v>
      </c>
      <c r="AF12" s="73">
        <v>523.54277437435496</v>
      </c>
      <c r="AG12" s="73">
        <v>355.80179698306301</v>
      </c>
      <c r="AH12" s="73">
        <v>528.30148282875098</v>
      </c>
      <c r="AI12" s="73">
        <v>0</v>
      </c>
      <c r="AJ12" s="73">
        <v>123891.053681994</v>
      </c>
      <c r="AK12" s="73">
        <v>19228.717955654</v>
      </c>
      <c r="AL12" s="73">
        <v>2026.87598560381</v>
      </c>
      <c r="AM12" s="73">
        <v>21365.364625296901</v>
      </c>
      <c r="AN12" s="73">
        <v>0.92743588923979003</v>
      </c>
      <c r="AO12" s="73">
        <v>1945.1261201959801</v>
      </c>
      <c r="AP12" s="73">
        <v>29.024027952953301</v>
      </c>
      <c r="AQ12" s="73">
        <v>60702.713033793501</v>
      </c>
      <c r="AR12" s="73">
        <v>54.509691231667198</v>
      </c>
      <c r="AS12" s="73">
        <v>62.814404085164597</v>
      </c>
      <c r="AT12" s="73">
        <v>987.69836615464101</v>
      </c>
      <c r="AU12" s="73">
        <v>37.070479725745002</v>
      </c>
      <c r="AV12" s="73">
        <v>20.250260200510301</v>
      </c>
      <c r="AW12" s="73">
        <v>115.54015447235101</v>
      </c>
      <c r="AX12" s="73">
        <v>18010.1655015467</v>
      </c>
      <c r="AY12" s="73">
        <v>13788.2508437867</v>
      </c>
      <c r="AZ12" s="73">
        <v>4221.9146577599904</v>
      </c>
      <c r="BA12" s="73">
        <v>4.2324352805657002</v>
      </c>
      <c r="BB12" s="73">
        <v>1.53099823332617</v>
      </c>
      <c r="BC12" s="73">
        <v>1269.0012180536401</v>
      </c>
      <c r="BD12" s="73">
        <v>21.3504391298356</v>
      </c>
      <c r="BE12" s="73">
        <v>4065.6809557036299</v>
      </c>
      <c r="BF12" s="73">
        <v>26.105669593302299</v>
      </c>
      <c r="BG12" s="73">
        <v>38.128592514205899</v>
      </c>
      <c r="BH12" s="73">
        <v>6756.7227117952698</v>
      </c>
      <c r="BI12" s="73">
        <v>2861.8629981375698</v>
      </c>
      <c r="BJ12" s="73">
        <v>96.057538396247594</v>
      </c>
      <c r="BK12" s="73">
        <v>199.93293572975699</v>
      </c>
      <c r="BL12" s="73">
        <v>2.5999655339318801</v>
      </c>
      <c r="BM12" s="73">
        <v>1122.4220301702501</v>
      </c>
      <c r="BN12" s="73">
        <v>4793.81898623284</v>
      </c>
      <c r="BO12" s="73">
        <v>6.7024336601685004</v>
      </c>
      <c r="BP12" s="73">
        <v>238.05443845650899</v>
      </c>
      <c r="BQ12" s="73">
        <v>5905.1496943831598</v>
      </c>
      <c r="BR12" s="73">
        <v>4.61533119462951E-2</v>
      </c>
      <c r="BS12" s="73">
        <v>4156.2871274326599</v>
      </c>
      <c r="BT12" s="73">
        <v>114252.580948759</v>
      </c>
      <c r="BU12" s="73">
        <v>3449.1244963932299</v>
      </c>
      <c r="BV12" s="73"/>
      <c r="BW12" s="90"/>
      <c r="BX12" s="23">
        <f t="shared" si="0"/>
        <v>5.1377865982740085E-3</v>
      </c>
      <c r="BY12" s="66">
        <f t="shared" si="2"/>
        <v>-0.14560047436536788</v>
      </c>
      <c r="BZ12" s="66">
        <f t="shared" si="3"/>
        <v>-0.12078704095867564</v>
      </c>
      <c r="CA12" s="66">
        <f t="shared" si="4"/>
        <v>-0.17979215004434382</v>
      </c>
      <c r="CB12" s="66">
        <f t="shared" si="5"/>
        <v>-0.10700183945286641</v>
      </c>
      <c r="CC12" s="66">
        <f t="shared" si="6"/>
        <v>-9.7301456822968743E-2</v>
      </c>
      <c r="CD12" s="66">
        <f t="shared" si="7"/>
        <v>-0.10137222973623734</v>
      </c>
      <c r="CE12" s="66">
        <f t="shared" si="8"/>
        <v>-0.10270648280699586</v>
      </c>
    </row>
    <row r="13" spans="1:83" x14ac:dyDescent="0.25">
      <c r="A13" s="95" t="s">
        <v>360</v>
      </c>
      <c r="B13" s="73">
        <v>2543.65</v>
      </c>
      <c r="C13" s="73">
        <v>3.63</v>
      </c>
      <c r="D13" s="73">
        <v>138.27000000000001</v>
      </c>
      <c r="E13" s="73">
        <v>241.94</v>
      </c>
      <c r="F13" s="73">
        <v>216.5</v>
      </c>
      <c r="G13" s="73">
        <v>13.61</v>
      </c>
      <c r="H13" s="73">
        <v>1066.45</v>
      </c>
      <c r="I13" s="90"/>
      <c r="J13" s="90" t="s">
        <v>360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/>
      <c r="BW13" s="90"/>
      <c r="BX13" s="23" t="str">
        <f t="shared" si="0"/>
        <v/>
      </c>
      <c r="BY13" s="66" t="str">
        <f t="shared" si="2"/>
        <v/>
      </c>
      <c r="BZ13" s="66" t="str">
        <f t="shared" si="3"/>
        <v/>
      </c>
      <c r="CA13" s="66" t="str">
        <f t="shared" si="4"/>
        <v/>
      </c>
      <c r="CB13" s="66" t="str">
        <f t="shared" si="5"/>
        <v/>
      </c>
      <c r="CC13" s="66" t="str">
        <f t="shared" si="6"/>
        <v/>
      </c>
      <c r="CD13" s="66" t="str">
        <f t="shared" si="7"/>
        <v/>
      </c>
      <c r="CE13" s="66" t="str">
        <f t="shared" si="8"/>
        <v/>
      </c>
    </row>
    <row r="14" spans="1:83" x14ac:dyDescent="0.25">
      <c r="A14" s="95" t="s">
        <v>361</v>
      </c>
      <c r="B14" s="73">
        <v>7945.98</v>
      </c>
      <c r="C14" s="73">
        <v>15.61</v>
      </c>
      <c r="D14" s="73">
        <v>5527.02</v>
      </c>
      <c r="E14" s="73">
        <v>3624.1</v>
      </c>
      <c r="F14" s="73">
        <v>3620.22</v>
      </c>
      <c r="G14" s="73">
        <v>76.28</v>
      </c>
      <c r="H14" s="73">
        <v>1840.47</v>
      </c>
      <c r="I14" s="90"/>
      <c r="J14" s="90" t="s">
        <v>361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/>
      <c r="BW14" s="90"/>
      <c r="BX14" s="23" t="str">
        <f t="shared" si="0"/>
        <v/>
      </c>
      <c r="BY14" s="66" t="str">
        <f t="shared" si="2"/>
        <v/>
      </c>
      <c r="BZ14" s="66" t="str">
        <f t="shared" si="3"/>
        <v/>
      </c>
      <c r="CA14" s="66" t="str">
        <f t="shared" si="4"/>
        <v/>
      </c>
      <c r="CB14" s="66" t="str">
        <f t="shared" si="5"/>
        <v/>
      </c>
      <c r="CC14" s="66" t="str">
        <f t="shared" si="6"/>
        <v/>
      </c>
      <c r="CD14" s="66" t="str">
        <f t="shared" si="7"/>
        <v/>
      </c>
      <c r="CE14" s="66" t="str">
        <f t="shared" si="8"/>
        <v/>
      </c>
    </row>
    <row r="15" spans="1:83" x14ac:dyDescent="0.25">
      <c r="A15" s="95" t="s">
        <v>362</v>
      </c>
      <c r="B15" s="73">
        <v>1878.39</v>
      </c>
      <c r="C15" s="73">
        <v>2.04</v>
      </c>
      <c r="D15" s="73">
        <v>431.51</v>
      </c>
      <c r="E15" s="73">
        <v>61.63</v>
      </c>
      <c r="F15" s="73">
        <v>54.39</v>
      </c>
      <c r="G15" s="73">
        <v>1.25</v>
      </c>
      <c r="H15" s="73">
        <v>693.18</v>
      </c>
      <c r="I15" s="90"/>
      <c r="J15" s="90" t="s">
        <v>362</v>
      </c>
      <c r="K15" s="73">
        <v>3.9958276505894598E-7</v>
      </c>
      <c r="L15" s="73">
        <v>1.8743373754416098E-5</v>
      </c>
      <c r="M15" s="73">
        <v>1.3360191588749799E-4</v>
      </c>
      <c r="N15" s="73">
        <v>1.33599973500884E-4</v>
      </c>
      <c r="O15" s="73">
        <v>4.0224832950280201E-5</v>
      </c>
      <c r="P15" s="73">
        <v>3.8152968542910099E-7</v>
      </c>
      <c r="Q15" s="73">
        <v>5.4514861395679899E-4</v>
      </c>
      <c r="R15" s="73">
        <v>1.4840128058554701E-3</v>
      </c>
      <c r="S15" s="73">
        <v>0.172313580581689</v>
      </c>
      <c r="T15" s="73">
        <v>7.0959832890755395E-4</v>
      </c>
      <c r="U15" s="73">
        <v>2.5262885404851298E-4</v>
      </c>
      <c r="V15" s="73">
        <v>3.7030093857371999E-4</v>
      </c>
      <c r="W15" s="73">
        <v>4.5586227722019098E-5</v>
      </c>
      <c r="X15" s="73">
        <v>1.91395123706852E-8</v>
      </c>
      <c r="Y15" s="73">
        <v>1.78595164990603E-4</v>
      </c>
      <c r="Z15" s="73">
        <v>1.78595164990603E-4</v>
      </c>
      <c r="AA15" s="73">
        <v>4.4211842127019201E-5</v>
      </c>
      <c r="AB15" s="73">
        <v>3.2686656492336198E-4</v>
      </c>
      <c r="AC15" s="73">
        <v>7.2044379404421201E-7</v>
      </c>
      <c r="AD15" s="73">
        <v>2.8533091212045998E-4</v>
      </c>
      <c r="AE15" s="73">
        <v>7.0902089187982403E-6</v>
      </c>
      <c r="AF15" s="73">
        <v>7.6491402994978893E-6</v>
      </c>
      <c r="AG15" s="73">
        <v>6.1196407007060397E-6</v>
      </c>
      <c r="AH15" s="73">
        <v>2.1368221476325099E-5</v>
      </c>
      <c r="AI15" s="73">
        <v>0</v>
      </c>
      <c r="AJ15" s="73">
        <v>1.2077339241720299E-2</v>
      </c>
      <c r="AK15" s="73">
        <v>4.9742885960415897E-3</v>
      </c>
      <c r="AL15" s="73">
        <v>5.0846407292889396E-4</v>
      </c>
      <c r="AM15" s="73">
        <v>5.5269645110974999E-3</v>
      </c>
      <c r="AN15" s="73">
        <v>7.0989973886252396E-9</v>
      </c>
      <c r="AO15" s="73">
        <v>4.7593501821568902E-4</v>
      </c>
      <c r="AP15" s="73">
        <v>6.1840197975054496E-11</v>
      </c>
      <c r="AQ15" s="73">
        <v>5.3901204054299899E-3</v>
      </c>
      <c r="AR15" s="73">
        <v>2.77097284456863E-7</v>
      </c>
      <c r="AS15" s="73">
        <v>4.92101059872024E-8</v>
      </c>
      <c r="AT15" s="73">
        <v>2.40956475250362E-4</v>
      </c>
      <c r="AU15" s="73">
        <v>1.08871178425569E-7</v>
      </c>
      <c r="AV15" s="73">
        <v>4.4609544910905598E-8</v>
      </c>
      <c r="AW15" s="73">
        <v>1.83981767776142E-8</v>
      </c>
      <c r="AX15" s="73">
        <v>7.3660977680021101E-4</v>
      </c>
      <c r="AY15" s="73">
        <v>7.0237641756256905E-4</v>
      </c>
      <c r="AZ15" s="73">
        <v>3.4233359237641603E-5</v>
      </c>
      <c r="BA15" s="73">
        <v>1.0601751572171E-10</v>
      </c>
      <c r="BB15" s="73">
        <v>0</v>
      </c>
      <c r="BC15" s="73">
        <v>1.3245512216361499E-4</v>
      </c>
      <c r="BD15" s="73">
        <v>1.5904639075822501E-10</v>
      </c>
      <c r="BE15" s="73">
        <v>6.54017758230128E-5</v>
      </c>
      <c r="BF15" s="73">
        <v>7.0691755264913196E-10</v>
      </c>
      <c r="BG15" s="73">
        <v>6.0070988828077999E-7</v>
      </c>
      <c r="BH15" s="73">
        <v>2.6078958536571899E-4</v>
      </c>
      <c r="BI15" s="73">
        <v>6.0048983349592399E-5</v>
      </c>
      <c r="BJ15" s="73">
        <v>5.4867562845505504E-7</v>
      </c>
      <c r="BK15" s="73">
        <v>1.1238931419721401E-6</v>
      </c>
      <c r="BL15" s="73">
        <v>9.6018893610454304E-10</v>
      </c>
      <c r="BM15" s="73">
        <v>1.80993116067836E-5</v>
      </c>
      <c r="BN15" s="73">
        <v>2.7377843330742799E-4</v>
      </c>
      <c r="BO15" s="73">
        <v>0</v>
      </c>
      <c r="BP15" s="73">
        <v>5.1970210865259101E-6</v>
      </c>
      <c r="BQ15" s="73">
        <v>1.4658116437330801E-3</v>
      </c>
      <c r="BR15" s="73">
        <v>1.15885274723457E-9</v>
      </c>
      <c r="BS15" s="73">
        <v>1.5323904925676699E-4</v>
      </c>
      <c r="BT15" s="73">
        <v>1.1764355671665601E-2</v>
      </c>
      <c r="BU15" s="73">
        <v>1.6554208152140899E-3</v>
      </c>
      <c r="BV15" s="73"/>
      <c r="BW15" s="90"/>
      <c r="BX15" s="23">
        <f t="shared" si="0"/>
        <v>7.9992990796751064E-3</v>
      </c>
      <c r="BY15" s="66">
        <f t="shared" si="2"/>
        <v>-0.99990826528006338</v>
      </c>
      <c r="BZ15" s="66">
        <f t="shared" si="3"/>
        <v>-0.99998952538162933</v>
      </c>
      <c r="CA15" s="66">
        <f t="shared" si="4"/>
        <v>-0.99998719157259142</v>
      </c>
      <c r="CB15" s="66">
        <f t="shared" si="5"/>
        <v>-0.99998804786992046</v>
      </c>
      <c r="CC15" s="66">
        <f t="shared" si="6"/>
        <v>-0.99998708629495192</v>
      </c>
      <c r="CD15" s="66">
        <f t="shared" si="7"/>
        <v>-0.99998552055071455</v>
      </c>
      <c r="CE15" s="66">
        <f t="shared" si="8"/>
        <v>-0.99998302842599085</v>
      </c>
    </row>
    <row r="16" spans="1:83" x14ac:dyDescent="0.25">
      <c r="A16" s="90" t="s">
        <v>412</v>
      </c>
      <c r="B16" s="73">
        <v>3563.48</v>
      </c>
      <c r="C16" s="73">
        <v>44489.17</v>
      </c>
      <c r="D16" s="73">
        <v>2441.1</v>
      </c>
      <c r="E16" s="73">
        <v>6149.23</v>
      </c>
      <c r="F16" s="73">
        <v>2312.7800000000002</v>
      </c>
      <c r="G16" s="73">
        <v>164.98</v>
      </c>
      <c r="H16" s="73">
        <v>20603.88</v>
      </c>
      <c r="I16" s="90"/>
      <c r="J16" s="90" t="s">
        <v>412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/>
      <c r="BW16" s="90"/>
      <c r="BX16" s="23" t="str">
        <f t="shared" si="0"/>
        <v/>
      </c>
      <c r="BY16" s="66" t="str">
        <f t="shared" si="2"/>
        <v/>
      </c>
      <c r="BZ16" s="66" t="str">
        <f t="shared" si="3"/>
        <v/>
      </c>
      <c r="CA16" s="66" t="str">
        <f t="shared" si="4"/>
        <v/>
      </c>
      <c r="CB16" s="66" t="str">
        <f t="shared" si="5"/>
        <v/>
      </c>
      <c r="CC16" s="66" t="str">
        <f t="shared" si="6"/>
        <v/>
      </c>
      <c r="CD16" s="66" t="str">
        <f t="shared" si="7"/>
        <v/>
      </c>
      <c r="CE16" s="66" t="str">
        <f t="shared" si="8"/>
        <v/>
      </c>
    </row>
    <row r="17" spans="1:83" x14ac:dyDescent="0.25">
      <c r="A17" s="90" t="s">
        <v>413</v>
      </c>
      <c r="B17" s="73">
        <v>7362.82</v>
      </c>
      <c r="C17" s="73">
        <v>4316.28</v>
      </c>
      <c r="D17" s="73">
        <v>4407.74</v>
      </c>
      <c r="E17" s="73">
        <v>6753.49</v>
      </c>
      <c r="F17" s="73">
        <v>2169.39</v>
      </c>
      <c r="G17" s="73">
        <v>155.58000000000001</v>
      </c>
      <c r="H17" s="73">
        <v>65143.65</v>
      </c>
      <c r="I17" s="90"/>
      <c r="J17" s="90" t="s">
        <v>413</v>
      </c>
      <c r="K17" s="73">
        <v>31.672346314235799</v>
      </c>
      <c r="L17" s="73">
        <v>3563.85227478243</v>
      </c>
      <c r="M17" s="73">
        <v>184.25802672831799</v>
      </c>
      <c r="N17" s="73">
        <v>184.24950946013701</v>
      </c>
      <c r="O17" s="73">
        <v>171.35761072438299</v>
      </c>
      <c r="P17" s="73">
        <v>5.8137266507382802E-2</v>
      </c>
      <c r="Q17" s="73">
        <v>1069.5885277577099</v>
      </c>
      <c r="R17" s="73">
        <v>302.59221629098801</v>
      </c>
      <c r="S17" s="73">
        <v>7365.2321469160097</v>
      </c>
      <c r="T17" s="73">
        <v>155.76096251541799</v>
      </c>
      <c r="U17" s="73">
        <v>352.50990966493998</v>
      </c>
      <c r="V17" s="73">
        <v>50.8347181579094</v>
      </c>
      <c r="W17" s="73">
        <v>8837.1055532595401</v>
      </c>
      <c r="X17" s="73">
        <v>106.914919028919</v>
      </c>
      <c r="Y17" s="73">
        <v>172.75796045812001</v>
      </c>
      <c r="Z17" s="73">
        <v>172.75796045812001</v>
      </c>
      <c r="AA17" s="73">
        <v>24.8258729189746</v>
      </c>
      <c r="AB17" s="73">
        <v>52.901896361987902</v>
      </c>
      <c r="AC17" s="73">
        <v>1.83964717990509</v>
      </c>
      <c r="AD17" s="73">
        <v>10164.724382567299</v>
      </c>
      <c r="AE17" s="73">
        <v>266.99356805943597</v>
      </c>
      <c r="AF17" s="73">
        <v>500.97709472599303</v>
      </c>
      <c r="AG17" s="73">
        <v>25.814852836685098</v>
      </c>
      <c r="AH17" s="73">
        <v>4316.1862862591397</v>
      </c>
      <c r="AI17" s="73">
        <v>0</v>
      </c>
      <c r="AJ17" s="73">
        <v>73369.195665713094</v>
      </c>
      <c r="AK17" s="73">
        <v>3967.47937521013</v>
      </c>
      <c r="AL17" s="73">
        <v>415.989567883066</v>
      </c>
      <c r="AM17" s="73">
        <v>4408.2948160121696</v>
      </c>
      <c r="AN17" s="73">
        <v>0.50396372543836099</v>
      </c>
      <c r="AO17" s="73">
        <v>559.88142828640196</v>
      </c>
      <c r="AP17" s="73">
        <v>89.764852924155406</v>
      </c>
      <c r="AQ17" s="73">
        <v>16786.270940534701</v>
      </c>
      <c r="AR17" s="73">
        <v>41.457313998798398</v>
      </c>
      <c r="AS17" s="73">
        <v>5.4931079438041799</v>
      </c>
      <c r="AT17" s="73">
        <v>154.044985532168</v>
      </c>
      <c r="AU17" s="73">
        <v>61.751627837761802</v>
      </c>
      <c r="AV17" s="73">
        <v>5.7417162982192096</v>
      </c>
      <c r="AW17" s="73">
        <v>25.8140817804527</v>
      </c>
      <c r="AX17" s="73">
        <v>6753.9363015151202</v>
      </c>
      <c r="AY17" s="73">
        <v>2169.4631359535201</v>
      </c>
      <c r="AZ17" s="73">
        <v>4584.4731655615997</v>
      </c>
      <c r="BA17" s="73">
        <v>3.0407914592944101</v>
      </c>
      <c r="BB17" s="73">
        <v>1.3894878332423899</v>
      </c>
      <c r="BC17" s="73">
        <v>833.29084233094602</v>
      </c>
      <c r="BD17" s="73">
        <v>3.1395375254220399</v>
      </c>
      <c r="BE17" s="73">
        <v>203.35250053737599</v>
      </c>
      <c r="BF17" s="73">
        <v>5.2158599844574098</v>
      </c>
      <c r="BG17" s="73">
        <v>7.7110340558981898</v>
      </c>
      <c r="BH17" s="73">
        <v>440.49382165710398</v>
      </c>
      <c r="BI17" s="73">
        <v>17924.155709544601</v>
      </c>
      <c r="BJ17" s="73">
        <v>253.59252115059201</v>
      </c>
      <c r="BK17" s="73">
        <v>28.719443189646999</v>
      </c>
      <c r="BL17" s="73">
        <v>5.44960991418509</v>
      </c>
      <c r="BM17" s="73">
        <v>155.596262918809</v>
      </c>
      <c r="BN17" s="73">
        <v>6611.1237694372603</v>
      </c>
      <c r="BO17" s="73">
        <v>0</v>
      </c>
      <c r="BP17" s="73">
        <v>907.29000939226705</v>
      </c>
      <c r="BQ17" s="73">
        <v>2301.98718350017</v>
      </c>
      <c r="BR17" s="73">
        <v>1.95534611313017E-2</v>
      </c>
      <c r="BS17" s="73">
        <v>4650.7293368805604</v>
      </c>
      <c r="BT17" s="73">
        <v>65139.904445620203</v>
      </c>
      <c r="BU17" s="73">
        <v>1557.73599012605</v>
      </c>
      <c r="BV17" s="73"/>
      <c r="BW17" s="90"/>
      <c r="BX17" s="23">
        <f t="shared" si="0"/>
        <v>5.6316271835540653E-3</v>
      </c>
      <c r="BY17" s="66">
        <f t="shared" si="2"/>
        <v>3.2761182753482875E-4</v>
      </c>
      <c r="BZ17" s="66">
        <f t="shared" si="3"/>
        <v>-2.1711691748459149E-5</v>
      </c>
      <c r="CA17" s="66">
        <f t="shared" si="4"/>
        <v>1.258731259488524E-4</v>
      </c>
      <c r="CB17" s="66">
        <f t="shared" si="5"/>
        <v>6.6084574808057353E-5</v>
      </c>
      <c r="CC17" s="66">
        <f t="shared" si="6"/>
        <v>3.3712681223869407E-5</v>
      </c>
      <c r="CD17" s="66">
        <f t="shared" si="7"/>
        <v>1.0453090891496908E-4</v>
      </c>
      <c r="CE17" s="66">
        <f t="shared" si="8"/>
        <v>-5.7496845506794671E-5</v>
      </c>
    </row>
    <row r="18" spans="1:83" x14ac:dyDescent="0.25">
      <c r="A18" s="90" t="s">
        <v>414</v>
      </c>
      <c r="B18" s="73">
        <v>5700.95</v>
      </c>
      <c r="C18" s="73">
        <v>779.72</v>
      </c>
      <c r="D18" s="73">
        <v>1647.46</v>
      </c>
      <c r="E18" s="73">
        <v>1824.69</v>
      </c>
      <c r="F18" s="73">
        <v>716.93</v>
      </c>
      <c r="G18" s="73">
        <v>97.38</v>
      </c>
      <c r="H18" s="73">
        <v>13594.01</v>
      </c>
      <c r="I18" s="90"/>
      <c r="J18" s="90" t="s">
        <v>414</v>
      </c>
      <c r="K18" s="73">
        <v>0.94415733196426199</v>
      </c>
      <c r="L18" s="73">
        <v>242.22999570244201</v>
      </c>
      <c r="M18" s="73">
        <v>151.440731904237</v>
      </c>
      <c r="N18" s="73">
        <v>151.43978741874699</v>
      </c>
      <c r="O18" s="73">
        <v>153.438232107012</v>
      </c>
      <c r="P18" s="73">
        <v>5.85654098050671E-3</v>
      </c>
      <c r="Q18" s="73">
        <v>188.66606457509701</v>
      </c>
      <c r="R18" s="73">
        <v>214.25031688231101</v>
      </c>
      <c r="S18" s="73">
        <v>5124.1300854842102</v>
      </c>
      <c r="T18" s="73">
        <v>85.549457937399794</v>
      </c>
      <c r="U18" s="73">
        <v>70.381669738223195</v>
      </c>
      <c r="V18" s="73">
        <v>42.9546770289124</v>
      </c>
      <c r="W18" s="73">
        <v>531.73228067002799</v>
      </c>
      <c r="X18" s="73">
        <v>0.74712778706107097</v>
      </c>
      <c r="Y18" s="73">
        <v>100.602039770697</v>
      </c>
      <c r="Z18" s="73">
        <v>100.602039770697</v>
      </c>
      <c r="AA18" s="73">
        <v>10.518329804394901</v>
      </c>
      <c r="AB18" s="73">
        <v>23.355090798591199</v>
      </c>
      <c r="AC18" s="73">
        <v>1.9685507099155</v>
      </c>
      <c r="AD18" s="73">
        <v>992.76200976595203</v>
      </c>
      <c r="AE18" s="73">
        <v>53.134742254556798</v>
      </c>
      <c r="AF18" s="73">
        <v>42.539692589648197</v>
      </c>
      <c r="AG18" s="73">
        <v>18.2245813168438</v>
      </c>
      <c r="AH18" s="73">
        <v>623.47394919448402</v>
      </c>
      <c r="AI18" s="73">
        <v>0</v>
      </c>
      <c r="AJ18" s="73">
        <v>9076.3498904854005</v>
      </c>
      <c r="AK18" s="73">
        <v>1351.22129186439</v>
      </c>
      <c r="AL18" s="73">
        <v>139.614270941428</v>
      </c>
      <c r="AM18" s="73">
        <v>1501.3538926102101</v>
      </c>
      <c r="AN18" s="73">
        <v>4.9351205343628801E-2</v>
      </c>
      <c r="AO18" s="73">
        <v>118.695052631491</v>
      </c>
      <c r="AP18" s="73">
        <v>14.192287140991001</v>
      </c>
      <c r="AQ18" s="73">
        <v>2111.62325381041</v>
      </c>
      <c r="AR18" s="73">
        <v>8.0468729311000509</v>
      </c>
      <c r="AS18" s="73">
        <v>1.5420790246752301</v>
      </c>
      <c r="AT18" s="73">
        <v>59.167311518598702</v>
      </c>
      <c r="AU18" s="73">
        <v>10.122726753639</v>
      </c>
      <c r="AV18" s="73">
        <v>0.87380919217138697</v>
      </c>
      <c r="AW18" s="73">
        <v>5.99772505056852</v>
      </c>
      <c r="AX18" s="73">
        <v>1383.16578960675</v>
      </c>
      <c r="AY18" s="73">
        <v>568.68803005384802</v>
      </c>
      <c r="AZ18" s="73">
        <v>814.47775955290194</v>
      </c>
      <c r="BA18" s="73">
        <v>0.73624835728103899</v>
      </c>
      <c r="BB18" s="73">
        <v>0.23089135226001301</v>
      </c>
      <c r="BC18" s="73">
        <v>145.641518984551</v>
      </c>
      <c r="BD18" s="73">
        <v>0.65210201888258701</v>
      </c>
      <c r="BE18" s="73">
        <v>101.77107569018401</v>
      </c>
      <c r="BF18" s="73">
        <v>1.00542377795047</v>
      </c>
      <c r="BG18" s="73">
        <v>1.16095326752536</v>
      </c>
      <c r="BH18" s="73">
        <v>170.33910679740001</v>
      </c>
      <c r="BI18" s="73">
        <v>2595.4392353347998</v>
      </c>
      <c r="BJ18" s="73">
        <v>40.888708477322702</v>
      </c>
      <c r="BK18" s="73">
        <v>5.43252864630698</v>
      </c>
      <c r="BL18" s="73">
        <v>0.886661072438366</v>
      </c>
      <c r="BM18" s="73">
        <v>93.695089226563596</v>
      </c>
      <c r="BN18" s="73">
        <v>811.15446202444002</v>
      </c>
      <c r="BO18" s="73">
        <v>0</v>
      </c>
      <c r="BP18" s="73">
        <v>18.640414582805001</v>
      </c>
      <c r="BQ18" s="73">
        <v>331.90234670149903</v>
      </c>
      <c r="BR18" s="73">
        <v>2.4889865331106601E-3</v>
      </c>
      <c r="BS18" s="73">
        <v>586.47924467666303</v>
      </c>
      <c r="BT18" s="73">
        <v>8296.1378544618801</v>
      </c>
      <c r="BU18" s="73">
        <v>220.96326124103601</v>
      </c>
      <c r="BV18" s="73"/>
      <c r="BW18" s="90"/>
      <c r="BX18" s="23">
        <f t="shared" si="0"/>
        <v>7.0058963820369084E-3</v>
      </c>
      <c r="BY18" s="66">
        <f t="shared" si="2"/>
        <v>-0.10117961296201328</v>
      </c>
      <c r="BZ18" s="66">
        <f t="shared" si="3"/>
        <v>-0.20038738368326578</v>
      </c>
      <c r="CA18" s="66">
        <f t="shared" si="4"/>
        <v>-8.868567818932778E-2</v>
      </c>
      <c r="CB18" s="66">
        <f t="shared" si="5"/>
        <v>-0.24197217631118167</v>
      </c>
      <c r="CC18" s="66">
        <f t="shared" si="6"/>
        <v>-0.20677328323009489</v>
      </c>
      <c r="CD18" s="66">
        <f t="shared" si="7"/>
        <v>-3.7840529610149928E-2</v>
      </c>
      <c r="CE18" s="66">
        <f t="shared" si="8"/>
        <v>-0.38972107167334141</v>
      </c>
    </row>
    <row r="19" spans="1:83" x14ac:dyDescent="0.25">
      <c r="A19" s="90" t="s">
        <v>366</v>
      </c>
      <c r="B19" s="73">
        <v>24194.46</v>
      </c>
      <c r="C19" s="73">
        <v>3931.55</v>
      </c>
      <c r="D19" s="73">
        <v>3346.31</v>
      </c>
      <c r="E19" s="73">
        <v>5594.49</v>
      </c>
      <c r="F19" s="73">
        <v>2846.81</v>
      </c>
      <c r="G19" s="73">
        <v>96.21</v>
      </c>
      <c r="H19" s="73">
        <v>14089.46</v>
      </c>
      <c r="I19" s="90"/>
      <c r="J19" s="90" t="s">
        <v>366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/>
      <c r="BW19" s="90"/>
      <c r="BX19" s="23" t="str">
        <f t="shared" si="0"/>
        <v/>
      </c>
      <c r="BY19" s="66" t="str">
        <f t="shared" si="2"/>
        <v/>
      </c>
      <c r="BZ19" s="66" t="str">
        <f t="shared" si="3"/>
        <v/>
      </c>
      <c r="CA19" s="66" t="str">
        <f t="shared" si="4"/>
        <v/>
      </c>
      <c r="CB19" s="66" t="str">
        <f t="shared" si="5"/>
        <v/>
      </c>
      <c r="CC19" s="66" t="str">
        <f t="shared" si="6"/>
        <v/>
      </c>
      <c r="CD19" s="66" t="str">
        <f t="shared" si="7"/>
        <v/>
      </c>
      <c r="CE19" s="66" t="str">
        <f t="shared" si="8"/>
        <v/>
      </c>
    </row>
    <row r="20" spans="1:83" x14ac:dyDescent="0.25">
      <c r="A20" s="90" t="s">
        <v>415</v>
      </c>
      <c r="B20" s="73">
        <v>7138.24</v>
      </c>
      <c r="C20" s="73">
        <v>13306.55</v>
      </c>
      <c r="D20" s="73">
        <v>9921.0499999999993</v>
      </c>
      <c r="E20" s="73">
        <v>6821.21</v>
      </c>
      <c r="F20" s="73">
        <v>3356.27</v>
      </c>
      <c r="G20" s="73">
        <v>257.93</v>
      </c>
      <c r="H20" s="73">
        <v>50346.47</v>
      </c>
      <c r="I20" s="90"/>
      <c r="J20" s="90" t="s">
        <v>415</v>
      </c>
      <c r="K20" s="73">
        <v>27.099395692308399</v>
      </c>
      <c r="L20" s="73">
        <v>2970.44565104719</v>
      </c>
      <c r="M20" s="73">
        <v>197.53850992328699</v>
      </c>
      <c r="N20" s="73">
        <v>197.512081170036</v>
      </c>
      <c r="O20" s="73">
        <v>199.34721809299</v>
      </c>
      <c r="P20" s="73">
        <v>0.17378808830298401</v>
      </c>
      <c r="Q20" s="73">
        <v>741.68004582115304</v>
      </c>
      <c r="R20" s="73">
        <v>370.60638664311398</v>
      </c>
      <c r="S20" s="73">
        <v>7140.5391456428297</v>
      </c>
      <c r="T20" s="73">
        <v>143.40210696975001</v>
      </c>
      <c r="U20" s="73">
        <v>253.97086391117699</v>
      </c>
      <c r="V20" s="73">
        <v>59.6670250534549</v>
      </c>
      <c r="W20" s="73">
        <v>7471.2691294535198</v>
      </c>
      <c r="X20" s="73">
        <v>92.064820607686698</v>
      </c>
      <c r="Y20" s="73">
        <v>172.64589967678</v>
      </c>
      <c r="Z20" s="73">
        <v>172.64589967678</v>
      </c>
      <c r="AA20" s="73">
        <v>70.466400604066393</v>
      </c>
      <c r="AB20" s="73">
        <v>47.0182364292884</v>
      </c>
      <c r="AC20" s="73">
        <v>2.8010769970996998</v>
      </c>
      <c r="AD20" s="73">
        <v>8415.50183253266</v>
      </c>
      <c r="AE20" s="73">
        <v>228.24073996776099</v>
      </c>
      <c r="AF20" s="73">
        <v>411.49090703827301</v>
      </c>
      <c r="AG20" s="73">
        <v>32.683824365737998</v>
      </c>
      <c r="AH20" s="73">
        <v>13306.4448353974</v>
      </c>
      <c r="AI20" s="73">
        <v>0</v>
      </c>
      <c r="AJ20" s="73">
        <v>57013.154679806197</v>
      </c>
      <c r="AK20" s="73">
        <v>8929.4629826352902</v>
      </c>
      <c r="AL20" s="73">
        <v>921.70399995811204</v>
      </c>
      <c r="AM20" s="73">
        <v>9921.6333831974698</v>
      </c>
      <c r="AN20" s="73">
        <v>0.42395203673693899</v>
      </c>
      <c r="AO20" s="73">
        <v>414.14361919226502</v>
      </c>
      <c r="AP20" s="73">
        <v>78.097452151435405</v>
      </c>
      <c r="AQ20" s="73">
        <v>13090.4652115676</v>
      </c>
      <c r="AR20" s="73">
        <v>28.430099700722501</v>
      </c>
      <c r="AS20" s="73">
        <v>7.9468462110815299</v>
      </c>
      <c r="AT20" s="73">
        <v>313.13016609622002</v>
      </c>
      <c r="AU20" s="73">
        <v>52.500479670629403</v>
      </c>
      <c r="AV20" s="73">
        <v>21.365859173376901</v>
      </c>
      <c r="AW20" s="73">
        <v>22.944402029354499</v>
      </c>
      <c r="AX20" s="73">
        <v>6821.3791832216102</v>
      </c>
      <c r="AY20" s="73">
        <v>3356.3970570841602</v>
      </c>
      <c r="AZ20" s="73">
        <v>3464.98212613744</v>
      </c>
      <c r="BA20" s="73">
        <v>1.9522822499269701</v>
      </c>
      <c r="BB20" s="73">
        <v>1.16701875615227</v>
      </c>
      <c r="BC20" s="73">
        <v>1667.9808179147501</v>
      </c>
      <c r="BD20" s="73">
        <v>2.7744764827460702</v>
      </c>
      <c r="BE20" s="73">
        <v>263.74874759833898</v>
      </c>
      <c r="BF20" s="73">
        <v>5.9138559433853004</v>
      </c>
      <c r="BG20" s="73">
        <v>8.1060524336270898</v>
      </c>
      <c r="BH20" s="73">
        <v>561.90110991693996</v>
      </c>
      <c r="BI20" s="73">
        <v>12282.871529443701</v>
      </c>
      <c r="BJ20" s="73">
        <v>217.74013817468301</v>
      </c>
      <c r="BK20" s="73">
        <v>96.056279585751597</v>
      </c>
      <c r="BL20" s="73">
        <v>4.6409729950340797</v>
      </c>
      <c r="BM20" s="73">
        <v>257.94925620860101</v>
      </c>
      <c r="BN20" s="73">
        <v>5284.1718433327696</v>
      </c>
      <c r="BO20" s="73">
        <v>0</v>
      </c>
      <c r="BP20" s="73">
        <v>778.14672976733698</v>
      </c>
      <c r="BQ20" s="73">
        <v>1804.92701786526</v>
      </c>
      <c r="BR20" s="73">
        <v>1.55616307329123E-2</v>
      </c>
      <c r="BS20" s="73">
        <v>3621.5227583385299</v>
      </c>
      <c r="BT20" s="73">
        <v>50345.964276195002</v>
      </c>
      <c r="BU20" s="73">
        <v>1214.71365787078</v>
      </c>
      <c r="BV20" s="73"/>
      <c r="BW20" s="90"/>
      <c r="BX20" s="23">
        <f t="shared" si="0"/>
        <v>7.1022983698836297E-3</v>
      </c>
      <c r="BY20" s="66">
        <f t="shared" si="2"/>
        <v>3.220885880595075E-4</v>
      </c>
      <c r="BZ20" s="66">
        <f t="shared" si="3"/>
        <v>-7.9032207896833675E-6</v>
      </c>
      <c r="CA20" s="66">
        <f t="shared" si="4"/>
        <v>5.8802566005668662E-5</v>
      </c>
      <c r="CB20" s="66">
        <f t="shared" si="5"/>
        <v>2.4802523542037696E-5</v>
      </c>
      <c r="CC20" s="66">
        <f t="shared" si="6"/>
        <v>3.7856633751230407E-5</v>
      </c>
      <c r="CD20" s="66">
        <f t="shared" si="7"/>
        <v>7.4656723145842183E-5</v>
      </c>
      <c r="CE20" s="66">
        <f t="shared" si="8"/>
        <v>-1.0044871169705323E-5</v>
      </c>
    </row>
    <row r="21" spans="1:83" x14ac:dyDescent="0.25">
      <c r="A21" s="90" t="s">
        <v>367</v>
      </c>
      <c r="B21" s="73">
        <v>8691.61</v>
      </c>
      <c r="C21" s="73">
        <v>2941.01</v>
      </c>
      <c r="D21" s="73">
        <v>2724.59</v>
      </c>
      <c r="E21" s="73">
        <v>3043.44</v>
      </c>
      <c r="F21" s="73">
        <v>1700.9</v>
      </c>
      <c r="G21" s="73">
        <v>111.01</v>
      </c>
      <c r="H21" s="73">
        <v>13481.84</v>
      </c>
      <c r="I21" s="90"/>
      <c r="J21" s="90" t="s">
        <v>367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/>
      <c r="BW21" s="90"/>
      <c r="BX21" s="23" t="str">
        <f t="shared" si="0"/>
        <v/>
      </c>
      <c r="BY21" s="66" t="str">
        <f t="shared" si="2"/>
        <v/>
      </c>
      <c r="BZ21" s="66" t="str">
        <f t="shared" si="3"/>
        <v/>
      </c>
      <c r="CA21" s="66" t="str">
        <f t="shared" si="4"/>
        <v/>
      </c>
      <c r="CB21" s="66" t="str">
        <f t="shared" si="5"/>
        <v/>
      </c>
      <c r="CC21" s="66" t="str">
        <f t="shared" si="6"/>
        <v/>
      </c>
      <c r="CD21" s="66" t="str">
        <f t="shared" si="7"/>
        <v/>
      </c>
      <c r="CE21" s="66" t="str">
        <f t="shared" si="8"/>
        <v/>
      </c>
    </row>
    <row r="22" spans="1:83" x14ac:dyDescent="0.25">
      <c r="A22" s="90" t="s">
        <v>368</v>
      </c>
      <c r="B22" s="73">
        <v>245355.45</v>
      </c>
      <c r="C22" s="73">
        <v>28224.46</v>
      </c>
      <c r="D22" s="73">
        <v>9541.35</v>
      </c>
      <c r="E22" s="73">
        <v>29466.79</v>
      </c>
      <c r="F22" s="73">
        <v>23341.59</v>
      </c>
      <c r="G22" s="73">
        <v>745.58</v>
      </c>
      <c r="H22" s="73">
        <v>85929.98</v>
      </c>
      <c r="I22" s="90"/>
      <c r="J22" s="90" t="s">
        <v>368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/>
      <c r="BW22" s="90"/>
      <c r="BX22" s="23" t="str">
        <f t="shared" si="0"/>
        <v/>
      </c>
      <c r="BY22" s="66" t="str">
        <f t="shared" si="2"/>
        <v/>
      </c>
      <c r="BZ22" s="66" t="str">
        <f t="shared" si="3"/>
        <v/>
      </c>
      <c r="CA22" s="66" t="str">
        <f t="shared" si="4"/>
        <v/>
      </c>
      <c r="CB22" s="66" t="str">
        <f t="shared" si="5"/>
        <v/>
      </c>
      <c r="CC22" s="66" t="str">
        <f t="shared" si="6"/>
        <v/>
      </c>
      <c r="CD22" s="66" t="str">
        <f t="shared" si="7"/>
        <v/>
      </c>
      <c r="CE22" s="66" t="str">
        <f t="shared" si="8"/>
        <v/>
      </c>
    </row>
    <row r="23" spans="1:83" x14ac:dyDescent="0.25">
      <c r="A23" s="90" t="s">
        <v>416</v>
      </c>
      <c r="B23" s="73">
        <v>41229.81</v>
      </c>
      <c r="C23" s="73">
        <v>6496.99</v>
      </c>
      <c r="D23" s="73">
        <v>17307.37</v>
      </c>
      <c r="E23" s="73">
        <v>29515.87</v>
      </c>
      <c r="F23" s="73">
        <v>9997.7199999999993</v>
      </c>
      <c r="G23" s="73">
        <v>475.94</v>
      </c>
      <c r="H23" s="73">
        <v>68655.839999999997</v>
      </c>
      <c r="I23" s="90"/>
      <c r="J23" s="90" t="s">
        <v>416</v>
      </c>
      <c r="K23" s="73">
        <v>34.712934007912501</v>
      </c>
      <c r="L23" s="73">
        <v>4132.4046499972401</v>
      </c>
      <c r="M23" s="73">
        <v>1191.4071399510899</v>
      </c>
      <c r="N23" s="73">
        <v>1191.3794829490801</v>
      </c>
      <c r="O23" s="73">
        <v>1368.4758050857899</v>
      </c>
      <c r="P23" s="73">
        <v>0.18243365667653899</v>
      </c>
      <c r="Q23" s="73">
        <v>1200.7446038498699</v>
      </c>
      <c r="R23" s="73">
        <v>2547.5189862514899</v>
      </c>
      <c r="S23" s="73">
        <v>41256.542480530399</v>
      </c>
      <c r="T23" s="73">
        <v>770.89547649710505</v>
      </c>
      <c r="U23" s="73">
        <v>494.83805728945902</v>
      </c>
      <c r="V23" s="73">
        <v>438.73360786692899</v>
      </c>
      <c r="W23" s="73">
        <v>9146.1379413100094</v>
      </c>
      <c r="X23" s="73">
        <v>121.032534295698</v>
      </c>
      <c r="Y23" s="73">
        <v>859.91114854115904</v>
      </c>
      <c r="Z23" s="73">
        <v>859.91114854115904</v>
      </c>
      <c r="AA23" s="73">
        <v>120.073558061453</v>
      </c>
      <c r="AB23" s="73">
        <v>203.38943624779299</v>
      </c>
      <c r="AC23" s="73">
        <v>24.118867367508599</v>
      </c>
      <c r="AD23" s="73">
        <v>12127.253296683601</v>
      </c>
      <c r="AE23" s="73">
        <v>368.49779672363798</v>
      </c>
      <c r="AF23" s="73">
        <v>494.07855239311601</v>
      </c>
      <c r="AG23" s="73">
        <v>159.11592273350001</v>
      </c>
      <c r="AH23" s="73">
        <v>6496.9454954612302</v>
      </c>
      <c r="AI23" s="73">
        <v>0</v>
      </c>
      <c r="AJ23" s="73">
        <v>77897.848196453793</v>
      </c>
      <c r="AK23" s="73">
        <v>15579.483686723201</v>
      </c>
      <c r="AL23" s="73">
        <v>1610.9906268357599</v>
      </c>
      <c r="AM23" s="73">
        <v>17310.547871620402</v>
      </c>
      <c r="AN23" s="73">
        <v>0.76637178651234195</v>
      </c>
      <c r="AO23" s="73">
        <v>838.14299727938601</v>
      </c>
      <c r="AP23" s="73">
        <v>367.78089628906997</v>
      </c>
      <c r="AQ23" s="73">
        <v>17019.8360618152</v>
      </c>
      <c r="AR23" s="73">
        <v>170.78855329067301</v>
      </c>
      <c r="AS23" s="73">
        <v>17.5817552351504</v>
      </c>
      <c r="AT23" s="73">
        <v>805.32089681817899</v>
      </c>
      <c r="AU23" s="73">
        <v>248.925817203767</v>
      </c>
      <c r="AV23" s="73">
        <v>25.650801248587602</v>
      </c>
      <c r="AW23" s="73">
        <v>117.55287150360699</v>
      </c>
      <c r="AX23" s="73">
        <v>29525.4849374441</v>
      </c>
      <c r="AY23" s="73">
        <v>10000.218341104901</v>
      </c>
      <c r="AZ23" s="73">
        <v>19525.266596339199</v>
      </c>
      <c r="BA23" s="73">
        <v>6.2922321170433699</v>
      </c>
      <c r="BB23" s="73">
        <v>5.7494400040785498</v>
      </c>
      <c r="BC23" s="73">
        <v>3726.3390924673499</v>
      </c>
      <c r="BD23" s="73">
        <v>9.6505330412209194</v>
      </c>
      <c r="BE23" s="73">
        <v>1227.2227880311</v>
      </c>
      <c r="BF23" s="73">
        <v>11.51606778441</v>
      </c>
      <c r="BG23" s="73">
        <v>17.2960309440742</v>
      </c>
      <c r="BH23" s="73">
        <v>2072.0607664368299</v>
      </c>
      <c r="BI23" s="73">
        <v>13166.636890063501</v>
      </c>
      <c r="BJ23" s="73">
        <v>1025.27531727266</v>
      </c>
      <c r="BK23" s="73">
        <v>122.699270233745</v>
      </c>
      <c r="BL23" s="73">
        <v>22.515211183385901</v>
      </c>
      <c r="BM23" s="73">
        <v>476.06799780155097</v>
      </c>
      <c r="BN23" s="73">
        <v>7104.4918754189703</v>
      </c>
      <c r="BO23" s="73">
        <v>0</v>
      </c>
      <c r="BP23" s="73">
        <v>1003.11566035006</v>
      </c>
      <c r="BQ23" s="73">
        <v>2489.79634858399</v>
      </c>
      <c r="BR23" s="73">
        <v>1.7677242497874598E-2</v>
      </c>
      <c r="BS23" s="73">
        <v>4963.6210900462602</v>
      </c>
      <c r="BT23" s="73">
        <v>68660.2111621113</v>
      </c>
      <c r="BU23" s="73">
        <v>1707.6707895028201</v>
      </c>
      <c r="BV23" s="73"/>
      <c r="BW23" s="90"/>
      <c r="BX23" s="23">
        <f t="shared" si="0"/>
        <v>6.9364389245187529E-3</v>
      </c>
      <c r="BY23" s="66">
        <f t="shared" si="2"/>
        <v>6.4837748537772836E-4</v>
      </c>
      <c r="BZ23" s="66">
        <f t="shared" si="3"/>
        <v>-6.8500242065349441E-6</v>
      </c>
      <c r="CA23" s="66">
        <f t="shared" si="4"/>
        <v>1.8361377958653363E-4</v>
      </c>
      <c r="CB23" s="66">
        <f t="shared" si="5"/>
        <v>3.2575483779068984E-4</v>
      </c>
      <c r="CC23" s="66">
        <f t="shared" si="6"/>
        <v>2.4989108565768556E-4</v>
      </c>
      <c r="CD23" s="66">
        <f t="shared" si="7"/>
        <v>2.6893684403701205E-4</v>
      </c>
      <c r="CE23" s="66">
        <f t="shared" si="8"/>
        <v>6.3667739136298091E-5</v>
      </c>
    </row>
    <row r="24" spans="1:83" x14ac:dyDescent="0.25">
      <c r="A24" s="90" t="s">
        <v>417</v>
      </c>
      <c r="B24" s="73">
        <v>59060.52</v>
      </c>
      <c r="C24" s="73">
        <v>539.83000000000004</v>
      </c>
      <c r="D24" s="73">
        <v>7610.82</v>
      </c>
      <c r="E24" s="73">
        <v>8993.92</v>
      </c>
      <c r="F24" s="73">
        <v>2097.77</v>
      </c>
      <c r="G24" s="73">
        <v>708.39</v>
      </c>
      <c r="H24" s="73">
        <v>83028.06</v>
      </c>
      <c r="I24" s="90"/>
      <c r="J24" s="90" t="s">
        <v>417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/>
      <c r="BW24" s="90"/>
      <c r="BX24" s="23" t="str">
        <f t="shared" si="0"/>
        <v/>
      </c>
      <c r="BY24" s="66" t="str">
        <f t="shared" si="2"/>
        <v/>
      </c>
      <c r="BZ24" s="66" t="str">
        <f t="shared" si="3"/>
        <v/>
      </c>
      <c r="CA24" s="66" t="str">
        <f t="shared" si="4"/>
        <v/>
      </c>
      <c r="CB24" s="66" t="str">
        <f t="shared" si="5"/>
        <v/>
      </c>
      <c r="CC24" s="66" t="str">
        <f t="shared" si="6"/>
        <v/>
      </c>
      <c r="CD24" s="66" t="str">
        <f t="shared" si="7"/>
        <v/>
      </c>
      <c r="CE24" s="66" t="str">
        <f t="shared" si="8"/>
        <v/>
      </c>
    </row>
    <row r="25" spans="1:83" x14ac:dyDescent="0.25">
      <c r="A25" s="90" t="s">
        <v>418</v>
      </c>
      <c r="B25" s="73">
        <v>18209.86</v>
      </c>
      <c r="C25" s="73">
        <v>33139.410000000003</v>
      </c>
      <c r="D25" s="73">
        <v>7707.38</v>
      </c>
      <c r="E25" s="73">
        <v>14619.72</v>
      </c>
      <c r="F25" s="73">
        <v>6897.88</v>
      </c>
      <c r="G25" s="73">
        <v>421.88</v>
      </c>
      <c r="H25" s="73">
        <v>79128.63</v>
      </c>
      <c r="I25" s="90"/>
      <c r="J25" s="90" t="s">
        <v>418</v>
      </c>
      <c r="K25" s="73">
        <v>67.886075089275394</v>
      </c>
      <c r="L25" s="73">
        <v>5958.9676476072</v>
      </c>
      <c r="M25" s="73">
        <v>370.86298651453399</v>
      </c>
      <c r="N25" s="73">
        <v>370.843723138092</v>
      </c>
      <c r="O25" s="73">
        <v>425.94907511433701</v>
      </c>
      <c r="P25" s="73">
        <v>0.126466328821672</v>
      </c>
      <c r="Q25" s="73">
        <v>263.01244538371998</v>
      </c>
      <c r="R25" s="73">
        <v>772.690890773555</v>
      </c>
      <c r="S25" s="73">
        <v>13424.1048884185</v>
      </c>
      <c r="T25" s="73">
        <v>233.21831330370799</v>
      </c>
      <c r="U25" s="73">
        <v>143.867186425635</v>
      </c>
      <c r="V25" s="73">
        <v>134.868451644392</v>
      </c>
      <c r="W25" s="73">
        <v>13921.6873865668</v>
      </c>
      <c r="X25" s="73">
        <v>277.54047784537499</v>
      </c>
      <c r="Y25" s="73">
        <v>259.40217430905699</v>
      </c>
      <c r="Z25" s="73">
        <v>259.40217430905699</v>
      </c>
      <c r="AA25" s="73">
        <v>40.420880519188401</v>
      </c>
      <c r="AB25" s="73">
        <v>62.247721239064802</v>
      </c>
      <c r="AC25" s="73">
        <v>7.4862969905097998</v>
      </c>
      <c r="AD25" s="73">
        <v>12919.532570240101</v>
      </c>
      <c r="AE25" s="73">
        <v>88.429311170094294</v>
      </c>
      <c r="AF25" s="73">
        <v>523.04020106928101</v>
      </c>
      <c r="AG25" s="73">
        <v>59.188781769162397</v>
      </c>
      <c r="AH25" s="73">
        <v>32183.3391952028</v>
      </c>
      <c r="AI25" s="73">
        <v>0</v>
      </c>
      <c r="AJ25" s="73">
        <v>57952.544493239999</v>
      </c>
      <c r="AK25" s="73">
        <v>5060.5363687671197</v>
      </c>
      <c r="AL25" s="73">
        <v>521.86252320309495</v>
      </c>
      <c r="AM25" s="73">
        <v>5622.8197724893998</v>
      </c>
      <c r="AN25" s="73">
        <v>0.850499547422367</v>
      </c>
      <c r="AO25" s="73">
        <v>229.654769382816</v>
      </c>
      <c r="AP25" s="73">
        <v>123.802498057176</v>
      </c>
      <c r="AQ25" s="73">
        <v>11012.437439699699</v>
      </c>
      <c r="AR25" s="73">
        <v>46.741016925985299</v>
      </c>
      <c r="AS25" s="73">
        <v>5.8266995585244397</v>
      </c>
      <c r="AT25" s="73">
        <v>364.14241824985999</v>
      </c>
      <c r="AU25" s="73">
        <v>82.0684875852224</v>
      </c>
      <c r="AV25" s="73">
        <v>17.097372858567901</v>
      </c>
      <c r="AW25" s="73">
        <v>38.691771083075601</v>
      </c>
      <c r="AX25" s="73">
        <v>9883.9724791687404</v>
      </c>
      <c r="AY25" s="73">
        <v>3962.34742011243</v>
      </c>
      <c r="AZ25" s="73">
        <v>5921.6250590563104</v>
      </c>
      <c r="BA25" s="73">
        <v>1.70775839547611</v>
      </c>
      <c r="BB25" s="73">
        <v>1.8764662312538201</v>
      </c>
      <c r="BC25" s="73">
        <v>1682.0882744974799</v>
      </c>
      <c r="BD25" s="73">
        <v>3.2624414568142099</v>
      </c>
      <c r="BE25" s="73">
        <v>421.00472990624797</v>
      </c>
      <c r="BF25" s="73">
        <v>4.3398092990955499</v>
      </c>
      <c r="BG25" s="73">
        <v>9.0238616765048008</v>
      </c>
      <c r="BH25" s="73">
        <v>735.99795267778802</v>
      </c>
      <c r="BI25" s="73">
        <v>4917.9530281862999</v>
      </c>
      <c r="BJ25" s="73">
        <v>342.13125867380899</v>
      </c>
      <c r="BK25" s="73">
        <v>75.158468305803098</v>
      </c>
      <c r="BL25" s="73">
        <v>7.3861346737435003</v>
      </c>
      <c r="BM25" s="73">
        <v>211.295492436052</v>
      </c>
      <c r="BN25" s="73">
        <v>4002.1687077173601</v>
      </c>
      <c r="BO25" s="73">
        <v>0</v>
      </c>
      <c r="BP25" s="73">
        <v>2106.4351416847899</v>
      </c>
      <c r="BQ25" s="73">
        <v>718.69838043583604</v>
      </c>
      <c r="BR25" s="73">
        <v>3.5442666790125401E-3</v>
      </c>
      <c r="BS25" s="73">
        <v>1563.4241697349401</v>
      </c>
      <c r="BT25" s="73">
        <v>49870.878171486504</v>
      </c>
      <c r="BU25" s="73">
        <v>518.05096496624105</v>
      </c>
      <c r="BV25" s="73"/>
      <c r="BW25" s="90"/>
      <c r="BX25" s="23">
        <f t="shared" si="0"/>
        <v>7.188720633898746E-3</v>
      </c>
      <c r="BY25" s="66">
        <f t="shared" si="2"/>
        <v>-0.26281119742719056</v>
      </c>
      <c r="BZ25" s="66">
        <f t="shared" si="3"/>
        <v>-2.8849964582869876E-2</v>
      </c>
      <c r="CA25" s="66">
        <f t="shared" si="4"/>
        <v>-0.27046288460029222</v>
      </c>
      <c r="CB25" s="66">
        <f t="shared" si="5"/>
        <v>-0.32392874287819873</v>
      </c>
      <c r="CC25" s="66">
        <f t="shared" si="6"/>
        <v>-0.42557025925176578</v>
      </c>
      <c r="CD25" s="66">
        <f t="shared" si="7"/>
        <v>-0.4991573612495212</v>
      </c>
      <c r="CE25" s="66">
        <f t="shared" si="8"/>
        <v>-0.36974925293807687</v>
      </c>
    </row>
    <row r="26" spans="1:83" x14ac:dyDescent="0.25">
      <c r="A26" s="90" t="s">
        <v>419</v>
      </c>
      <c r="B26" s="73">
        <v>47614.75</v>
      </c>
      <c r="C26" s="73">
        <v>32478.33</v>
      </c>
      <c r="D26" s="73">
        <v>9488.61</v>
      </c>
      <c r="E26" s="73">
        <v>31667.53</v>
      </c>
      <c r="F26" s="73">
        <v>18629.34</v>
      </c>
      <c r="G26" s="73">
        <v>1218.9000000000001</v>
      </c>
      <c r="H26" s="73">
        <v>77514.89</v>
      </c>
      <c r="I26" s="90"/>
      <c r="J26" s="90" t="s">
        <v>419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0</v>
      </c>
      <c r="AM26" s="73">
        <v>0</v>
      </c>
      <c r="AN26" s="73">
        <v>0</v>
      </c>
      <c r="AO26" s="73">
        <v>0</v>
      </c>
      <c r="AP26" s="73">
        <v>0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73">
        <v>0</v>
      </c>
      <c r="BC26" s="73">
        <v>0</v>
      </c>
      <c r="BD26" s="73">
        <v>0</v>
      </c>
      <c r="BE26" s="73">
        <v>0</v>
      </c>
      <c r="BF26" s="73">
        <v>0</v>
      </c>
      <c r="BG26" s="73">
        <v>0</v>
      </c>
      <c r="BH26" s="73">
        <v>0</v>
      </c>
      <c r="BI26" s="73">
        <v>0</v>
      </c>
      <c r="BJ26" s="73">
        <v>0</v>
      </c>
      <c r="BK26" s="73">
        <v>0</v>
      </c>
      <c r="BL26" s="73">
        <v>0</v>
      </c>
      <c r="BM26" s="73">
        <v>0</v>
      </c>
      <c r="BN26" s="73">
        <v>0</v>
      </c>
      <c r="BO26" s="73">
        <v>0</v>
      </c>
      <c r="BP26" s="73">
        <v>0</v>
      </c>
      <c r="BQ26" s="73">
        <v>0</v>
      </c>
      <c r="BR26" s="73">
        <v>0</v>
      </c>
      <c r="BS26" s="73">
        <v>0</v>
      </c>
      <c r="BT26" s="73">
        <v>0</v>
      </c>
      <c r="BU26" s="73">
        <v>0</v>
      </c>
      <c r="BV26" s="73"/>
      <c r="BW26" s="90"/>
      <c r="BX26" s="23" t="str">
        <f t="shared" si="0"/>
        <v/>
      </c>
      <c r="BY26" s="66" t="str">
        <f t="shared" si="2"/>
        <v/>
      </c>
      <c r="BZ26" s="66" t="str">
        <f t="shared" si="3"/>
        <v/>
      </c>
      <c r="CA26" s="66" t="str">
        <f t="shared" si="4"/>
        <v/>
      </c>
      <c r="CB26" s="66" t="str">
        <f t="shared" si="5"/>
        <v/>
      </c>
      <c r="CC26" s="66" t="str">
        <f t="shared" si="6"/>
        <v/>
      </c>
      <c r="CD26" s="66" t="str">
        <f t="shared" si="7"/>
        <v/>
      </c>
      <c r="CE26" s="66" t="str">
        <f t="shared" si="8"/>
        <v/>
      </c>
    </row>
    <row r="27" spans="1:83" x14ac:dyDescent="0.25">
      <c r="A27" s="90" t="s">
        <v>369</v>
      </c>
      <c r="B27" s="73">
        <v>133253.79999999999</v>
      </c>
      <c r="C27" s="73">
        <v>9950.32</v>
      </c>
      <c r="D27" s="73">
        <v>5085.4399999999996</v>
      </c>
      <c r="E27" s="73">
        <v>18505.900000000001</v>
      </c>
      <c r="F27" s="73">
        <v>12901.37</v>
      </c>
      <c r="G27" s="73">
        <v>377.03</v>
      </c>
      <c r="H27" s="73">
        <v>56136.77</v>
      </c>
      <c r="I27" s="90"/>
      <c r="J27" s="90" t="s">
        <v>369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0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/>
      <c r="BW27" s="90"/>
      <c r="BX27" s="23" t="str">
        <f t="shared" si="0"/>
        <v/>
      </c>
      <c r="BY27" s="66" t="str">
        <f t="shared" si="2"/>
        <v/>
      </c>
      <c r="BZ27" s="66" t="str">
        <f t="shared" si="3"/>
        <v/>
      </c>
      <c r="CA27" s="66" t="str">
        <f t="shared" si="4"/>
        <v/>
      </c>
      <c r="CB27" s="66" t="str">
        <f t="shared" si="5"/>
        <v/>
      </c>
      <c r="CC27" s="66" t="str">
        <f t="shared" si="6"/>
        <v/>
      </c>
      <c r="CD27" s="66" t="str">
        <f t="shared" si="7"/>
        <v/>
      </c>
      <c r="CE27" s="66" t="str">
        <f t="shared" si="8"/>
        <v/>
      </c>
    </row>
    <row r="28" spans="1:83" x14ac:dyDescent="0.25">
      <c r="A28" s="90" t="s">
        <v>420</v>
      </c>
      <c r="B28" s="73">
        <v>57376.13</v>
      </c>
      <c r="C28" s="73">
        <v>12402.98</v>
      </c>
      <c r="D28" s="73">
        <v>11478.65</v>
      </c>
      <c r="E28" s="73">
        <v>12706.22</v>
      </c>
      <c r="F28" s="73">
        <v>6820.72</v>
      </c>
      <c r="G28" s="73">
        <v>304.04000000000002</v>
      </c>
      <c r="H28" s="73">
        <v>47659.97</v>
      </c>
      <c r="I28" s="90"/>
      <c r="J28" s="90" t="s">
        <v>420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0</v>
      </c>
      <c r="AK28" s="73">
        <v>0</v>
      </c>
      <c r="AL28" s="73">
        <v>0</v>
      </c>
      <c r="AM28" s="73">
        <v>0</v>
      </c>
      <c r="AN28" s="73">
        <v>0</v>
      </c>
      <c r="AO28" s="73">
        <v>0</v>
      </c>
      <c r="AP28" s="73">
        <v>0</v>
      </c>
      <c r="AQ28" s="73">
        <v>0</v>
      </c>
      <c r="AR28" s="73">
        <v>0</v>
      </c>
      <c r="AS28" s="73">
        <v>0</v>
      </c>
      <c r="AT28" s="73">
        <v>0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73">
        <v>0</v>
      </c>
      <c r="BB28" s="73">
        <v>0</v>
      </c>
      <c r="BC28" s="73">
        <v>0</v>
      </c>
      <c r="BD28" s="73">
        <v>0</v>
      </c>
      <c r="BE28" s="73">
        <v>0</v>
      </c>
      <c r="BF28" s="73">
        <v>0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0</v>
      </c>
      <c r="BM28" s="73">
        <v>0</v>
      </c>
      <c r="BN28" s="73">
        <v>0</v>
      </c>
      <c r="BO28" s="73">
        <v>0</v>
      </c>
      <c r="BP28" s="73">
        <v>0</v>
      </c>
      <c r="BQ28" s="73">
        <v>0</v>
      </c>
      <c r="BR28" s="73">
        <v>0</v>
      </c>
      <c r="BS28" s="73">
        <v>0</v>
      </c>
      <c r="BT28" s="73">
        <v>0</v>
      </c>
      <c r="BU28" s="73">
        <v>0</v>
      </c>
      <c r="BV28" s="73"/>
      <c r="BW28" s="90"/>
      <c r="BX28" s="23" t="str">
        <f t="shared" si="0"/>
        <v/>
      </c>
      <c r="BY28" s="66" t="str">
        <f t="shared" si="2"/>
        <v/>
      </c>
      <c r="BZ28" s="66" t="str">
        <f t="shared" si="3"/>
        <v/>
      </c>
      <c r="CA28" s="66" t="str">
        <f t="shared" si="4"/>
        <v/>
      </c>
      <c r="CB28" s="66" t="str">
        <f t="shared" si="5"/>
        <v/>
      </c>
      <c r="CC28" s="66" t="str">
        <f t="shared" si="6"/>
        <v/>
      </c>
      <c r="CD28" s="66" t="str">
        <f t="shared" si="7"/>
        <v/>
      </c>
      <c r="CE28" s="66" t="str">
        <f t="shared" si="8"/>
        <v/>
      </c>
    </row>
    <row r="29" spans="1:83" x14ac:dyDescent="0.25">
      <c r="A29" s="90" t="s">
        <v>421</v>
      </c>
      <c r="B29" s="73">
        <v>35044.07</v>
      </c>
      <c r="C29" s="73">
        <v>62258.35</v>
      </c>
      <c r="D29" s="73">
        <v>17833.62</v>
      </c>
      <c r="E29" s="73">
        <v>30346.92</v>
      </c>
      <c r="F29" s="73">
        <v>14034.33</v>
      </c>
      <c r="G29" s="73">
        <v>1122.77</v>
      </c>
      <c r="H29" s="73">
        <v>115371.59</v>
      </c>
      <c r="I29" s="90"/>
      <c r="J29" s="90" t="s">
        <v>421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/>
      <c r="BW29" s="90"/>
      <c r="BX29" s="23" t="str">
        <f t="shared" si="0"/>
        <v/>
      </c>
      <c r="BY29" s="66" t="str">
        <f t="shared" si="2"/>
        <v/>
      </c>
      <c r="BZ29" s="66" t="str">
        <f t="shared" si="3"/>
        <v/>
      </c>
      <c r="CA29" s="66" t="str">
        <f t="shared" si="4"/>
        <v/>
      </c>
      <c r="CB29" s="66" t="str">
        <f t="shared" si="5"/>
        <v/>
      </c>
      <c r="CC29" s="66" t="str">
        <f t="shared" si="6"/>
        <v/>
      </c>
      <c r="CD29" s="66" t="str">
        <f t="shared" si="7"/>
        <v/>
      </c>
      <c r="CE29" s="66" t="str">
        <f t="shared" si="8"/>
        <v/>
      </c>
    </row>
    <row r="30" spans="1:83" x14ac:dyDescent="0.25">
      <c r="A30" s="90" t="s">
        <v>422</v>
      </c>
      <c r="B30" s="73">
        <v>113595.3</v>
      </c>
      <c r="C30" s="73">
        <v>22640.16</v>
      </c>
      <c r="D30" s="73">
        <v>17687.34</v>
      </c>
      <c r="E30" s="73">
        <v>27247.11</v>
      </c>
      <c r="F30" s="73">
        <v>15042.24</v>
      </c>
      <c r="G30" s="73">
        <v>496.68</v>
      </c>
      <c r="H30" s="73">
        <v>207130.2</v>
      </c>
      <c r="I30" s="90"/>
      <c r="J30" s="90" t="s">
        <v>422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AL30" s="73">
        <v>0</v>
      </c>
      <c r="AM30" s="73">
        <v>0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73">
        <v>0</v>
      </c>
      <c r="AT30" s="73">
        <v>0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  <c r="BG30" s="73">
        <v>0</v>
      </c>
      <c r="BH30" s="73">
        <v>0</v>
      </c>
      <c r="BI30" s="73">
        <v>0</v>
      </c>
      <c r="BJ30" s="73">
        <v>0</v>
      </c>
      <c r="BK30" s="73">
        <v>0</v>
      </c>
      <c r="BL30" s="73">
        <v>0</v>
      </c>
      <c r="BM30" s="73">
        <v>0</v>
      </c>
      <c r="BN30" s="73">
        <v>0</v>
      </c>
      <c r="BO30" s="73">
        <v>0</v>
      </c>
      <c r="BP30" s="73">
        <v>0</v>
      </c>
      <c r="BQ30" s="73">
        <v>0</v>
      </c>
      <c r="BR30" s="73">
        <v>0</v>
      </c>
      <c r="BS30" s="73">
        <v>0</v>
      </c>
      <c r="BT30" s="73">
        <v>0</v>
      </c>
      <c r="BU30" s="73">
        <v>0</v>
      </c>
      <c r="BV30" s="73"/>
      <c r="BW30" s="90"/>
      <c r="BX30" s="23" t="str">
        <f t="shared" si="0"/>
        <v/>
      </c>
      <c r="BY30" s="66" t="str">
        <f t="shared" si="2"/>
        <v/>
      </c>
      <c r="BZ30" s="66" t="str">
        <f t="shared" si="3"/>
        <v/>
      </c>
      <c r="CA30" s="66" t="str">
        <f t="shared" si="4"/>
        <v/>
      </c>
      <c r="CB30" s="66" t="str">
        <f t="shared" si="5"/>
        <v/>
      </c>
      <c r="CC30" s="66" t="str">
        <f t="shared" si="6"/>
        <v/>
      </c>
      <c r="CD30" s="66" t="str">
        <f t="shared" si="7"/>
        <v/>
      </c>
      <c r="CE30" s="66" t="str">
        <f t="shared" si="8"/>
        <v/>
      </c>
    </row>
    <row r="31" spans="1:83" x14ac:dyDescent="0.25">
      <c r="A31" s="90" t="s">
        <v>370</v>
      </c>
      <c r="B31" s="73">
        <v>111284.32</v>
      </c>
      <c r="C31" s="73">
        <v>14947.43</v>
      </c>
      <c r="D31" s="73">
        <v>17221.2</v>
      </c>
      <c r="E31" s="73">
        <v>22771.66</v>
      </c>
      <c r="F31" s="73">
        <v>14181.62</v>
      </c>
      <c r="G31" s="73">
        <v>663.75</v>
      </c>
      <c r="H31" s="73">
        <v>69670.81</v>
      </c>
      <c r="I31" s="90"/>
      <c r="J31" s="90" t="s">
        <v>370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AL31" s="73">
        <v>0</v>
      </c>
      <c r="AM31" s="73">
        <v>0</v>
      </c>
      <c r="AN31" s="73">
        <v>0</v>
      </c>
      <c r="AO31" s="73">
        <v>0</v>
      </c>
      <c r="AP31" s="73">
        <v>0</v>
      </c>
      <c r="AQ31" s="73">
        <v>0</v>
      </c>
      <c r="AR31" s="73">
        <v>0</v>
      </c>
      <c r="AS31" s="73">
        <v>0</v>
      </c>
      <c r="AT31" s="73">
        <v>0</v>
      </c>
      <c r="AU31" s="73">
        <v>0</v>
      </c>
      <c r="AV31" s="73">
        <v>0</v>
      </c>
      <c r="AW31" s="73">
        <v>0</v>
      </c>
      <c r="AX31" s="73">
        <v>0</v>
      </c>
      <c r="AY31" s="73">
        <v>0</v>
      </c>
      <c r="AZ31" s="73">
        <v>0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0</v>
      </c>
      <c r="BG31" s="73">
        <v>0</v>
      </c>
      <c r="BH31" s="73">
        <v>0</v>
      </c>
      <c r="BI31" s="73">
        <v>0</v>
      </c>
      <c r="BJ31" s="73">
        <v>0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0</v>
      </c>
      <c r="BQ31" s="73">
        <v>0</v>
      </c>
      <c r="BR31" s="73">
        <v>0</v>
      </c>
      <c r="BS31" s="73">
        <v>0</v>
      </c>
      <c r="BT31" s="73">
        <v>0</v>
      </c>
      <c r="BU31" s="73">
        <v>0</v>
      </c>
      <c r="BV31" s="73"/>
      <c r="BW31" s="90"/>
      <c r="BX31" s="23" t="str">
        <f t="shared" si="0"/>
        <v/>
      </c>
      <c r="BY31" s="66" t="str">
        <f t="shared" si="2"/>
        <v/>
      </c>
      <c r="BZ31" s="66" t="str">
        <f t="shared" si="3"/>
        <v/>
      </c>
      <c r="CA31" s="66" t="str">
        <f t="shared" si="4"/>
        <v/>
      </c>
      <c r="CB31" s="66" t="str">
        <f t="shared" si="5"/>
        <v/>
      </c>
      <c r="CC31" s="66" t="str">
        <f t="shared" si="6"/>
        <v/>
      </c>
      <c r="CD31" s="66" t="str">
        <f t="shared" si="7"/>
        <v/>
      </c>
      <c r="CE31" s="66" t="str">
        <f t="shared" si="8"/>
        <v/>
      </c>
    </row>
    <row r="32" spans="1:83" x14ac:dyDescent="0.25">
      <c r="A32" s="90" t="s">
        <v>423</v>
      </c>
      <c r="B32" s="73">
        <v>17666.14</v>
      </c>
      <c r="C32" s="73">
        <v>7323.76</v>
      </c>
      <c r="D32" s="73">
        <v>2354.13</v>
      </c>
      <c r="E32" s="73">
        <v>3921.89</v>
      </c>
      <c r="F32" s="73">
        <v>2112.79</v>
      </c>
      <c r="G32" s="73">
        <v>46.44</v>
      </c>
      <c r="H32" s="73">
        <v>30492.06</v>
      </c>
      <c r="I32" s="90"/>
      <c r="J32" s="90" t="s">
        <v>423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73"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0</v>
      </c>
      <c r="BB32" s="73">
        <v>0</v>
      </c>
      <c r="BC32" s="73"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0</v>
      </c>
      <c r="BS32" s="73">
        <v>0</v>
      </c>
      <c r="BT32" s="73">
        <v>0</v>
      </c>
      <c r="BU32" s="73">
        <v>0</v>
      </c>
      <c r="BV32" s="73"/>
      <c r="BW32" s="90"/>
      <c r="BX32" s="23" t="str">
        <f t="shared" si="0"/>
        <v/>
      </c>
      <c r="BY32" s="66" t="str">
        <f t="shared" si="2"/>
        <v/>
      </c>
      <c r="BZ32" s="66" t="str">
        <f t="shared" si="3"/>
        <v/>
      </c>
      <c r="CA32" s="66" t="str">
        <f t="shared" si="4"/>
        <v/>
      </c>
      <c r="CB32" s="66" t="str">
        <f t="shared" si="5"/>
        <v/>
      </c>
      <c r="CC32" s="66" t="str">
        <f t="shared" si="6"/>
        <v/>
      </c>
      <c r="CD32" s="66" t="str">
        <f t="shared" si="7"/>
        <v/>
      </c>
      <c r="CE32" s="66" t="str">
        <f t="shared" si="8"/>
        <v/>
      </c>
    </row>
    <row r="33" spans="1:83" x14ac:dyDescent="0.25">
      <c r="A33" s="90" t="s">
        <v>424</v>
      </c>
      <c r="B33" s="73">
        <v>15715.35</v>
      </c>
      <c r="C33" s="73">
        <v>5018.0200000000004</v>
      </c>
      <c r="D33" s="73">
        <v>4113.1000000000004</v>
      </c>
      <c r="E33" s="73">
        <v>4981.95</v>
      </c>
      <c r="F33" s="73">
        <v>2297.0700000000002</v>
      </c>
      <c r="G33" s="73">
        <v>103.41</v>
      </c>
      <c r="H33" s="73">
        <v>19307.990000000002</v>
      </c>
      <c r="I33" s="90"/>
      <c r="J33" s="90" t="s">
        <v>424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0</v>
      </c>
      <c r="AN33" s="73">
        <v>0</v>
      </c>
      <c r="AO33" s="73">
        <v>0</v>
      </c>
      <c r="AP33" s="73">
        <v>0</v>
      </c>
      <c r="AQ33" s="73">
        <v>0</v>
      </c>
      <c r="AR33" s="73">
        <v>0</v>
      </c>
      <c r="AS33" s="73">
        <v>0</v>
      </c>
      <c r="AT33" s="73">
        <v>0</v>
      </c>
      <c r="AU33" s="73">
        <v>0</v>
      </c>
      <c r="AV33" s="73">
        <v>0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0</v>
      </c>
      <c r="BC33" s="73">
        <v>0</v>
      </c>
      <c r="BD33" s="73">
        <v>0</v>
      </c>
      <c r="BE33" s="73">
        <v>0</v>
      </c>
      <c r="BF33" s="73">
        <v>0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/>
      <c r="BW33" s="90"/>
      <c r="BX33" s="23" t="str">
        <f t="shared" si="0"/>
        <v/>
      </c>
      <c r="BY33" s="66" t="str">
        <f t="shared" si="2"/>
        <v/>
      </c>
      <c r="BZ33" s="66" t="str">
        <f t="shared" si="3"/>
        <v/>
      </c>
      <c r="CA33" s="66" t="str">
        <f t="shared" si="4"/>
        <v/>
      </c>
      <c r="CB33" s="66" t="str">
        <f t="shared" si="5"/>
        <v/>
      </c>
      <c r="CC33" s="66" t="str">
        <f t="shared" si="6"/>
        <v/>
      </c>
      <c r="CD33" s="66" t="str">
        <f t="shared" si="7"/>
        <v/>
      </c>
      <c r="CE33" s="66" t="str">
        <f t="shared" si="8"/>
        <v/>
      </c>
    </row>
    <row r="34" spans="1:83" x14ac:dyDescent="0.25">
      <c r="A34" s="90" t="s">
        <v>425</v>
      </c>
      <c r="B34" s="73">
        <v>12647.43</v>
      </c>
      <c r="C34" s="73">
        <v>13415.57</v>
      </c>
      <c r="D34" s="73">
        <v>9628.83</v>
      </c>
      <c r="E34" s="73">
        <v>9346.7000000000007</v>
      </c>
      <c r="F34" s="73">
        <v>2477.6799999999998</v>
      </c>
      <c r="G34" s="73">
        <v>225.84</v>
      </c>
      <c r="H34" s="73">
        <v>77256.83</v>
      </c>
      <c r="I34" s="90"/>
      <c r="J34" s="90" t="s">
        <v>425</v>
      </c>
      <c r="K34" s="73">
        <v>36.695839619955699</v>
      </c>
      <c r="L34" s="73">
        <v>4438.9680600392203</v>
      </c>
      <c r="M34" s="73">
        <v>274.48926330255802</v>
      </c>
      <c r="N34" s="73">
        <v>274.48455218931099</v>
      </c>
      <c r="O34" s="73">
        <v>233.54695051775499</v>
      </c>
      <c r="P34" s="73">
        <v>3.1710087588930999E-2</v>
      </c>
      <c r="Q34" s="73">
        <v>1536.7404753701801</v>
      </c>
      <c r="R34" s="73">
        <v>391.67559940714602</v>
      </c>
      <c r="S34" s="73">
        <v>9577.1776027085998</v>
      </c>
      <c r="T34" s="73">
        <v>231.88293076210701</v>
      </c>
      <c r="U34" s="73">
        <v>250.96938015612201</v>
      </c>
      <c r="V34" s="73">
        <v>64.724311558727095</v>
      </c>
      <c r="W34" s="73">
        <v>11012.521333304299</v>
      </c>
      <c r="X34" s="73">
        <v>117.109922208604</v>
      </c>
      <c r="Y34" s="73">
        <v>285.23830335496399</v>
      </c>
      <c r="Z34" s="73">
        <v>285.23830335496399</v>
      </c>
      <c r="AA34" s="73">
        <v>59.628770199126002</v>
      </c>
      <c r="AB34" s="73">
        <v>77.564329859964602</v>
      </c>
      <c r="AC34" s="73">
        <v>1.7709706795724101</v>
      </c>
      <c r="AD34" s="73">
        <v>12727.6120465362</v>
      </c>
      <c r="AE34" s="73">
        <v>415.57171122264901</v>
      </c>
      <c r="AF34" s="73">
        <v>665.08574889980798</v>
      </c>
      <c r="AG34" s="73">
        <v>24.756814409651199</v>
      </c>
      <c r="AH34" s="73">
        <v>12487.8019946267</v>
      </c>
      <c r="AI34" s="73">
        <v>0</v>
      </c>
      <c r="AJ34" s="73">
        <v>88043.986172838602</v>
      </c>
      <c r="AK34" s="73">
        <v>8508.7691797349198</v>
      </c>
      <c r="AL34" s="73">
        <v>885.78919811980097</v>
      </c>
      <c r="AM34" s="73">
        <v>9454.1871480538393</v>
      </c>
      <c r="AN34" s="73">
        <v>0.58688654087965997</v>
      </c>
      <c r="AO34" s="73">
        <v>841.12361457822999</v>
      </c>
      <c r="AP34" s="73">
        <v>70.325920802702797</v>
      </c>
      <c r="AQ34" s="73">
        <v>22681.947041296298</v>
      </c>
      <c r="AR34" s="73">
        <v>66.500991954452502</v>
      </c>
      <c r="AS34" s="73">
        <v>6.8896127563286402</v>
      </c>
      <c r="AT34" s="73">
        <v>194.32399128645201</v>
      </c>
      <c r="AU34" s="73">
        <v>54.002910971080802</v>
      </c>
      <c r="AV34" s="73">
        <v>2.74198218010438</v>
      </c>
      <c r="AW34" s="73">
        <v>23.926839504522199</v>
      </c>
      <c r="AX34" s="73">
        <v>8669.2791762418601</v>
      </c>
      <c r="AY34" s="73">
        <v>2127.4836870806698</v>
      </c>
      <c r="AZ34" s="73">
        <v>6541.7954891611898</v>
      </c>
      <c r="BA34" s="73">
        <v>3.0115921410285602</v>
      </c>
      <c r="BB34" s="73">
        <v>1.28220318538555</v>
      </c>
      <c r="BC34" s="73">
        <v>671.52661221735298</v>
      </c>
      <c r="BD34" s="73">
        <v>2.9765443128832598</v>
      </c>
      <c r="BE34" s="73">
        <v>242.76538379018601</v>
      </c>
      <c r="BF34" s="73">
        <v>6.8567292781637699</v>
      </c>
      <c r="BG34" s="73">
        <v>6.9635061017355797</v>
      </c>
      <c r="BH34" s="73">
        <v>540.42055276817803</v>
      </c>
      <c r="BI34" s="73">
        <v>11571.6787089273</v>
      </c>
      <c r="BJ34" s="73">
        <v>206.271608690509</v>
      </c>
      <c r="BK34" s="73">
        <v>21.870060670039699</v>
      </c>
      <c r="BL34" s="73">
        <v>4.8266444695624298</v>
      </c>
      <c r="BM34" s="73">
        <v>217.713901746717</v>
      </c>
      <c r="BN34" s="73">
        <v>10805.818494615</v>
      </c>
      <c r="BO34" s="73">
        <v>0</v>
      </c>
      <c r="BP34" s="73">
        <v>1046.61832964115</v>
      </c>
      <c r="BQ34" s="73">
        <v>3741.2633428587001</v>
      </c>
      <c r="BR34" s="73">
        <v>2.8349031107100801E-2</v>
      </c>
      <c r="BS34" s="73">
        <v>7969.7949365550303</v>
      </c>
      <c r="BT34" s="73">
        <v>75885.555147203399</v>
      </c>
      <c r="BU34" s="73">
        <v>2449.89486365929</v>
      </c>
      <c r="BV34" s="73"/>
      <c r="BW34" s="90"/>
      <c r="BX34" s="23">
        <f t="shared" si="0"/>
        <v>6.3071281819718035E-3</v>
      </c>
      <c r="BY34" s="66">
        <f t="shared" si="2"/>
        <v>-0.24275701840543101</v>
      </c>
      <c r="BZ34" s="66">
        <f t="shared" si="3"/>
        <v>-6.9156063094844289E-2</v>
      </c>
      <c r="CA34" s="66">
        <f t="shared" si="4"/>
        <v>-1.8137494580978228E-2</v>
      </c>
      <c r="CB34" s="66">
        <f t="shared" si="5"/>
        <v>-7.2477005120324886E-2</v>
      </c>
      <c r="CC34" s="66">
        <f t="shared" si="6"/>
        <v>-0.1413404123693657</v>
      </c>
      <c r="CD34" s="66">
        <f t="shared" si="7"/>
        <v>-3.5981660703520206E-2</v>
      </c>
      <c r="CE34" s="66">
        <f t="shared" si="8"/>
        <v>-1.7749561466560343E-2</v>
      </c>
    </row>
    <row r="35" spans="1:83" x14ac:dyDescent="0.25">
      <c r="A35" s="90" t="s">
        <v>371</v>
      </c>
      <c r="B35" s="73">
        <v>193099.05</v>
      </c>
      <c r="C35" s="73">
        <v>11173.05</v>
      </c>
      <c r="D35" s="73">
        <v>10747.86</v>
      </c>
      <c r="E35" s="73">
        <v>24192.65</v>
      </c>
      <c r="F35" s="73">
        <v>18725.14</v>
      </c>
      <c r="G35" s="73">
        <v>651.29</v>
      </c>
      <c r="H35" s="73">
        <v>66490.36</v>
      </c>
      <c r="I35" s="90"/>
      <c r="J35" s="90" t="s">
        <v>371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73">
        <v>0</v>
      </c>
      <c r="AJ35" s="73">
        <v>0</v>
      </c>
      <c r="AK35" s="73">
        <v>0</v>
      </c>
      <c r="AL35" s="73">
        <v>0</v>
      </c>
      <c r="AM35" s="73">
        <v>0</v>
      </c>
      <c r="AN35" s="73">
        <v>0</v>
      </c>
      <c r="AO35" s="73">
        <v>0</v>
      </c>
      <c r="AP35" s="73">
        <v>0</v>
      </c>
      <c r="AQ35" s="73">
        <v>0</v>
      </c>
      <c r="AR35" s="73">
        <v>0</v>
      </c>
      <c r="AS35" s="73">
        <v>0</v>
      </c>
      <c r="AT35" s="73">
        <v>0</v>
      </c>
      <c r="AU35" s="73">
        <v>0</v>
      </c>
      <c r="AV35" s="73">
        <v>0</v>
      </c>
      <c r="AW35" s="73">
        <v>0</v>
      </c>
      <c r="AX35" s="73">
        <v>0</v>
      </c>
      <c r="AY35" s="73">
        <v>0</v>
      </c>
      <c r="AZ35" s="73">
        <v>0</v>
      </c>
      <c r="BA35" s="73">
        <v>0</v>
      </c>
      <c r="BB35" s="73">
        <v>0</v>
      </c>
      <c r="BC35" s="73">
        <v>0</v>
      </c>
      <c r="BD35" s="73">
        <v>0</v>
      </c>
      <c r="BE35" s="73">
        <v>0</v>
      </c>
      <c r="BF35" s="73">
        <v>0</v>
      </c>
      <c r="BG35" s="73">
        <v>0</v>
      </c>
      <c r="BH35" s="73">
        <v>0</v>
      </c>
      <c r="BI35" s="73">
        <v>0</v>
      </c>
      <c r="BJ35" s="73">
        <v>0</v>
      </c>
      <c r="BK35" s="73">
        <v>0</v>
      </c>
      <c r="BL35" s="73">
        <v>0</v>
      </c>
      <c r="BM35" s="73">
        <v>0</v>
      </c>
      <c r="BN35" s="73">
        <v>0</v>
      </c>
      <c r="BO35" s="73">
        <v>0</v>
      </c>
      <c r="BP35" s="73">
        <v>0</v>
      </c>
      <c r="BQ35" s="73">
        <v>0</v>
      </c>
      <c r="BR35" s="73">
        <v>0</v>
      </c>
      <c r="BS35" s="73">
        <v>0</v>
      </c>
      <c r="BT35" s="73">
        <v>0</v>
      </c>
      <c r="BU35" s="73">
        <v>0</v>
      </c>
      <c r="BV35" s="73"/>
      <c r="BW35" s="90"/>
      <c r="BX35" s="23" t="str">
        <f t="shared" si="0"/>
        <v/>
      </c>
      <c r="BY35" s="66" t="str">
        <f t="shared" si="2"/>
        <v/>
      </c>
      <c r="BZ35" s="66" t="str">
        <f t="shared" si="3"/>
        <v/>
      </c>
      <c r="CA35" s="66" t="str">
        <f t="shared" si="4"/>
        <v/>
      </c>
      <c r="CB35" s="66" t="str">
        <f t="shared" si="5"/>
        <v/>
      </c>
      <c r="CC35" s="66" t="str">
        <f t="shared" si="6"/>
        <v/>
      </c>
      <c r="CD35" s="66" t="str">
        <f t="shared" si="7"/>
        <v/>
      </c>
      <c r="CE35" s="66" t="str">
        <f t="shared" si="8"/>
        <v/>
      </c>
    </row>
    <row r="36" spans="1:83" x14ac:dyDescent="0.25">
      <c r="A36" s="90" t="s">
        <v>426</v>
      </c>
      <c r="B36" s="73">
        <v>142906.12</v>
      </c>
      <c r="C36" s="73">
        <v>33860.97</v>
      </c>
      <c r="D36" s="73">
        <v>12022.96</v>
      </c>
      <c r="E36" s="73">
        <v>37655.94</v>
      </c>
      <c r="F36" s="73">
        <v>28713.599999999999</v>
      </c>
      <c r="G36" s="73">
        <v>1679.91</v>
      </c>
      <c r="H36" s="73">
        <v>88489.61</v>
      </c>
      <c r="I36" s="90"/>
      <c r="J36" s="90" t="s">
        <v>426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  <c r="AM36" s="73">
        <v>0</v>
      </c>
      <c r="AN36" s="73">
        <v>0</v>
      </c>
      <c r="AO36" s="73">
        <v>0</v>
      </c>
      <c r="AP36" s="73">
        <v>0</v>
      </c>
      <c r="AQ36" s="73">
        <v>0</v>
      </c>
      <c r="AR36" s="73">
        <v>0</v>
      </c>
      <c r="AS36" s="73">
        <v>0</v>
      </c>
      <c r="AT36" s="73">
        <v>0</v>
      </c>
      <c r="AU36" s="73">
        <v>0</v>
      </c>
      <c r="AV36" s="73">
        <v>0</v>
      </c>
      <c r="AW36" s="73">
        <v>0</v>
      </c>
      <c r="AX36" s="73">
        <v>0</v>
      </c>
      <c r="AY36" s="73">
        <v>0</v>
      </c>
      <c r="AZ36" s="73">
        <v>0</v>
      </c>
      <c r="BA36" s="73">
        <v>0</v>
      </c>
      <c r="BB36" s="73">
        <v>0</v>
      </c>
      <c r="BC36" s="73">
        <v>0</v>
      </c>
      <c r="BD36" s="73">
        <v>0</v>
      </c>
      <c r="BE36" s="73">
        <v>0</v>
      </c>
      <c r="BF36" s="73">
        <v>0</v>
      </c>
      <c r="BG36" s="73">
        <v>0</v>
      </c>
      <c r="BH36" s="73">
        <v>0</v>
      </c>
      <c r="BI36" s="73">
        <v>0</v>
      </c>
      <c r="BJ36" s="73">
        <v>0</v>
      </c>
      <c r="BK36" s="73">
        <v>0</v>
      </c>
      <c r="BL36" s="73">
        <v>0</v>
      </c>
      <c r="BM36" s="73">
        <v>0</v>
      </c>
      <c r="BN36" s="73">
        <v>0</v>
      </c>
      <c r="BO36" s="73">
        <v>0</v>
      </c>
      <c r="BP36" s="73">
        <v>0</v>
      </c>
      <c r="BQ36" s="73">
        <v>0</v>
      </c>
      <c r="BR36" s="73">
        <v>0</v>
      </c>
      <c r="BS36" s="73">
        <v>0</v>
      </c>
      <c r="BT36" s="73">
        <v>0</v>
      </c>
      <c r="BU36" s="73">
        <v>0</v>
      </c>
      <c r="BV36" s="73"/>
      <c r="BW36" s="90"/>
      <c r="BX36" s="23" t="str">
        <f t="shared" si="0"/>
        <v/>
      </c>
      <c r="BY36" s="66" t="str">
        <f t="shared" si="2"/>
        <v/>
      </c>
      <c r="BZ36" s="66" t="str">
        <f t="shared" si="3"/>
        <v/>
      </c>
      <c r="CA36" s="66" t="str">
        <f t="shared" si="4"/>
        <v/>
      </c>
      <c r="CB36" s="66" t="str">
        <f t="shared" si="5"/>
        <v/>
      </c>
      <c r="CC36" s="66" t="str">
        <f t="shared" si="6"/>
        <v/>
      </c>
      <c r="CD36" s="66" t="str">
        <f t="shared" si="7"/>
        <v/>
      </c>
      <c r="CE36" s="66" t="str">
        <f t="shared" si="8"/>
        <v/>
      </c>
    </row>
    <row r="37" spans="1:83" x14ac:dyDescent="0.25">
      <c r="A37" s="90" t="s">
        <v>427</v>
      </c>
      <c r="B37" s="73">
        <v>24006.49</v>
      </c>
      <c r="C37" s="73">
        <v>33053.11</v>
      </c>
      <c r="D37" s="73">
        <v>4526.33</v>
      </c>
      <c r="E37" s="73">
        <v>9025.99</v>
      </c>
      <c r="F37" s="73">
        <v>6126.94</v>
      </c>
      <c r="G37" s="73">
        <v>405.96</v>
      </c>
      <c r="H37" s="73">
        <v>32976.46</v>
      </c>
      <c r="I37" s="90"/>
      <c r="J37" s="90" t="s">
        <v>427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0</v>
      </c>
      <c r="AL37" s="73">
        <v>0</v>
      </c>
      <c r="AM37" s="73">
        <v>0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0</v>
      </c>
      <c r="AT37" s="73">
        <v>0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  <c r="BA37" s="73">
        <v>0</v>
      </c>
      <c r="BB37" s="73">
        <v>0</v>
      </c>
      <c r="BC37" s="73">
        <v>0</v>
      </c>
      <c r="BD37" s="73">
        <v>0</v>
      </c>
      <c r="BE37" s="73">
        <v>0</v>
      </c>
      <c r="BF37" s="73">
        <v>0</v>
      </c>
      <c r="BG37" s="73">
        <v>0</v>
      </c>
      <c r="BH37" s="73">
        <v>0</v>
      </c>
      <c r="BI37" s="73">
        <v>0</v>
      </c>
      <c r="BJ37" s="73">
        <v>0</v>
      </c>
      <c r="BK37" s="73">
        <v>0</v>
      </c>
      <c r="BL37" s="73">
        <v>0</v>
      </c>
      <c r="BM37" s="73">
        <v>0</v>
      </c>
      <c r="BN37" s="73">
        <v>0</v>
      </c>
      <c r="BO37" s="73">
        <v>0</v>
      </c>
      <c r="BP37" s="73">
        <v>0</v>
      </c>
      <c r="BQ37" s="73">
        <v>0</v>
      </c>
      <c r="BR37" s="73">
        <v>0</v>
      </c>
      <c r="BS37" s="73">
        <v>0</v>
      </c>
      <c r="BT37" s="73">
        <v>0</v>
      </c>
      <c r="BU37" s="73">
        <v>0</v>
      </c>
      <c r="BV37" s="73"/>
      <c r="BW37" s="90"/>
      <c r="BX37" s="23" t="str">
        <f t="shared" si="0"/>
        <v/>
      </c>
      <c r="BY37" s="66" t="str">
        <f t="shared" si="2"/>
        <v/>
      </c>
      <c r="BZ37" s="66" t="str">
        <f t="shared" si="3"/>
        <v/>
      </c>
      <c r="CA37" s="66" t="str">
        <f t="shared" si="4"/>
        <v/>
      </c>
      <c r="CB37" s="66" t="str">
        <f t="shared" si="5"/>
        <v/>
      </c>
      <c r="CC37" s="66" t="str">
        <f t="shared" si="6"/>
        <v/>
      </c>
      <c r="CD37" s="66" t="str">
        <f t="shared" si="7"/>
        <v/>
      </c>
      <c r="CE37" s="66" t="str">
        <f t="shared" si="8"/>
        <v/>
      </c>
    </row>
    <row r="38" spans="1:83" x14ac:dyDescent="0.25">
      <c r="A38" s="90" t="s">
        <v>372</v>
      </c>
      <c r="B38" s="73">
        <v>30290.959999999999</v>
      </c>
      <c r="C38" s="73">
        <v>1077.75</v>
      </c>
      <c r="D38" s="73">
        <v>3715.3</v>
      </c>
      <c r="E38" s="73">
        <v>4685.92</v>
      </c>
      <c r="F38" s="73">
        <v>2673.86</v>
      </c>
      <c r="G38" s="73">
        <v>224.08</v>
      </c>
      <c r="H38" s="73">
        <v>29587</v>
      </c>
      <c r="I38" s="90"/>
      <c r="J38" s="90" t="s">
        <v>372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AL38" s="73">
        <v>0</v>
      </c>
      <c r="AM38" s="73">
        <v>0</v>
      </c>
      <c r="AN38" s="73">
        <v>0</v>
      </c>
      <c r="AO38" s="73">
        <v>0</v>
      </c>
      <c r="AP38" s="73">
        <v>0</v>
      </c>
      <c r="AQ38" s="73">
        <v>0</v>
      </c>
      <c r="AR38" s="73">
        <v>0</v>
      </c>
      <c r="AS38" s="73">
        <v>0</v>
      </c>
      <c r="AT38" s="73">
        <v>0</v>
      </c>
      <c r="AU38" s="73">
        <v>0</v>
      </c>
      <c r="AV38" s="73">
        <v>0</v>
      </c>
      <c r="AW38" s="73">
        <v>0</v>
      </c>
      <c r="AX38" s="73">
        <v>0</v>
      </c>
      <c r="AY38" s="73">
        <v>0</v>
      </c>
      <c r="AZ38" s="73">
        <v>0</v>
      </c>
      <c r="BA38" s="73">
        <v>0</v>
      </c>
      <c r="BB38" s="73">
        <v>0</v>
      </c>
      <c r="BC38" s="73">
        <v>0</v>
      </c>
      <c r="BD38" s="73">
        <v>0</v>
      </c>
      <c r="BE38" s="73">
        <v>0</v>
      </c>
      <c r="BF38" s="73">
        <v>0</v>
      </c>
      <c r="BG38" s="73">
        <v>0</v>
      </c>
      <c r="BH38" s="73">
        <v>0</v>
      </c>
      <c r="BI38" s="73">
        <v>0</v>
      </c>
      <c r="BJ38" s="73">
        <v>0</v>
      </c>
      <c r="BK38" s="73">
        <v>0</v>
      </c>
      <c r="BL38" s="73">
        <v>0</v>
      </c>
      <c r="BM38" s="73">
        <v>0</v>
      </c>
      <c r="BN38" s="73">
        <v>0</v>
      </c>
      <c r="BO38" s="73">
        <v>0</v>
      </c>
      <c r="BP38" s="73">
        <v>0</v>
      </c>
      <c r="BQ38" s="73">
        <v>0</v>
      </c>
      <c r="BR38" s="73">
        <v>0</v>
      </c>
      <c r="BS38" s="73">
        <v>0</v>
      </c>
      <c r="BT38" s="73">
        <v>0</v>
      </c>
      <c r="BU38" s="73">
        <v>0</v>
      </c>
      <c r="BV38" s="73"/>
      <c r="BW38" s="90"/>
      <c r="BX38" s="23" t="str">
        <f t="shared" si="0"/>
        <v/>
      </c>
      <c r="BY38" s="66" t="str">
        <f t="shared" si="2"/>
        <v/>
      </c>
      <c r="BZ38" s="66" t="str">
        <f t="shared" si="3"/>
        <v/>
      </c>
      <c r="CA38" s="66" t="str">
        <f t="shared" si="4"/>
        <v/>
      </c>
      <c r="CB38" s="66" t="str">
        <f t="shared" si="5"/>
        <v/>
      </c>
      <c r="CC38" s="66" t="str">
        <f t="shared" si="6"/>
        <v/>
      </c>
      <c r="CD38" s="66" t="str">
        <f t="shared" si="7"/>
        <v/>
      </c>
      <c r="CE38" s="66" t="str">
        <f t="shared" si="8"/>
        <v/>
      </c>
    </row>
    <row r="39" spans="1:83" x14ac:dyDescent="0.25">
      <c r="A39" s="90" t="s">
        <v>428</v>
      </c>
      <c r="B39" s="73">
        <v>63791.41</v>
      </c>
      <c r="C39" s="73">
        <v>16118.93</v>
      </c>
      <c r="D39" s="73">
        <v>10751.29</v>
      </c>
      <c r="E39" s="73">
        <v>19226.48</v>
      </c>
      <c r="F39" s="73">
        <v>12493.72</v>
      </c>
      <c r="G39" s="73">
        <v>721.12</v>
      </c>
      <c r="H39" s="73">
        <v>41766.519999999997</v>
      </c>
      <c r="I39" s="90"/>
      <c r="J39" s="90" t="s">
        <v>428</v>
      </c>
      <c r="K39" s="73">
        <v>2.7488807385483599E-5</v>
      </c>
      <c r="L39" s="73">
        <v>7.8221548935994201E-2</v>
      </c>
      <c r="M39" s="73">
        <v>0.16522206641697099</v>
      </c>
      <c r="N39" s="73">
        <v>0.16522206641697099</v>
      </c>
      <c r="O39" s="73">
        <v>0.201827878668628</v>
      </c>
      <c r="P39" s="73">
        <v>1.31057563021876E-8</v>
      </c>
      <c r="Q39" s="73">
        <v>3.9685152958966498E-2</v>
      </c>
      <c r="R39" s="73">
        <v>0.39396161935371399</v>
      </c>
      <c r="S39" s="73">
        <v>6.0456930482757203</v>
      </c>
      <c r="T39" s="73">
        <v>0.107500329214438</v>
      </c>
      <c r="U39" s="73">
        <v>4.09233261383289E-2</v>
      </c>
      <c r="V39" s="73">
        <v>6.7187006360554802E-2</v>
      </c>
      <c r="W39" s="73">
        <v>8.0538614314390397E-3</v>
      </c>
      <c r="X39" s="73">
        <v>1.04061445129714E-4</v>
      </c>
      <c r="Y39" s="73">
        <v>0.112639903489806</v>
      </c>
      <c r="Z39" s="73">
        <v>0.112639903489806</v>
      </c>
      <c r="AA39" s="73">
        <v>1.4622451208959599E-3</v>
      </c>
      <c r="AB39" s="73">
        <v>2.60893795245732E-2</v>
      </c>
      <c r="AC39" s="73">
        <v>3.902763171481E-3</v>
      </c>
      <c r="AD39" s="73">
        <v>0.33533899723534899</v>
      </c>
      <c r="AE39" s="73">
        <v>2.19625437501722E-2</v>
      </c>
      <c r="AF39" s="73">
        <v>4.9720879503077999E-4</v>
      </c>
      <c r="AG39" s="73">
        <v>2.16554718549412E-2</v>
      </c>
      <c r="AH39" s="73">
        <v>0.74875725458423903</v>
      </c>
      <c r="AI39" s="73">
        <v>0</v>
      </c>
      <c r="AJ39" s="73">
        <v>1.5233133374118799</v>
      </c>
      <c r="AK39" s="73">
        <v>0.35149579721886898</v>
      </c>
      <c r="AL39" s="73">
        <v>3.7592656183689198E-2</v>
      </c>
      <c r="AM39" s="73">
        <v>0.39055069852345398</v>
      </c>
      <c r="AN39" s="73">
        <v>2.7299113507167699E-5</v>
      </c>
      <c r="AO39" s="73">
        <v>5.1421160827174198E-2</v>
      </c>
      <c r="AP39" s="73">
        <v>7.0516289400728398E-3</v>
      </c>
      <c r="AQ39" s="73">
        <v>0.152459673215496</v>
      </c>
      <c r="AR39" s="73">
        <v>2.0271125514641402E-3</v>
      </c>
      <c r="AS39" s="73">
        <v>1.60718662676301E-3</v>
      </c>
      <c r="AT39" s="73">
        <v>3.9983765163665697E-2</v>
      </c>
      <c r="AU39" s="73">
        <v>4.5776947370161497E-3</v>
      </c>
      <c r="AV39" s="73">
        <v>7.0620468812866198E-5</v>
      </c>
      <c r="AW39" s="73">
        <v>6.2376602346820098E-3</v>
      </c>
      <c r="AX39" s="73">
        <v>0.85384601258839099</v>
      </c>
      <c r="AY39" s="73">
        <v>0.57575564513302002</v>
      </c>
      <c r="AZ39" s="73">
        <v>0.27809036745537002</v>
      </c>
      <c r="BA39" s="73">
        <v>1.17089788742097E-4</v>
      </c>
      <c r="BB39" s="73">
        <v>1.0221597579325E-4</v>
      </c>
      <c r="BC39" s="73">
        <v>5.1765858121551697E-2</v>
      </c>
      <c r="BD39" s="73">
        <v>5.79875879781962E-4</v>
      </c>
      <c r="BE39" s="73">
        <v>0.17825339373997501</v>
      </c>
      <c r="BF39" s="73">
        <v>8.8966649580846005E-4</v>
      </c>
      <c r="BG39" s="73">
        <v>1.19085599960317E-3</v>
      </c>
      <c r="BH39" s="73">
        <v>0.259302129113686</v>
      </c>
      <c r="BI39" s="73">
        <v>2.1010181147175001E-2</v>
      </c>
      <c r="BJ39" s="73">
        <v>1.9311636546018699E-2</v>
      </c>
      <c r="BK39" s="73">
        <v>2.2805200703274399E-3</v>
      </c>
      <c r="BL39" s="73">
        <v>4.0673467925505797E-4</v>
      </c>
      <c r="BM39" s="73">
        <v>1.7102385070299798E-2</v>
      </c>
      <c r="BN39" s="73">
        <v>1.01322893582235E-2</v>
      </c>
      <c r="BO39" s="73">
        <v>0</v>
      </c>
      <c r="BP39" s="73">
        <v>7.8475205070630395E-4</v>
      </c>
      <c r="BQ39" s="73">
        <v>2.5415680027337299E-2</v>
      </c>
      <c r="BR39" s="73">
        <v>0</v>
      </c>
      <c r="BS39" s="73">
        <v>4.2695500256287201E-3</v>
      </c>
      <c r="BT39" s="73">
        <v>1.4029847825967099</v>
      </c>
      <c r="BU39" s="73">
        <v>1.01179539300142E-2</v>
      </c>
      <c r="BV39" s="73"/>
      <c r="BW39" s="90"/>
      <c r="BX39" s="23">
        <f t="shared" si="0"/>
        <v>3.7440596737484694E-3</v>
      </c>
      <c r="BY39" s="66">
        <f t="shared" si="2"/>
        <v>-0.99990522716070585</v>
      </c>
      <c r="BZ39" s="66">
        <f t="shared" si="3"/>
        <v>-0.99995354795544211</v>
      </c>
      <c r="CA39" s="66">
        <f t="shared" si="4"/>
        <v>-0.9999636740615756</v>
      </c>
      <c r="CB39" s="66">
        <f t="shared" si="5"/>
        <v>-0.99995559010216173</v>
      </c>
      <c r="CC39" s="66">
        <f t="shared" si="6"/>
        <v>-0.99995391639598663</v>
      </c>
      <c r="CD39" s="66">
        <f t="shared" si="7"/>
        <v>-0.99997628357961188</v>
      </c>
      <c r="CE39" s="66">
        <f t="shared" si="8"/>
        <v>-0.99996640886569921</v>
      </c>
    </row>
    <row r="40" spans="1:83" x14ac:dyDescent="0.25">
      <c r="A40" s="90" t="s">
        <v>429</v>
      </c>
      <c r="B40" s="73">
        <v>27402.799999999999</v>
      </c>
      <c r="C40" s="73">
        <v>20885.22</v>
      </c>
      <c r="D40" s="73">
        <v>10679.64</v>
      </c>
      <c r="E40" s="73">
        <v>19501.849999999999</v>
      </c>
      <c r="F40" s="73">
        <v>6681.33</v>
      </c>
      <c r="G40" s="73">
        <v>343.21</v>
      </c>
      <c r="H40" s="73">
        <v>42364.08</v>
      </c>
      <c r="I40" s="90"/>
      <c r="J40" s="90" t="s">
        <v>429</v>
      </c>
      <c r="K40" s="73">
        <v>4.8587657674595004</v>
      </c>
      <c r="L40" s="73">
        <v>994.22245996679703</v>
      </c>
      <c r="M40" s="73">
        <v>532.333184740565</v>
      </c>
      <c r="N40" s="73">
        <v>532.32166153198</v>
      </c>
      <c r="O40" s="73">
        <v>602.77546044908104</v>
      </c>
      <c r="P40" s="73">
        <v>7.3894841868632294E-2</v>
      </c>
      <c r="Q40" s="73">
        <v>697.85739012181205</v>
      </c>
      <c r="R40" s="73">
        <v>1105.17729587795</v>
      </c>
      <c r="S40" s="73">
        <v>18943.380630852502</v>
      </c>
      <c r="T40" s="73">
        <v>403.109791674353</v>
      </c>
      <c r="U40" s="73">
        <v>281.29173531849</v>
      </c>
      <c r="V40" s="73">
        <v>197.080227963776</v>
      </c>
      <c r="W40" s="73">
        <v>2163.76318696816</v>
      </c>
      <c r="X40" s="73">
        <v>8.28863800611229</v>
      </c>
      <c r="Y40" s="73">
        <v>391.16177901582302</v>
      </c>
      <c r="Z40" s="73">
        <v>391.16177901582302</v>
      </c>
      <c r="AA40" s="73">
        <v>56.123546404096203</v>
      </c>
      <c r="AB40" s="73">
        <v>109.679973342548</v>
      </c>
      <c r="AC40" s="73">
        <v>10.3614162936582</v>
      </c>
      <c r="AD40" s="73">
        <v>4079.0092635905598</v>
      </c>
      <c r="AE40" s="73">
        <v>189.44782859114699</v>
      </c>
      <c r="AF40" s="73">
        <v>163.886960051632</v>
      </c>
      <c r="AG40" s="73">
        <v>72.612925053647302</v>
      </c>
      <c r="AH40" s="73">
        <v>18918.287126550698</v>
      </c>
      <c r="AI40" s="73">
        <v>0</v>
      </c>
      <c r="AJ40" s="73">
        <v>35808.477046798602</v>
      </c>
      <c r="AK40" s="73">
        <v>7215.9135319697698</v>
      </c>
      <c r="AL40" s="73">
        <v>745.647520671086</v>
      </c>
      <c r="AM40" s="73">
        <v>8017.6845990449501</v>
      </c>
      <c r="AN40" s="73">
        <v>0.26840489035241899</v>
      </c>
      <c r="AO40" s="73">
        <v>474.53864644581802</v>
      </c>
      <c r="AP40" s="73">
        <v>271.41160690487601</v>
      </c>
      <c r="AQ40" s="73">
        <v>8206.4896050529896</v>
      </c>
      <c r="AR40" s="73">
        <v>88.201281822340505</v>
      </c>
      <c r="AS40" s="73">
        <v>10.3236562079399</v>
      </c>
      <c r="AT40" s="73">
        <v>469.26662103099102</v>
      </c>
      <c r="AU40" s="73">
        <v>177.75467842832501</v>
      </c>
      <c r="AV40" s="73">
        <v>11.044821051935299</v>
      </c>
      <c r="AW40" s="73">
        <v>76.522352485986801</v>
      </c>
      <c r="AX40" s="73">
        <v>17505.117613099501</v>
      </c>
      <c r="AY40" s="73">
        <v>5713.7264420594402</v>
      </c>
      <c r="AZ40" s="73">
        <v>11791.391171040001</v>
      </c>
      <c r="BA40" s="73">
        <v>3.4889910977363998</v>
      </c>
      <c r="BB40" s="73">
        <v>4.0300860526794402</v>
      </c>
      <c r="BC40" s="73">
        <v>2140.7332997128401</v>
      </c>
      <c r="BD40" s="73">
        <v>6.2778591323710202</v>
      </c>
      <c r="BE40" s="73">
        <v>591.94367775040303</v>
      </c>
      <c r="BF40" s="73">
        <v>6.8502408395200503</v>
      </c>
      <c r="BG40" s="73">
        <v>11.0160586374333</v>
      </c>
      <c r="BH40" s="73">
        <v>1029.82869943837</v>
      </c>
      <c r="BI40" s="73">
        <v>9008.8803353169296</v>
      </c>
      <c r="BJ40" s="73">
        <v>746.64274382843598</v>
      </c>
      <c r="BK40" s="73">
        <v>52.419669868880099</v>
      </c>
      <c r="BL40" s="73">
        <v>15.9700977683713</v>
      </c>
      <c r="BM40" s="73">
        <v>247.24544494893499</v>
      </c>
      <c r="BN40" s="73">
        <v>3522.44613063103</v>
      </c>
      <c r="BO40" s="73">
        <v>0</v>
      </c>
      <c r="BP40" s="73">
        <v>108.42439602679799</v>
      </c>
      <c r="BQ40" s="73">
        <v>1365.9646262717199</v>
      </c>
      <c r="BR40" s="73">
        <v>8.9995480982416401E-3</v>
      </c>
      <c r="BS40" s="73">
        <v>2758.5586034292801</v>
      </c>
      <c r="BT40" s="73">
        <v>32147.429623285199</v>
      </c>
      <c r="BU40" s="73">
        <v>947.16337153872098</v>
      </c>
      <c r="BV40" s="73"/>
      <c r="BW40" s="90"/>
      <c r="BX40" s="23">
        <f t="shared" si="0"/>
        <v>6.9999693441148234E-3</v>
      </c>
      <c r="BY40" s="66">
        <f t="shared" si="2"/>
        <v>-0.30870638654252475</v>
      </c>
      <c r="BZ40" s="66">
        <f t="shared" si="3"/>
        <v>-9.4178221414440585E-2</v>
      </c>
      <c r="CA40" s="66">
        <f t="shared" si="4"/>
        <v>-0.24925516224845121</v>
      </c>
      <c r="CB40" s="66">
        <f t="shared" si="5"/>
        <v>-0.10238681904027043</v>
      </c>
      <c r="CC40" s="66">
        <f t="shared" si="6"/>
        <v>-0.14482199770712714</v>
      </c>
      <c r="CD40" s="66">
        <f t="shared" si="7"/>
        <v>-0.27960885478588909</v>
      </c>
      <c r="CE40" s="66">
        <f t="shared" si="8"/>
        <v>-0.24116304134811384</v>
      </c>
    </row>
    <row r="41" spans="1:83" x14ac:dyDescent="0.25">
      <c r="A41" s="90" t="s">
        <v>430</v>
      </c>
      <c r="B41" s="73">
        <v>19103.43</v>
      </c>
      <c r="C41" s="73">
        <v>20066.310000000001</v>
      </c>
      <c r="D41" s="73">
        <v>11984.79</v>
      </c>
      <c r="E41" s="73">
        <v>13644.92</v>
      </c>
      <c r="F41" s="73">
        <v>4954.09</v>
      </c>
      <c r="G41" s="73">
        <v>274.87</v>
      </c>
      <c r="H41" s="73">
        <v>48652.14</v>
      </c>
      <c r="I41" s="90"/>
      <c r="J41" s="90" t="s">
        <v>430</v>
      </c>
      <c r="K41" s="73">
        <v>14.3331026701727</v>
      </c>
      <c r="L41" s="73">
        <v>2054.3517812088999</v>
      </c>
      <c r="M41" s="73">
        <v>547.65904360213301</v>
      </c>
      <c r="N41" s="73">
        <v>547.64897448844704</v>
      </c>
      <c r="O41" s="73">
        <v>606.25732565799694</v>
      </c>
      <c r="P41" s="73">
        <v>7.2634299532282495E-2</v>
      </c>
      <c r="Q41" s="73">
        <v>974.38553430731804</v>
      </c>
      <c r="R41" s="73">
        <v>1089.4046935923</v>
      </c>
      <c r="S41" s="73">
        <v>19115.720298593998</v>
      </c>
      <c r="T41" s="73">
        <v>363.91373355269701</v>
      </c>
      <c r="U41" s="73">
        <v>360.64066877269602</v>
      </c>
      <c r="V41" s="73">
        <v>190.467576195041</v>
      </c>
      <c r="W41" s="73">
        <v>5055.3554976431797</v>
      </c>
      <c r="X41" s="73">
        <v>40.740056811728998</v>
      </c>
      <c r="Y41" s="73">
        <v>404.00053601653298</v>
      </c>
      <c r="Z41" s="73">
        <v>404.00053601653298</v>
      </c>
      <c r="AA41" s="73">
        <v>82.384893121909997</v>
      </c>
      <c r="AB41" s="73">
        <v>100.00479021538401</v>
      </c>
      <c r="AC41" s="73">
        <v>9.9149278347239296</v>
      </c>
      <c r="AD41" s="73">
        <v>6852.6181259108598</v>
      </c>
      <c r="AE41" s="73">
        <v>258.25646900790201</v>
      </c>
      <c r="AF41" s="73">
        <v>309.23283817378098</v>
      </c>
      <c r="AG41" s="73">
        <v>70.964678462242802</v>
      </c>
      <c r="AH41" s="73">
        <v>20066.156470774898</v>
      </c>
      <c r="AI41" s="73">
        <v>0</v>
      </c>
      <c r="AJ41" s="73">
        <v>54241.808867981701</v>
      </c>
      <c r="AK41" s="73">
        <v>10787.864090314501</v>
      </c>
      <c r="AL41" s="73">
        <v>1116.26182563424</v>
      </c>
      <c r="AM41" s="73">
        <v>11986.5108090706</v>
      </c>
      <c r="AN41" s="73">
        <v>0.46324352040129602</v>
      </c>
      <c r="AO41" s="73">
        <v>572.31810393948297</v>
      </c>
      <c r="AP41" s="73">
        <v>220.41603365135001</v>
      </c>
      <c r="AQ41" s="73">
        <v>12260.918617958299</v>
      </c>
      <c r="AR41" s="73">
        <v>67.026449307473101</v>
      </c>
      <c r="AS41" s="73">
        <v>11.791784513191899</v>
      </c>
      <c r="AT41" s="73">
        <v>460.31785901442299</v>
      </c>
      <c r="AU41" s="73">
        <v>144.08016794920499</v>
      </c>
      <c r="AV41" s="73">
        <v>9.6024918478590298</v>
      </c>
      <c r="AW41" s="73">
        <v>63.3005940541344</v>
      </c>
      <c r="AX41" s="73">
        <v>13645.4574948767</v>
      </c>
      <c r="AY41" s="73">
        <v>4954.6955675962399</v>
      </c>
      <c r="AZ41" s="73">
        <v>8690.7619272805405</v>
      </c>
      <c r="BA41" s="73">
        <v>3.1828517860193801</v>
      </c>
      <c r="BB41" s="73">
        <v>3.2341135296549202</v>
      </c>
      <c r="BC41" s="73">
        <v>1760.12049039611</v>
      </c>
      <c r="BD41" s="73">
        <v>5.7480712897589799</v>
      </c>
      <c r="BE41" s="73">
        <v>547.69913681332798</v>
      </c>
      <c r="BF41" s="73">
        <v>7.9279614331145201</v>
      </c>
      <c r="BG41" s="73">
        <v>10.4202871983112</v>
      </c>
      <c r="BH41" s="73">
        <v>971.86647103953396</v>
      </c>
      <c r="BI41" s="73">
        <v>13517.4536166053</v>
      </c>
      <c r="BJ41" s="73">
        <v>606.52844663326596</v>
      </c>
      <c r="BK41" s="73">
        <v>48.5367150801655</v>
      </c>
      <c r="BL41" s="73">
        <v>12.895642059337399</v>
      </c>
      <c r="BM41" s="73">
        <v>274.93326430926402</v>
      </c>
      <c r="BN41" s="73">
        <v>4886.3145517500498</v>
      </c>
      <c r="BO41" s="73">
        <v>0</v>
      </c>
      <c r="BP41" s="73">
        <v>382.742135156399</v>
      </c>
      <c r="BQ41" s="73">
        <v>1851.8535892647401</v>
      </c>
      <c r="BR41" s="73">
        <v>1.4638563116317E-2</v>
      </c>
      <c r="BS41" s="73">
        <v>3616.6523972803798</v>
      </c>
      <c r="BT41" s="73">
        <v>48652.4135106951</v>
      </c>
      <c r="BU41" s="73">
        <v>1233.06838024529</v>
      </c>
      <c r="BV41" s="73"/>
      <c r="BW41" s="90"/>
      <c r="BX41" s="23">
        <f t="shared" si="0"/>
        <v>6.8731338447187273E-3</v>
      </c>
      <c r="BY41" s="66">
        <f t="shared" si="2"/>
        <v>6.4335559603684572E-4</v>
      </c>
      <c r="BZ41" s="66">
        <f t="shared" si="3"/>
        <v>-7.6510940528093861E-6</v>
      </c>
      <c r="CA41" s="66">
        <f t="shared" si="4"/>
        <v>1.4358274701509069E-4</v>
      </c>
      <c r="CB41" s="66">
        <f t="shared" si="5"/>
        <v>3.939157405835237E-5</v>
      </c>
      <c r="CC41" s="66">
        <f t="shared" si="6"/>
        <v>1.2223588918242905E-4</v>
      </c>
      <c r="CD41" s="66">
        <f t="shared" si="7"/>
        <v>2.301608369920825E-4</v>
      </c>
      <c r="CE41" s="66">
        <f t="shared" si="8"/>
        <v>5.6217608331393588E-6</v>
      </c>
    </row>
    <row r="42" spans="1:83" x14ac:dyDescent="0.25">
      <c r="A42" s="90" t="s">
        <v>373</v>
      </c>
      <c r="B42" s="73">
        <v>70986.62</v>
      </c>
      <c r="C42" s="73">
        <v>5844.19</v>
      </c>
      <c r="D42" s="73">
        <v>4356.8999999999996</v>
      </c>
      <c r="E42" s="73">
        <v>9601.56</v>
      </c>
      <c r="F42" s="73">
        <v>6636.48</v>
      </c>
      <c r="G42" s="73">
        <v>221.78</v>
      </c>
      <c r="H42" s="73">
        <v>35967.4</v>
      </c>
      <c r="I42" s="90"/>
      <c r="J42" s="90" t="s">
        <v>373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AL42" s="73">
        <v>0</v>
      </c>
      <c r="AM42" s="73">
        <v>0</v>
      </c>
      <c r="AN42" s="73">
        <v>0</v>
      </c>
      <c r="AO42" s="73">
        <v>0</v>
      </c>
      <c r="AP42" s="73">
        <v>0</v>
      </c>
      <c r="AQ42" s="73">
        <v>0</v>
      </c>
      <c r="AR42" s="73">
        <v>0</v>
      </c>
      <c r="AS42" s="73">
        <v>0</v>
      </c>
      <c r="AT42" s="73">
        <v>0</v>
      </c>
      <c r="AU42" s="73">
        <v>0</v>
      </c>
      <c r="AV42" s="73">
        <v>0</v>
      </c>
      <c r="AW42" s="73">
        <v>0</v>
      </c>
      <c r="AX42" s="73">
        <v>0</v>
      </c>
      <c r="AY42" s="73">
        <v>0</v>
      </c>
      <c r="AZ42" s="73">
        <v>0</v>
      </c>
      <c r="BA42" s="73">
        <v>0</v>
      </c>
      <c r="BB42" s="73">
        <v>0</v>
      </c>
      <c r="BC42" s="73">
        <v>0</v>
      </c>
      <c r="BD42" s="73">
        <v>0</v>
      </c>
      <c r="BE42" s="73">
        <v>0</v>
      </c>
      <c r="BF42" s="73">
        <v>0</v>
      </c>
      <c r="BG42" s="73">
        <v>0</v>
      </c>
      <c r="BH42" s="73">
        <v>0</v>
      </c>
      <c r="BI42" s="73">
        <v>0</v>
      </c>
      <c r="BJ42" s="73">
        <v>0</v>
      </c>
      <c r="BK42" s="73">
        <v>0</v>
      </c>
      <c r="BL42" s="73">
        <v>0</v>
      </c>
      <c r="BM42" s="73">
        <v>0</v>
      </c>
      <c r="BN42" s="73">
        <v>0</v>
      </c>
      <c r="BO42" s="73">
        <v>0</v>
      </c>
      <c r="BP42" s="73">
        <v>0</v>
      </c>
      <c r="BQ42" s="73">
        <v>0</v>
      </c>
      <c r="BR42" s="73">
        <v>0</v>
      </c>
      <c r="BS42" s="73">
        <v>0</v>
      </c>
      <c r="BT42" s="73">
        <v>0</v>
      </c>
      <c r="BU42" s="73">
        <v>0</v>
      </c>
      <c r="BV42" s="73"/>
      <c r="BW42" s="90"/>
      <c r="BX42" s="23" t="str">
        <f t="shared" si="0"/>
        <v/>
      </c>
      <c r="BY42" s="66" t="str">
        <f t="shared" si="2"/>
        <v/>
      </c>
      <c r="BZ42" s="66" t="str">
        <f t="shared" si="3"/>
        <v/>
      </c>
      <c r="CA42" s="66" t="str">
        <f t="shared" si="4"/>
        <v/>
      </c>
      <c r="CB42" s="66" t="str">
        <f t="shared" si="5"/>
        <v/>
      </c>
      <c r="CC42" s="66" t="str">
        <f t="shared" si="6"/>
        <v/>
      </c>
      <c r="CD42" s="66" t="str">
        <f t="shared" si="7"/>
        <v/>
      </c>
      <c r="CE42" s="66" t="str">
        <f t="shared" si="8"/>
        <v/>
      </c>
    </row>
    <row r="43" spans="1:83" x14ac:dyDescent="0.25">
      <c r="A43" s="90" t="s">
        <v>431</v>
      </c>
      <c r="B43" s="73">
        <v>29665.11</v>
      </c>
      <c r="C43" s="73">
        <v>3916.86</v>
      </c>
      <c r="D43" s="73">
        <v>14030.69</v>
      </c>
      <c r="E43" s="73">
        <v>25190.78</v>
      </c>
      <c r="F43" s="73">
        <v>7952.67</v>
      </c>
      <c r="G43" s="73">
        <v>326.41000000000003</v>
      </c>
      <c r="H43" s="73">
        <v>61033.04</v>
      </c>
      <c r="I43" s="90"/>
      <c r="J43" s="90" t="s">
        <v>431</v>
      </c>
      <c r="K43" s="73">
        <v>18.810469500388599</v>
      </c>
      <c r="L43" s="73">
        <v>2043.99780165057</v>
      </c>
      <c r="M43" s="73">
        <v>234.27919639340101</v>
      </c>
      <c r="N43" s="73">
        <v>234.27789344045999</v>
      </c>
      <c r="O43" s="73">
        <v>244.571538745845</v>
      </c>
      <c r="P43" s="73">
        <v>9.1911940605735997E-3</v>
      </c>
      <c r="Q43" s="73">
        <v>634.26605418470695</v>
      </c>
      <c r="R43" s="73">
        <v>409.81569668302899</v>
      </c>
      <c r="S43" s="73">
        <v>8523.55764171585</v>
      </c>
      <c r="T43" s="73">
        <v>187.904120931318</v>
      </c>
      <c r="U43" s="73">
        <v>190.493807949027</v>
      </c>
      <c r="V43" s="73">
        <v>76.743350169894995</v>
      </c>
      <c r="W43" s="73">
        <v>5038.5858929587303</v>
      </c>
      <c r="X43" s="73">
        <v>66.055605767254804</v>
      </c>
      <c r="Y43" s="73">
        <v>174.45577235941499</v>
      </c>
      <c r="Z43" s="73">
        <v>174.45577235941499</v>
      </c>
      <c r="AA43" s="73">
        <v>49.488826112424597</v>
      </c>
      <c r="AB43" s="73">
        <v>54.377323187629798</v>
      </c>
      <c r="AC43" s="73">
        <v>3.4741537384247101</v>
      </c>
      <c r="AD43" s="73">
        <v>5795.2859409180001</v>
      </c>
      <c r="AE43" s="73">
        <v>155.937945837402</v>
      </c>
      <c r="AF43" s="73">
        <v>270.06978885830102</v>
      </c>
      <c r="AG43" s="73">
        <v>26.262183670144299</v>
      </c>
      <c r="AH43" s="73">
        <v>1590.3530380131899</v>
      </c>
      <c r="AI43" s="73">
        <v>0</v>
      </c>
      <c r="AJ43" s="73">
        <v>39013.236940866504</v>
      </c>
      <c r="AK43" s="73">
        <v>6131.2776282015202</v>
      </c>
      <c r="AL43" s="73">
        <v>631.76744559488895</v>
      </c>
      <c r="AM43" s="73">
        <v>6812.5338999088299</v>
      </c>
      <c r="AN43" s="73">
        <v>0.36865241902197399</v>
      </c>
      <c r="AO43" s="73">
        <v>354.12940277639001</v>
      </c>
      <c r="AP43" s="73">
        <v>263.96433893307199</v>
      </c>
      <c r="AQ43" s="73">
        <v>8897.9924903219107</v>
      </c>
      <c r="AR43" s="73">
        <v>78.958752054983194</v>
      </c>
      <c r="AS43" s="73">
        <v>6.7927835865892803</v>
      </c>
      <c r="AT43" s="73">
        <v>384.32701554809603</v>
      </c>
      <c r="AU43" s="73">
        <v>171.67338926790001</v>
      </c>
      <c r="AV43" s="73">
        <v>1.93212935795896</v>
      </c>
      <c r="AW43" s="73">
        <v>65.425159426136901</v>
      </c>
      <c r="AX43" s="73">
        <v>14462.6091129262</v>
      </c>
      <c r="AY43" s="73">
        <v>4063.5213693017399</v>
      </c>
      <c r="AZ43" s="73">
        <v>10399.087743624499</v>
      </c>
      <c r="BA43" s="73">
        <v>3.1682933029095399</v>
      </c>
      <c r="BB43" s="73">
        <v>3.86625831423579</v>
      </c>
      <c r="BC43" s="73">
        <v>1569.3933604281301</v>
      </c>
      <c r="BD43" s="73">
        <v>5.1490903021985597</v>
      </c>
      <c r="BE43" s="73">
        <v>248.959836571371</v>
      </c>
      <c r="BF43" s="73">
        <v>3.65184958856242</v>
      </c>
      <c r="BG43" s="73">
        <v>4.3130184449698801</v>
      </c>
      <c r="BH43" s="73">
        <v>500.030654276691</v>
      </c>
      <c r="BI43" s="73">
        <v>8142.0616465826097</v>
      </c>
      <c r="BJ43" s="73">
        <v>724.66553632390298</v>
      </c>
      <c r="BK43" s="73">
        <v>11.805147577395999</v>
      </c>
      <c r="BL43" s="73">
        <v>15.444755996626901</v>
      </c>
      <c r="BM43" s="73">
        <v>145.945043729779</v>
      </c>
      <c r="BN43" s="73">
        <v>3338.5928628469101</v>
      </c>
      <c r="BO43" s="73">
        <v>0</v>
      </c>
      <c r="BP43" s="73">
        <v>547.92717097981495</v>
      </c>
      <c r="BQ43" s="73">
        <v>1165.2984724534599</v>
      </c>
      <c r="BR43" s="73">
        <v>9.7567677719089096E-3</v>
      </c>
      <c r="BS43" s="73">
        <v>2293.1575553196199</v>
      </c>
      <c r="BT43" s="73">
        <v>34742.107561302197</v>
      </c>
      <c r="BU43" s="73">
        <v>799.01688545783304</v>
      </c>
      <c r="BV43" s="73"/>
      <c r="BW43" s="90"/>
      <c r="BX43" s="23">
        <f t="shared" si="0"/>
        <v>7.2643786936732735E-3</v>
      </c>
      <c r="BY43" s="66">
        <f t="shared" si="2"/>
        <v>-0.71267399171228918</v>
      </c>
      <c r="BZ43" s="66">
        <f t="shared" si="3"/>
        <v>-0.5939724580370016</v>
      </c>
      <c r="CA43" s="66">
        <f t="shared" si="4"/>
        <v>-0.51445482011869481</v>
      </c>
      <c r="CB43" s="66">
        <f t="shared" si="5"/>
        <v>-0.42587688380724215</v>
      </c>
      <c r="CC43" s="66">
        <f t="shared" si="6"/>
        <v>-0.48903684306003647</v>
      </c>
      <c r="CD43" s="66">
        <f t="shared" si="7"/>
        <v>-0.55287814794344847</v>
      </c>
      <c r="CE43" s="66">
        <f t="shared" si="8"/>
        <v>-0.4307655728552568</v>
      </c>
    </row>
    <row r="44" spans="1:83" x14ac:dyDescent="0.25">
      <c r="A44" s="90" t="s">
        <v>432</v>
      </c>
      <c r="B44" s="73">
        <v>12643.94</v>
      </c>
      <c r="C44" s="73">
        <v>6805.27</v>
      </c>
      <c r="D44" s="73">
        <v>4053.1</v>
      </c>
      <c r="E44" s="73">
        <v>4613.1400000000003</v>
      </c>
      <c r="F44" s="73">
        <v>2049.52</v>
      </c>
      <c r="G44" s="73">
        <v>95.87</v>
      </c>
      <c r="H44" s="73">
        <v>17677.71</v>
      </c>
      <c r="I44" s="90"/>
      <c r="J44" s="90" t="s">
        <v>432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73">
        <v>0</v>
      </c>
      <c r="AC44" s="73">
        <v>0</v>
      </c>
      <c r="AD44" s="73">
        <v>0</v>
      </c>
      <c r="AE44" s="73">
        <v>0</v>
      </c>
      <c r="AF44" s="73">
        <v>0</v>
      </c>
      <c r="AG44" s="73">
        <v>0</v>
      </c>
      <c r="AH44" s="73">
        <v>0</v>
      </c>
      <c r="AI44" s="73">
        <v>0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0</v>
      </c>
      <c r="AP44" s="73">
        <v>0</v>
      </c>
      <c r="AQ44" s="73">
        <v>0</v>
      </c>
      <c r="AR44" s="73">
        <v>0</v>
      </c>
      <c r="AS44" s="73">
        <v>0</v>
      </c>
      <c r="AT44" s="73">
        <v>0</v>
      </c>
      <c r="AU44" s="73">
        <v>0</v>
      </c>
      <c r="AV44" s="73">
        <v>0</v>
      </c>
      <c r="AW44" s="73">
        <v>0</v>
      </c>
      <c r="AX44" s="73">
        <v>0</v>
      </c>
      <c r="AY44" s="73">
        <v>0</v>
      </c>
      <c r="AZ44" s="73">
        <v>0</v>
      </c>
      <c r="BA44" s="73">
        <v>0</v>
      </c>
      <c r="BB44" s="73">
        <v>0</v>
      </c>
      <c r="BC44" s="73">
        <v>0</v>
      </c>
      <c r="BD44" s="73">
        <v>0</v>
      </c>
      <c r="BE44" s="73">
        <v>0</v>
      </c>
      <c r="BF44" s="73">
        <v>0</v>
      </c>
      <c r="BG44" s="73">
        <v>0</v>
      </c>
      <c r="BH44" s="73">
        <v>0</v>
      </c>
      <c r="BI44" s="73">
        <v>0</v>
      </c>
      <c r="BJ44" s="73">
        <v>0</v>
      </c>
      <c r="BK44" s="73">
        <v>0</v>
      </c>
      <c r="BL44" s="73">
        <v>0</v>
      </c>
      <c r="BM44" s="73">
        <v>0</v>
      </c>
      <c r="BN44" s="73">
        <v>0</v>
      </c>
      <c r="BO44" s="73">
        <v>0</v>
      </c>
      <c r="BP44" s="73">
        <v>0</v>
      </c>
      <c r="BQ44" s="73">
        <v>0</v>
      </c>
      <c r="BR44" s="73">
        <v>0</v>
      </c>
      <c r="BS44" s="73">
        <v>0</v>
      </c>
      <c r="BT44" s="73">
        <v>0</v>
      </c>
      <c r="BU44" s="73">
        <v>0</v>
      </c>
      <c r="BV44" s="73"/>
      <c r="BW44" s="90"/>
      <c r="BX44" s="23" t="str">
        <f t="shared" si="0"/>
        <v/>
      </c>
      <c r="BY44" s="66" t="str">
        <f t="shared" si="2"/>
        <v/>
      </c>
      <c r="BZ44" s="66" t="str">
        <f t="shared" si="3"/>
        <v/>
      </c>
      <c r="CA44" s="66" t="str">
        <f t="shared" si="4"/>
        <v/>
      </c>
      <c r="CB44" s="66" t="str">
        <f t="shared" si="5"/>
        <v/>
      </c>
      <c r="CC44" s="66" t="str">
        <f t="shared" si="6"/>
        <v/>
      </c>
      <c r="CD44" s="66" t="str">
        <f t="shared" si="7"/>
        <v/>
      </c>
      <c r="CE44" s="66" t="str">
        <f t="shared" si="8"/>
        <v/>
      </c>
    </row>
    <row r="45" spans="1:83" x14ac:dyDescent="0.25">
      <c r="A45" s="90" t="s">
        <v>374</v>
      </c>
      <c r="B45" s="73">
        <v>271866.59000000003</v>
      </c>
      <c r="C45" s="73">
        <v>56067.05</v>
      </c>
      <c r="D45" s="73">
        <v>19952.02</v>
      </c>
      <c r="E45" s="73">
        <v>36461.660000000003</v>
      </c>
      <c r="F45" s="73">
        <v>26118.3</v>
      </c>
      <c r="G45" s="73">
        <v>875.13</v>
      </c>
      <c r="H45" s="73">
        <v>127269.91</v>
      </c>
      <c r="I45" s="90"/>
      <c r="J45" s="90" t="s">
        <v>374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v>0</v>
      </c>
      <c r="AP45" s="73">
        <v>0</v>
      </c>
      <c r="AQ45" s="73">
        <v>0</v>
      </c>
      <c r="AR45" s="73">
        <v>0</v>
      </c>
      <c r="AS45" s="73">
        <v>0</v>
      </c>
      <c r="AT45" s="73">
        <v>0</v>
      </c>
      <c r="AU45" s="73">
        <v>0</v>
      </c>
      <c r="AV45" s="73">
        <v>0</v>
      </c>
      <c r="AW45" s="73">
        <v>0</v>
      </c>
      <c r="AX45" s="73">
        <v>0</v>
      </c>
      <c r="AY45" s="73">
        <v>0</v>
      </c>
      <c r="AZ45" s="73">
        <v>0</v>
      </c>
      <c r="BA45" s="73">
        <v>0</v>
      </c>
      <c r="BB45" s="73">
        <v>0</v>
      </c>
      <c r="BC45" s="73">
        <v>0</v>
      </c>
      <c r="BD45" s="73">
        <v>0</v>
      </c>
      <c r="BE45" s="73">
        <v>0</v>
      </c>
      <c r="BF45" s="73">
        <v>0</v>
      </c>
      <c r="BG45" s="73">
        <v>0</v>
      </c>
      <c r="BH45" s="73">
        <v>0</v>
      </c>
      <c r="BI45" s="73">
        <v>0</v>
      </c>
      <c r="BJ45" s="73">
        <v>0</v>
      </c>
      <c r="BK45" s="73">
        <v>0</v>
      </c>
      <c r="BL45" s="73">
        <v>0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0</v>
      </c>
      <c r="BS45" s="73">
        <v>0</v>
      </c>
      <c r="BT45" s="73">
        <v>0</v>
      </c>
      <c r="BU45" s="73">
        <v>0</v>
      </c>
      <c r="BV45" s="73"/>
      <c r="BW45" s="90"/>
      <c r="BX45" s="23" t="str">
        <f t="shared" si="0"/>
        <v/>
      </c>
      <c r="BY45" s="66" t="str">
        <f t="shared" si="2"/>
        <v/>
      </c>
      <c r="BZ45" s="66" t="str">
        <f t="shared" si="3"/>
        <v/>
      </c>
      <c r="CA45" s="66" t="str">
        <f t="shared" si="4"/>
        <v/>
      </c>
      <c r="CB45" s="66" t="str">
        <f t="shared" si="5"/>
        <v/>
      </c>
      <c r="CC45" s="66" t="str">
        <f t="shared" si="6"/>
        <v/>
      </c>
      <c r="CD45" s="66" t="str">
        <f t="shared" si="7"/>
        <v/>
      </c>
      <c r="CE45" s="66" t="str">
        <f t="shared" si="8"/>
        <v/>
      </c>
    </row>
    <row r="46" spans="1:83" x14ac:dyDescent="0.25">
      <c r="A46" s="90" t="s">
        <v>433</v>
      </c>
      <c r="B46" s="73">
        <v>72489.929999999993</v>
      </c>
      <c r="C46" s="73">
        <v>23521.98</v>
      </c>
      <c r="D46" s="73">
        <v>4689.1099999999997</v>
      </c>
      <c r="E46" s="73">
        <v>8236.01</v>
      </c>
      <c r="F46" s="73">
        <v>6429.99</v>
      </c>
      <c r="G46" s="73">
        <v>213.48</v>
      </c>
      <c r="H46" s="73">
        <v>37094.75</v>
      </c>
      <c r="I46" s="90"/>
      <c r="J46" s="90" t="s">
        <v>433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AL46" s="73">
        <v>0</v>
      </c>
      <c r="AM46" s="73">
        <v>0</v>
      </c>
      <c r="AN46" s="73">
        <v>0</v>
      </c>
      <c r="AO46" s="73">
        <v>0</v>
      </c>
      <c r="AP46" s="73">
        <v>0</v>
      </c>
      <c r="AQ46" s="73">
        <v>0</v>
      </c>
      <c r="AR46" s="73">
        <v>0</v>
      </c>
      <c r="AS46" s="73">
        <v>0</v>
      </c>
      <c r="AT46" s="73">
        <v>0</v>
      </c>
      <c r="AU46" s="73">
        <v>0</v>
      </c>
      <c r="AV46" s="73">
        <v>0</v>
      </c>
      <c r="AW46" s="73">
        <v>0</v>
      </c>
      <c r="AX46" s="73">
        <v>0</v>
      </c>
      <c r="AY46" s="73">
        <v>0</v>
      </c>
      <c r="AZ46" s="73">
        <v>0</v>
      </c>
      <c r="BA46" s="73">
        <v>0</v>
      </c>
      <c r="BB46" s="73">
        <v>0</v>
      </c>
      <c r="BC46" s="73">
        <v>0</v>
      </c>
      <c r="BD46" s="73">
        <v>0</v>
      </c>
      <c r="BE46" s="73">
        <v>0</v>
      </c>
      <c r="BF46" s="73">
        <v>0</v>
      </c>
      <c r="BG46" s="73">
        <v>0</v>
      </c>
      <c r="BH46" s="73">
        <v>0</v>
      </c>
      <c r="BI46" s="73">
        <v>0</v>
      </c>
      <c r="BJ46" s="73">
        <v>0</v>
      </c>
      <c r="BK46" s="73">
        <v>0</v>
      </c>
      <c r="BL46" s="73">
        <v>0</v>
      </c>
      <c r="BM46" s="73">
        <v>0</v>
      </c>
      <c r="BN46" s="73">
        <v>0</v>
      </c>
      <c r="BO46" s="73">
        <v>0</v>
      </c>
      <c r="BP46" s="73">
        <v>0</v>
      </c>
      <c r="BQ46" s="73">
        <v>0</v>
      </c>
      <c r="BR46" s="73">
        <v>0</v>
      </c>
      <c r="BS46" s="73">
        <v>0</v>
      </c>
      <c r="BT46" s="73">
        <v>0</v>
      </c>
      <c r="BU46" s="73">
        <v>0</v>
      </c>
      <c r="BV46" s="73"/>
      <c r="BW46" s="90"/>
      <c r="BX46" s="23" t="str">
        <f t="shared" si="0"/>
        <v/>
      </c>
      <c r="BY46" s="66" t="str">
        <f t="shared" si="2"/>
        <v/>
      </c>
      <c r="BZ46" s="66" t="str">
        <f t="shared" si="3"/>
        <v/>
      </c>
      <c r="CA46" s="66" t="str">
        <f t="shared" si="4"/>
        <v/>
      </c>
      <c r="CB46" s="66" t="str">
        <f t="shared" si="5"/>
        <v/>
      </c>
      <c r="CC46" s="66" t="str">
        <f t="shared" si="6"/>
        <v/>
      </c>
      <c r="CD46" s="66" t="str">
        <f t="shared" si="7"/>
        <v/>
      </c>
      <c r="CE46" s="66" t="str">
        <f t="shared" si="8"/>
        <v/>
      </c>
    </row>
    <row r="47" spans="1:83" x14ac:dyDescent="0.25">
      <c r="A47" s="90" t="s">
        <v>434</v>
      </c>
      <c r="B47" s="73">
        <v>19788.82</v>
      </c>
      <c r="C47" s="73">
        <v>6032.68</v>
      </c>
      <c r="D47" s="73">
        <v>8810.51</v>
      </c>
      <c r="E47" s="73">
        <v>15932.87</v>
      </c>
      <c r="F47" s="73">
        <v>6353.25</v>
      </c>
      <c r="G47" s="73">
        <v>364.13</v>
      </c>
      <c r="H47" s="73">
        <v>20733.77</v>
      </c>
      <c r="I47" s="90"/>
      <c r="J47" s="90" t="s">
        <v>434</v>
      </c>
      <c r="K47" s="73">
        <v>5.16031330376054E-2</v>
      </c>
      <c r="L47" s="73">
        <v>30.898712283342</v>
      </c>
      <c r="M47" s="73">
        <v>50.885715132530002</v>
      </c>
      <c r="N47" s="73">
        <v>50.885395634211903</v>
      </c>
      <c r="O47" s="73">
        <v>61.223523291373702</v>
      </c>
      <c r="P47" s="73">
        <v>2.1528588537892798E-3</v>
      </c>
      <c r="Q47" s="73">
        <v>20.049735196643901</v>
      </c>
      <c r="R47" s="73">
        <v>116.777112982075</v>
      </c>
      <c r="S47" s="73">
        <v>1776.9851946405599</v>
      </c>
      <c r="T47" s="73">
        <v>32.641388487345601</v>
      </c>
      <c r="U47" s="73">
        <v>14.410242233608001</v>
      </c>
      <c r="V47" s="73">
        <v>20.118006650350001</v>
      </c>
      <c r="W47" s="73">
        <v>23.305869770523</v>
      </c>
      <c r="X47" s="73">
        <v>6.1836063474925103E-2</v>
      </c>
      <c r="Y47" s="73">
        <v>34.4414861239065</v>
      </c>
      <c r="Z47" s="73">
        <v>34.4414861239065</v>
      </c>
      <c r="AA47" s="73">
        <v>2.2821894303807801</v>
      </c>
      <c r="AB47" s="73">
        <v>8.3172934366187796</v>
      </c>
      <c r="AC47" s="73">
        <v>1.1547199217592601</v>
      </c>
      <c r="AD47" s="73">
        <v>140.67026781517799</v>
      </c>
      <c r="AE47" s="73">
        <v>7.4551418205349398</v>
      </c>
      <c r="AF47" s="73">
        <v>1.9350739290475401</v>
      </c>
      <c r="AG47" s="73">
        <v>8.3690146003413197</v>
      </c>
      <c r="AH47" s="73">
        <v>426.656243765054</v>
      </c>
      <c r="AI47" s="73">
        <v>0</v>
      </c>
      <c r="AJ47" s="73">
        <v>793.92364986193604</v>
      </c>
      <c r="AK47" s="73">
        <v>305.830925284258</v>
      </c>
      <c r="AL47" s="73">
        <v>31.6990837280158</v>
      </c>
      <c r="AM47" s="73">
        <v>339.81219844265399</v>
      </c>
      <c r="AN47" s="73">
        <v>8.7578497434922294E-3</v>
      </c>
      <c r="AO47" s="73">
        <v>19.065014714760402</v>
      </c>
      <c r="AP47" s="73">
        <v>5.2937592552786796</v>
      </c>
      <c r="AQ47" s="73">
        <v>129.892780164453</v>
      </c>
      <c r="AR47" s="73">
        <v>1.52322215645099</v>
      </c>
      <c r="AS47" s="73">
        <v>0.54034119733020203</v>
      </c>
      <c r="AT47" s="73">
        <v>20.464848338541699</v>
      </c>
      <c r="AU47" s="73">
        <v>3.4346290778617301</v>
      </c>
      <c r="AV47" s="73">
        <v>0.30395636722388503</v>
      </c>
      <c r="AW47" s="73">
        <v>2.5469584715355702</v>
      </c>
      <c r="AX47" s="73">
        <v>451.44433524242498</v>
      </c>
      <c r="AY47" s="73">
        <v>233.65157885866699</v>
      </c>
      <c r="AZ47" s="73">
        <v>217.79275638375799</v>
      </c>
      <c r="BA47" s="73">
        <v>6.9122147522280394E-2</v>
      </c>
      <c r="BB47" s="73">
        <v>7.7086026775134001E-2</v>
      </c>
      <c r="BC47" s="73">
        <v>49.059221547975199</v>
      </c>
      <c r="BD47" s="73">
        <v>0.223601385494689</v>
      </c>
      <c r="BE47" s="73">
        <v>52.941587614433601</v>
      </c>
      <c r="BF47" s="73">
        <v>0.29722331001945501</v>
      </c>
      <c r="BG47" s="73">
        <v>0.42462133941808899</v>
      </c>
      <c r="BH47" s="73">
        <v>79.768277914648095</v>
      </c>
      <c r="BI47" s="73">
        <v>128.52348804624299</v>
      </c>
      <c r="BJ47" s="73">
        <v>14.5073521608051</v>
      </c>
      <c r="BK47" s="73">
        <v>1.8681503673451401</v>
      </c>
      <c r="BL47" s="73">
        <v>0.307620180007385</v>
      </c>
      <c r="BM47" s="73">
        <v>9.9763454677932302</v>
      </c>
      <c r="BN47" s="73">
        <v>34.036397815264301</v>
      </c>
      <c r="BO47" s="73">
        <v>0</v>
      </c>
      <c r="BP47" s="73">
        <v>1.00378921962113</v>
      </c>
      <c r="BQ47" s="73">
        <v>18.223000552115401</v>
      </c>
      <c r="BR47" s="73">
        <v>1.08112205782635E-4</v>
      </c>
      <c r="BS47" s="73">
        <v>14.4479622335488</v>
      </c>
      <c r="BT47" s="73">
        <v>738.81664688018395</v>
      </c>
      <c r="BU47" s="73">
        <v>12.5877061521982</v>
      </c>
      <c r="BV47" s="73"/>
      <c r="BW47" s="90"/>
      <c r="BX47" s="23">
        <f t="shared" si="0"/>
        <v>6.7160315045780138E-3</v>
      </c>
      <c r="BY47" s="66">
        <f t="shared" si="2"/>
        <v>-0.91020256919611364</v>
      </c>
      <c r="BZ47" s="66">
        <f t="shared" si="3"/>
        <v>-0.9292758369804045</v>
      </c>
      <c r="CA47" s="66">
        <f t="shared" si="4"/>
        <v>-0.96143104105861588</v>
      </c>
      <c r="CB47" s="66">
        <f t="shared" si="5"/>
        <v>-0.97166584957748203</v>
      </c>
      <c r="CC47" s="66">
        <f t="shared" si="6"/>
        <v>-0.96322329849153321</v>
      </c>
      <c r="CD47" s="66">
        <f t="shared" si="7"/>
        <v>-0.97260224241948412</v>
      </c>
      <c r="CE47" s="66">
        <f t="shared" si="8"/>
        <v>-0.96436650706165916</v>
      </c>
    </row>
    <row r="48" spans="1:83" s="9" customFormat="1" x14ac:dyDescent="0.25">
      <c r="A48" s="3"/>
      <c r="B48" s="73"/>
      <c r="C48" s="73"/>
      <c r="D48" s="73"/>
      <c r="E48" s="73"/>
      <c r="F48" s="73"/>
      <c r="G48" s="73"/>
      <c r="H48" s="73"/>
      <c r="I48" s="90"/>
      <c r="J48" s="90"/>
      <c r="K48" s="90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90"/>
      <c r="BX48" s="90"/>
      <c r="BY48" s="66"/>
      <c r="BZ48" s="66" t="str">
        <f>IF(AH48&lt;&gt;0,(AH48-C48)/C48,"")</f>
        <v/>
      </c>
      <c r="CA48" s="66" t="str">
        <f>IF(AM48&lt;&gt;0,(AM48-D48)/D48,"")</f>
        <v/>
      </c>
      <c r="CB48" s="66" t="str">
        <f t="shared" ref="CB48:CC51" si="9">IF(AX48&lt;&gt;0,(AX48-E48)/E48,"")</f>
        <v/>
      </c>
      <c r="CC48" s="66" t="str">
        <f t="shared" si="9"/>
        <v/>
      </c>
      <c r="CD48" s="66" t="str">
        <f>IF(BM48&lt;&gt;0,(BM48-G48)/G48,"")</f>
        <v/>
      </c>
      <c r="CE48" s="66" t="str">
        <f>IF(BT48&lt;&gt;0,(BT48-H48)/H48,"")</f>
        <v/>
      </c>
    </row>
    <row r="49" spans="1:83" x14ac:dyDescent="0.25">
      <c r="A49" s="4" t="s">
        <v>322</v>
      </c>
      <c r="B49" s="1">
        <f>SUM(B3:B47)</f>
        <v>4317269.7</v>
      </c>
      <c r="C49" s="1">
        <f t="shared" ref="C49:H49" si="10">SUM(C3:C47)</f>
        <v>561022.25000000012</v>
      </c>
      <c r="D49" s="1">
        <f t="shared" si="10"/>
        <v>546834.85</v>
      </c>
      <c r="E49" s="1">
        <f>SUM(E3:E47)</f>
        <v>731964.69000000018</v>
      </c>
      <c r="F49" s="1">
        <f t="shared" si="10"/>
        <v>448437.7099999999</v>
      </c>
      <c r="G49" s="1">
        <f t="shared" si="10"/>
        <v>31342.469999999998</v>
      </c>
      <c r="H49" s="1">
        <f t="shared" si="10"/>
        <v>2641548.6300000004</v>
      </c>
      <c r="I49" s="90"/>
      <c r="J49" s="90"/>
      <c r="K49" s="1">
        <f>SUM(K3:K47)</f>
        <v>1357.6197078796474</v>
      </c>
      <c r="L49" s="1">
        <f>SUM(L3:L47)</f>
        <v>74843.515717562303</v>
      </c>
      <c r="M49" s="1">
        <f t="shared" ref="M49:BU49" si="11">SUM(M3:M47)</f>
        <v>24263.024935350448</v>
      </c>
      <c r="N49" s="1">
        <f t="shared" si="11"/>
        <v>24244.326053993405</v>
      </c>
      <c r="O49" s="1">
        <f t="shared" si="11"/>
        <v>27953.777728298741</v>
      </c>
      <c r="P49" s="1">
        <f t="shared" si="11"/>
        <v>130.90828051866688</v>
      </c>
      <c r="Q49" s="1">
        <f t="shared" si="11"/>
        <v>21573.482701923967</v>
      </c>
      <c r="R49" s="1">
        <f t="shared" si="11"/>
        <v>700034.92072016455</v>
      </c>
      <c r="S49" s="1">
        <f t="shared" si="11"/>
        <v>2336457.6368658813</v>
      </c>
      <c r="T49" s="1">
        <f t="shared" si="11"/>
        <v>26405.125508670753</v>
      </c>
      <c r="U49" s="1">
        <f t="shared" si="11"/>
        <v>16582.891607296777</v>
      </c>
      <c r="V49" s="1">
        <f t="shared" si="11"/>
        <v>13731.285958488694</v>
      </c>
      <c r="W49" s="1">
        <f t="shared" si="11"/>
        <v>116163.65868311116</v>
      </c>
      <c r="X49" s="1">
        <f t="shared" si="11"/>
        <v>1539.9830483443336</v>
      </c>
      <c r="Y49" s="1">
        <f t="shared" si="11"/>
        <v>19054.526532445874</v>
      </c>
      <c r="Z49" s="1">
        <f t="shared" si="11"/>
        <v>19054.526532445874</v>
      </c>
      <c r="AA49" s="1">
        <f t="shared" si="11"/>
        <v>1668.3967192118816</v>
      </c>
      <c r="AB49" s="1">
        <f t="shared" si="11"/>
        <v>26597.245796568335</v>
      </c>
      <c r="AC49" s="1">
        <f t="shared" si="11"/>
        <v>696.38118192463583</v>
      </c>
      <c r="AD49" s="1">
        <f t="shared" si="11"/>
        <v>210648.60831073546</v>
      </c>
      <c r="AE49" s="1">
        <f t="shared" si="11"/>
        <v>5865.8656985014968</v>
      </c>
      <c r="AF49" s="1">
        <f t="shared" si="11"/>
        <v>7982.8983379057327</v>
      </c>
      <c r="AG49" s="1">
        <f t="shared" si="11"/>
        <v>4063.0658691860735</v>
      </c>
      <c r="AH49" s="1">
        <f t="shared" si="11"/>
        <v>114112.35060088095</v>
      </c>
      <c r="AI49" s="1">
        <f t="shared" si="11"/>
        <v>0</v>
      </c>
      <c r="AJ49" s="1">
        <f t="shared" si="11"/>
        <v>1331785.4053032128</v>
      </c>
      <c r="AK49" s="1">
        <f t="shared" si="11"/>
        <v>269929.5237643923</v>
      </c>
      <c r="AL49" s="1">
        <f t="shared" si="11"/>
        <v>28324.011361119123</v>
      </c>
      <c r="AM49" s="1">
        <f t="shared" si="11"/>
        <v>299921.93184472329</v>
      </c>
      <c r="AN49" s="1">
        <f t="shared" si="11"/>
        <v>12.391257344349071</v>
      </c>
      <c r="AO49" s="1">
        <f t="shared" si="11"/>
        <v>21504.02869284754</v>
      </c>
      <c r="AP49" s="1">
        <f t="shared" si="11"/>
        <v>1703.4849607182146</v>
      </c>
      <c r="AQ49" s="1">
        <f t="shared" si="11"/>
        <v>390750.77940860746</v>
      </c>
      <c r="AR49" s="1">
        <f t="shared" si="11"/>
        <v>1064.9634214495129</v>
      </c>
      <c r="AS49" s="1">
        <f t="shared" si="11"/>
        <v>818.92268807166386</v>
      </c>
      <c r="AT49" s="1">
        <f t="shared" si="11"/>
        <v>14426.871088454158</v>
      </c>
      <c r="AU49" s="1">
        <f t="shared" si="11"/>
        <v>1834.3095002761997</v>
      </c>
      <c r="AV49" s="1">
        <f t="shared" si="11"/>
        <v>324.64406905378331</v>
      </c>
      <c r="AW49" s="1">
        <f t="shared" si="11"/>
        <v>1827.7260276574223</v>
      </c>
      <c r="AX49" s="1">
        <f t="shared" si="11"/>
        <v>323133.45873470552</v>
      </c>
      <c r="AY49" s="1">
        <f t="shared" si="11"/>
        <v>192913.35771054789</v>
      </c>
      <c r="AZ49" s="1">
        <f t="shared" si="11"/>
        <v>130220.10102415759</v>
      </c>
      <c r="BA49" s="1">
        <f t="shared" si="11"/>
        <v>57.219309184515957</v>
      </c>
      <c r="BB49" s="1">
        <f t="shared" si="11"/>
        <v>70.790672765349939</v>
      </c>
      <c r="BC49" s="1">
        <f t="shared" si="11"/>
        <v>28340.076673154465</v>
      </c>
      <c r="BD49" s="1">
        <f t="shared" si="11"/>
        <v>254.96555636725367</v>
      </c>
      <c r="BE49" s="1">
        <f t="shared" si="11"/>
        <v>50076.788060770457</v>
      </c>
      <c r="BF49" s="1">
        <f t="shared" si="11"/>
        <v>398.51302871029708</v>
      </c>
      <c r="BG49" s="1">
        <f t="shared" si="11"/>
        <v>587.06097589064711</v>
      </c>
      <c r="BH49" s="1">
        <f t="shared" si="11"/>
        <v>81588.257527934489</v>
      </c>
      <c r="BI49" s="1">
        <f t="shared" si="11"/>
        <v>118407.34267536858</v>
      </c>
      <c r="BJ49" s="1">
        <f t="shared" si="11"/>
        <v>4876.3117901019568</v>
      </c>
      <c r="BK49" s="1">
        <f t="shared" si="11"/>
        <v>4451.1521734168064</v>
      </c>
      <c r="BL49" s="1">
        <f t="shared" si="11"/>
        <v>211.30018657053446</v>
      </c>
      <c r="BM49" s="1">
        <f t="shared" si="11"/>
        <v>18268.079505372214</v>
      </c>
      <c r="BN49" s="1">
        <f t="shared" si="11"/>
        <v>82574.275749841647</v>
      </c>
      <c r="BO49" s="1">
        <f t="shared" si="11"/>
        <v>7.9389745068535706</v>
      </c>
      <c r="BP49" s="1">
        <f t="shared" si="11"/>
        <v>8962.0874573740421</v>
      </c>
      <c r="BQ49" s="1">
        <f t="shared" si="11"/>
        <v>59332.212525631228</v>
      </c>
      <c r="BR49" s="1">
        <f t="shared" si="11"/>
        <v>0.52341848857569351</v>
      </c>
      <c r="BS49" s="1">
        <f t="shared" si="11"/>
        <v>61324.663602335524</v>
      </c>
      <c r="BT49" s="1">
        <f t="shared" si="11"/>
        <v>1187528.8320008728</v>
      </c>
      <c r="BU49" s="1">
        <f t="shared" si="11"/>
        <v>37653.029159123616</v>
      </c>
      <c r="BV49" s="1"/>
      <c r="BW49" s="90"/>
      <c r="BX49" s="90"/>
      <c r="BY49" s="66">
        <f>+(R49-B49)/B49</f>
        <v>-0.83785239992762917</v>
      </c>
      <c r="BZ49" s="66">
        <f>IF(AH49&lt;&gt;0,(AH49-C49)/C49,"")</f>
        <v>-0.79659924254184056</v>
      </c>
      <c r="CA49" s="66">
        <f>IF(AM49&lt;&gt;0,(AM49-D49)/D49,"")</f>
        <v>-0.45153105760409507</v>
      </c>
      <c r="CB49" s="66">
        <f t="shared" si="9"/>
        <v>-0.55853955368433761</v>
      </c>
      <c r="CC49" s="66">
        <f t="shared" si="9"/>
        <v>-0.56981013548002479</v>
      </c>
      <c r="CD49" s="66">
        <f>IF(BM49&lt;&gt;0,(BM49-G49)/G49,"")</f>
        <v>-0.41714614370302611</v>
      </c>
      <c r="CE49" s="66">
        <f>IF(BT49&lt;&gt;0,(BT49-H49)/H49,"")</f>
        <v>-0.55044218436331693</v>
      </c>
    </row>
    <row r="50" spans="1:83" x14ac:dyDescent="0.25">
      <c r="A50" s="4" t="s">
        <v>435</v>
      </c>
      <c r="B50" s="1">
        <f>SUM(B3:B15)</f>
        <v>2374523.94</v>
      </c>
      <c r="C50" s="1">
        <f t="shared" ref="C50:H50" si="12">SUM(C3:C15)</f>
        <v>3998.99</v>
      </c>
      <c r="D50" s="1">
        <f t="shared" si="12"/>
        <v>264968.26</v>
      </c>
      <c r="E50" s="1">
        <f>SUM(E3:E15)</f>
        <v>229716.19000000006</v>
      </c>
      <c r="F50" s="1">
        <f t="shared" si="12"/>
        <v>168593.62000000002</v>
      </c>
      <c r="G50" s="1">
        <f t="shared" si="12"/>
        <v>17151.489999999998</v>
      </c>
      <c r="H50" s="1">
        <f t="shared" si="12"/>
        <v>796902.95000000007</v>
      </c>
      <c r="I50" s="90"/>
      <c r="J50" s="90"/>
      <c r="K50" s="1">
        <f>SUM(K3:K15)</f>
        <v>1120.5549912641297</v>
      </c>
      <c r="L50" s="1">
        <f>SUM(L3:L15)</f>
        <v>48413.098461728056</v>
      </c>
      <c r="M50" s="1">
        <f t="shared" ref="M50:BU50" si="13">SUM(M3:M15)</f>
        <v>20527.705915091377</v>
      </c>
      <c r="N50" s="1">
        <f t="shared" si="13"/>
        <v>20509.117770506487</v>
      </c>
      <c r="O50" s="1">
        <f t="shared" si="13"/>
        <v>23886.633160633515</v>
      </c>
      <c r="P50" s="1">
        <f t="shared" si="13"/>
        <v>130.17201534236784</v>
      </c>
      <c r="Q50" s="1">
        <f t="shared" si="13"/>
        <v>14246.452140202797</v>
      </c>
      <c r="R50" s="1">
        <f t="shared" si="13"/>
        <v>692714.01756316121</v>
      </c>
      <c r="S50" s="1">
        <f t="shared" si="13"/>
        <v>2204204.2210573293</v>
      </c>
      <c r="T50" s="1">
        <f t="shared" si="13"/>
        <v>23796.73972571034</v>
      </c>
      <c r="U50" s="1">
        <f t="shared" si="13"/>
        <v>14169.477162511264</v>
      </c>
      <c r="V50" s="1">
        <f t="shared" si="13"/>
        <v>12455.02681919295</v>
      </c>
      <c r="W50" s="1">
        <f t="shared" si="13"/>
        <v>52962.186557344947</v>
      </c>
      <c r="X50" s="1">
        <f t="shared" si="13"/>
        <v>709.42700586097362</v>
      </c>
      <c r="Y50" s="1">
        <f t="shared" si="13"/>
        <v>16199.796792915928</v>
      </c>
      <c r="Z50" s="1">
        <f t="shared" si="13"/>
        <v>16199.796792915928</v>
      </c>
      <c r="AA50" s="1">
        <f t="shared" si="13"/>
        <v>1152.1819897907458</v>
      </c>
      <c r="AB50" s="1">
        <f t="shared" si="13"/>
        <v>25858.363616069939</v>
      </c>
      <c r="AC50" s="1">
        <f t="shared" si="13"/>
        <v>631.48665144838719</v>
      </c>
      <c r="AD50" s="1">
        <f t="shared" si="13"/>
        <v>136433.30323517779</v>
      </c>
      <c r="AE50" s="1">
        <f t="shared" si="13"/>
        <v>3833.8784813026246</v>
      </c>
      <c r="AF50" s="1">
        <f t="shared" si="13"/>
        <v>4600.5609829680561</v>
      </c>
      <c r="AG50" s="1">
        <f t="shared" si="13"/>
        <v>3565.0506344962623</v>
      </c>
      <c r="AH50" s="1">
        <f t="shared" si="13"/>
        <v>3695.957208380788</v>
      </c>
      <c r="AI50" s="1">
        <f t="shared" si="13"/>
        <v>0</v>
      </c>
      <c r="AJ50" s="1">
        <f t="shared" si="13"/>
        <v>838573.35638582928</v>
      </c>
      <c r="AK50" s="1">
        <f t="shared" si="13"/>
        <v>202091.33320789001</v>
      </c>
      <c r="AL50" s="1">
        <f t="shared" si="13"/>
        <v>21302.647705893454</v>
      </c>
      <c r="AM50" s="1">
        <f t="shared" si="13"/>
        <v>224546.16290357424</v>
      </c>
      <c r="AN50" s="1">
        <f t="shared" si="13"/>
        <v>8.1011465233830879</v>
      </c>
      <c r="AO50" s="1">
        <f t="shared" si="13"/>
        <v>17082.284622459672</v>
      </c>
      <c r="AP50" s="1">
        <f t="shared" si="13"/>
        <v>198.42826297916719</v>
      </c>
      <c r="AQ50" s="1">
        <f t="shared" si="13"/>
        <v>278552.75350671267</v>
      </c>
      <c r="AR50" s="1">
        <f t="shared" si="13"/>
        <v>467.2868401939819</v>
      </c>
      <c r="AS50" s="1">
        <f t="shared" si="13"/>
        <v>744.19241465042148</v>
      </c>
      <c r="AT50" s="1">
        <f t="shared" si="13"/>
        <v>11202.324991255466</v>
      </c>
      <c r="AU50" s="1">
        <f t="shared" si="13"/>
        <v>827.99000783607062</v>
      </c>
      <c r="AV50" s="1">
        <f t="shared" si="13"/>
        <v>228.28905885730998</v>
      </c>
      <c r="AW50" s="1">
        <f t="shared" si="13"/>
        <v>1384.9970346078135</v>
      </c>
      <c r="AX50" s="1">
        <f t="shared" si="13"/>
        <v>214030.75846534994</v>
      </c>
      <c r="AY50" s="1">
        <f t="shared" si="13"/>
        <v>155762.5893256971</v>
      </c>
      <c r="AZ50" s="1">
        <f t="shared" si="13"/>
        <v>58268.16913965268</v>
      </c>
      <c r="BA50" s="1">
        <f t="shared" si="13"/>
        <v>30.569029040489159</v>
      </c>
      <c r="BB50" s="1">
        <f t="shared" si="13"/>
        <v>47.887519263656259</v>
      </c>
      <c r="BC50" s="1">
        <f t="shared" si="13"/>
        <v>14093.851376798857</v>
      </c>
      <c r="BD50" s="1">
        <f t="shared" si="13"/>
        <v>215.11071954358155</v>
      </c>
      <c r="BE50" s="1">
        <f t="shared" si="13"/>
        <v>46175.200343073753</v>
      </c>
      <c r="BF50" s="1">
        <f t="shared" si="13"/>
        <v>344.93711780512228</v>
      </c>
      <c r="BG50" s="1">
        <f t="shared" si="13"/>
        <v>510.62436093514992</v>
      </c>
      <c r="BH50" s="1">
        <f t="shared" si="13"/>
        <v>74485.290812881896</v>
      </c>
      <c r="BI50" s="1">
        <f t="shared" si="13"/>
        <v>25151.667477136132</v>
      </c>
      <c r="BJ50" s="1">
        <f t="shared" si="13"/>
        <v>698.04884707942597</v>
      </c>
      <c r="BK50" s="1">
        <f t="shared" si="13"/>
        <v>3986.5841593716559</v>
      </c>
      <c r="BL50" s="1">
        <f t="shared" si="13"/>
        <v>120.97642952316288</v>
      </c>
      <c r="BM50" s="1">
        <f t="shared" si="13"/>
        <v>16177.64430419308</v>
      </c>
      <c r="BN50" s="1">
        <f t="shared" si="13"/>
        <v>36173.94652196324</v>
      </c>
      <c r="BO50" s="1">
        <f t="shared" si="13"/>
        <v>7.9389745068535706</v>
      </c>
      <c r="BP50" s="1">
        <f t="shared" si="13"/>
        <v>2061.7428958209475</v>
      </c>
      <c r="BQ50" s="1">
        <f t="shared" si="13"/>
        <v>43542.272801463703</v>
      </c>
      <c r="BR50" s="1">
        <f t="shared" si="13"/>
        <v>0.40274087870213077</v>
      </c>
      <c r="BS50" s="1">
        <f t="shared" si="13"/>
        <v>29286.271278290693</v>
      </c>
      <c r="BT50" s="1">
        <f t="shared" si="13"/>
        <v>753048.01061684906</v>
      </c>
      <c r="BU50" s="1">
        <f t="shared" si="13"/>
        <v>26992.153170409434</v>
      </c>
      <c r="BV50" s="1"/>
      <c r="BW50" s="90"/>
      <c r="BX50" s="90"/>
      <c r="BY50" s="66">
        <f>+(R50-B50)/B50</f>
        <v>-0.70827246426365309</v>
      </c>
      <c r="BZ50" s="66">
        <f>IF(AH50&lt;&gt;0,(AH50-C50)/C50,"")</f>
        <v>-7.5777331681052426E-2</v>
      </c>
      <c r="CA50" s="66">
        <f>IF(AM50&lt;&gt;0,(AM50-D50)/D50,"")</f>
        <v>-0.15255448745606651</v>
      </c>
      <c r="CB50" s="66">
        <f t="shared" si="9"/>
        <v>-6.8281785165643399E-2</v>
      </c>
      <c r="CC50" s="66">
        <f t="shared" si="9"/>
        <v>-7.6106264722846095E-2</v>
      </c>
      <c r="CD50" s="66">
        <f>IF(BM50&lt;&gt;0,(BM50-G50)/G50,"")</f>
        <v>-5.677907259409639E-2</v>
      </c>
      <c r="CE50" s="66">
        <f>IF(BT50&lt;&gt;0,(BT50-H50)/H50,"")</f>
        <v>-5.503171921141841E-2</v>
      </c>
    </row>
    <row r="51" spans="1:83" x14ac:dyDescent="0.25">
      <c r="A51" s="4" t="s">
        <v>436</v>
      </c>
      <c r="B51" s="1">
        <f>SUM(B16:B47)</f>
        <v>1942745.7600000002</v>
      </c>
      <c r="C51" s="1">
        <f t="shared" ref="C51:H51" si="14">SUM(C16:C47)</f>
        <v>557023.26000000013</v>
      </c>
      <c r="D51" s="1">
        <f t="shared" si="14"/>
        <v>281866.58999999997</v>
      </c>
      <c r="E51" s="1">
        <f>SUM(E16:E47)</f>
        <v>502248.5</v>
      </c>
      <c r="F51" s="1">
        <f t="shared" si="14"/>
        <v>279844.09000000003</v>
      </c>
      <c r="G51" s="1">
        <f t="shared" si="14"/>
        <v>14190.98</v>
      </c>
      <c r="H51" s="1">
        <f t="shared" si="14"/>
        <v>1844645.6800000002</v>
      </c>
      <c r="I51" s="90"/>
      <c r="J51" s="90"/>
      <c r="K51" s="1">
        <f>SUM(K16:K47)</f>
        <v>237.06471661551782</v>
      </c>
      <c r="L51" s="1">
        <f>SUM(L16:L47)</f>
        <v>26430.417255834265</v>
      </c>
      <c r="M51" s="1">
        <f t="shared" ref="M51:BU51" si="15">SUM(M16:M47)</f>
        <v>3735.3190202590695</v>
      </c>
      <c r="N51" s="1">
        <f t="shared" si="15"/>
        <v>3735.2082834869188</v>
      </c>
      <c r="O51" s="1">
        <f t="shared" si="15"/>
        <v>4067.144567665232</v>
      </c>
      <c r="P51" s="1">
        <f t="shared" si="15"/>
        <v>0.73626517629904931</v>
      </c>
      <c r="Q51" s="1">
        <f t="shared" si="15"/>
        <v>7327.0305617211707</v>
      </c>
      <c r="R51" s="1">
        <f t="shared" si="15"/>
        <v>7320.9031570033121</v>
      </c>
      <c r="S51" s="1">
        <f t="shared" si="15"/>
        <v>132253.41580855171</v>
      </c>
      <c r="T51" s="1">
        <f t="shared" si="15"/>
        <v>2608.3857829604158</v>
      </c>
      <c r="U51" s="1">
        <f t="shared" si="15"/>
        <v>2413.414444785516</v>
      </c>
      <c r="V51" s="1">
        <f t="shared" si="15"/>
        <v>1276.2591392957472</v>
      </c>
      <c r="W51" s="1">
        <f t="shared" si="15"/>
        <v>63201.472125766224</v>
      </c>
      <c r="X51" s="1">
        <f t="shared" si="15"/>
        <v>830.55604248335987</v>
      </c>
      <c r="Y51" s="1">
        <f t="shared" si="15"/>
        <v>2854.7297395299443</v>
      </c>
      <c r="Z51" s="1">
        <f t="shared" si="15"/>
        <v>2854.7297395299443</v>
      </c>
      <c r="AA51" s="1">
        <f t="shared" si="15"/>
        <v>516.21472942113576</v>
      </c>
      <c r="AB51" s="1">
        <f t="shared" si="15"/>
        <v>738.88218049839509</v>
      </c>
      <c r="AC51" s="1">
        <f t="shared" si="15"/>
        <v>64.894530476248676</v>
      </c>
      <c r="AD51" s="1">
        <f t="shared" si="15"/>
        <v>74215.305075557641</v>
      </c>
      <c r="AE51" s="1">
        <f t="shared" si="15"/>
        <v>2031.9872171988711</v>
      </c>
      <c r="AF51" s="1">
        <f t="shared" si="15"/>
        <v>3382.3373549376756</v>
      </c>
      <c r="AG51" s="1">
        <f t="shared" si="15"/>
        <v>498.01523468981111</v>
      </c>
      <c r="AH51" s="1">
        <f t="shared" si="15"/>
        <v>110416.39339250018</v>
      </c>
      <c r="AI51" s="1">
        <f t="shared" si="15"/>
        <v>0</v>
      </c>
      <c r="AJ51" s="1">
        <f t="shared" si="15"/>
        <v>493212.0489173833</v>
      </c>
      <c r="AK51" s="1">
        <f t="shared" si="15"/>
        <v>67838.190556502319</v>
      </c>
      <c r="AL51" s="1">
        <f t="shared" si="15"/>
        <v>7021.3636552256767</v>
      </c>
      <c r="AM51" s="1">
        <f t="shared" si="15"/>
        <v>75375.768941149043</v>
      </c>
      <c r="AN51" s="1">
        <f t="shared" si="15"/>
        <v>4.2901108209659862</v>
      </c>
      <c r="AO51" s="1">
        <f t="shared" si="15"/>
        <v>4421.7440703878683</v>
      </c>
      <c r="AP51" s="1">
        <f t="shared" si="15"/>
        <v>1505.0566977390474</v>
      </c>
      <c r="AQ51" s="1">
        <f t="shared" si="15"/>
        <v>112198.02590189478</v>
      </c>
      <c r="AR51" s="1">
        <f t="shared" si="15"/>
        <v>597.67658125553089</v>
      </c>
      <c r="AS51" s="1">
        <f t="shared" si="15"/>
        <v>74.730273421242458</v>
      </c>
      <c r="AT51" s="1">
        <f t="shared" si="15"/>
        <v>3224.5460971986927</v>
      </c>
      <c r="AU51" s="1">
        <f t="shared" si="15"/>
        <v>1006.3194924401291</v>
      </c>
      <c r="AV51" s="1">
        <f t="shared" si="15"/>
        <v>96.355010196473387</v>
      </c>
      <c r="AW51" s="1">
        <f t="shared" si="15"/>
        <v>442.72899304960896</v>
      </c>
      <c r="AX51" s="1">
        <f t="shared" si="15"/>
        <v>109102.7002693556</v>
      </c>
      <c r="AY51" s="1">
        <f t="shared" si="15"/>
        <v>37150.768384850751</v>
      </c>
      <c r="AZ51" s="1">
        <f t="shared" si="15"/>
        <v>71951.931884504898</v>
      </c>
      <c r="BA51" s="1">
        <f t="shared" si="15"/>
        <v>26.650280144026798</v>
      </c>
      <c r="BB51" s="1">
        <f t="shared" si="15"/>
        <v>22.903153501693669</v>
      </c>
      <c r="BC51" s="1">
        <f t="shared" si="15"/>
        <v>14246.225296355606</v>
      </c>
      <c r="BD51" s="1">
        <f t="shared" si="15"/>
        <v>39.854836823672116</v>
      </c>
      <c r="BE51" s="1">
        <f t="shared" si="15"/>
        <v>3901.5877176967083</v>
      </c>
      <c r="BF51" s="1">
        <f t="shared" si="15"/>
        <v>53.575910905174744</v>
      </c>
      <c r="BG51" s="1">
        <f t="shared" si="15"/>
        <v>76.436614955497305</v>
      </c>
      <c r="BH51" s="1">
        <f t="shared" si="15"/>
        <v>7102.9667150525975</v>
      </c>
      <c r="BI51" s="1">
        <f t="shared" si="15"/>
        <v>93255.67519823242</v>
      </c>
      <c r="BJ51" s="1">
        <f t="shared" si="15"/>
        <v>4178.2629430225315</v>
      </c>
      <c r="BK51" s="1">
        <f t="shared" si="15"/>
        <v>464.56801404515039</v>
      </c>
      <c r="BL51" s="1">
        <f t="shared" si="15"/>
        <v>90.323757047371615</v>
      </c>
      <c r="BM51" s="1">
        <f t="shared" si="15"/>
        <v>2090.4352011791352</v>
      </c>
      <c r="BN51" s="1">
        <f t="shared" si="15"/>
        <v>46400.329227878421</v>
      </c>
      <c r="BO51" s="1">
        <f t="shared" si="15"/>
        <v>0</v>
      </c>
      <c r="BP51" s="1">
        <f t="shared" si="15"/>
        <v>6900.3445615530927</v>
      </c>
      <c r="BQ51" s="1">
        <f t="shared" si="15"/>
        <v>15789.939724167518</v>
      </c>
      <c r="BR51" s="1">
        <f t="shared" si="15"/>
        <v>0.12067760987356278</v>
      </c>
      <c r="BS51" s="1">
        <f t="shared" si="15"/>
        <v>32038.392324044838</v>
      </c>
      <c r="BT51" s="1">
        <f t="shared" si="15"/>
        <v>434480.82138402353</v>
      </c>
      <c r="BU51" s="1">
        <f t="shared" si="15"/>
        <v>10660.87598871419</v>
      </c>
      <c r="BV51" s="1"/>
      <c r="BW51" s="90"/>
      <c r="BX51" s="90"/>
      <c r="BY51" s="66">
        <f>+(R51-B51)/B51</f>
        <v>-0.99623167204492924</v>
      </c>
      <c r="BZ51" s="66">
        <f>IF(AH51&lt;&gt;0,(AH51-C51)/C51,"")</f>
        <v>-0.80177417834849452</v>
      </c>
      <c r="CA51" s="66">
        <f>IF(AM51&lt;&gt;0,(AM51-D51)/D51,"")</f>
        <v>-0.73258352846589914</v>
      </c>
      <c r="CB51" s="66">
        <f t="shared" si="9"/>
        <v>-0.78277147613311815</v>
      </c>
      <c r="CC51" s="66">
        <f t="shared" si="9"/>
        <v>-0.86724476337931322</v>
      </c>
      <c r="CD51" s="66">
        <f>IF(BM51&lt;&gt;0,(BM51-G51)/G51,"")</f>
        <v>-0.85269268217000271</v>
      </c>
      <c r="CE51" s="66">
        <f>IF(BT51&lt;&gt;0,(BT51-H51)/H51,"")</f>
        <v>-0.76446380673820058</v>
      </c>
    </row>
    <row r="52" spans="1:83" x14ac:dyDescent="0.25">
      <c r="A52" s="65"/>
      <c r="B52" s="73"/>
      <c r="C52" s="73"/>
      <c r="D52" s="73"/>
      <c r="E52" s="73"/>
      <c r="F52" s="73"/>
      <c r="G52" s="73"/>
      <c r="H52" s="73"/>
      <c r="I52" s="90"/>
      <c r="J52" s="90"/>
      <c r="K52" s="73"/>
      <c r="L52" s="73"/>
      <c r="M52" s="73"/>
      <c r="N52" s="73"/>
      <c r="O52" s="73"/>
      <c r="Q52" s="73"/>
      <c r="R52" s="73"/>
      <c r="S52" s="73"/>
      <c r="T52" s="73"/>
      <c r="U52" s="73"/>
      <c r="V52" s="73"/>
      <c r="W52" s="73"/>
      <c r="Y52" s="73"/>
      <c r="Z52" s="73"/>
      <c r="AA52" s="73"/>
      <c r="AB52" s="73"/>
      <c r="AC52" s="73"/>
      <c r="AE52" s="73"/>
      <c r="AF52" s="73"/>
      <c r="AG52" s="73"/>
      <c r="AH52" s="73"/>
      <c r="AI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S52" s="73"/>
      <c r="BT52" s="73"/>
      <c r="BU52" s="73"/>
      <c r="BV52" s="73"/>
      <c r="BW52" s="90"/>
      <c r="BX52" s="90"/>
      <c r="BY52" s="90"/>
      <c r="BZ52" s="90"/>
      <c r="CA52" s="90"/>
      <c r="CB52" s="90"/>
      <c r="CC52" s="90"/>
      <c r="CD52" s="90"/>
      <c r="CE52" s="90"/>
    </row>
    <row r="53" spans="1:83" x14ac:dyDescent="0.25">
      <c r="A53" s="65"/>
      <c r="B53" s="73"/>
      <c r="C53" s="73"/>
      <c r="D53" s="73"/>
      <c r="E53" s="73"/>
      <c r="F53" s="73"/>
      <c r="G53" s="73"/>
      <c r="H53" s="73"/>
      <c r="I53" s="90"/>
      <c r="J53" s="90"/>
      <c r="K53" s="90"/>
      <c r="L53" s="73"/>
      <c r="M53" s="73"/>
      <c r="N53" s="73"/>
      <c r="O53" s="73"/>
      <c r="Q53" s="73"/>
      <c r="R53" s="73"/>
      <c r="S53" s="73"/>
      <c r="T53" s="73"/>
      <c r="U53" s="73"/>
      <c r="V53" s="73"/>
      <c r="W53" s="73"/>
      <c r="Y53" s="73"/>
      <c r="Z53" s="73"/>
      <c r="AA53" s="73"/>
      <c r="AB53" s="73"/>
      <c r="AC53" s="73"/>
      <c r="AE53" s="73"/>
      <c r="AF53" s="73"/>
      <c r="AG53" s="73"/>
      <c r="AH53" s="73"/>
      <c r="AI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S53" s="73"/>
      <c r="BT53" s="73"/>
      <c r="BU53" s="73"/>
      <c r="BV53" s="73"/>
      <c r="BW53" s="90"/>
      <c r="BX53" s="90"/>
      <c r="BY53" s="90"/>
      <c r="BZ53" s="90"/>
      <c r="CA53" s="90"/>
      <c r="CB53" s="90"/>
      <c r="CC53" s="90"/>
      <c r="CD53" s="90"/>
      <c r="CE53" s="90"/>
    </row>
    <row r="54" spans="1:83" x14ac:dyDescent="0.25">
      <c r="A54" s="65"/>
      <c r="B54" s="73"/>
      <c r="C54" s="73"/>
      <c r="D54" s="73"/>
      <c r="E54" s="73"/>
      <c r="F54" s="73"/>
      <c r="G54" s="73"/>
      <c r="H54" s="73"/>
      <c r="I54" s="90"/>
      <c r="J54" s="90"/>
      <c r="K54" s="90"/>
      <c r="L54" s="73"/>
      <c r="M54" s="73"/>
      <c r="N54" s="73"/>
      <c r="O54" s="73"/>
      <c r="Q54" s="73"/>
      <c r="R54" s="73"/>
      <c r="S54" s="73"/>
      <c r="T54" s="73"/>
      <c r="U54" s="73"/>
      <c r="V54" s="73"/>
      <c r="W54" s="73"/>
      <c r="Y54" s="73"/>
      <c r="Z54" s="73"/>
      <c r="AA54" s="73"/>
      <c r="AB54" s="73"/>
      <c r="AC54" s="73"/>
      <c r="AE54" s="73"/>
      <c r="AF54" s="73"/>
      <c r="AG54" s="73"/>
      <c r="AH54" s="73"/>
      <c r="AI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S54" s="73"/>
      <c r="BT54" s="73"/>
      <c r="BU54" s="73"/>
      <c r="BV54" s="73"/>
      <c r="BW54" s="90"/>
      <c r="BX54" s="90"/>
      <c r="BY54" s="90"/>
      <c r="BZ54" s="90"/>
      <c r="CA54" s="90"/>
      <c r="CB54" s="90"/>
      <c r="CC54" s="90"/>
      <c r="CD54" s="90"/>
      <c r="CE54" s="90"/>
    </row>
    <row r="55" spans="1:83" x14ac:dyDescent="0.25">
      <c r="A55" s="10"/>
      <c r="B55" s="73"/>
      <c r="C55" s="73"/>
      <c r="D55" s="73"/>
      <c r="E55" s="73"/>
      <c r="F55" s="73"/>
      <c r="G55" s="73"/>
      <c r="H55" s="73"/>
      <c r="I55" s="90"/>
      <c r="J55" s="90"/>
      <c r="K55" s="90"/>
      <c r="L55" s="73"/>
      <c r="M55" s="73"/>
      <c r="N55" s="73"/>
      <c r="O55" s="73"/>
      <c r="Q55" s="73"/>
      <c r="R55" s="73"/>
      <c r="S55" s="73"/>
      <c r="T55" s="73"/>
      <c r="U55" s="73"/>
      <c r="V55" s="73"/>
      <c r="W55" s="73"/>
      <c r="Y55" s="73"/>
      <c r="Z55" s="73"/>
      <c r="AA55" s="73"/>
      <c r="AB55" s="73"/>
      <c r="AC55" s="73"/>
      <c r="AE55" s="73"/>
      <c r="AF55" s="73"/>
      <c r="AG55" s="73"/>
      <c r="AH55" s="73"/>
      <c r="AI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S55" s="73"/>
      <c r="BT55" s="73"/>
      <c r="BU55" s="73"/>
      <c r="BV55" s="73"/>
      <c r="BW55" s="90"/>
      <c r="BX55" s="90"/>
      <c r="BY55" s="90"/>
      <c r="BZ55" s="90"/>
      <c r="CA55" s="90"/>
      <c r="CB55" s="90"/>
      <c r="CC55" s="90"/>
      <c r="CD55" s="90"/>
      <c r="CE55" s="9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L51"/>
  <sheetViews>
    <sheetView zoomScale="85" zoomScaleNormal="85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AL26" sqref="AL26"/>
    </sheetView>
  </sheetViews>
  <sheetFormatPr defaultRowHeight="15" x14ac:dyDescent="0.25"/>
  <cols>
    <col min="1" max="1" width="18.85546875" customWidth="1"/>
    <col min="2" max="2" width="10.85546875" style="19" customWidth="1"/>
    <col min="3" max="8" width="9.140625" style="19"/>
    <col min="10" max="10" width="15.28515625" customWidth="1"/>
    <col min="11" max="11" width="6" style="72" bestFit="1" customWidth="1"/>
    <col min="12" max="12" width="5.42578125" style="19" bestFit="1" customWidth="1"/>
    <col min="13" max="13" width="5.7109375" style="19" bestFit="1" customWidth="1"/>
    <col min="14" max="14" width="14.5703125" style="19" bestFit="1" customWidth="1"/>
    <col min="15" max="15" width="5.7109375" style="19" bestFit="1" customWidth="1"/>
    <col min="16" max="16" width="5.7109375" style="73" customWidth="1"/>
    <col min="17" max="18" width="6.7109375" style="19" bestFit="1" customWidth="1"/>
    <col min="19" max="19" width="9.28515625" style="19" bestFit="1" customWidth="1"/>
    <col min="20" max="20" width="6.7109375" style="19" bestFit="1" customWidth="1"/>
    <col min="21" max="21" width="5.7109375" style="19" customWidth="1"/>
    <col min="22" max="22" width="5.7109375" style="19" bestFit="1" customWidth="1"/>
    <col min="23" max="23" width="5.85546875" style="19" bestFit="1" customWidth="1"/>
    <col min="24" max="24" width="5.85546875" style="73" customWidth="1"/>
    <col min="25" max="25" width="6.42578125" style="19" bestFit="1" customWidth="1"/>
    <col min="26" max="26" width="15.42578125" style="19" bestFit="1" customWidth="1"/>
    <col min="27" max="27" width="6.5703125" style="19" bestFit="1" customWidth="1"/>
    <col min="28" max="28" width="6.7109375" style="19" bestFit="1" customWidth="1"/>
    <col min="29" max="29" width="5.140625" style="19" bestFit="1" customWidth="1"/>
    <col min="30" max="30" width="5.140625" style="73" customWidth="1"/>
    <col min="31" max="31" width="4.140625" style="19" bestFit="1" customWidth="1"/>
    <col min="32" max="32" width="6.5703125" style="19" bestFit="1" customWidth="1"/>
    <col min="33" max="33" width="6.140625" style="19" bestFit="1" customWidth="1"/>
    <col min="34" max="34" width="6.7109375" style="19" bestFit="1" customWidth="1"/>
    <col min="35" max="35" width="10" style="19" bestFit="1" customWidth="1"/>
    <col min="36" max="36" width="10" style="73" customWidth="1"/>
    <col min="37" max="37" width="7.7109375" style="19" bestFit="1" customWidth="1"/>
    <col min="38" max="38" width="6.7109375" style="19" bestFit="1" customWidth="1"/>
    <col min="39" max="39" width="7.7109375" style="19" bestFit="1" customWidth="1"/>
    <col min="40" max="40" width="6" style="19" bestFit="1" customWidth="1"/>
    <col min="41" max="41" width="6.7109375" style="19" bestFit="1" customWidth="1"/>
    <col min="42" max="42" width="4.28515625" style="19" bestFit="1" customWidth="1"/>
    <col min="43" max="43" width="7.7109375" style="19" bestFit="1" customWidth="1"/>
    <col min="44" max="44" width="4.5703125" style="19" bestFit="1" customWidth="1"/>
    <col min="45" max="45" width="4.140625" style="19" bestFit="1" customWidth="1"/>
    <col min="46" max="46" width="6.7109375" style="19" bestFit="1" customWidth="1"/>
    <col min="47" max="47" width="4.140625" style="19" bestFit="1" customWidth="1"/>
    <col min="48" max="48" width="5.85546875" style="19" bestFit="1" customWidth="1"/>
    <col min="49" max="49" width="3.28515625" style="19" bestFit="1" customWidth="1"/>
    <col min="50" max="50" width="6.7109375" style="19" bestFit="1" customWidth="1"/>
    <col min="51" max="51" width="6.85546875" style="19" bestFit="1" customWidth="1"/>
    <col min="52" max="52" width="5.7109375" style="19" bestFit="1" customWidth="1"/>
    <col min="53" max="53" width="5.140625" style="19" bestFit="1" customWidth="1"/>
    <col min="54" max="54" width="5.28515625" style="19" bestFit="1" customWidth="1"/>
    <col min="55" max="55" width="8.7109375" style="19" bestFit="1" customWidth="1"/>
    <col min="56" max="56" width="4.85546875" style="19" bestFit="1" customWidth="1"/>
    <col min="57" max="57" width="7.85546875" style="19" bestFit="1" customWidth="1"/>
    <col min="58" max="58" width="5.85546875" style="19" bestFit="1" customWidth="1"/>
    <col min="59" max="59" width="6" style="19" bestFit="1" customWidth="1"/>
    <col min="60" max="61" width="5.7109375" style="19" bestFit="1" customWidth="1"/>
    <col min="62" max="62" width="4.140625" style="19" bestFit="1" customWidth="1"/>
    <col min="63" max="63" width="5.5703125" style="19" bestFit="1" customWidth="1"/>
    <col min="64" max="64" width="3.85546875" style="19" bestFit="1" customWidth="1"/>
    <col min="65" max="65" width="5.7109375" style="19" bestFit="1" customWidth="1"/>
    <col min="66" max="66" width="8" style="19" bestFit="1" customWidth="1"/>
    <col min="67" max="68" width="5.28515625" style="19" bestFit="1" customWidth="1"/>
    <col min="69" max="69" width="6.7109375" style="19" bestFit="1" customWidth="1"/>
    <col min="70" max="70" width="6.7109375" style="73" customWidth="1"/>
    <col min="71" max="71" width="5.7109375" style="19" bestFit="1" customWidth="1"/>
    <col min="72" max="72" width="9.140625" style="19" bestFit="1" customWidth="1"/>
    <col min="73" max="73" width="6.7109375" style="19" bestFit="1" customWidth="1"/>
    <col min="74" max="74" width="6.7109375" style="19" customWidth="1"/>
    <col min="75" max="75" width="9" style="19" bestFit="1" customWidth="1"/>
    <col min="76" max="76" width="7.140625" style="19" customWidth="1"/>
    <col min="77" max="84" width="9.140625" style="21"/>
  </cols>
  <sheetData>
    <row r="1" spans="1:90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 t="s">
        <v>411</v>
      </c>
      <c r="K1" s="90"/>
      <c r="L1" s="73"/>
      <c r="M1" s="73"/>
      <c r="N1" s="73"/>
      <c r="O1" s="73"/>
      <c r="Q1" s="73"/>
      <c r="R1" s="73"/>
      <c r="S1" s="73"/>
      <c r="T1" s="73"/>
      <c r="U1" s="73"/>
      <c r="V1" s="73"/>
      <c r="W1" s="73"/>
      <c r="Y1" s="73"/>
      <c r="Z1" s="73"/>
      <c r="AA1" s="73"/>
      <c r="AB1" s="73"/>
      <c r="AC1" s="73"/>
      <c r="AE1" s="73"/>
      <c r="AF1" s="73"/>
      <c r="AG1" s="73"/>
      <c r="AH1" s="73"/>
      <c r="AI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S1" s="73"/>
      <c r="BT1" s="73"/>
      <c r="BU1" s="73"/>
      <c r="BV1" s="73"/>
      <c r="BW1" s="73"/>
      <c r="BX1" s="73"/>
      <c r="BY1" s="90"/>
      <c r="BZ1" s="90" t="s">
        <v>298</v>
      </c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</row>
    <row r="2" spans="1:90" x14ac:dyDescent="0.25">
      <c r="A2" s="95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/>
      <c r="J2" s="90" t="s">
        <v>307</v>
      </c>
      <c r="K2" s="73" t="s">
        <v>308</v>
      </c>
      <c r="L2" s="90" t="s">
        <v>35</v>
      </c>
      <c r="M2" s="90" t="s">
        <v>39</v>
      </c>
      <c r="N2" s="90" t="s">
        <v>41</v>
      </c>
      <c r="O2" s="90" t="s">
        <v>43</v>
      </c>
      <c r="P2" s="90" t="s">
        <v>309</v>
      </c>
      <c r="Q2" s="90" t="s">
        <v>45</v>
      </c>
      <c r="R2" s="90" t="s">
        <v>49</v>
      </c>
      <c r="S2" s="90" t="s">
        <v>53</v>
      </c>
      <c r="T2" s="90" t="s">
        <v>55</v>
      </c>
      <c r="U2" s="90" t="s">
        <v>57</v>
      </c>
      <c r="V2" s="90" t="s">
        <v>59</v>
      </c>
      <c r="W2" s="90" t="s">
        <v>61</v>
      </c>
      <c r="X2" s="90" t="s">
        <v>310</v>
      </c>
      <c r="Y2" s="90" t="s">
        <v>63</v>
      </c>
      <c r="Z2" s="90" t="s">
        <v>65</v>
      </c>
      <c r="AA2" s="90" t="s">
        <v>69</v>
      </c>
      <c r="AB2" s="90" t="s">
        <v>71</v>
      </c>
      <c r="AC2" s="90" t="s">
        <v>73</v>
      </c>
      <c r="AD2" s="90" t="s">
        <v>311</v>
      </c>
      <c r="AE2" s="90" t="s">
        <v>75</v>
      </c>
      <c r="AF2" s="90" t="s">
        <v>77</v>
      </c>
      <c r="AG2" s="90" t="s">
        <v>79</v>
      </c>
      <c r="AH2" s="90" t="s">
        <v>81</v>
      </c>
      <c r="AI2" s="90" t="s">
        <v>83</v>
      </c>
      <c r="AJ2" s="90" t="s">
        <v>312</v>
      </c>
      <c r="AK2" s="90" t="s">
        <v>85</v>
      </c>
      <c r="AL2" s="90" t="s">
        <v>87</v>
      </c>
      <c r="AM2" s="90" t="s">
        <v>160</v>
      </c>
      <c r="AN2" s="90" t="s">
        <v>91</v>
      </c>
      <c r="AO2" s="90" t="s">
        <v>93</v>
      </c>
      <c r="AP2" s="90" t="s">
        <v>95</v>
      </c>
      <c r="AQ2" s="90" t="s">
        <v>97</v>
      </c>
      <c r="AR2" s="90" t="s">
        <v>99</v>
      </c>
      <c r="AS2" s="90" t="s">
        <v>101</v>
      </c>
      <c r="AT2" s="90" t="s">
        <v>103</v>
      </c>
      <c r="AU2" s="90" t="s">
        <v>105</v>
      </c>
      <c r="AV2" s="90" t="s">
        <v>107</v>
      </c>
      <c r="AW2" s="90" t="s">
        <v>109</v>
      </c>
      <c r="AX2" s="90" t="s">
        <v>161</v>
      </c>
      <c r="AY2" s="90" t="s">
        <v>162</v>
      </c>
      <c r="AZ2" s="90" t="s">
        <v>111</v>
      </c>
      <c r="BA2" s="90" t="s">
        <v>113</v>
      </c>
      <c r="BB2" s="90" t="s">
        <v>115</v>
      </c>
      <c r="BC2" s="90" t="s">
        <v>117</v>
      </c>
      <c r="BD2" s="90" t="s">
        <v>119</v>
      </c>
      <c r="BE2" s="90" t="s">
        <v>121</v>
      </c>
      <c r="BF2" s="90" t="s">
        <v>123</v>
      </c>
      <c r="BG2" s="90" t="s">
        <v>125</v>
      </c>
      <c r="BH2" s="90" t="s">
        <v>127</v>
      </c>
      <c r="BI2" s="90" t="s">
        <v>129</v>
      </c>
      <c r="BJ2" s="90" t="s">
        <v>131</v>
      </c>
      <c r="BK2" s="90" t="s">
        <v>133</v>
      </c>
      <c r="BL2" s="90" t="s">
        <v>135</v>
      </c>
      <c r="BM2" s="90" t="s">
        <v>139</v>
      </c>
      <c r="BN2" s="90" t="s">
        <v>141</v>
      </c>
      <c r="BO2" s="90" t="s">
        <v>143</v>
      </c>
      <c r="BP2" s="90" t="s">
        <v>145</v>
      </c>
      <c r="BQ2" s="90" t="s">
        <v>147</v>
      </c>
      <c r="BR2" s="90" t="s">
        <v>149</v>
      </c>
      <c r="BS2" s="90" t="s">
        <v>151</v>
      </c>
      <c r="BT2" s="90" t="s">
        <v>153</v>
      </c>
      <c r="BU2" s="90" t="s">
        <v>155</v>
      </c>
      <c r="BV2" s="90"/>
      <c r="BW2" s="90" t="s">
        <v>437</v>
      </c>
      <c r="BX2" s="73"/>
      <c r="BY2" s="73" t="s">
        <v>69</v>
      </c>
      <c r="BZ2" s="73" t="s">
        <v>53</v>
      </c>
      <c r="CA2" s="73" t="s">
        <v>81</v>
      </c>
      <c r="CB2" s="73" t="s">
        <v>160</v>
      </c>
      <c r="CC2" s="73" t="s">
        <v>161</v>
      </c>
      <c r="CD2" s="73" t="s">
        <v>162</v>
      </c>
      <c r="CE2" s="73" t="s">
        <v>139</v>
      </c>
      <c r="CF2" s="73" t="s">
        <v>163</v>
      </c>
      <c r="CG2" s="90" t="s">
        <v>300</v>
      </c>
      <c r="CH2" s="90" t="s">
        <v>301</v>
      </c>
      <c r="CI2" s="90" t="s">
        <v>302</v>
      </c>
      <c r="CJ2" s="51" t="s">
        <v>304</v>
      </c>
      <c r="CK2" s="51" t="s">
        <v>305</v>
      </c>
      <c r="CL2" s="51" t="s">
        <v>306</v>
      </c>
    </row>
    <row r="3" spans="1:90" x14ac:dyDescent="0.25">
      <c r="A3" s="95" t="s">
        <v>350</v>
      </c>
      <c r="B3" s="73">
        <v>18250.46</v>
      </c>
      <c r="C3" s="73">
        <v>108.81</v>
      </c>
      <c r="D3" s="73">
        <v>3379.08</v>
      </c>
      <c r="E3" s="73">
        <v>502.89</v>
      </c>
      <c r="F3" s="73">
        <v>170.46</v>
      </c>
      <c r="G3" s="73">
        <v>17.11</v>
      </c>
      <c r="H3" s="73">
        <v>1030.8399999999999</v>
      </c>
      <c r="I3" s="90"/>
      <c r="J3" s="90" t="s">
        <v>350</v>
      </c>
      <c r="K3" s="73">
        <v>0</v>
      </c>
      <c r="L3" s="73">
        <v>0.121032721748706</v>
      </c>
      <c r="M3" s="73">
        <v>5.4670777822053997</v>
      </c>
      <c r="N3" s="73">
        <v>5.4670777822053997</v>
      </c>
      <c r="O3" s="73">
        <v>1.87324796458275</v>
      </c>
      <c r="P3" s="73">
        <v>5.9606078622772701E-2</v>
      </c>
      <c r="Q3" s="73">
        <v>10.992295184829899</v>
      </c>
      <c r="R3" s="73">
        <v>22.506175256645498</v>
      </c>
      <c r="S3" s="73">
        <v>4699.7263460043896</v>
      </c>
      <c r="T3" s="73">
        <v>23.397859789017598</v>
      </c>
      <c r="U3" s="73">
        <v>4.9937798119677899</v>
      </c>
      <c r="V3" s="73">
        <v>9.7489328958481298</v>
      </c>
      <c r="W3" s="73">
        <v>0</v>
      </c>
      <c r="X3" s="73">
        <v>0</v>
      </c>
      <c r="Y3" s="73">
        <v>8.1984869571476597</v>
      </c>
      <c r="Z3" s="73">
        <v>8.1984869571476597</v>
      </c>
      <c r="AA3" s="73">
        <v>7.3067203492121298</v>
      </c>
      <c r="AB3" s="73">
        <v>7.4871893547622497</v>
      </c>
      <c r="AC3" s="73">
        <v>0.105744162984066</v>
      </c>
      <c r="AD3" s="73">
        <v>1.6389166975087699</v>
      </c>
      <c r="AE3" s="73">
        <v>0.84419690072036002</v>
      </c>
      <c r="AF3" s="73">
        <v>0</v>
      </c>
      <c r="AG3" s="73">
        <v>8.9794216259858894E-2</v>
      </c>
      <c r="AH3" s="73">
        <v>28.779600081570901</v>
      </c>
      <c r="AI3" s="73">
        <v>0</v>
      </c>
      <c r="AJ3" s="73">
        <v>264.39064942652197</v>
      </c>
      <c r="AK3" s="73">
        <v>821.98990834283995</v>
      </c>
      <c r="AL3" s="73">
        <v>84.025713388118007</v>
      </c>
      <c r="AM3" s="73">
        <v>913.32234208016996</v>
      </c>
      <c r="AN3" s="73">
        <v>0</v>
      </c>
      <c r="AO3" s="73">
        <v>12.0536563021875</v>
      </c>
      <c r="AP3" s="73">
        <v>2.29518731019582E-2</v>
      </c>
      <c r="AQ3" s="73">
        <v>116.46084712379501</v>
      </c>
      <c r="AR3" s="73">
        <v>0.108490153607037</v>
      </c>
      <c r="AS3" s="73">
        <v>3.90903740692361E-2</v>
      </c>
      <c r="AT3" s="73">
        <v>23.821778468559401</v>
      </c>
      <c r="AU3" s="73">
        <v>0.78124682396644596</v>
      </c>
      <c r="AV3" s="73">
        <v>6.6636948362241405E-2</v>
      </c>
      <c r="AW3" s="73">
        <v>4.7490591224502001E-3</v>
      </c>
      <c r="AX3" s="73">
        <v>135.37033194905101</v>
      </c>
      <c r="AY3" s="73">
        <v>45.771649320921298</v>
      </c>
      <c r="AZ3" s="73">
        <v>89.598682628129694</v>
      </c>
      <c r="BA3" s="73">
        <v>0.70334849010951395</v>
      </c>
      <c r="BB3" s="73">
        <v>7.3140693463846999E-3</v>
      </c>
      <c r="BC3" s="73">
        <v>3.8558083522104099</v>
      </c>
      <c r="BD3" s="73">
        <v>1.26127008272844E-2</v>
      </c>
      <c r="BE3" s="73">
        <v>3.2130239146370299</v>
      </c>
      <c r="BF3" s="73">
        <v>0.16149552737313699</v>
      </c>
      <c r="BG3" s="73">
        <v>6.0100136135408003E-2</v>
      </c>
      <c r="BH3" s="73">
        <v>11.8457761096138</v>
      </c>
      <c r="BI3" s="73">
        <v>2.016892813069</v>
      </c>
      <c r="BJ3" s="73">
        <v>0.60425469997850401</v>
      </c>
      <c r="BK3" s="73">
        <v>0.43885240606932402</v>
      </c>
      <c r="BL3" s="73">
        <v>2.4119213831798301E-2</v>
      </c>
      <c r="BM3" s="73">
        <v>4.5955616991021602</v>
      </c>
      <c r="BN3" s="73">
        <v>6.3591124931629102</v>
      </c>
      <c r="BO3" s="73">
        <v>0</v>
      </c>
      <c r="BP3" s="73">
        <v>2.1354822351339502E-2</v>
      </c>
      <c r="BQ3" s="73">
        <v>26.803336595336098</v>
      </c>
      <c r="BR3" s="73">
        <v>0</v>
      </c>
      <c r="BS3" s="73">
        <v>2.5563355366325502</v>
      </c>
      <c r="BT3" s="73">
        <v>259.27673175812998</v>
      </c>
      <c r="BU3" s="73">
        <v>30.213172114838699</v>
      </c>
      <c r="BV3" s="73"/>
      <c r="BW3" s="73"/>
      <c r="BX3" s="73"/>
      <c r="BY3" s="23">
        <f t="shared" ref="BY3:BY15" si="0">IF(AM3&lt;&gt;0,AA3/AM3,"")</f>
        <v>8.0001550521258992E-3</v>
      </c>
      <c r="BZ3" s="66">
        <f t="shared" ref="BZ3:BZ15" si="1">IF(B3&lt;&gt;0,(S3-B3)/B3,"")</f>
        <v>-0.74248723889675161</v>
      </c>
      <c r="CA3" s="66">
        <f t="shared" ref="CA3:CA15" si="2">IF(C3&lt;&gt;0,(AH3-C3)/C3,"")</f>
        <v>-0.7355059270143286</v>
      </c>
      <c r="CB3" s="66">
        <f t="shared" ref="CB3:CB15" si="3">IF(D3&lt;&gt;0,(AM3-D3)/D3,"")</f>
        <v>-0.72971272000657872</v>
      </c>
      <c r="CC3" s="66">
        <f t="shared" ref="CC3:CC15" si="4">IF(E3&lt;&gt;0,(AX3-E3)/E3,"")</f>
        <v>-0.73081522410656208</v>
      </c>
      <c r="CD3" s="66">
        <f t="shared" ref="CD3:CD15" si="5">IF(F3&lt;&gt;0,(AY3-F3)/F3,"")</f>
        <v>-0.7314815832399314</v>
      </c>
      <c r="CE3" s="66">
        <f t="shared" ref="CE3:CE15" si="6">IF(G3&lt;&gt;0,(BM3-G3)/G3,"")</f>
        <v>-0.73141077153114209</v>
      </c>
      <c r="CF3" s="66">
        <f t="shared" ref="CF3:CF15" si="7">IF(H3&lt;&gt;0,(BT3-H3)/H3,"")</f>
        <v>-0.74848014070260183</v>
      </c>
      <c r="CG3" s="66"/>
      <c r="CH3" s="66"/>
      <c r="CI3" s="66"/>
      <c r="CJ3" s="66"/>
      <c r="CK3" s="66"/>
      <c r="CL3" s="66"/>
    </row>
    <row r="4" spans="1:90" x14ac:dyDescent="0.25">
      <c r="A4" s="95" t="s">
        <v>351</v>
      </c>
      <c r="B4" s="73">
        <v>5724.19</v>
      </c>
      <c r="C4" s="73">
        <v>31.24</v>
      </c>
      <c r="D4" s="73">
        <v>671.97</v>
      </c>
      <c r="E4" s="73">
        <v>137.35</v>
      </c>
      <c r="F4" s="73">
        <v>38.39</v>
      </c>
      <c r="G4" s="73">
        <v>4.42</v>
      </c>
      <c r="H4" s="73">
        <v>325.17</v>
      </c>
      <c r="I4" s="90"/>
      <c r="J4" s="90" t="s">
        <v>351</v>
      </c>
      <c r="K4" s="73">
        <v>0</v>
      </c>
      <c r="L4" s="73">
        <v>0.17588710596251</v>
      </c>
      <c r="M4" s="73">
        <v>5.5691327172671503</v>
      </c>
      <c r="N4" s="73">
        <v>5.5691327172671503</v>
      </c>
      <c r="O4" s="73">
        <v>1.84943022156451</v>
      </c>
      <c r="P4" s="73">
        <v>4.9297265200593E-2</v>
      </c>
      <c r="Q4" s="73">
        <v>14.429689676127801</v>
      </c>
      <c r="R4" s="73">
        <v>32.705947235679602</v>
      </c>
      <c r="S4" s="73">
        <v>5724.3421793790603</v>
      </c>
      <c r="T4" s="73">
        <v>25.280051778964499</v>
      </c>
      <c r="U4" s="73">
        <v>6.45049050414194</v>
      </c>
      <c r="V4" s="73">
        <v>11.314754281188501</v>
      </c>
      <c r="W4" s="73">
        <v>0</v>
      </c>
      <c r="X4" s="73">
        <v>0</v>
      </c>
      <c r="Y4" s="73">
        <v>8.1237715546663498</v>
      </c>
      <c r="Z4" s="73">
        <v>8.1237715546663498</v>
      </c>
      <c r="AA4" s="73">
        <v>5.3786303124500501</v>
      </c>
      <c r="AB4" s="73">
        <v>9.5293556007870404</v>
      </c>
      <c r="AC4" s="73">
        <v>8.8284050067185801E-2</v>
      </c>
      <c r="AD4" s="73">
        <v>2.2293158719438599</v>
      </c>
      <c r="AE4" s="73">
        <v>0.71608120972017897</v>
      </c>
      <c r="AF4" s="73">
        <v>0</v>
      </c>
      <c r="AG4" s="73">
        <v>0.11786329932985</v>
      </c>
      <c r="AH4" s="73">
        <v>31.251057171359701</v>
      </c>
      <c r="AI4" s="73">
        <v>0</v>
      </c>
      <c r="AJ4" s="73">
        <v>331.747908860927</v>
      </c>
      <c r="AK4" s="73">
        <v>605.094988563524</v>
      </c>
      <c r="AL4" s="73">
        <v>61.8542594950313</v>
      </c>
      <c r="AM4" s="73">
        <v>672.327878371005</v>
      </c>
      <c r="AN4" s="73">
        <v>0</v>
      </c>
      <c r="AO4" s="73">
        <v>14.1956349939648</v>
      </c>
      <c r="AP4" s="73">
        <v>2.5271104570732499E-2</v>
      </c>
      <c r="AQ4" s="73">
        <v>149.725556566742</v>
      </c>
      <c r="AR4" s="73">
        <v>0.104095118415758</v>
      </c>
      <c r="AS4" s="73">
        <v>3.7507891995568698E-2</v>
      </c>
      <c r="AT4" s="73">
        <v>17.410378919404501</v>
      </c>
      <c r="AU4" s="73">
        <v>0.72674349774301805</v>
      </c>
      <c r="AV4" s="73">
        <v>6.1798089695045501E-2</v>
      </c>
      <c r="AW4" s="73">
        <v>4.6619190132111896E-3</v>
      </c>
      <c r="AX4" s="73">
        <v>137.38616543703799</v>
      </c>
      <c r="AY4" s="73">
        <v>38.390052957224803</v>
      </c>
      <c r="AZ4" s="73">
        <v>98.996112479813604</v>
      </c>
      <c r="BA4" s="73">
        <v>0.64662477884885605</v>
      </c>
      <c r="BB4" s="73">
        <v>6.8326438378059498E-3</v>
      </c>
      <c r="BC4" s="73">
        <v>3.7460294206804501</v>
      </c>
      <c r="BD4" s="73">
        <v>1.4635929826881999E-2</v>
      </c>
      <c r="BE4" s="73">
        <v>3.0619917657368698</v>
      </c>
      <c r="BF4" s="73">
        <v>0.19464605345106001</v>
      </c>
      <c r="BG4" s="73">
        <v>5.1898423144121603E-2</v>
      </c>
      <c r="BH4" s="73">
        <v>11.2990834284076</v>
      </c>
      <c r="BI4" s="73">
        <v>1.9283940997084299</v>
      </c>
      <c r="BJ4" s="73">
        <v>0.56738724736409696</v>
      </c>
      <c r="BK4" s="73">
        <v>0.40817890507448801</v>
      </c>
      <c r="BL4" s="73">
        <v>2.22878200146607E-2</v>
      </c>
      <c r="BM4" s="73">
        <v>4.4247997927655298</v>
      </c>
      <c r="BN4" s="73">
        <v>7.0752420315679796</v>
      </c>
      <c r="BO4" s="73">
        <v>0</v>
      </c>
      <c r="BP4" s="73">
        <v>1.76608106018066E-2</v>
      </c>
      <c r="BQ4" s="73">
        <v>36.911085992934197</v>
      </c>
      <c r="BR4" s="73">
        <v>0</v>
      </c>
      <c r="BS4" s="73">
        <v>3.15657333619933</v>
      </c>
      <c r="BT4" s="73">
        <v>325.12019180211303</v>
      </c>
      <c r="BU4" s="73">
        <v>41.2498137082843</v>
      </c>
      <c r="BV4" s="73"/>
      <c r="BW4" s="73"/>
      <c r="BX4" s="73"/>
      <c r="BY4" s="23">
        <f t="shared" si="0"/>
        <v>8.0000108362039482E-3</v>
      </c>
      <c r="BZ4" s="66">
        <f t="shared" si="1"/>
        <v>2.6585312343008568E-5</v>
      </c>
      <c r="CA4" s="66">
        <f t="shared" si="2"/>
        <v>3.539427451889412E-4</v>
      </c>
      <c r="CB4" s="66">
        <f t="shared" si="3"/>
        <v>5.3258087564172802E-4</v>
      </c>
      <c r="CC4" s="66">
        <f t="shared" si="4"/>
        <v>2.6330860602834949E-4</v>
      </c>
      <c r="CD4" s="66">
        <f t="shared" si="5"/>
        <v>1.3794536286193435E-6</v>
      </c>
      <c r="CE4" s="66">
        <f t="shared" si="6"/>
        <v>1.0859259650520105E-3</v>
      </c>
      <c r="CF4" s="66">
        <f t="shared" si="7"/>
        <v>-1.5317587073527414E-4</v>
      </c>
      <c r="CG4" s="66"/>
      <c r="CH4" s="66"/>
      <c r="CI4" s="66"/>
      <c r="CJ4" s="66"/>
      <c r="CK4" s="66"/>
      <c r="CL4" s="66"/>
    </row>
    <row r="5" spans="1:90" x14ac:dyDescent="0.25">
      <c r="A5" s="95" t="s">
        <v>352</v>
      </c>
      <c r="B5" s="73">
        <v>27100.33</v>
      </c>
      <c r="C5" s="73">
        <v>154.82</v>
      </c>
      <c r="D5" s="73">
        <v>3580.56</v>
      </c>
      <c r="E5" s="73">
        <v>590.54999999999995</v>
      </c>
      <c r="F5" s="73">
        <v>190.04</v>
      </c>
      <c r="G5" s="73">
        <v>28.25</v>
      </c>
      <c r="H5" s="73">
        <v>1405.65</v>
      </c>
      <c r="I5" s="90"/>
      <c r="J5" s="90" t="s">
        <v>352</v>
      </c>
      <c r="K5" s="73">
        <v>0</v>
      </c>
      <c r="L5" s="73">
        <v>0.71292671130475005</v>
      </c>
      <c r="M5" s="73">
        <v>22.708507939985701</v>
      </c>
      <c r="N5" s="73">
        <v>22.708507939985701</v>
      </c>
      <c r="O5" s="73">
        <v>7.54598860761587</v>
      </c>
      <c r="P5" s="73">
        <v>0.201950241513252</v>
      </c>
      <c r="Q5" s="73">
        <v>59.819723614014698</v>
      </c>
      <c r="R5" s="73">
        <v>132.56757893130899</v>
      </c>
      <c r="S5" s="73">
        <v>27098.7723580085</v>
      </c>
      <c r="T5" s="73">
        <v>102.962471159906</v>
      </c>
      <c r="U5" s="73">
        <v>26.390809744870101</v>
      </c>
      <c r="V5" s="73">
        <v>46.023072779973099</v>
      </c>
      <c r="W5" s="73">
        <v>0</v>
      </c>
      <c r="X5" s="73">
        <v>0</v>
      </c>
      <c r="Y5" s="73">
        <v>33.1437843147758</v>
      </c>
      <c r="Z5" s="73">
        <v>33.1437843147758</v>
      </c>
      <c r="AA5" s="73">
        <v>28.6563279595672</v>
      </c>
      <c r="AB5" s="73">
        <v>41.1222219613419</v>
      </c>
      <c r="AC5" s="73">
        <v>0.36233472277198098</v>
      </c>
      <c r="AD5" s="73">
        <v>9.3700373655274394</v>
      </c>
      <c r="AE5" s="73">
        <v>2.9314141556573299</v>
      </c>
      <c r="AF5" s="73">
        <v>0</v>
      </c>
      <c r="AG5" s="73">
        <v>0.60622402207609205</v>
      </c>
      <c r="AH5" s="73">
        <v>154.851437799346</v>
      </c>
      <c r="AI5" s="73">
        <v>0</v>
      </c>
      <c r="AJ5" s="73">
        <v>1432.3158635779901</v>
      </c>
      <c r="AK5" s="73">
        <v>3223.7910924453099</v>
      </c>
      <c r="AL5" s="73">
        <v>329.54012400998698</v>
      </c>
      <c r="AM5" s="73">
        <v>3581.9875444148602</v>
      </c>
      <c r="AN5" s="73">
        <v>0</v>
      </c>
      <c r="AO5" s="73">
        <v>58.661411095862398</v>
      </c>
      <c r="AP5" s="73">
        <v>0.120112854599668</v>
      </c>
      <c r="AQ5" s="73">
        <v>659.23252154301395</v>
      </c>
      <c r="AR5" s="73">
        <v>0.53042000253531396</v>
      </c>
      <c r="AS5" s="73">
        <v>0.19361058659479499</v>
      </c>
      <c r="AT5" s="73">
        <v>86.854693254407906</v>
      </c>
      <c r="AU5" s="73">
        <v>3.9430203321263</v>
      </c>
      <c r="AV5" s="73">
        <v>0.33925710852802798</v>
      </c>
      <c r="AW5" s="73">
        <v>2.29570506567018E-2</v>
      </c>
      <c r="AX5" s="73">
        <v>590.48313199402503</v>
      </c>
      <c r="AY5" s="73">
        <v>189.97722195362499</v>
      </c>
      <c r="AZ5" s="73">
        <v>400.50591004039899</v>
      </c>
      <c r="BA5" s="73">
        <v>3.5498074813847298</v>
      </c>
      <c r="BB5" s="73">
        <v>3.7055171767610799E-2</v>
      </c>
      <c r="BC5" s="73">
        <v>19.523279485441201</v>
      </c>
      <c r="BD5" s="73">
        <v>6.67493951068414E-2</v>
      </c>
      <c r="BE5" s="73">
        <v>14.714684876844199</v>
      </c>
      <c r="BF5" s="73">
        <v>0.85865670177527098</v>
      </c>
      <c r="BG5" s="73">
        <v>0.25710138505376501</v>
      </c>
      <c r="BH5" s="73">
        <v>53.666217474936197</v>
      </c>
      <c r="BI5" s="73">
        <v>8.3911360573201392</v>
      </c>
      <c r="BJ5" s="73">
        <v>3.0612146364853801</v>
      </c>
      <c r="BK5" s="73">
        <v>2.1165731355787401</v>
      </c>
      <c r="BL5" s="73">
        <v>0.12181101980301701</v>
      </c>
      <c r="BM5" s="73">
        <v>28.260532879181198</v>
      </c>
      <c r="BN5" s="73">
        <v>40.557066244150903</v>
      </c>
      <c r="BO5" s="73">
        <v>0</v>
      </c>
      <c r="BP5" s="73">
        <v>7.2349709594845699E-2</v>
      </c>
      <c r="BQ5" s="73">
        <v>156.811850767594</v>
      </c>
      <c r="BR5" s="73">
        <v>0</v>
      </c>
      <c r="BS5" s="73">
        <v>17.460152866284101</v>
      </c>
      <c r="BT5" s="73">
        <v>1405.2064328665001</v>
      </c>
      <c r="BU5" s="73">
        <v>183.30271943704901</v>
      </c>
      <c r="BV5" s="73"/>
      <c r="BW5" s="73"/>
      <c r="BX5" s="73"/>
      <c r="BY5" s="23">
        <f t="shared" si="0"/>
        <v>8.0001193762521544E-3</v>
      </c>
      <c r="BZ5" s="66">
        <f t="shared" si="1"/>
        <v>-5.7476864359269465E-5</v>
      </c>
      <c r="CA5" s="66">
        <f t="shared" si="2"/>
        <v>2.0306032389877558E-4</v>
      </c>
      <c r="CB5" s="66">
        <f t="shared" si="3"/>
        <v>3.9869305775080488E-4</v>
      </c>
      <c r="CC5" s="66">
        <f t="shared" si="4"/>
        <v>-1.1323004991097271E-4</v>
      </c>
      <c r="CD5" s="66">
        <f t="shared" si="5"/>
        <v>-3.3034122487371817E-4</v>
      </c>
      <c r="CE5" s="66">
        <f t="shared" si="6"/>
        <v>3.728452807503892E-4</v>
      </c>
      <c r="CF5" s="66">
        <f t="shared" si="7"/>
        <v>-3.1556015615550275E-4</v>
      </c>
      <c r="CG5" s="66"/>
      <c r="CH5" s="66"/>
      <c r="CI5" s="66"/>
      <c r="CJ5" s="66"/>
      <c r="CK5" s="66"/>
      <c r="CL5" s="66"/>
    </row>
    <row r="6" spans="1:90" x14ac:dyDescent="0.25">
      <c r="A6" s="95" t="s">
        <v>353</v>
      </c>
      <c r="B6" s="73">
        <v>28729.09</v>
      </c>
      <c r="C6" s="73">
        <v>160.11000000000001</v>
      </c>
      <c r="D6" s="73">
        <v>3303.44</v>
      </c>
      <c r="E6" s="73">
        <v>586.79</v>
      </c>
      <c r="F6" s="73">
        <v>184.5</v>
      </c>
      <c r="G6" s="73">
        <v>24.02</v>
      </c>
      <c r="H6" s="73">
        <v>1605.11</v>
      </c>
      <c r="I6" s="90"/>
      <c r="J6" s="90" t="s">
        <v>353</v>
      </c>
      <c r="K6" s="73">
        <v>0</v>
      </c>
      <c r="L6" s="73">
        <v>0.89733641123254804</v>
      </c>
      <c r="M6" s="73">
        <v>25.692332815377199</v>
      </c>
      <c r="N6" s="73">
        <v>25.692332815377199</v>
      </c>
      <c r="O6" s="73">
        <v>7.9785825608889196</v>
      </c>
      <c r="P6" s="73">
        <v>0.18949100672189201</v>
      </c>
      <c r="Q6" s="73">
        <v>70.113637648131402</v>
      </c>
      <c r="R6" s="73">
        <v>166.87788885309999</v>
      </c>
      <c r="S6" s="73">
        <v>28725.953037142299</v>
      </c>
      <c r="T6" s="73">
        <v>114.471574780336</v>
      </c>
      <c r="U6" s="73">
        <v>31.613296720514501</v>
      </c>
      <c r="V6" s="73">
        <v>52.980849952545398</v>
      </c>
      <c r="W6" s="73">
        <v>30.495652230757699</v>
      </c>
      <c r="X6" s="73">
        <v>0</v>
      </c>
      <c r="Y6" s="73">
        <v>35.190838725728398</v>
      </c>
      <c r="Z6" s="73">
        <v>35.190838725728398</v>
      </c>
      <c r="AA6" s="73">
        <v>26.435625015845702</v>
      </c>
      <c r="AB6" s="73">
        <v>44.0924395729647</v>
      </c>
      <c r="AC6" s="73">
        <v>0.33949068740697802</v>
      </c>
      <c r="AD6" s="73">
        <v>10.6185725132668</v>
      </c>
      <c r="AE6" s="73">
        <v>2.80398425348743</v>
      </c>
      <c r="AF6" s="73">
        <v>0</v>
      </c>
      <c r="AG6" s="73">
        <v>0.53769212031200897</v>
      </c>
      <c r="AH6" s="73">
        <v>160.1268525163</v>
      </c>
      <c r="AI6" s="73">
        <v>0</v>
      </c>
      <c r="AJ6" s="73">
        <v>1636.91887013122</v>
      </c>
      <c r="AK6" s="73">
        <v>2973.9690797356602</v>
      </c>
      <c r="AL6" s="73">
        <v>304.00812998451198</v>
      </c>
      <c r="AM6" s="73">
        <v>3304.4128347360202</v>
      </c>
      <c r="AN6" s="73">
        <v>0</v>
      </c>
      <c r="AO6" s="73">
        <v>66.938779052784099</v>
      </c>
      <c r="AP6" s="73">
        <v>0.12877703004348601</v>
      </c>
      <c r="AQ6" s="73">
        <v>737.11982502686806</v>
      </c>
      <c r="AR6" s="73">
        <v>0.52961497379255595</v>
      </c>
      <c r="AS6" s="73">
        <v>0.18923789524738599</v>
      </c>
      <c r="AT6" s="73">
        <v>79.818610647221803</v>
      </c>
      <c r="AU6" s="73">
        <v>3.7877718436702401</v>
      </c>
      <c r="AV6" s="73">
        <v>0.32105290541620402</v>
      </c>
      <c r="AW6" s="73">
        <v>2.33375276266693E-2</v>
      </c>
      <c r="AX6" s="73">
        <v>586.64647622370296</v>
      </c>
      <c r="AY6" s="73">
        <v>184.39755985052599</v>
      </c>
      <c r="AZ6" s="73">
        <v>402.24891637317597</v>
      </c>
      <c r="BA6" s="73">
        <v>3.3809533887795702</v>
      </c>
      <c r="BB6" s="73">
        <v>3.5622202748061299E-2</v>
      </c>
      <c r="BC6" s="73">
        <v>19.341827631629702</v>
      </c>
      <c r="BD6" s="73">
        <v>7.4055225780849401E-2</v>
      </c>
      <c r="BE6" s="73">
        <v>15.053474429140699</v>
      </c>
      <c r="BF6" s="73">
        <v>0.98236974817705103</v>
      </c>
      <c r="BG6" s="73">
        <v>0.25207500124009902</v>
      </c>
      <c r="BH6" s="73">
        <v>55.336632991065898</v>
      </c>
      <c r="BI6" s="73">
        <v>8.6321029057579199</v>
      </c>
      <c r="BJ6" s="73">
        <v>2.9579060500339001</v>
      </c>
      <c r="BK6" s="73">
        <v>2.0679418200256801</v>
      </c>
      <c r="BL6" s="73">
        <v>0.11629853888677499</v>
      </c>
      <c r="BM6" s="73">
        <v>24.028235740229299</v>
      </c>
      <c r="BN6" s="73">
        <v>34.816690776745602</v>
      </c>
      <c r="BO6" s="73">
        <v>0</v>
      </c>
      <c r="BP6" s="73">
        <v>6.78866357898332E-2</v>
      </c>
      <c r="BQ6" s="73">
        <v>188.657807166124</v>
      </c>
      <c r="BR6" s="73">
        <v>0</v>
      </c>
      <c r="BS6" s="73">
        <v>16.909984113493898</v>
      </c>
      <c r="BT6" s="73">
        <v>1604.4118148999301</v>
      </c>
      <c r="BU6" s="73">
        <v>198.60442435611199</v>
      </c>
      <c r="BV6" s="73"/>
      <c r="BW6" s="73"/>
      <c r="BX6" s="73"/>
      <c r="BY6" s="23">
        <f t="shared" si="0"/>
        <v>8.0000975477259231E-3</v>
      </c>
      <c r="BZ6" s="66">
        <f t="shared" si="1"/>
        <v>-1.09191166782564E-4</v>
      </c>
      <c r="CA6" s="66">
        <f t="shared" si="2"/>
        <v>1.0525586346881077E-4</v>
      </c>
      <c r="CB6" s="66">
        <f t="shared" si="3"/>
        <v>2.9449141985932973E-4</v>
      </c>
      <c r="CC6" s="66">
        <f t="shared" si="4"/>
        <v>-2.4459138072735026E-4</v>
      </c>
      <c r="CD6" s="66">
        <f t="shared" si="5"/>
        <v>-5.5523116246073789E-4</v>
      </c>
      <c r="CE6" s="66">
        <f t="shared" si="6"/>
        <v>3.4287011778930815E-4</v>
      </c>
      <c r="CF6" s="66">
        <f t="shared" si="7"/>
        <v>-4.3497648140616521E-4</v>
      </c>
      <c r="CG6" s="66"/>
      <c r="CH6" s="66"/>
      <c r="CI6" s="66"/>
      <c r="CJ6" s="66"/>
      <c r="CK6" s="66"/>
      <c r="CL6" s="66"/>
    </row>
    <row r="7" spans="1:90" x14ac:dyDescent="0.25">
      <c r="A7" s="95" t="s">
        <v>354</v>
      </c>
      <c r="B7" s="73">
        <v>194587.36</v>
      </c>
      <c r="C7" s="73">
        <v>1230.2</v>
      </c>
      <c r="D7" s="73">
        <v>28635.72</v>
      </c>
      <c r="E7" s="73">
        <v>5106.5200000000004</v>
      </c>
      <c r="F7" s="73">
        <v>1531.45</v>
      </c>
      <c r="G7" s="73">
        <v>162.63</v>
      </c>
      <c r="H7" s="73">
        <v>10838.9</v>
      </c>
      <c r="I7" s="90"/>
      <c r="J7" s="90" t="s">
        <v>354</v>
      </c>
      <c r="K7" s="73">
        <v>0</v>
      </c>
      <c r="L7" s="73">
        <v>5.3277755291037598</v>
      </c>
      <c r="M7" s="73">
        <v>200.41360066131901</v>
      </c>
      <c r="N7" s="73">
        <v>200.41360066131901</v>
      </c>
      <c r="O7" s="73">
        <v>65.751103325120994</v>
      </c>
      <c r="P7" s="73">
        <v>1.91136383843868</v>
      </c>
      <c r="Q7" s="73">
        <v>458.14716183860997</v>
      </c>
      <c r="R7" s="73">
        <v>990.783571312135</v>
      </c>
      <c r="S7" s="73">
        <v>194008.49309016301</v>
      </c>
      <c r="T7" s="73">
        <v>863.13463658757598</v>
      </c>
      <c r="U7" s="73">
        <v>204.67560628284201</v>
      </c>
      <c r="V7" s="73">
        <v>374.54630258569</v>
      </c>
      <c r="W7" s="73">
        <v>140.01641071825401</v>
      </c>
      <c r="X7" s="73">
        <v>0</v>
      </c>
      <c r="Y7" s="73">
        <v>288.63330168752799</v>
      </c>
      <c r="Z7" s="73">
        <v>288.63330168752799</v>
      </c>
      <c r="AA7" s="73">
        <v>228.517215782889</v>
      </c>
      <c r="AB7" s="73">
        <v>302.12687834785601</v>
      </c>
      <c r="AC7" s="73">
        <v>3.4007475979342701</v>
      </c>
      <c r="AD7" s="73">
        <v>67.297911425373002</v>
      </c>
      <c r="AE7" s="73">
        <v>27.392417469424601</v>
      </c>
      <c r="AF7" s="73">
        <v>0</v>
      </c>
      <c r="AG7" s="73">
        <v>3.5627365348897899</v>
      </c>
      <c r="AH7" s="73">
        <v>1227.2088723909601</v>
      </c>
      <c r="AI7" s="73">
        <v>0</v>
      </c>
      <c r="AJ7" s="73">
        <v>11001.605037561199</v>
      </c>
      <c r="AK7" s="73">
        <v>25706.940561627402</v>
      </c>
      <c r="AL7" s="73">
        <v>2627.7151584296398</v>
      </c>
      <c r="AM7" s="73">
        <v>28563.172935839899</v>
      </c>
      <c r="AN7" s="73">
        <v>0</v>
      </c>
      <c r="AO7" s="73">
        <v>467.742546184074</v>
      </c>
      <c r="AP7" s="73">
        <v>0.89029635631100601</v>
      </c>
      <c r="AQ7" s="73">
        <v>4924.1487386034796</v>
      </c>
      <c r="AR7" s="73">
        <v>4.0207752553227802</v>
      </c>
      <c r="AS7" s="73">
        <v>1.4764787777575701</v>
      </c>
      <c r="AT7" s="73">
        <v>733.17411443090305</v>
      </c>
      <c r="AU7" s="73">
        <v>29.588833810082701</v>
      </c>
      <c r="AV7" s="73">
        <v>2.5544832641633102</v>
      </c>
      <c r="AW7" s="73">
        <v>0.17526409717973701</v>
      </c>
      <c r="AX7" s="73">
        <v>5090.7201627451896</v>
      </c>
      <c r="AY7" s="73">
        <v>1526.03878408483</v>
      </c>
      <c r="AZ7" s="73">
        <v>3564.6813786603602</v>
      </c>
      <c r="BA7" s="73">
        <v>26.635646092031902</v>
      </c>
      <c r="BB7" s="73">
        <v>0.27788296764166098</v>
      </c>
      <c r="BC7" s="73">
        <v>146.377289196801</v>
      </c>
      <c r="BD7" s="73">
        <v>0.493085996792274</v>
      </c>
      <c r="BE7" s="73">
        <v>114.25427944686</v>
      </c>
      <c r="BF7" s="73">
        <v>6.3147575191388698</v>
      </c>
      <c r="BG7" s="73">
        <v>2.0423657798574699</v>
      </c>
      <c r="BH7" s="73">
        <v>417.74491266940998</v>
      </c>
      <c r="BI7" s="73">
        <v>74.444713458886397</v>
      </c>
      <c r="BJ7" s="73">
        <v>22.934909858518299</v>
      </c>
      <c r="BK7" s="73">
        <v>16.168912404856801</v>
      </c>
      <c r="BL7" s="73">
        <v>0.91449616120195998</v>
      </c>
      <c r="BM7" s="73">
        <v>162.25449230311301</v>
      </c>
      <c r="BN7" s="73">
        <v>248.03796104962001</v>
      </c>
      <c r="BO7" s="73">
        <v>0</v>
      </c>
      <c r="BP7" s="73">
        <v>0.68479071268109604</v>
      </c>
      <c r="BQ7" s="73">
        <v>1189.24206687897</v>
      </c>
      <c r="BR7" s="73">
        <v>0</v>
      </c>
      <c r="BS7" s="73">
        <v>111.604709171778</v>
      </c>
      <c r="BT7" s="73">
        <v>10791.654542348</v>
      </c>
      <c r="BU7" s="73">
        <v>1271.6760573593001</v>
      </c>
      <c r="BV7" s="73"/>
      <c r="BW7" s="73"/>
      <c r="BX7" s="73"/>
      <c r="BY7" s="23">
        <f t="shared" si="0"/>
        <v>8.0004142500623571E-3</v>
      </c>
      <c r="BZ7" s="66">
        <f t="shared" si="1"/>
        <v>-2.9748433291708768E-3</v>
      </c>
      <c r="CA7" s="66">
        <f t="shared" si="2"/>
        <v>-2.4314157121118106E-3</v>
      </c>
      <c r="CB7" s="66">
        <f t="shared" si="3"/>
        <v>-2.5334464843245535E-3</v>
      </c>
      <c r="CC7" s="66">
        <f t="shared" si="4"/>
        <v>-3.0940517720112483E-3</v>
      </c>
      <c r="CD7" s="66">
        <f t="shared" si="5"/>
        <v>-3.5333937870449784E-3</v>
      </c>
      <c r="CE7" s="66">
        <f t="shared" si="6"/>
        <v>-2.3089694206910433E-3</v>
      </c>
      <c r="CF7" s="66">
        <f t="shared" si="7"/>
        <v>-4.3588793744752195E-3</v>
      </c>
      <c r="CG7" s="66"/>
      <c r="CH7" s="66"/>
      <c r="CI7" s="66"/>
      <c r="CJ7" s="66"/>
      <c r="CK7" s="66"/>
      <c r="CL7" s="66"/>
    </row>
    <row r="8" spans="1:90" x14ac:dyDescent="0.25">
      <c r="A8" s="95" t="s">
        <v>355</v>
      </c>
      <c r="B8" s="73">
        <v>365371.34</v>
      </c>
      <c r="C8" s="73">
        <v>2357.6799999999998</v>
      </c>
      <c r="D8" s="73">
        <v>46574.7</v>
      </c>
      <c r="E8" s="73">
        <v>8483.36</v>
      </c>
      <c r="F8" s="73">
        <v>2681</v>
      </c>
      <c r="G8" s="73">
        <v>349.33</v>
      </c>
      <c r="H8" s="73">
        <v>19490.8</v>
      </c>
      <c r="I8" s="90"/>
      <c r="J8" s="90" t="s">
        <v>355</v>
      </c>
      <c r="K8" s="73">
        <v>0</v>
      </c>
      <c r="L8" s="73">
        <v>10.763825113329601</v>
      </c>
      <c r="M8" s="73">
        <v>344.077861017543</v>
      </c>
      <c r="N8" s="73">
        <v>344.077861017543</v>
      </c>
      <c r="O8" s="73">
        <v>105.264830797466</v>
      </c>
      <c r="P8" s="73">
        <v>2.6840524933507499</v>
      </c>
      <c r="Q8" s="73">
        <v>833.85355848231598</v>
      </c>
      <c r="R8" s="73">
        <v>2001.91086048953</v>
      </c>
      <c r="S8" s="73">
        <v>365241.94628482597</v>
      </c>
      <c r="T8" s="73">
        <v>1469.2041959569401</v>
      </c>
      <c r="U8" s="73">
        <v>388.23028438863003</v>
      </c>
      <c r="V8" s="73">
        <v>666.96142819623196</v>
      </c>
      <c r="W8" s="73">
        <v>587.70818601145299</v>
      </c>
      <c r="X8" s="73">
        <v>0</v>
      </c>
      <c r="Y8" s="73">
        <v>464.22507232637201</v>
      </c>
      <c r="Z8" s="73">
        <v>464.22507232637201</v>
      </c>
      <c r="AA8" s="73">
        <v>372.65719164227801</v>
      </c>
      <c r="AB8" s="73">
        <v>506.09955153799899</v>
      </c>
      <c r="AC8" s="73">
        <v>4.7640230958790104</v>
      </c>
      <c r="AD8" s="73">
        <v>124.041926251237</v>
      </c>
      <c r="AE8" s="73">
        <v>39.257972535480597</v>
      </c>
      <c r="AF8" s="73">
        <v>0</v>
      </c>
      <c r="AG8" s="73">
        <v>5.9315754974139701</v>
      </c>
      <c r="AH8" s="73">
        <v>2358.0526670965601</v>
      </c>
      <c r="AI8" s="73">
        <v>0</v>
      </c>
      <c r="AJ8" s="73">
        <v>19869.156006768098</v>
      </c>
      <c r="AK8" s="73">
        <v>41923.814048071697</v>
      </c>
      <c r="AL8" s="73">
        <v>4285.5026317674901</v>
      </c>
      <c r="AM8" s="73">
        <v>46581.973871481503</v>
      </c>
      <c r="AN8" s="73">
        <v>0</v>
      </c>
      <c r="AO8" s="73">
        <v>836.80430777074105</v>
      </c>
      <c r="AP8" s="73">
        <v>1.8510803970524199</v>
      </c>
      <c r="AQ8" s="73">
        <v>8730.0033673341095</v>
      </c>
      <c r="AR8" s="73">
        <v>7.8885141398942897</v>
      </c>
      <c r="AS8" s="73">
        <v>2.8504089794253602</v>
      </c>
      <c r="AT8" s="73">
        <v>1155.5092821199601</v>
      </c>
      <c r="AU8" s="73">
        <v>58.466815588882099</v>
      </c>
      <c r="AV8" s="73">
        <v>5.0004627501557</v>
      </c>
      <c r="AW8" s="73">
        <v>0.34131122869094999</v>
      </c>
      <c r="AX8" s="73">
        <v>8481.1081727618894</v>
      </c>
      <c r="AY8" s="73">
        <v>2678.9617616109099</v>
      </c>
      <c r="AZ8" s="73">
        <v>5802.1464111509804</v>
      </c>
      <c r="BA8" s="73">
        <v>52.529463229660998</v>
      </c>
      <c r="BB8" s="73">
        <v>0.54991125294179199</v>
      </c>
      <c r="BC8" s="73">
        <v>292.06388156770601</v>
      </c>
      <c r="BD8" s="73">
        <v>1.0406763339340901</v>
      </c>
      <c r="BE8" s="73">
        <v>216.28330087027399</v>
      </c>
      <c r="BF8" s="73">
        <v>13.5459242602115</v>
      </c>
      <c r="BG8" s="73">
        <v>3.6673929352888299</v>
      </c>
      <c r="BH8" s="73">
        <v>788.96263672789905</v>
      </c>
      <c r="BI8" s="73">
        <v>117.032270903597</v>
      </c>
      <c r="BJ8" s="73">
        <v>45.506496139155701</v>
      </c>
      <c r="BK8" s="73">
        <v>31.101269972497299</v>
      </c>
      <c r="BL8" s="73">
        <v>1.80293311728038</v>
      </c>
      <c r="BM8" s="73">
        <v>349.40240502212799</v>
      </c>
      <c r="BN8" s="73">
        <v>436.31746172985697</v>
      </c>
      <c r="BO8" s="73">
        <v>0</v>
      </c>
      <c r="BP8" s="73">
        <v>0.96158305737440497</v>
      </c>
      <c r="BQ8" s="73">
        <v>2241.8048907464299</v>
      </c>
      <c r="BR8" s="73">
        <v>0</v>
      </c>
      <c r="BS8" s="73">
        <v>208.89118270474</v>
      </c>
      <c r="BT8" s="73">
        <v>19470.2874474335</v>
      </c>
      <c r="BU8" s="73">
        <v>2276.5544381493301</v>
      </c>
      <c r="BV8" s="73"/>
      <c r="BW8" s="73"/>
      <c r="BX8" s="73"/>
      <c r="BY8" s="23">
        <f t="shared" si="0"/>
        <v>8.0000300689367487E-3</v>
      </c>
      <c r="BZ8" s="66">
        <f t="shared" si="1"/>
        <v>-3.541430347931882E-4</v>
      </c>
      <c r="CA8" s="66">
        <f t="shared" si="2"/>
        <v>1.5806517278012082E-4</v>
      </c>
      <c r="CB8" s="66">
        <f t="shared" si="3"/>
        <v>1.5617645377223946E-4</v>
      </c>
      <c r="CC8" s="66">
        <f t="shared" si="4"/>
        <v>-2.6544049033769854E-4</v>
      </c>
      <c r="CD8" s="66">
        <f t="shared" si="5"/>
        <v>-7.602530358411455E-4</v>
      </c>
      <c r="CE8" s="66">
        <f t="shared" si="6"/>
        <v>2.0726826246818047E-4</v>
      </c>
      <c r="CF8" s="66">
        <f t="shared" si="7"/>
        <v>-1.0524223000851133E-3</v>
      </c>
      <c r="CG8" s="66"/>
      <c r="CH8" s="66"/>
      <c r="CI8" s="66"/>
      <c r="CJ8" s="66"/>
      <c r="CK8" s="66"/>
      <c r="CL8" s="66"/>
    </row>
    <row r="9" spans="1:90" x14ac:dyDescent="0.25">
      <c r="A9" s="95" t="s">
        <v>356</v>
      </c>
      <c r="B9" s="73">
        <v>59010.7</v>
      </c>
      <c r="C9" s="73">
        <v>313.43</v>
      </c>
      <c r="D9" s="73">
        <v>6447.2</v>
      </c>
      <c r="E9" s="73">
        <v>1249.01</v>
      </c>
      <c r="F9" s="73">
        <v>377.63</v>
      </c>
      <c r="G9" s="73">
        <v>28.1</v>
      </c>
      <c r="H9" s="73">
        <v>3837.13</v>
      </c>
      <c r="I9" s="90"/>
      <c r="J9" s="90" t="s">
        <v>356</v>
      </c>
      <c r="K9" s="73">
        <v>0</v>
      </c>
      <c r="L9" s="73">
        <v>2.2390105754845999</v>
      </c>
      <c r="M9" s="73">
        <v>65.336612099671001</v>
      </c>
      <c r="N9" s="73">
        <v>65.336612099671001</v>
      </c>
      <c r="O9" s="73">
        <v>19.327415598802901</v>
      </c>
      <c r="P9" s="73">
        <v>0.44904905999834599</v>
      </c>
      <c r="Q9" s="73">
        <v>165.20173207065801</v>
      </c>
      <c r="R9" s="73">
        <v>416.440107909853</v>
      </c>
      <c r="S9" s="73">
        <v>58571.892811719699</v>
      </c>
      <c r="T9" s="73">
        <v>279.94888634997199</v>
      </c>
      <c r="U9" s="73">
        <v>78.314994473122894</v>
      </c>
      <c r="V9" s="73">
        <v>130.32606478281701</v>
      </c>
      <c r="W9" s="73">
        <v>130.91978254560999</v>
      </c>
      <c r="X9" s="73">
        <v>0</v>
      </c>
      <c r="Y9" s="73">
        <v>85.449153433092505</v>
      </c>
      <c r="Z9" s="73">
        <v>85.449153433092505</v>
      </c>
      <c r="AA9" s="73">
        <v>51.179922948461297</v>
      </c>
      <c r="AB9" s="73">
        <v>97.323600141095895</v>
      </c>
      <c r="AC9" s="73">
        <v>0.79660807365972797</v>
      </c>
      <c r="AD9" s="73">
        <v>24.899697861412999</v>
      </c>
      <c r="AE9" s="73">
        <v>6.6674294925511299</v>
      </c>
      <c r="AF9" s="73">
        <v>0</v>
      </c>
      <c r="AG9" s="73">
        <v>1.1307544730617201</v>
      </c>
      <c r="AH9" s="73">
        <v>311.11584406708602</v>
      </c>
      <c r="AI9" s="73">
        <v>0</v>
      </c>
      <c r="AJ9" s="73">
        <v>3887.3077960945102</v>
      </c>
      <c r="AK9" s="73">
        <v>5757.6805804769701</v>
      </c>
      <c r="AL9" s="73">
        <v>588.56197953008495</v>
      </c>
      <c r="AM9" s="73">
        <v>6397.4224829555096</v>
      </c>
      <c r="AN9" s="73">
        <v>0</v>
      </c>
      <c r="AO9" s="73">
        <v>163.69989591428299</v>
      </c>
      <c r="AP9" s="73">
        <v>0.27384126721671898</v>
      </c>
      <c r="AQ9" s="73">
        <v>1699.39091213809</v>
      </c>
      <c r="AR9" s="73">
        <v>1.0544273769958701</v>
      </c>
      <c r="AS9" s="73">
        <v>0.366879600081571</v>
      </c>
      <c r="AT9" s="73">
        <v>159.45309347046</v>
      </c>
      <c r="AU9" s="73">
        <v>7.0945128060979803</v>
      </c>
      <c r="AV9" s="73">
        <v>0.58892563258872199</v>
      </c>
      <c r="AW9" s="73">
        <v>4.77414617746105E-2</v>
      </c>
      <c r="AX9" s="73">
        <v>1239.7750625153601</v>
      </c>
      <c r="AY9" s="73">
        <v>374.39521000457398</v>
      </c>
      <c r="AZ9" s="73">
        <v>865.37985251078999</v>
      </c>
      <c r="BA9" s="73">
        <v>6.2561391557399997</v>
      </c>
      <c r="BB9" s="73">
        <v>6.6728451197936398E-2</v>
      </c>
      <c r="BC9" s="73">
        <v>37.736269669361803</v>
      </c>
      <c r="BD9" s="73">
        <v>0.16303459603057799</v>
      </c>
      <c r="BE9" s="73">
        <v>31.517936694279499</v>
      </c>
      <c r="BF9" s="73">
        <v>2.2271226927252901</v>
      </c>
      <c r="BG9" s="73">
        <v>0.51287571994686798</v>
      </c>
      <c r="BH9" s="73">
        <v>117.213630406146</v>
      </c>
      <c r="BI9" s="73">
        <v>20.9408469150614</v>
      </c>
      <c r="BJ9" s="73">
        <v>5.5766590056052499</v>
      </c>
      <c r="BK9" s="73">
        <v>4.0293938942993801</v>
      </c>
      <c r="BL9" s="73">
        <v>0.21599810402508801</v>
      </c>
      <c r="BM9" s="73">
        <v>27.896070415626301</v>
      </c>
      <c r="BN9" s="73">
        <v>81.903173161593202</v>
      </c>
      <c r="BO9" s="73">
        <v>0</v>
      </c>
      <c r="BP9" s="73">
        <v>0.160892521442043</v>
      </c>
      <c r="BQ9" s="73">
        <v>446.974810520235</v>
      </c>
      <c r="BR9" s="73">
        <v>0</v>
      </c>
      <c r="BS9" s="73">
        <v>40.308892766084099</v>
      </c>
      <c r="BT9" s="73">
        <v>3806.8234907984502</v>
      </c>
      <c r="BU9" s="73">
        <v>448.77339348258698</v>
      </c>
      <c r="BV9" s="73"/>
      <c r="BW9" s="73"/>
      <c r="BX9" s="73"/>
      <c r="BY9" s="23">
        <f t="shared" si="0"/>
        <v>8.0000848911915175E-3</v>
      </c>
      <c r="BZ9" s="66">
        <f t="shared" si="1"/>
        <v>-7.4360613970059306E-3</v>
      </c>
      <c r="CA9" s="66">
        <f t="shared" si="2"/>
        <v>-7.3833262065341248E-3</v>
      </c>
      <c r="CB9" s="66">
        <f t="shared" si="3"/>
        <v>-7.7207961664738489E-3</v>
      </c>
      <c r="CC9" s="66">
        <f t="shared" si="4"/>
        <v>-7.3938058819704297E-3</v>
      </c>
      <c r="CD9" s="66">
        <f t="shared" si="5"/>
        <v>-8.5660302291290756E-3</v>
      </c>
      <c r="CE9" s="66">
        <f t="shared" si="6"/>
        <v>-7.2572805826939544E-3</v>
      </c>
      <c r="CF9" s="66">
        <f t="shared" si="7"/>
        <v>-7.898223203683467E-3</v>
      </c>
      <c r="CG9" s="66"/>
      <c r="CH9" s="66"/>
      <c r="CI9" s="66"/>
      <c r="CJ9" s="66"/>
      <c r="CK9" s="66"/>
      <c r="CL9" s="66"/>
    </row>
    <row r="10" spans="1:90" x14ac:dyDescent="0.25">
      <c r="A10" s="95" t="s">
        <v>357</v>
      </c>
      <c r="B10" s="73">
        <v>109159.33</v>
      </c>
      <c r="C10" s="73">
        <v>470.62</v>
      </c>
      <c r="D10" s="73">
        <v>12846.68</v>
      </c>
      <c r="E10" s="73">
        <v>2127.94</v>
      </c>
      <c r="F10" s="73">
        <v>694.07</v>
      </c>
      <c r="G10" s="73">
        <v>56.34</v>
      </c>
      <c r="H10" s="73">
        <v>6508.23</v>
      </c>
      <c r="I10" s="90"/>
      <c r="J10" s="90" t="s">
        <v>357</v>
      </c>
      <c r="K10" s="73">
        <v>0</v>
      </c>
      <c r="L10" s="73">
        <v>3.6800963511786402</v>
      </c>
      <c r="M10" s="73">
        <v>114.116349841366</v>
      </c>
      <c r="N10" s="73">
        <v>114.116349841366</v>
      </c>
      <c r="O10" s="73">
        <v>34.7784623423006</v>
      </c>
      <c r="P10" s="73">
        <v>0.86650916487618401</v>
      </c>
      <c r="Q10" s="73">
        <v>278.64468093808802</v>
      </c>
      <c r="R10" s="73">
        <v>684.42843357485003</v>
      </c>
      <c r="S10" s="73">
        <v>108005.834946565</v>
      </c>
      <c r="T10" s="73">
        <v>490.114503072471</v>
      </c>
      <c r="U10" s="73">
        <v>131.44597962433201</v>
      </c>
      <c r="V10" s="73">
        <v>224.01328311678401</v>
      </c>
      <c r="W10" s="73">
        <v>183.41613569611499</v>
      </c>
      <c r="X10" s="73">
        <v>0</v>
      </c>
      <c r="Y10" s="73">
        <v>153.43823345866599</v>
      </c>
      <c r="Z10" s="73">
        <v>153.43823345866599</v>
      </c>
      <c r="AA10" s="73">
        <v>101.705749764381</v>
      </c>
      <c r="AB10" s="73">
        <v>167.93901099004</v>
      </c>
      <c r="AC10" s="73">
        <v>1.53618989255774</v>
      </c>
      <c r="AD10" s="73">
        <v>42.067474709984097</v>
      </c>
      <c r="AE10" s="73">
        <v>12.7123951463042</v>
      </c>
      <c r="AF10" s="73">
        <v>0</v>
      </c>
      <c r="AG10" s="73">
        <v>1.9774100687726299</v>
      </c>
      <c r="AH10" s="73">
        <v>465.7090451231</v>
      </c>
      <c r="AI10" s="73">
        <v>0</v>
      </c>
      <c r="AJ10" s="73">
        <v>6570.0816040829504</v>
      </c>
      <c r="AK10" s="73">
        <v>11441.9888170549</v>
      </c>
      <c r="AL10" s="73">
        <v>1169.64730920374</v>
      </c>
      <c r="AM10" s="73">
        <v>12713.341876023</v>
      </c>
      <c r="AN10" s="73">
        <v>0</v>
      </c>
      <c r="AO10" s="73">
        <v>280.48779818890199</v>
      </c>
      <c r="AP10" s="73">
        <v>0.482075001240099</v>
      </c>
      <c r="AQ10" s="73">
        <v>2873.97528472362</v>
      </c>
      <c r="AR10" s="73">
        <v>1.74788461008504</v>
      </c>
      <c r="AS10" s="73">
        <v>0.59270346180767897</v>
      </c>
      <c r="AT10" s="73">
        <v>307.60826512784001</v>
      </c>
      <c r="AU10" s="73">
        <v>10.583956745316501</v>
      </c>
      <c r="AV10" s="73">
        <v>0.85439386674162399</v>
      </c>
      <c r="AW10" s="73">
        <v>8.2802416265700896E-2</v>
      </c>
      <c r="AX10" s="73">
        <v>2105.44735222694</v>
      </c>
      <c r="AY10" s="73">
        <v>685.78685387214296</v>
      </c>
      <c r="AZ10" s="73">
        <v>1419.66049835479</v>
      </c>
      <c r="BA10" s="73">
        <v>9.1453652783059596</v>
      </c>
      <c r="BB10" s="73">
        <v>9.9484493240077798E-2</v>
      </c>
      <c r="BC10" s="73">
        <v>59.918682517898802</v>
      </c>
      <c r="BD10" s="73">
        <v>0.29852794082794498</v>
      </c>
      <c r="BE10" s="73">
        <v>57.3412889322464</v>
      </c>
      <c r="BF10" s="73">
        <v>4.2008927616748402</v>
      </c>
      <c r="BG10" s="73">
        <v>0.92922953973004396</v>
      </c>
      <c r="BH10" s="73">
        <v>216.61844728473201</v>
      </c>
      <c r="BI10" s="73">
        <v>37.617615952644698</v>
      </c>
      <c r="BJ10" s="73">
        <v>8.3969280797191299</v>
      </c>
      <c r="BK10" s="73">
        <v>6.5679298048358401</v>
      </c>
      <c r="BL10" s="73">
        <v>0.317996009634198</v>
      </c>
      <c r="BM10" s="73">
        <v>55.7451615712341</v>
      </c>
      <c r="BN10" s="73">
        <v>142.07129102207301</v>
      </c>
      <c r="BO10" s="73">
        <v>0</v>
      </c>
      <c r="BP10" s="73">
        <v>0.310422530950136</v>
      </c>
      <c r="BQ10" s="73">
        <v>742.22819456340096</v>
      </c>
      <c r="BR10" s="73">
        <v>0</v>
      </c>
      <c r="BS10" s="73">
        <v>67.529473232030895</v>
      </c>
      <c r="BT10" s="73">
        <v>6435.0112534929403</v>
      </c>
      <c r="BU10" s="73">
        <v>760.23833333719097</v>
      </c>
      <c r="BV10" s="73"/>
      <c r="BW10" s="73"/>
      <c r="BX10" s="73"/>
      <c r="BY10" s="23">
        <f t="shared" si="0"/>
        <v>7.999922503161434E-3</v>
      </c>
      <c r="BZ10" s="66">
        <f t="shared" si="1"/>
        <v>-1.0567077073805843E-2</v>
      </c>
      <c r="CA10" s="66">
        <f t="shared" si="2"/>
        <v>-1.0435074745867169E-2</v>
      </c>
      <c r="CB10" s="66">
        <f t="shared" si="3"/>
        <v>-1.0379189329616723E-2</v>
      </c>
      <c r="CC10" s="66">
        <f t="shared" si="4"/>
        <v>-1.0570151307395918E-2</v>
      </c>
      <c r="CD10" s="66">
        <f t="shared" si="5"/>
        <v>-1.1934165326058024E-2</v>
      </c>
      <c r="CE10" s="66">
        <f t="shared" si="6"/>
        <v>-1.0558012580154487E-2</v>
      </c>
      <c r="CF10" s="66">
        <f t="shared" si="7"/>
        <v>-1.125017808329749E-2</v>
      </c>
      <c r="CG10" s="66"/>
      <c r="CH10" s="66"/>
      <c r="CI10" s="66"/>
      <c r="CJ10" s="66"/>
      <c r="CK10" s="66"/>
      <c r="CL10" s="66"/>
    </row>
    <row r="11" spans="1:90" x14ac:dyDescent="0.25">
      <c r="A11" s="95" t="s">
        <v>358</v>
      </c>
      <c r="B11" s="73">
        <v>208892.73</v>
      </c>
      <c r="C11" s="73">
        <v>1041.8800000000001</v>
      </c>
      <c r="D11" s="73">
        <v>33363.769999999997</v>
      </c>
      <c r="E11" s="73">
        <v>4645.7700000000004</v>
      </c>
      <c r="F11" s="73">
        <v>1642.61</v>
      </c>
      <c r="G11" s="73">
        <v>108.4</v>
      </c>
      <c r="H11" s="73">
        <v>12857.59</v>
      </c>
      <c r="I11" s="90"/>
      <c r="J11" s="90" t="s">
        <v>358</v>
      </c>
      <c r="K11" s="73">
        <v>0</v>
      </c>
      <c r="L11" s="73">
        <v>5.7754060804025604</v>
      </c>
      <c r="M11" s="73">
        <v>211.77763551910601</v>
      </c>
      <c r="N11" s="73">
        <v>211.77763551910601</v>
      </c>
      <c r="O11" s="73">
        <v>68.307865440896805</v>
      </c>
      <c r="P11" s="73">
        <v>1.9463650821938201</v>
      </c>
      <c r="Q11" s="73">
        <v>479.05727529229398</v>
      </c>
      <c r="R11" s="73">
        <v>1074.05460068343</v>
      </c>
      <c r="S11" s="73">
        <v>193068.25797604601</v>
      </c>
      <c r="T11" s="73">
        <v>906.11695593181003</v>
      </c>
      <c r="U11" s="73">
        <v>221.949299404752</v>
      </c>
      <c r="V11" s="73">
        <v>396.33223284049001</v>
      </c>
      <c r="W11" s="73">
        <v>197.96428641778701</v>
      </c>
      <c r="X11" s="73">
        <v>0</v>
      </c>
      <c r="Y11" s="73">
        <v>300.15871022139902</v>
      </c>
      <c r="Z11" s="73">
        <v>300.15871022139902</v>
      </c>
      <c r="AA11" s="73">
        <v>244.30780844039501</v>
      </c>
      <c r="AB11" s="73">
        <v>320.20117799787198</v>
      </c>
      <c r="AC11" s="73">
        <v>3.4510640821012299</v>
      </c>
      <c r="AD11" s="73">
        <v>74.866766171785301</v>
      </c>
      <c r="AE11" s="73">
        <v>27.968903244652399</v>
      </c>
      <c r="AF11" s="73">
        <v>0</v>
      </c>
      <c r="AG11" s="73">
        <v>5.3115976716810698</v>
      </c>
      <c r="AH11" s="73">
        <v>958.11144738945097</v>
      </c>
      <c r="AI11" s="73">
        <v>0</v>
      </c>
      <c r="AJ11" s="73">
        <v>12166.720455033899</v>
      </c>
      <c r="AK11" s="73">
        <v>27483.104476595101</v>
      </c>
      <c r="AL11" s="73">
        <v>2809.28963750502</v>
      </c>
      <c r="AM11" s="73">
        <v>30536.7019225406</v>
      </c>
      <c r="AN11" s="73">
        <v>0</v>
      </c>
      <c r="AO11" s="73">
        <v>505.77911491040999</v>
      </c>
      <c r="AP11" s="73">
        <v>0.92693144176766396</v>
      </c>
      <c r="AQ11" s="73">
        <v>5460.7406522098499</v>
      </c>
      <c r="AR11" s="73">
        <v>3.6592712622011998</v>
      </c>
      <c r="AS11" s="73">
        <v>1.2528911963932301</v>
      </c>
      <c r="AT11" s="73">
        <v>730.129395106841</v>
      </c>
      <c r="AU11" s="73">
        <v>23.308182344284699</v>
      </c>
      <c r="AV11" s="73">
        <v>1.90557328439072</v>
      </c>
      <c r="AW11" s="73">
        <v>0.16922455728434599</v>
      </c>
      <c r="AX11" s="73">
        <v>4297.0495029569402</v>
      </c>
      <c r="AY11" s="73">
        <v>1511.1671963711899</v>
      </c>
      <c r="AZ11" s="73">
        <v>2785.88230658575</v>
      </c>
      <c r="BA11" s="73">
        <v>20.433692025331101</v>
      </c>
      <c r="BB11" s="73">
        <v>0.21848590970970599</v>
      </c>
      <c r="BC11" s="73">
        <v>126.045416756229</v>
      </c>
      <c r="BD11" s="73">
        <v>0.55719364848404696</v>
      </c>
      <c r="BE11" s="73">
        <v>117.598493802256</v>
      </c>
      <c r="BF11" s="73">
        <v>7.6880262570478903</v>
      </c>
      <c r="BG11" s="73">
        <v>2.0172774020734399</v>
      </c>
      <c r="BH11" s="73">
        <v>442.14473541780302</v>
      </c>
      <c r="BI11" s="73">
        <v>81.779381907769505</v>
      </c>
      <c r="BJ11" s="73">
        <v>18.3190394461989</v>
      </c>
      <c r="BK11" s="73">
        <v>14.086873460209301</v>
      </c>
      <c r="BL11" s="73">
        <v>0.70649305268495299</v>
      </c>
      <c r="BM11" s="73">
        <v>99.762171552660007</v>
      </c>
      <c r="BN11" s="73">
        <v>426.728962716247</v>
      </c>
      <c r="BO11" s="73">
        <v>0</v>
      </c>
      <c r="BP11" s="73">
        <v>0.69733308282235595</v>
      </c>
      <c r="BQ11" s="73">
        <v>1281.94418786134</v>
      </c>
      <c r="BR11" s="73">
        <v>0</v>
      </c>
      <c r="BS11" s="73">
        <v>178.036195856413</v>
      </c>
      <c r="BT11" s="73">
        <v>11939.1289494425</v>
      </c>
      <c r="BU11" s="73">
        <v>1484.5998866879299</v>
      </c>
      <c r="BV11" s="73"/>
      <c r="BW11" s="73"/>
      <c r="BX11" s="73"/>
      <c r="BY11" s="23">
        <f t="shared" si="0"/>
        <v>8.0004647869342995E-3</v>
      </c>
      <c r="BZ11" s="66">
        <f t="shared" si="1"/>
        <v>-7.5754058190316165E-2</v>
      </c>
      <c r="CA11" s="66">
        <f t="shared" si="2"/>
        <v>-8.0401344310812306E-2</v>
      </c>
      <c r="CB11" s="66">
        <f t="shared" si="3"/>
        <v>-8.4734671095604508E-2</v>
      </c>
      <c r="CC11" s="66">
        <f t="shared" si="4"/>
        <v>-7.5061937427608388E-2</v>
      </c>
      <c r="CD11" s="66">
        <f t="shared" si="5"/>
        <v>-8.002070097516148E-2</v>
      </c>
      <c r="CE11" s="66">
        <f t="shared" si="6"/>
        <v>-7.9684764274354225E-2</v>
      </c>
      <c r="CF11" s="66">
        <f t="shared" si="7"/>
        <v>-7.1433375193757156E-2</v>
      </c>
      <c r="CG11" s="66"/>
      <c r="CH11" s="66"/>
      <c r="CI11" s="66"/>
      <c r="CJ11" s="66"/>
      <c r="CK11" s="66"/>
      <c r="CL11" s="66"/>
    </row>
    <row r="12" spans="1:90" x14ac:dyDescent="0.25">
      <c r="A12" s="95" t="s">
        <v>359</v>
      </c>
      <c r="B12" s="73">
        <v>209251.06</v>
      </c>
      <c r="C12" s="73">
        <v>882.82</v>
      </c>
      <c r="D12" s="73">
        <v>25598.66</v>
      </c>
      <c r="E12" s="73">
        <v>3521.46</v>
      </c>
      <c r="F12" s="73">
        <v>1223.1400000000001</v>
      </c>
      <c r="G12" s="73">
        <v>98.85</v>
      </c>
      <c r="H12" s="73">
        <v>11832.36</v>
      </c>
      <c r="I12" s="90"/>
      <c r="J12" s="90" t="s">
        <v>359</v>
      </c>
      <c r="K12" s="73">
        <v>0</v>
      </c>
      <c r="L12" s="73">
        <v>5.8874201853502797</v>
      </c>
      <c r="M12" s="73">
        <v>175.41137013072299</v>
      </c>
      <c r="N12" s="73">
        <v>175.41137013072299</v>
      </c>
      <c r="O12" s="73">
        <v>54.349164314886103</v>
      </c>
      <c r="P12" s="73">
        <v>1.3300757503682199</v>
      </c>
      <c r="Q12" s="73">
        <v>474.66152822590698</v>
      </c>
      <c r="R12" s="73">
        <v>1094.91905203481</v>
      </c>
      <c r="S12" s="73">
        <v>191743.64732441501</v>
      </c>
      <c r="T12" s="73">
        <v>771.09340487871805</v>
      </c>
      <c r="U12" s="73">
        <v>209.56298011441899</v>
      </c>
      <c r="V12" s="73">
        <v>354.15671851485598</v>
      </c>
      <c r="W12" s="73">
        <v>262.95053673885701</v>
      </c>
      <c r="X12" s="73">
        <v>0</v>
      </c>
      <c r="Y12" s="73">
        <v>239.66884036354199</v>
      </c>
      <c r="Z12" s="73">
        <v>239.66884036354199</v>
      </c>
      <c r="AA12" s="73">
        <v>183.01253018954199</v>
      </c>
      <c r="AB12" s="73">
        <v>300.13270760319</v>
      </c>
      <c r="AC12" s="73">
        <v>2.3839910057265001</v>
      </c>
      <c r="AD12" s="73">
        <v>69.556498399470897</v>
      </c>
      <c r="AE12" s="73">
        <v>19.577276036310099</v>
      </c>
      <c r="AF12" s="73">
        <v>0</v>
      </c>
      <c r="AG12" s="73">
        <v>3.4728795038740699</v>
      </c>
      <c r="AH12" s="73">
        <v>810.77683228889498</v>
      </c>
      <c r="AI12" s="73">
        <v>0</v>
      </c>
      <c r="AJ12" s="73">
        <v>11241.1535133407</v>
      </c>
      <c r="AK12" s="73">
        <v>20588.570783687999</v>
      </c>
      <c r="AL12" s="73">
        <v>2104.5805444314001</v>
      </c>
      <c r="AM12" s="73">
        <v>22876.163858308901</v>
      </c>
      <c r="AN12" s="73">
        <v>0</v>
      </c>
      <c r="AO12" s="73">
        <v>447.49798598962599</v>
      </c>
      <c r="AP12" s="73">
        <v>0.73113498349289296</v>
      </c>
      <c r="AQ12" s="73">
        <v>5094.5244978719902</v>
      </c>
      <c r="AR12" s="73">
        <v>2.77155574662279</v>
      </c>
      <c r="AS12" s="73">
        <v>0.96778808071121103</v>
      </c>
      <c r="AT12" s="73">
        <v>510.24291792743497</v>
      </c>
      <c r="AU12" s="73">
        <v>17.4084947392207</v>
      </c>
      <c r="AV12" s="73">
        <v>1.4379459536919099</v>
      </c>
      <c r="AW12" s="73">
        <v>0.13003708945804801</v>
      </c>
      <c r="AX12" s="73">
        <v>3196.6836931243301</v>
      </c>
      <c r="AY12" s="73">
        <v>1104.0467104802201</v>
      </c>
      <c r="AZ12" s="73">
        <v>2092.63698264411</v>
      </c>
      <c r="BA12" s="73">
        <v>15.175357617244501</v>
      </c>
      <c r="BB12" s="73">
        <v>0.163552131042731</v>
      </c>
      <c r="BC12" s="73">
        <v>95.817958409806096</v>
      </c>
      <c r="BD12" s="73">
        <v>0.44589289946372501</v>
      </c>
      <c r="BE12" s="73">
        <v>89.613732369913507</v>
      </c>
      <c r="BF12" s="73">
        <v>6.17742797775536</v>
      </c>
      <c r="BG12" s="73">
        <v>1.4888529572248199</v>
      </c>
      <c r="BH12" s="73">
        <v>336.57570991583799</v>
      </c>
      <c r="BI12" s="73">
        <v>65.620275028004201</v>
      </c>
      <c r="BJ12" s="73">
        <v>13.732895385175</v>
      </c>
      <c r="BK12" s="73">
        <v>10.638806307423501</v>
      </c>
      <c r="BL12" s="73">
        <v>0.52664998870131197</v>
      </c>
      <c r="BM12" s="73">
        <v>90.181357055065902</v>
      </c>
      <c r="BN12" s="73">
        <v>229.771344587708</v>
      </c>
      <c r="BO12" s="73">
        <v>0</v>
      </c>
      <c r="BP12" s="73">
        <v>0.47651637290982402</v>
      </c>
      <c r="BQ12" s="73">
        <v>1299.8545186891299</v>
      </c>
      <c r="BR12" s="73">
        <v>0</v>
      </c>
      <c r="BS12" s="73">
        <v>116.114394146728</v>
      </c>
      <c r="BT12" s="73">
        <v>11025.904591676401</v>
      </c>
      <c r="BU12" s="73">
        <v>1329.89659766199</v>
      </c>
      <c r="BV12" s="73"/>
      <c r="BW12" s="73"/>
      <c r="BX12" s="73"/>
      <c r="BY12" s="23">
        <f t="shared" si="0"/>
        <v>8.0001407282746673E-3</v>
      </c>
      <c r="BZ12" s="66">
        <f t="shared" si="1"/>
        <v>-8.366702025588299E-2</v>
      </c>
      <c r="CA12" s="66">
        <f t="shared" si="2"/>
        <v>-8.1605726774546417E-2</v>
      </c>
      <c r="CB12" s="66">
        <f t="shared" si="3"/>
        <v>-0.1063530724534448</v>
      </c>
      <c r="CC12" s="66">
        <f t="shared" si="4"/>
        <v>-9.2227742719119307E-2</v>
      </c>
      <c r="CD12" s="66">
        <f t="shared" si="5"/>
        <v>-9.7366850499354118E-2</v>
      </c>
      <c r="CE12" s="66">
        <f t="shared" si="6"/>
        <v>-8.7694921041316057E-2</v>
      </c>
      <c r="CF12" s="66">
        <f t="shared" si="7"/>
        <v>-6.8156767400890425E-2</v>
      </c>
      <c r="CG12" s="66"/>
      <c r="CH12" s="66"/>
      <c r="CI12" s="66"/>
      <c r="CJ12" s="66"/>
      <c r="CK12" s="66"/>
      <c r="CL12" s="66"/>
    </row>
    <row r="13" spans="1:90" x14ac:dyDescent="0.25">
      <c r="A13" s="95" t="s">
        <v>360</v>
      </c>
      <c r="B13" s="73">
        <v>1759.58</v>
      </c>
      <c r="C13" s="73">
        <v>9.4499999999999993</v>
      </c>
      <c r="D13" s="73">
        <v>194.46</v>
      </c>
      <c r="E13" s="73">
        <v>31.64</v>
      </c>
      <c r="F13" s="73">
        <v>9.5399999999999991</v>
      </c>
      <c r="G13" s="73">
        <v>0.69</v>
      </c>
      <c r="H13" s="73">
        <v>87.57</v>
      </c>
      <c r="I13" s="90"/>
      <c r="J13" s="90" t="s">
        <v>360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/>
      <c r="BW13" s="73"/>
      <c r="BX13" s="73"/>
      <c r="BY13" s="23" t="str">
        <f t="shared" si="0"/>
        <v/>
      </c>
      <c r="BZ13" s="66">
        <f t="shared" si="1"/>
        <v>-1</v>
      </c>
      <c r="CA13" s="66">
        <f t="shared" si="2"/>
        <v>-1</v>
      </c>
      <c r="CB13" s="66">
        <f t="shared" si="3"/>
        <v>-1</v>
      </c>
      <c r="CC13" s="66">
        <f t="shared" si="4"/>
        <v>-1</v>
      </c>
      <c r="CD13" s="66">
        <f t="shared" si="5"/>
        <v>-1</v>
      </c>
      <c r="CE13" s="66">
        <f t="shared" si="6"/>
        <v>-1</v>
      </c>
      <c r="CF13" s="66">
        <f t="shared" si="7"/>
        <v>-1</v>
      </c>
      <c r="CG13" s="66"/>
      <c r="CH13" s="66"/>
      <c r="CI13" s="66"/>
      <c r="CJ13" s="66"/>
      <c r="CK13" s="66"/>
      <c r="CL13" s="66"/>
    </row>
    <row r="14" spans="1:90" x14ac:dyDescent="0.25">
      <c r="A14" s="95" t="s">
        <v>361</v>
      </c>
      <c r="B14" s="73">
        <v>1848.59</v>
      </c>
      <c r="C14" s="73">
        <v>9.1</v>
      </c>
      <c r="D14" s="73">
        <v>724.38</v>
      </c>
      <c r="E14" s="73">
        <v>54.3</v>
      </c>
      <c r="F14" s="73">
        <v>26.42</v>
      </c>
      <c r="G14" s="73">
        <v>1.1599999999999999</v>
      </c>
      <c r="H14" s="73">
        <v>130.63</v>
      </c>
      <c r="I14" s="90"/>
      <c r="J14" s="90" t="s">
        <v>361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/>
      <c r="BW14" s="73"/>
      <c r="BX14" s="73"/>
      <c r="BY14" s="23" t="str">
        <f t="shared" si="0"/>
        <v/>
      </c>
      <c r="BZ14" s="66">
        <f t="shared" si="1"/>
        <v>-1</v>
      </c>
      <c r="CA14" s="66">
        <f t="shared" si="2"/>
        <v>-1</v>
      </c>
      <c r="CB14" s="66">
        <f t="shared" si="3"/>
        <v>-1</v>
      </c>
      <c r="CC14" s="66">
        <f t="shared" si="4"/>
        <v>-1</v>
      </c>
      <c r="CD14" s="66">
        <f t="shared" si="5"/>
        <v>-1</v>
      </c>
      <c r="CE14" s="66">
        <f t="shared" si="6"/>
        <v>-1</v>
      </c>
      <c r="CF14" s="66">
        <f t="shared" si="7"/>
        <v>-1</v>
      </c>
      <c r="CG14" s="66"/>
      <c r="CH14" s="66"/>
      <c r="CI14" s="66"/>
      <c r="CJ14" s="66"/>
      <c r="CK14" s="66"/>
      <c r="CL14" s="66"/>
    </row>
    <row r="15" spans="1:90" x14ac:dyDescent="0.25">
      <c r="A15" s="95" t="s">
        <v>362</v>
      </c>
      <c r="B15" s="73">
        <v>957.47</v>
      </c>
      <c r="C15" s="73">
        <v>3.22</v>
      </c>
      <c r="D15" s="73">
        <v>194.03</v>
      </c>
      <c r="E15" s="73">
        <v>12.95</v>
      </c>
      <c r="F15" s="73">
        <v>6.73</v>
      </c>
      <c r="G15" s="73">
        <v>0.84</v>
      </c>
      <c r="H15" s="73">
        <v>69.89</v>
      </c>
      <c r="I15" s="90"/>
      <c r="J15" s="90" t="s">
        <v>362</v>
      </c>
      <c r="K15" s="73">
        <v>0</v>
      </c>
      <c r="L15" s="73">
        <v>6.12204843615138E-6</v>
      </c>
      <c r="M15" s="73">
        <v>1.4569565198035601E-4</v>
      </c>
      <c r="N15" s="73">
        <v>1.4569565198035601E-4</v>
      </c>
      <c r="O15" s="73">
        <v>4.6685823012946603E-5</v>
      </c>
      <c r="P15" s="73">
        <v>9.5981833837640401E-7</v>
      </c>
      <c r="Q15" s="73">
        <v>4.2104885065074899E-4</v>
      </c>
      <c r="R15" s="73">
        <v>1.1383711313348399E-3</v>
      </c>
      <c r="S15" s="73">
        <v>7.4808675187530593E-2</v>
      </c>
      <c r="T15" s="73">
        <v>7.0313013773375805E-4</v>
      </c>
      <c r="U15" s="73">
        <v>2.0896520633277601E-4</v>
      </c>
      <c r="V15" s="73">
        <v>3.3601344258337497E-4</v>
      </c>
      <c r="W15" s="73">
        <v>0</v>
      </c>
      <c r="X15" s="73">
        <v>0</v>
      </c>
      <c r="Y15" s="73">
        <v>2.05949064969107E-4</v>
      </c>
      <c r="Z15" s="73">
        <v>2.05949064969107E-4</v>
      </c>
      <c r="AA15" s="73">
        <v>2.35190956640596E-5</v>
      </c>
      <c r="AB15" s="73">
        <v>2.4590416168697601E-4</v>
      </c>
      <c r="AC15" s="73">
        <v>1.70314312517292E-6</v>
      </c>
      <c r="AD15" s="73">
        <v>7.3363424277804494E-5</v>
      </c>
      <c r="AE15" s="73">
        <v>1.45736623114359E-5</v>
      </c>
      <c r="AF15" s="73">
        <v>0</v>
      </c>
      <c r="AG15" s="73">
        <v>3.8640696280857802E-6</v>
      </c>
      <c r="AH15" s="73">
        <v>5.7493650137513397E-4</v>
      </c>
      <c r="AI15" s="73">
        <v>0</v>
      </c>
      <c r="AJ15" s="73">
        <v>9.1929033218141904E-3</v>
      </c>
      <c r="AK15" s="73">
        <v>2.6458144700364302E-3</v>
      </c>
      <c r="AL15" s="73">
        <v>2.7046439259908398E-4</v>
      </c>
      <c r="AM15" s="73">
        <v>2.93979795829957E-3</v>
      </c>
      <c r="AN15" s="73">
        <v>0</v>
      </c>
      <c r="AO15" s="73">
        <v>4.2374020844700898E-4</v>
      </c>
      <c r="AP15" s="73">
        <v>3.4580125332760098E-7</v>
      </c>
      <c r="AQ15" s="73">
        <v>3.9300019940805902E-3</v>
      </c>
      <c r="AR15" s="73">
        <v>6.7745068536186001E-7</v>
      </c>
      <c r="AS15" s="73">
        <v>1.8836324454218199E-7</v>
      </c>
      <c r="AT15" s="73">
        <v>4.8098910365581502E-5</v>
      </c>
      <c r="AU15" s="73">
        <v>9.5605438802449193E-7</v>
      </c>
      <c r="AV15" s="73">
        <v>0</v>
      </c>
      <c r="AW15" s="73">
        <v>4.2563859631717901E-8</v>
      </c>
      <c r="AX15" s="73">
        <v>2.88645614290359E-4</v>
      </c>
      <c r="AY15" s="73">
        <v>2.4165509967647101E-4</v>
      </c>
      <c r="AZ15" s="73">
        <v>4.6990514613887998E-5</v>
      </c>
      <c r="BA15" s="73">
        <v>1.2506323407022799E-7</v>
      </c>
      <c r="BB15" s="73">
        <v>9.48686651565006E-9</v>
      </c>
      <c r="BC15" s="73">
        <v>1.9223095619967201E-5</v>
      </c>
      <c r="BD15" s="73">
        <v>2.5522820593373899E-7</v>
      </c>
      <c r="BE15" s="73">
        <v>3.2851798695966001E-5</v>
      </c>
      <c r="BF15" s="73">
        <v>3.9722753352403203E-6</v>
      </c>
      <c r="BG15" s="73">
        <v>3.7010808159305901E-7</v>
      </c>
      <c r="BH15" s="73">
        <v>1.3143398535028601E-4</v>
      </c>
      <c r="BI15" s="73">
        <v>4.4636564070173001E-5</v>
      </c>
      <c r="BJ15" s="73">
        <v>1.13530779278758E-6</v>
      </c>
      <c r="BK15" s="73">
        <v>1.9565830563777E-6</v>
      </c>
      <c r="BL15" s="73">
        <v>1.30236412639098E-8</v>
      </c>
      <c r="BM15" s="73">
        <v>8.11566857917623E-6</v>
      </c>
      <c r="BN15" s="73">
        <v>2.3979932869789501E-4</v>
      </c>
      <c r="BO15" s="73">
        <v>0</v>
      </c>
      <c r="BP15" s="73">
        <v>3.4384576484840502E-7</v>
      </c>
      <c r="BQ15" s="73">
        <v>1.0720015109156301E-3</v>
      </c>
      <c r="BR15" s="73">
        <v>0</v>
      </c>
      <c r="BS15" s="73">
        <v>9.8795470560028895E-5</v>
      </c>
      <c r="BT15" s="73">
        <v>8.9777829218957404E-3</v>
      </c>
      <c r="BU15" s="73">
        <v>1.2552346396820901E-3</v>
      </c>
      <c r="BV15" s="73"/>
      <c r="BW15" s="73"/>
      <c r="BX15" s="73"/>
      <c r="BY15" s="23">
        <f t="shared" si="0"/>
        <v>8.000242192719751E-3</v>
      </c>
      <c r="BZ15" s="66">
        <f t="shared" si="1"/>
        <v>-0.99992186838732533</v>
      </c>
      <c r="CA15" s="66">
        <f t="shared" si="2"/>
        <v>-0.99982144829149844</v>
      </c>
      <c r="CB15" s="66">
        <f t="shared" si="3"/>
        <v>-0.99998484874525428</v>
      </c>
      <c r="CC15" s="66">
        <f t="shared" si="4"/>
        <v>-0.99997771076337527</v>
      </c>
      <c r="CD15" s="66">
        <f t="shared" si="5"/>
        <v>-0.99996409285294552</v>
      </c>
      <c r="CE15" s="66">
        <f t="shared" si="6"/>
        <v>-0.99999033848978669</v>
      </c>
      <c r="CF15" s="66">
        <f t="shared" si="7"/>
        <v>-0.99987154409898571</v>
      </c>
      <c r="CG15" s="66"/>
      <c r="CH15" s="66"/>
      <c r="CI15" s="66"/>
      <c r="CJ15" s="66"/>
      <c r="CK15" s="66"/>
      <c r="CL15" s="66"/>
    </row>
    <row r="16" spans="1:90" x14ac:dyDescent="0.25">
      <c r="A16" s="14"/>
      <c r="B16" s="73"/>
      <c r="C16" s="73"/>
      <c r="D16" s="73"/>
      <c r="E16" s="73"/>
      <c r="F16" s="73"/>
      <c r="G16" s="73"/>
      <c r="H16" s="73"/>
      <c r="I16" s="90"/>
      <c r="J16" s="90"/>
      <c r="K16" s="90"/>
      <c r="L16" s="73"/>
      <c r="M16" s="73"/>
      <c r="N16" s="73"/>
      <c r="O16" s="73"/>
      <c r="Q16" s="73"/>
      <c r="R16" s="73"/>
      <c r="S16" s="73"/>
      <c r="T16" s="73"/>
      <c r="U16" s="73"/>
      <c r="V16" s="73"/>
      <c r="W16" s="73"/>
      <c r="Y16" s="73"/>
      <c r="Z16" s="73"/>
      <c r="AA16" s="73"/>
      <c r="AB16" s="73"/>
      <c r="AC16" s="73"/>
      <c r="AE16" s="73"/>
      <c r="AF16" s="73"/>
      <c r="AG16" s="73"/>
      <c r="AH16" s="73"/>
      <c r="AI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S16" s="73"/>
      <c r="BT16" s="73"/>
      <c r="BU16" s="73"/>
      <c r="BV16" s="73"/>
      <c r="BW16" s="73"/>
      <c r="BX16" s="73"/>
      <c r="BY16" s="23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</row>
    <row r="17" spans="1:90" x14ac:dyDescent="0.25">
      <c r="A17" s="14"/>
      <c r="B17" s="73"/>
      <c r="C17" s="73"/>
      <c r="D17" s="73"/>
      <c r="E17" s="73"/>
      <c r="F17" s="73"/>
      <c r="G17" s="73"/>
      <c r="H17" s="73"/>
      <c r="I17" s="90"/>
      <c r="J17" s="90"/>
      <c r="K17" s="90"/>
      <c r="L17" s="73"/>
      <c r="M17" s="73"/>
      <c r="N17" s="73"/>
      <c r="O17" s="73"/>
      <c r="Q17" s="73"/>
      <c r="R17" s="73"/>
      <c r="S17" s="73"/>
      <c r="T17" s="73"/>
      <c r="U17" s="73"/>
      <c r="V17" s="73"/>
      <c r="W17" s="73"/>
      <c r="Y17" s="73"/>
      <c r="Z17" s="73"/>
      <c r="AA17" s="73"/>
      <c r="AB17" s="73"/>
      <c r="AC17" s="73"/>
      <c r="AE17" s="73"/>
      <c r="AF17" s="73"/>
      <c r="AG17" s="73"/>
      <c r="AH17" s="73"/>
      <c r="AI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S17" s="73"/>
      <c r="BT17" s="73"/>
      <c r="BU17" s="73"/>
      <c r="BV17" s="73"/>
      <c r="BW17" s="73"/>
      <c r="BX17" s="73"/>
      <c r="BY17" s="23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</row>
    <row r="18" spans="1:90" x14ac:dyDescent="0.25">
      <c r="A18" s="14"/>
      <c r="B18" s="73"/>
      <c r="C18" s="73"/>
      <c r="D18" s="73"/>
      <c r="E18" s="73"/>
      <c r="F18" s="73"/>
      <c r="G18" s="73"/>
      <c r="H18" s="73"/>
      <c r="I18" s="90"/>
      <c r="J18" s="90"/>
      <c r="K18" s="90"/>
      <c r="L18" s="73"/>
      <c r="M18" s="73"/>
      <c r="N18" s="73"/>
      <c r="O18" s="73"/>
      <c r="Q18" s="73"/>
      <c r="R18" s="73"/>
      <c r="S18" s="73"/>
      <c r="T18" s="73"/>
      <c r="U18" s="73"/>
      <c r="V18" s="73"/>
      <c r="W18" s="73"/>
      <c r="Y18" s="73"/>
      <c r="Z18" s="73"/>
      <c r="AA18" s="73"/>
      <c r="AB18" s="73"/>
      <c r="AC18" s="73"/>
      <c r="AE18" s="73"/>
      <c r="AF18" s="73"/>
      <c r="AG18" s="73"/>
      <c r="AH18" s="73"/>
      <c r="AI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S18" s="73"/>
      <c r="BT18" s="73"/>
      <c r="BU18" s="73"/>
      <c r="BV18" s="73"/>
      <c r="BW18" s="73"/>
      <c r="BX18" s="73"/>
      <c r="BY18" s="23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</row>
    <row r="19" spans="1:90" x14ac:dyDescent="0.25">
      <c r="A19" s="14"/>
      <c r="B19" s="73"/>
      <c r="C19" s="73"/>
      <c r="D19" s="73"/>
      <c r="E19" s="73"/>
      <c r="F19" s="73"/>
      <c r="G19" s="73"/>
      <c r="H19" s="73"/>
      <c r="I19" s="90"/>
      <c r="J19" s="90"/>
      <c r="K19" s="90"/>
      <c r="L19" s="73"/>
      <c r="M19" s="73"/>
      <c r="N19" s="73"/>
      <c r="O19" s="73"/>
      <c r="Q19" s="73"/>
      <c r="R19" s="73"/>
      <c r="S19" s="73"/>
      <c r="T19" s="73"/>
      <c r="U19" s="73"/>
      <c r="V19" s="73"/>
      <c r="W19" s="73"/>
      <c r="Y19" s="73"/>
      <c r="Z19" s="73"/>
      <c r="AA19" s="73"/>
      <c r="AB19" s="73"/>
      <c r="AC19" s="73"/>
      <c r="AE19" s="73"/>
      <c r="AF19" s="73"/>
      <c r="AG19" s="73"/>
      <c r="AH19" s="73"/>
      <c r="AI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S19" s="73"/>
      <c r="BT19" s="73"/>
      <c r="BU19" s="73"/>
      <c r="BV19" s="73"/>
      <c r="BW19" s="73"/>
      <c r="BX19" s="73"/>
      <c r="BY19" s="23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</row>
    <row r="20" spans="1:90" x14ac:dyDescent="0.25">
      <c r="A20" s="14"/>
      <c r="B20" s="73"/>
      <c r="C20" s="73"/>
      <c r="D20" s="73"/>
      <c r="E20" s="73"/>
      <c r="F20" s="73"/>
      <c r="G20" s="73"/>
      <c r="H20" s="73"/>
      <c r="I20" s="90"/>
      <c r="J20" s="90"/>
      <c r="K20" s="90"/>
      <c r="L20" s="73"/>
      <c r="M20" s="73"/>
      <c r="N20" s="73"/>
      <c r="O20" s="73"/>
      <c r="Q20" s="73"/>
      <c r="R20" s="73"/>
      <c r="S20" s="73"/>
      <c r="T20" s="73"/>
      <c r="U20" s="73"/>
      <c r="V20" s="73"/>
      <c r="W20" s="73"/>
      <c r="Y20" s="73"/>
      <c r="Z20" s="73"/>
      <c r="AA20" s="73"/>
      <c r="AB20" s="73"/>
      <c r="AC20" s="73"/>
      <c r="AE20" s="73"/>
      <c r="AF20" s="73"/>
      <c r="AG20" s="73"/>
      <c r="AH20" s="73"/>
      <c r="AI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S20" s="73"/>
      <c r="BT20" s="73"/>
      <c r="BU20" s="73"/>
      <c r="BV20" s="73"/>
      <c r="BW20" s="73"/>
      <c r="BX20" s="73"/>
      <c r="BY20" s="23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</row>
    <row r="21" spans="1:90" x14ac:dyDescent="0.25">
      <c r="A21" s="14"/>
      <c r="B21" s="73"/>
      <c r="C21" s="73"/>
      <c r="D21" s="73"/>
      <c r="E21" s="73"/>
      <c r="F21" s="73"/>
      <c r="G21" s="73"/>
      <c r="H21" s="73"/>
      <c r="I21" s="90"/>
      <c r="J21" s="90"/>
      <c r="K21" s="90"/>
      <c r="L21" s="73"/>
      <c r="M21" s="73"/>
      <c r="N21" s="73"/>
      <c r="O21" s="73"/>
      <c r="Q21" s="73"/>
      <c r="R21" s="73"/>
      <c r="S21" s="73"/>
      <c r="T21" s="73"/>
      <c r="U21" s="73"/>
      <c r="V21" s="73"/>
      <c r="W21" s="73"/>
      <c r="Y21" s="73"/>
      <c r="Z21" s="73"/>
      <c r="AA21" s="73"/>
      <c r="AB21" s="73"/>
      <c r="AC21" s="73"/>
      <c r="AE21" s="73"/>
      <c r="AF21" s="73"/>
      <c r="AG21" s="73"/>
      <c r="AH21" s="73"/>
      <c r="AI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S21" s="73"/>
      <c r="BT21" s="73"/>
      <c r="BU21" s="73"/>
      <c r="BV21" s="73"/>
      <c r="BW21" s="73"/>
      <c r="BX21" s="73"/>
      <c r="BY21" s="23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</row>
    <row r="22" spans="1:90" x14ac:dyDescent="0.25">
      <c r="A22" s="14"/>
      <c r="B22" s="73"/>
      <c r="C22" s="73"/>
      <c r="D22" s="73"/>
      <c r="E22" s="73"/>
      <c r="F22" s="73"/>
      <c r="G22" s="73"/>
      <c r="H22" s="73"/>
      <c r="I22" s="90"/>
      <c r="J22" s="90"/>
      <c r="K22" s="90"/>
      <c r="L22" s="73"/>
      <c r="M22" s="73"/>
      <c r="N22" s="73"/>
      <c r="O22" s="73"/>
      <c r="Q22" s="73"/>
      <c r="R22" s="73"/>
      <c r="S22" s="73"/>
      <c r="T22" s="73"/>
      <c r="U22" s="73"/>
      <c r="V22" s="73"/>
      <c r="W22" s="73"/>
      <c r="Y22" s="73"/>
      <c r="Z22" s="73"/>
      <c r="AA22" s="73"/>
      <c r="AB22" s="73"/>
      <c r="AC22" s="73"/>
      <c r="AE22" s="73"/>
      <c r="AF22" s="73"/>
      <c r="AG22" s="73"/>
      <c r="AH22" s="73"/>
      <c r="AI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S22" s="73"/>
      <c r="BT22" s="73"/>
      <c r="BU22" s="73"/>
      <c r="BV22" s="73"/>
      <c r="BW22" s="73"/>
      <c r="BX22" s="73"/>
      <c r="BY22" s="23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</row>
    <row r="23" spans="1:90" x14ac:dyDescent="0.25">
      <c r="A23" s="14"/>
      <c r="B23" s="73"/>
      <c r="C23" s="73"/>
      <c r="D23" s="73"/>
      <c r="E23" s="73"/>
      <c r="F23" s="73"/>
      <c r="G23" s="73"/>
      <c r="H23" s="73"/>
      <c r="I23" s="90"/>
      <c r="J23" s="90"/>
      <c r="K23" s="90"/>
      <c r="L23" s="73"/>
      <c r="M23" s="73"/>
      <c r="N23" s="73"/>
      <c r="O23" s="73"/>
      <c r="Q23" s="73"/>
      <c r="R23" s="73"/>
      <c r="S23" s="73"/>
      <c r="T23" s="73"/>
      <c r="U23" s="73"/>
      <c r="V23" s="73"/>
      <c r="W23" s="73"/>
      <c r="Y23" s="73"/>
      <c r="Z23" s="73"/>
      <c r="AA23" s="73"/>
      <c r="AB23" s="73"/>
      <c r="AC23" s="73"/>
      <c r="AE23" s="73"/>
      <c r="AF23" s="73"/>
      <c r="AG23" s="73"/>
      <c r="AH23" s="73"/>
      <c r="AI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S23" s="73"/>
      <c r="BT23" s="73"/>
      <c r="BU23" s="73"/>
      <c r="BV23" s="73"/>
      <c r="BW23" s="73"/>
      <c r="BX23" s="73"/>
      <c r="BY23" s="23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</row>
    <row r="24" spans="1:90" x14ac:dyDescent="0.25">
      <c r="A24" s="14"/>
      <c r="B24" s="73"/>
      <c r="C24" s="73"/>
      <c r="D24" s="73"/>
      <c r="E24" s="73"/>
      <c r="F24" s="73"/>
      <c r="G24" s="73"/>
      <c r="H24" s="73"/>
      <c r="I24" s="90"/>
      <c r="J24" s="90"/>
      <c r="K24" s="90"/>
      <c r="L24" s="73"/>
      <c r="M24" s="73"/>
      <c r="N24" s="73"/>
      <c r="O24" s="73"/>
      <c r="Q24" s="73"/>
      <c r="R24" s="73"/>
      <c r="S24" s="73"/>
      <c r="T24" s="73"/>
      <c r="U24" s="73"/>
      <c r="V24" s="73"/>
      <c r="W24" s="73"/>
      <c r="Y24" s="73"/>
      <c r="Z24" s="73"/>
      <c r="AA24" s="73"/>
      <c r="AB24" s="73"/>
      <c r="AC24" s="73"/>
      <c r="AE24" s="73"/>
      <c r="AF24" s="73"/>
      <c r="AG24" s="73"/>
      <c r="AH24" s="73"/>
      <c r="AI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S24" s="73"/>
      <c r="BT24" s="73"/>
      <c r="BU24" s="73"/>
      <c r="BV24" s="73"/>
      <c r="BW24" s="73"/>
      <c r="BX24" s="73"/>
      <c r="BY24" s="23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</row>
    <row r="25" spans="1:90" x14ac:dyDescent="0.25">
      <c r="A25" s="14"/>
      <c r="B25" s="73"/>
      <c r="C25" s="73"/>
      <c r="D25" s="73"/>
      <c r="E25" s="73"/>
      <c r="F25" s="73"/>
      <c r="G25" s="73"/>
      <c r="H25" s="73"/>
      <c r="I25" s="90"/>
      <c r="J25" s="90"/>
      <c r="K25" s="90"/>
      <c r="L25" s="73"/>
      <c r="M25" s="73"/>
      <c r="N25" s="73"/>
      <c r="O25" s="73"/>
      <c r="Q25" s="73"/>
      <c r="R25" s="73"/>
      <c r="S25" s="73"/>
      <c r="T25" s="73"/>
      <c r="U25" s="73"/>
      <c r="V25" s="73"/>
      <c r="W25" s="73"/>
      <c r="Y25" s="73"/>
      <c r="Z25" s="73"/>
      <c r="AA25" s="73"/>
      <c r="AB25" s="73"/>
      <c r="AC25" s="73"/>
      <c r="AE25" s="73"/>
      <c r="AF25" s="73"/>
      <c r="AG25" s="73"/>
      <c r="AH25" s="73"/>
      <c r="AI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S25" s="73"/>
      <c r="BT25" s="73"/>
      <c r="BU25" s="73"/>
      <c r="BV25" s="73"/>
      <c r="BW25" s="73"/>
      <c r="BX25" s="73"/>
      <c r="BY25" s="23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</row>
    <row r="26" spans="1:90" x14ac:dyDescent="0.25">
      <c r="A26" s="14"/>
      <c r="B26" s="73"/>
      <c r="C26" s="73"/>
      <c r="D26" s="73"/>
      <c r="E26" s="73"/>
      <c r="F26" s="73"/>
      <c r="G26" s="73"/>
      <c r="H26" s="73"/>
      <c r="I26" s="90"/>
      <c r="J26" s="90"/>
      <c r="K26" s="90"/>
      <c r="L26" s="73"/>
      <c r="M26" s="73"/>
      <c r="N26" s="73"/>
      <c r="O26" s="73"/>
      <c r="Q26" s="73"/>
      <c r="R26" s="73"/>
      <c r="S26" s="73"/>
      <c r="T26" s="73"/>
      <c r="U26" s="73"/>
      <c r="V26" s="73"/>
      <c r="W26" s="73"/>
      <c r="Y26" s="73"/>
      <c r="Z26" s="73"/>
      <c r="AA26" s="73"/>
      <c r="AB26" s="73"/>
      <c r="AC26" s="73"/>
      <c r="AE26" s="73"/>
      <c r="AF26" s="73"/>
      <c r="AG26" s="73"/>
      <c r="AH26" s="73"/>
      <c r="AI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S26" s="73"/>
      <c r="BT26" s="73"/>
      <c r="BU26" s="73"/>
      <c r="BV26" s="73"/>
      <c r="BW26" s="73"/>
      <c r="BX26" s="73"/>
      <c r="BY26" s="23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</row>
    <row r="27" spans="1:90" x14ac:dyDescent="0.25">
      <c r="A27" s="14"/>
      <c r="B27" s="73"/>
      <c r="C27" s="73"/>
      <c r="D27" s="73"/>
      <c r="E27" s="73"/>
      <c r="F27" s="73"/>
      <c r="G27" s="73"/>
      <c r="H27" s="73"/>
      <c r="I27" s="90"/>
      <c r="J27" s="90"/>
      <c r="K27" s="90"/>
      <c r="L27" s="73"/>
      <c r="M27" s="73"/>
      <c r="N27" s="73"/>
      <c r="O27" s="73"/>
      <c r="Q27" s="73"/>
      <c r="R27" s="73"/>
      <c r="S27" s="73"/>
      <c r="T27" s="73"/>
      <c r="U27" s="73"/>
      <c r="V27" s="73"/>
      <c r="W27" s="73"/>
      <c r="Y27" s="73"/>
      <c r="Z27" s="73"/>
      <c r="AA27" s="73"/>
      <c r="AB27" s="73"/>
      <c r="AC27" s="73"/>
      <c r="AE27" s="73"/>
      <c r="AF27" s="73"/>
      <c r="AG27" s="73"/>
      <c r="AH27" s="73"/>
      <c r="AI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S27" s="73"/>
      <c r="BT27" s="73"/>
      <c r="BU27" s="73"/>
      <c r="BV27" s="73"/>
      <c r="BW27" s="73"/>
      <c r="BX27" s="73"/>
      <c r="BY27" s="23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</row>
    <row r="28" spans="1:90" x14ac:dyDescent="0.25">
      <c r="A28" s="14"/>
      <c r="B28" s="73"/>
      <c r="C28" s="73"/>
      <c r="D28" s="73"/>
      <c r="E28" s="73"/>
      <c r="F28" s="73"/>
      <c r="G28" s="73"/>
      <c r="H28" s="73"/>
      <c r="I28" s="90"/>
      <c r="J28" s="90"/>
      <c r="K28" s="90"/>
      <c r="L28" s="73"/>
      <c r="M28" s="73"/>
      <c r="N28" s="73"/>
      <c r="O28" s="73"/>
      <c r="Q28" s="73"/>
      <c r="R28" s="73"/>
      <c r="S28" s="73"/>
      <c r="T28" s="73"/>
      <c r="U28" s="73"/>
      <c r="V28" s="73"/>
      <c r="W28" s="73"/>
      <c r="Y28" s="73"/>
      <c r="Z28" s="73"/>
      <c r="AA28" s="73"/>
      <c r="AB28" s="73"/>
      <c r="AC28" s="73"/>
      <c r="AE28" s="73"/>
      <c r="AF28" s="73"/>
      <c r="AG28" s="73"/>
      <c r="AH28" s="73"/>
      <c r="AI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S28" s="73"/>
      <c r="BT28" s="73"/>
      <c r="BU28" s="73"/>
      <c r="BV28" s="73"/>
      <c r="BW28" s="73"/>
      <c r="BX28" s="73"/>
      <c r="BY28" s="23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</row>
    <row r="29" spans="1:90" x14ac:dyDescent="0.25">
      <c r="A29" s="14"/>
      <c r="B29" s="73"/>
      <c r="C29" s="73"/>
      <c r="D29" s="73"/>
      <c r="E29" s="73"/>
      <c r="F29" s="73"/>
      <c r="G29" s="73"/>
      <c r="H29" s="73"/>
      <c r="I29" s="90"/>
      <c r="J29" s="90"/>
      <c r="K29" s="90"/>
      <c r="L29" s="73"/>
      <c r="M29" s="73"/>
      <c r="N29" s="73"/>
      <c r="O29" s="73"/>
      <c r="Q29" s="73"/>
      <c r="R29" s="73"/>
      <c r="S29" s="73"/>
      <c r="T29" s="73"/>
      <c r="U29" s="73"/>
      <c r="V29" s="73"/>
      <c r="W29" s="73"/>
      <c r="Y29" s="73"/>
      <c r="Z29" s="73"/>
      <c r="AA29" s="73"/>
      <c r="AB29" s="73"/>
      <c r="AC29" s="73"/>
      <c r="AE29" s="73"/>
      <c r="AF29" s="73"/>
      <c r="AG29" s="73"/>
      <c r="AH29" s="73"/>
      <c r="AI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S29" s="73"/>
      <c r="BT29" s="73"/>
      <c r="BU29" s="73"/>
      <c r="BV29" s="73"/>
      <c r="BW29" s="73"/>
      <c r="BX29" s="73"/>
      <c r="BY29" s="23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</row>
    <row r="30" spans="1:90" x14ac:dyDescent="0.25">
      <c r="A30" s="14"/>
      <c r="B30" s="73"/>
      <c r="C30" s="73"/>
      <c r="D30" s="73"/>
      <c r="E30" s="73"/>
      <c r="F30" s="73"/>
      <c r="G30" s="73"/>
      <c r="H30" s="73"/>
      <c r="I30" s="90"/>
      <c r="J30" s="90"/>
      <c r="K30" s="90"/>
      <c r="L30" s="73"/>
      <c r="M30" s="73"/>
      <c r="N30" s="73"/>
      <c r="O30" s="73"/>
      <c r="Q30" s="73"/>
      <c r="R30" s="73"/>
      <c r="S30" s="73"/>
      <c r="T30" s="73"/>
      <c r="U30" s="73"/>
      <c r="V30" s="73"/>
      <c r="W30" s="73"/>
      <c r="Y30" s="73"/>
      <c r="Z30" s="73"/>
      <c r="AA30" s="73"/>
      <c r="AB30" s="73"/>
      <c r="AC30" s="73"/>
      <c r="AE30" s="73"/>
      <c r="AF30" s="73"/>
      <c r="AG30" s="73"/>
      <c r="AH30" s="73"/>
      <c r="AI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S30" s="73"/>
      <c r="BT30" s="73"/>
      <c r="BU30" s="73"/>
      <c r="BV30" s="73"/>
      <c r="BW30" s="73"/>
      <c r="BX30" s="73"/>
      <c r="BY30" s="23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</row>
    <row r="31" spans="1:90" x14ac:dyDescent="0.25">
      <c r="A31" s="14"/>
      <c r="B31" s="73"/>
      <c r="C31" s="73"/>
      <c r="D31" s="73"/>
      <c r="E31" s="73"/>
      <c r="F31" s="73"/>
      <c r="G31" s="73"/>
      <c r="H31" s="73"/>
      <c r="I31" s="90"/>
      <c r="J31" s="90"/>
      <c r="K31" s="90"/>
      <c r="L31" s="73"/>
      <c r="M31" s="73"/>
      <c r="N31" s="73"/>
      <c r="O31" s="73"/>
      <c r="Q31" s="73"/>
      <c r="R31" s="73"/>
      <c r="S31" s="73"/>
      <c r="T31" s="73"/>
      <c r="U31" s="73"/>
      <c r="V31" s="73"/>
      <c r="W31" s="73"/>
      <c r="Y31" s="73"/>
      <c r="Z31" s="73"/>
      <c r="AA31" s="73"/>
      <c r="AB31" s="73"/>
      <c r="AC31" s="73"/>
      <c r="AE31" s="73"/>
      <c r="AF31" s="73"/>
      <c r="AG31" s="73"/>
      <c r="AH31" s="73"/>
      <c r="AI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S31" s="73"/>
      <c r="BT31" s="73"/>
      <c r="BU31" s="73"/>
      <c r="BV31" s="73"/>
      <c r="BW31" s="73"/>
      <c r="BX31" s="73"/>
      <c r="BY31" s="23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</row>
    <row r="32" spans="1:90" x14ac:dyDescent="0.25">
      <c r="A32" s="14"/>
      <c r="B32" s="73"/>
      <c r="C32" s="73"/>
      <c r="D32" s="73"/>
      <c r="E32" s="73"/>
      <c r="F32" s="73"/>
      <c r="G32" s="73"/>
      <c r="H32" s="73"/>
      <c r="I32" s="90"/>
      <c r="J32" s="90"/>
      <c r="K32" s="90"/>
      <c r="L32" s="73"/>
      <c r="M32" s="73"/>
      <c r="N32" s="73"/>
      <c r="O32" s="73"/>
      <c r="Q32" s="73"/>
      <c r="R32" s="73"/>
      <c r="S32" s="73"/>
      <c r="T32" s="73"/>
      <c r="U32" s="73"/>
      <c r="V32" s="73"/>
      <c r="W32" s="73"/>
      <c r="Y32" s="73"/>
      <c r="Z32" s="73"/>
      <c r="AA32" s="73"/>
      <c r="AB32" s="73"/>
      <c r="AC32" s="73"/>
      <c r="AE32" s="73"/>
      <c r="AF32" s="73"/>
      <c r="AG32" s="73"/>
      <c r="AH32" s="73"/>
      <c r="AI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S32" s="73"/>
      <c r="BT32" s="73"/>
      <c r="BU32" s="73"/>
      <c r="BV32" s="73"/>
      <c r="BW32" s="73"/>
      <c r="BX32" s="73"/>
      <c r="BY32" s="23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</row>
    <row r="33" spans="1:90" x14ac:dyDescent="0.25">
      <c r="A33" s="14"/>
      <c r="B33" s="73"/>
      <c r="C33" s="73"/>
      <c r="D33" s="73"/>
      <c r="E33" s="73"/>
      <c r="F33" s="73"/>
      <c r="G33" s="73"/>
      <c r="H33" s="73"/>
      <c r="I33" s="90"/>
      <c r="J33" s="90"/>
      <c r="K33" s="90"/>
      <c r="L33" s="73"/>
      <c r="M33" s="73"/>
      <c r="N33" s="73"/>
      <c r="O33" s="73"/>
      <c r="Q33" s="73"/>
      <c r="R33" s="73"/>
      <c r="S33" s="73"/>
      <c r="T33" s="73"/>
      <c r="U33" s="73"/>
      <c r="V33" s="73"/>
      <c r="W33" s="73"/>
      <c r="Y33" s="73"/>
      <c r="Z33" s="73"/>
      <c r="AA33" s="73"/>
      <c r="AB33" s="73"/>
      <c r="AC33" s="73"/>
      <c r="AE33" s="73"/>
      <c r="AF33" s="73"/>
      <c r="AG33" s="73"/>
      <c r="AH33" s="73"/>
      <c r="AI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S33" s="73"/>
      <c r="BT33" s="73"/>
      <c r="BU33" s="73"/>
      <c r="BV33" s="73"/>
      <c r="BW33" s="73"/>
      <c r="BX33" s="73"/>
      <c r="BY33" s="23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</row>
    <row r="34" spans="1:90" x14ac:dyDescent="0.25">
      <c r="A34" s="14"/>
      <c r="B34" s="73"/>
      <c r="C34" s="73"/>
      <c r="D34" s="73"/>
      <c r="E34" s="73"/>
      <c r="F34" s="73"/>
      <c r="G34" s="73"/>
      <c r="H34" s="73"/>
      <c r="I34" s="90"/>
      <c r="J34" s="90"/>
      <c r="K34" s="90"/>
      <c r="L34" s="73"/>
      <c r="M34" s="73"/>
      <c r="N34" s="73"/>
      <c r="O34" s="73"/>
      <c r="Q34" s="73"/>
      <c r="R34" s="73"/>
      <c r="S34" s="73"/>
      <c r="T34" s="73"/>
      <c r="U34" s="73"/>
      <c r="V34" s="73"/>
      <c r="W34" s="73"/>
      <c r="Y34" s="73"/>
      <c r="Z34" s="73"/>
      <c r="AA34" s="73"/>
      <c r="AB34" s="73"/>
      <c r="AC34" s="73"/>
      <c r="AE34" s="73"/>
      <c r="AF34" s="73"/>
      <c r="AG34" s="73"/>
      <c r="AH34" s="73"/>
      <c r="AI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S34" s="73"/>
      <c r="BT34" s="73"/>
      <c r="BU34" s="73"/>
      <c r="BV34" s="73"/>
      <c r="BW34" s="73"/>
      <c r="BX34" s="73"/>
      <c r="BY34" s="23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</row>
    <row r="35" spans="1:90" x14ac:dyDescent="0.25">
      <c r="A35" s="14"/>
      <c r="B35" s="73"/>
      <c r="C35" s="73"/>
      <c r="D35" s="73"/>
      <c r="E35" s="73"/>
      <c r="F35" s="73"/>
      <c r="G35" s="73"/>
      <c r="H35" s="73"/>
      <c r="I35" s="90"/>
      <c r="J35" s="90"/>
      <c r="K35" s="90"/>
      <c r="L35" s="73"/>
      <c r="M35" s="73"/>
      <c r="N35" s="73"/>
      <c r="O35" s="73"/>
      <c r="Q35" s="73"/>
      <c r="R35" s="73"/>
      <c r="S35" s="73"/>
      <c r="T35" s="73"/>
      <c r="U35" s="73"/>
      <c r="V35" s="73"/>
      <c r="W35" s="73"/>
      <c r="Y35" s="73"/>
      <c r="Z35" s="73"/>
      <c r="AA35" s="73"/>
      <c r="AB35" s="73"/>
      <c r="AC35" s="73"/>
      <c r="AE35" s="73"/>
      <c r="AF35" s="73"/>
      <c r="AG35" s="73"/>
      <c r="AH35" s="73"/>
      <c r="AI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S35" s="73"/>
      <c r="BT35" s="73"/>
      <c r="BU35" s="73"/>
      <c r="BV35" s="73"/>
      <c r="BW35" s="73"/>
      <c r="BX35" s="73"/>
      <c r="BY35" s="23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</row>
    <row r="36" spans="1:90" x14ac:dyDescent="0.25">
      <c r="A36" s="14"/>
      <c r="B36" s="73"/>
      <c r="C36" s="73"/>
      <c r="D36" s="73"/>
      <c r="E36" s="73"/>
      <c r="F36" s="73"/>
      <c r="G36" s="73"/>
      <c r="H36" s="73"/>
      <c r="I36" s="90"/>
      <c r="J36" s="90"/>
      <c r="K36" s="90"/>
      <c r="L36" s="73"/>
      <c r="M36" s="73"/>
      <c r="N36" s="73"/>
      <c r="O36" s="73"/>
      <c r="Q36" s="73"/>
      <c r="R36" s="73"/>
      <c r="S36" s="73"/>
      <c r="T36" s="73"/>
      <c r="U36" s="73"/>
      <c r="V36" s="73"/>
      <c r="W36" s="73"/>
      <c r="Y36" s="73"/>
      <c r="Z36" s="73"/>
      <c r="AA36" s="73"/>
      <c r="AB36" s="73"/>
      <c r="AC36" s="73"/>
      <c r="AE36" s="73"/>
      <c r="AF36" s="73"/>
      <c r="AG36" s="73"/>
      <c r="AH36" s="73"/>
      <c r="AI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S36" s="73"/>
      <c r="BT36" s="73"/>
      <c r="BU36" s="73"/>
      <c r="BV36" s="73"/>
      <c r="BW36" s="73"/>
      <c r="BX36" s="73"/>
      <c r="BY36" s="23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</row>
    <row r="37" spans="1:90" x14ac:dyDescent="0.25">
      <c r="A37" s="14"/>
      <c r="B37" s="73"/>
      <c r="C37" s="73"/>
      <c r="D37" s="73"/>
      <c r="E37" s="73"/>
      <c r="F37" s="73"/>
      <c r="G37" s="73"/>
      <c r="H37" s="73"/>
      <c r="I37" s="90"/>
      <c r="J37" s="90"/>
      <c r="K37" s="90"/>
      <c r="L37" s="73"/>
      <c r="M37" s="73"/>
      <c r="N37" s="73"/>
      <c r="O37" s="73"/>
      <c r="Q37" s="73"/>
      <c r="R37" s="73"/>
      <c r="S37" s="73"/>
      <c r="T37" s="73"/>
      <c r="U37" s="73"/>
      <c r="V37" s="73"/>
      <c r="W37" s="73"/>
      <c r="Y37" s="73"/>
      <c r="Z37" s="73"/>
      <c r="AA37" s="73"/>
      <c r="AB37" s="73"/>
      <c r="AC37" s="73"/>
      <c r="AE37" s="73"/>
      <c r="AF37" s="73"/>
      <c r="AG37" s="73"/>
      <c r="AH37" s="73"/>
      <c r="AI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S37" s="73"/>
      <c r="BT37" s="73"/>
      <c r="BU37" s="73"/>
      <c r="BV37" s="73"/>
      <c r="BW37" s="73"/>
      <c r="BX37" s="73"/>
      <c r="BY37" s="23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</row>
    <row r="38" spans="1:90" x14ac:dyDescent="0.25">
      <c r="A38" s="14"/>
      <c r="B38" s="73"/>
      <c r="C38" s="73"/>
      <c r="D38" s="73"/>
      <c r="E38" s="73"/>
      <c r="F38" s="73"/>
      <c r="G38" s="73"/>
      <c r="H38" s="73"/>
      <c r="I38" s="90"/>
      <c r="J38" s="90"/>
      <c r="K38" s="90"/>
      <c r="L38" s="73"/>
      <c r="M38" s="73"/>
      <c r="N38" s="73"/>
      <c r="O38" s="73"/>
      <c r="Q38" s="73"/>
      <c r="R38" s="73"/>
      <c r="S38" s="73"/>
      <c r="T38" s="73"/>
      <c r="U38" s="73"/>
      <c r="V38" s="73"/>
      <c r="W38" s="73"/>
      <c r="Y38" s="73"/>
      <c r="Z38" s="73"/>
      <c r="AA38" s="73"/>
      <c r="AB38" s="73"/>
      <c r="AC38" s="73"/>
      <c r="AE38" s="73"/>
      <c r="AF38" s="73"/>
      <c r="AG38" s="73"/>
      <c r="AH38" s="73"/>
      <c r="AI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S38" s="73"/>
      <c r="BT38" s="73"/>
      <c r="BU38" s="73"/>
      <c r="BV38" s="73"/>
      <c r="BW38" s="73"/>
      <c r="BX38" s="73"/>
      <c r="BY38" s="23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</row>
    <row r="39" spans="1:90" x14ac:dyDescent="0.25">
      <c r="A39" s="14"/>
      <c r="B39" s="73"/>
      <c r="C39" s="73"/>
      <c r="D39" s="73"/>
      <c r="E39" s="73"/>
      <c r="F39" s="73"/>
      <c r="G39" s="73"/>
      <c r="H39" s="73"/>
      <c r="I39" s="90"/>
      <c r="J39" s="90"/>
      <c r="K39" s="90"/>
      <c r="L39" s="73"/>
      <c r="M39" s="73"/>
      <c r="N39" s="73"/>
      <c r="O39" s="73"/>
      <c r="Q39" s="73"/>
      <c r="R39" s="73"/>
      <c r="S39" s="73"/>
      <c r="T39" s="73"/>
      <c r="U39" s="73"/>
      <c r="V39" s="73"/>
      <c r="W39" s="73"/>
      <c r="Y39" s="73"/>
      <c r="Z39" s="73"/>
      <c r="AA39" s="73"/>
      <c r="AB39" s="73"/>
      <c r="AC39" s="73"/>
      <c r="AE39" s="73"/>
      <c r="AF39" s="73"/>
      <c r="AG39" s="73"/>
      <c r="AH39" s="73"/>
      <c r="AI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S39" s="73"/>
      <c r="BT39" s="73"/>
      <c r="BU39" s="73"/>
      <c r="BV39" s="73"/>
      <c r="BW39" s="73"/>
      <c r="BX39" s="73"/>
      <c r="BY39" s="23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</row>
    <row r="40" spans="1:90" x14ac:dyDescent="0.25">
      <c r="A40" s="14"/>
      <c r="B40" s="73"/>
      <c r="C40" s="73"/>
      <c r="D40" s="73"/>
      <c r="E40" s="73"/>
      <c r="F40" s="73"/>
      <c r="G40" s="73"/>
      <c r="H40" s="73"/>
      <c r="I40" s="90"/>
      <c r="J40" s="90"/>
      <c r="K40" s="90"/>
      <c r="L40" s="73"/>
      <c r="M40" s="73"/>
      <c r="N40" s="73"/>
      <c r="O40" s="73"/>
      <c r="Q40" s="73"/>
      <c r="R40" s="73"/>
      <c r="S40" s="73"/>
      <c r="T40" s="73"/>
      <c r="U40" s="73"/>
      <c r="V40" s="73"/>
      <c r="W40" s="73"/>
      <c r="Y40" s="73"/>
      <c r="Z40" s="73"/>
      <c r="AA40" s="73"/>
      <c r="AB40" s="73"/>
      <c r="AC40" s="73"/>
      <c r="AE40" s="73"/>
      <c r="AF40" s="73"/>
      <c r="AG40" s="73"/>
      <c r="AH40" s="73"/>
      <c r="AI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S40" s="73"/>
      <c r="BT40" s="73"/>
      <c r="BU40" s="73"/>
      <c r="BV40" s="73"/>
      <c r="BW40" s="73"/>
      <c r="BX40" s="73"/>
      <c r="BY40" s="23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</row>
    <row r="41" spans="1:90" x14ac:dyDescent="0.25">
      <c r="A41" s="14"/>
      <c r="B41" s="73"/>
      <c r="C41" s="73"/>
      <c r="D41" s="73"/>
      <c r="E41" s="73"/>
      <c r="F41" s="73"/>
      <c r="G41" s="73"/>
      <c r="H41" s="73"/>
      <c r="I41" s="90"/>
      <c r="J41" s="90"/>
      <c r="K41" s="90"/>
      <c r="L41" s="73"/>
      <c r="M41" s="73"/>
      <c r="N41" s="73"/>
      <c r="O41" s="73"/>
      <c r="Q41" s="73"/>
      <c r="R41" s="73"/>
      <c r="S41" s="73"/>
      <c r="T41" s="73"/>
      <c r="U41" s="73"/>
      <c r="V41" s="73"/>
      <c r="W41" s="73"/>
      <c r="Y41" s="73"/>
      <c r="Z41" s="73"/>
      <c r="AA41" s="73"/>
      <c r="AB41" s="73"/>
      <c r="AC41" s="73"/>
      <c r="AE41" s="73"/>
      <c r="AF41" s="73"/>
      <c r="AG41" s="73"/>
      <c r="AH41" s="73"/>
      <c r="AI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S41" s="73"/>
      <c r="BT41" s="73"/>
      <c r="BU41" s="73"/>
      <c r="BV41" s="73"/>
      <c r="BW41" s="73"/>
      <c r="BX41" s="73"/>
      <c r="BY41" s="23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</row>
    <row r="42" spans="1:90" x14ac:dyDescent="0.25">
      <c r="A42" s="14"/>
      <c r="B42" s="73"/>
      <c r="C42" s="73"/>
      <c r="D42" s="73"/>
      <c r="E42" s="73"/>
      <c r="F42" s="73"/>
      <c r="G42" s="73"/>
      <c r="H42" s="73"/>
      <c r="I42" s="90"/>
      <c r="J42" s="90"/>
      <c r="K42" s="90"/>
      <c r="L42" s="73"/>
      <c r="M42" s="73"/>
      <c r="N42" s="73"/>
      <c r="O42" s="73"/>
      <c r="Q42" s="73"/>
      <c r="R42" s="73"/>
      <c r="S42" s="73"/>
      <c r="T42" s="73"/>
      <c r="U42" s="73"/>
      <c r="V42" s="73"/>
      <c r="W42" s="73"/>
      <c r="Y42" s="73"/>
      <c r="Z42" s="73"/>
      <c r="AA42" s="73"/>
      <c r="AB42" s="73"/>
      <c r="AC42" s="73"/>
      <c r="AE42" s="73"/>
      <c r="AF42" s="73"/>
      <c r="AG42" s="73"/>
      <c r="AH42" s="73"/>
      <c r="AI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S42" s="73"/>
      <c r="BT42" s="73"/>
      <c r="BU42" s="73"/>
      <c r="BV42" s="73"/>
      <c r="BW42" s="73"/>
      <c r="BX42" s="73"/>
      <c r="BY42" s="23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</row>
    <row r="43" spans="1:90" x14ac:dyDescent="0.25">
      <c r="A43" s="14"/>
      <c r="B43" s="73"/>
      <c r="C43" s="73"/>
      <c r="D43" s="73"/>
      <c r="E43" s="73"/>
      <c r="F43" s="73"/>
      <c r="G43" s="73"/>
      <c r="H43" s="73"/>
      <c r="I43" s="90"/>
      <c r="J43" s="90"/>
      <c r="K43" s="90"/>
      <c r="L43" s="73"/>
      <c r="M43" s="73"/>
      <c r="N43" s="73"/>
      <c r="O43" s="73"/>
      <c r="Q43" s="73"/>
      <c r="R43" s="73"/>
      <c r="S43" s="73"/>
      <c r="T43" s="73"/>
      <c r="U43" s="73"/>
      <c r="V43" s="73"/>
      <c r="W43" s="73"/>
      <c r="Y43" s="73"/>
      <c r="Z43" s="73"/>
      <c r="AA43" s="73"/>
      <c r="AB43" s="73"/>
      <c r="AC43" s="73"/>
      <c r="AE43" s="73"/>
      <c r="AF43" s="73"/>
      <c r="AG43" s="73"/>
      <c r="AH43" s="73"/>
      <c r="AI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S43" s="73"/>
      <c r="BT43" s="73"/>
      <c r="BU43" s="73"/>
      <c r="BV43" s="73"/>
      <c r="BW43" s="73"/>
      <c r="BX43" s="73"/>
      <c r="BY43" s="23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</row>
    <row r="44" spans="1:90" x14ac:dyDescent="0.25">
      <c r="A44" s="14"/>
      <c r="B44" s="73"/>
      <c r="C44" s="73"/>
      <c r="D44" s="73"/>
      <c r="E44" s="73"/>
      <c r="F44" s="73"/>
      <c r="G44" s="73"/>
      <c r="H44" s="73"/>
      <c r="I44" s="90"/>
      <c r="J44" s="90"/>
      <c r="K44" s="90"/>
      <c r="L44" s="73"/>
      <c r="M44" s="73"/>
      <c r="N44" s="73"/>
      <c r="O44" s="73"/>
      <c r="Q44" s="73"/>
      <c r="R44" s="73"/>
      <c r="S44" s="73"/>
      <c r="T44" s="73"/>
      <c r="U44" s="73"/>
      <c r="V44" s="73"/>
      <c r="W44" s="73"/>
      <c r="Y44" s="73"/>
      <c r="Z44" s="73"/>
      <c r="AA44" s="73"/>
      <c r="AB44" s="73"/>
      <c r="AC44" s="73"/>
      <c r="AE44" s="73"/>
      <c r="AF44" s="73"/>
      <c r="AG44" s="73"/>
      <c r="AH44" s="73"/>
      <c r="AI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S44" s="73"/>
      <c r="BT44" s="73"/>
      <c r="BU44" s="73"/>
      <c r="BV44" s="73"/>
      <c r="BW44" s="73"/>
      <c r="BX44" s="73"/>
      <c r="BY44" s="23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</row>
    <row r="45" spans="1:90" x14ac:dyDescent="0.25">
      <c r="A45" s="14"/>
      <c r="B45" s="73"/>
      <c r="C45" s="73"/>
      <c r="D45" s="73"/>
      <c r="E45" s="73"/>
      <c r="F45" s="73"/>
      <c r="G45" s="73"/>
      <c r="H45" s="73"/>
      <c r="I45" s="90"/>
      <c r="J45" s="90"/>
      <c r="K45" s="90"/>
      <c r="L45" s="73"/>
      <c r="M45" s="73"/>
      <c r="N45" s="73"/>
      <c r="O45" s="73"/>
      <c r="Q45" s="73"/>
      <c r="R45" s="73"/>
      <c r="S45" s="73"/>
      <c r="T45" s="73"/>
      <c r="U45" s="73"/>
      <c r="V45" s="73"/>
      <c r="W45" s="73"/>
      <c r="Y45" s="73"/>
      <c r="Z45" s="73"/>
      <c r="AA45" s="73"/>
      <c r="AB45" s="73"/>
      <c r="AC45" s="73"/>
      <c r="AE45" s="73"/>
      <c r="AF45" s="73"/>
      <c r="AG45" s="73"/>
      <c r="AH45" s="73"/>
      <c r="AI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S45" s="73"/>
      <c r="BT45" s="73"/>
      <c r="BU45" s="73"/>
      <c r="BV45" s="73"/>
      <c r="BW45" s="73"/>
      <c r="BX45" s="73"/>
      <c r="BY45" s="23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</row>
    <row r="46" spans="1:90" x14ac:dyDescent="0.25">
      <c r="A46" s="14"/>
      <c r="B46" s="73"/>
      <c r="C46" s="73"/>
      <c r="D46" s="73"/>
      <c r="E46" s="73"/>
      <c r="F46" s="73"/>
      <c r="G46" s="73"/>
      <c r="H46" s="73"/>
      <c r="I46" s="90"/>
      <c r="J46" s="90"/>
      <c r="K46" s="90"/>
      <c r="L46" s="73"/>
      <c r="M46" s="73"/>
      <c r="N46" s="73"/>
      <c r="O46" s="73"/>
      <c r="Q46" s="73"/>
      <c r="R46" s="73"/>
      <c r="S46" s="73"/>
      <c r="T46" s="73"/>
      <c r="U46" s="73"/>
      <c r="V46" s="73"/>
      <c r="W46" s="73"/>
      <c r="Y46" s="73"/>
      <c r="Z46" s="73"/>
      <c r="AA46" s="73"/>
      <c r="AB46" s="73"/>
      <c r="AC46" s="73"/>
      <c r="AE46" s="73"/>
      <c r="AF46" s="73"/>
      <c r="AG46" s="73"/>
      <c r="AH46" s="73"/>
      <c r="AI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S46" s="73"/>
      <c r="BT46" s="73"/>
      <c r="BU46" s="73"/>
      <c r="BV46" s="73"/>
      <c r="BW46" s="73"/>
      <c r="BX46" s="73"/>
      <c r="BY46" s="23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</row>
    <row r="47" spans="1:90" x14ac:dyDescent="0.25">
      <c r="A47" s="14"/>
      <c r="B47" s="73"/>
      <c r="C47" s="73"/>
      <c r="D47" s="73"/>
      <c r="E47" s="73"/>
      <c r="F47" s="73"/>
      <c r="G47" s="73"/>
      <c r="H47" s="73"/>
      <c r="I47" s="90"/>
      <c r="J47" s="90"/>
      <c r="K47" s="90"/>
      <c r="L47" s="73"/>
      <c r="M47" s="73"/>
      <c r="N47" s="73"/>
      <c r="O47" s="73"/>
      <c r="Q47" s="73"/>
      <c r="R47" s="73"/>
      <c r="S47" s="73"/>
      <c r="T47" s="73"/>
      <c r="U47" s="73"/>
      <c r="V47" s="73"/>
      <c r="W47" s="73"/>
      <c r="Y47" s="73"/>
      <c r="Z47" s="73"/>
      <c r="AA47" s="73"/>
      <c r="AB47" s="73"/>
      <c r="AC47" s="73"/>
      <c r="AE47" s="73"/>
      <c r="AF47" s="73"/>
      <c r="AG47" s="73"/>
      <c r="AH47" s="73"/>
      <c r="AI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S47" s="73"/>
      <c r="BT47" s="73"/>
      <c r="BU47" s="73"/>
      <c r="BV47" s="73"/>
      <c r="BW47" s="73"/>
      <c r="BX47" s="73"/>
      <c r="BY47" s="23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</row>
    <row r="48" spans="1:90" x14ac:dyDescent="0.25">
      <c r="A48" s="90"/>
      <c r="B48" s="73"/>
      <c r="C48" s="73"/>
      <c r="D48" s="73"/>
      <c r="E48" s="73"/>
      <c r="F48" s="73"/>
      <c r="G48" s="73"/>
      <c r="H48" s="73"/>
      <c r="I48" s="90"/>
      <c r="J48" s="90"/>
      <c r="K48" s="90"/>
      <c r="L48" s="73"/>
      <c r="M48" s="73"/>
      <c r="N48" s="73"/>
      <c r="O48" s="73"/>
      <c r="Q48" s="73"/>
      <c r="R48" s="73"/>
      <c r="S48" s="73"/>
      <c r="T48" s="73"/>
      <c r="U48" s="73"/>
      <c r="V48" s="73"/>
      <c r="W48" s="73"/>
      <c r="Y48" s="73"/>
      <c r="Z48" s="73"/>
      <c r="AA48" s="73"/>
      <c r="AB48" s="73"/>
      <c r="AC48" s="73"/>
      <c r="AE48" s="73"/>
      <c r="AF48" s="73"/>
      <c r="AG48" s="73"/>
      <c r="AH48" s="73"/>
      <c r="AI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S48" s="73"/>
      <c r="BT48" s="73"/>
      <c r="BU48" s="73"/>
      <c r="BV48" s="73"/>
      <c r="BW48" s="73"/>
      <c r="BX48" s="73"/>
      <c r="BY48" s="90"/>
      <c r="BZ48" s="66"/>
      <c r="CA48" s="66" t="str">
        <f>IF(C48&lt;&gt;0,(AH48-C48)/C48,"")</f>
        <v/>
      </c>
      <c r="CB48" s="66" t="str">
        <f>IF(D48&lt;&gt;0,(AM48-D48)/D48,"")</f>
        <v/>
      </c>
      <c r="CC48" s="66" t="str">
        <f t="shared" ref="CC48:CD51" si="8">IF(E48&lt;&gt;0,(AX48-E48)/E48,"")</f>
        <v/>
      </c>
      <c r="CD48" s="66" t="str">
        <f t="shared" si="8"/>
        <v/>
      </c>
      <c r="CE48" s="66" t="str">
        <f>IF(G48&lt;&gt;0,(BM48-G48)/G48,"")</f>
        <v/>
      </c>
      <c r="CF48" s="66" t="str">
        <f>IF(H48&lt;&gt;0,(BT48-H48)/H48,"")</f>
        <v/>
      </c>
      <c r="CG48" s="66"/>
      <c r="CH48" s="66"/>
      <c r="CI48" s="66"/>
      <c r="CJ48" s="66"/>
      <c r="CK48" s="66"/>
      <c r="CL48" s="66"/>
    </row>
    <row r="49" spans="1:90" x14ac:dyDescent="0.25">
      <c r="A49" s="4" t="s">
        <v>322</v>
      </c>
      <c r="B49" s="1">
        <f>SUM(B3:B47)</f>
        <v>1230642.23</v>
      </c>
      <c r="C49" s="1">
        <f t="shared" ref="C49:H49" si="9">SUM(C3:C47)</f>
        <v>6773.38</v>
      </c>
      <c r="D49" s="1">
        <f t="shared" si="9"/>
        <v>165514.65</v>
      </c>
      <c r="E49" s="1">
        <f>SUM(E3:E47)</f>
        <v>27050.53</v>
      </c>
      <c r="F49" s="1">
        <f t="shared" si="9"/>
        <v>8775.98</v>
      </c>
      <c r="G49" s="1">
        <f t="shared" si="9"/>
        <v>880.1400000000001</v>
      </c>
      <c r="H49" s="1">
        <f t="shared" si="9"/>
        <v>70019.87000000001</v>
      </c>
      <c r="I49" s="90"/>
      <c r="J49" s="90"/>
      <c r="K49" s="1">
        <f t="shared" ref="K49:BU49" si="10">SUM(K3:K47)</f>
        <v>0</v>
      </c>
      <c r="L49" s="1">
        <f t="shared" si="10"/>
        <v>35.580722907146388</v>
      </c>
      <c r="M49" s="1">
        <f t="shared" si="10"/>
        <v>1170.5706262202157</v>
      </c>
      <c r="N49" s="1">
        <f t="shared" si="10"/>
        <v>1170.5706262202157</v>
      </c>
      <c r="O49" s="1">
        <f t="shared" si="10"/>
        <v>367.02613785994845</v>
      </c>
      <c r="P49" s="1">
        <f t="shared" si="10"/>
        <v>9.687760941102848</v>
      </c>
      <c r="Q49" s="1">
        <f t="shared" si="10"/>
        <v>2844.9217040198273</v>
      </c>
      <c r="R49" s="1">
        <f t="shared" si="10"/>
        <v>6617.1953546524746</v>
      </c>
      <c r="S49" s="1">
        <f t="shared" si="10"/>
        <v>1176888.9411629438</v>
      </c>
      <c r="T49" s="1">
        <f t="shared" si="10"/>
        <v>5045.725243415849</v>
      </c>
      <c r="U49" s="1">
        <f t="shared" si="10"/>
        <v>1303.6277300347986</v>
      </c>
      <c r="V49" s="1">
        <f t="shared" si="10"/>
        <v>2266.4039759598663</v>
      </c>
      <c r="W49" s="1">
        <f t="shared" si="10"/>
        <v>1533.4709903588337</v>
      </c>
      <c r="X49" s="1">
        <f t="shared" si="10"/>
        <v>0</v>
      </c>
      <c r="Y49" s="1">
        <f t="shared" si="10"/>
        <v>1616.2303989919828</v>
      </c>
      <c r="Z49" s="1">
        <f t="shared" si="10"/>
        <v>1616.2303989919828</v>
      </c>
      <c r="AA49" s="1">
        <f t="shared" si="10"/>
        <v>1249.1577459241173</v>
      </c>
      <c r="AB49" s="1">
        <f t="shared" si="10"/>
        <v>1796.0543790120705</v>
      </c>
      <c r="AC49" s="1">
        <f t="shared" si="10"/>
        <v>17.22847907423181</v>
      </c>
      <c r="AD49" s="1">
        <f t="shared" si="10"/>
        <v>426.58719063093446</v>
      </c>
      <c r="AE49" s="1">
        <f t="shared" si="10"/>
        <v>140.87208501797065</v>
      </c>
      <c r="AF49" s="1">
        <f t="shared" si="10"/>
        <v>0</v>
      </c>
      <c r="AG49" s="1">
        <f t="shared" si="10"/>
        <v>22.738531271740687</v>
      </c>
      <c r="AH49" s="1">
        <f t="shared" si="10"/>
        <v>6505.9842308611296</v>
      </c>
      <c r="AI49" s="1">
        <f t="shared" si="10"/>
        <v>0</v>
      </c>
      <c r="AJ49" s="1">
        <f t="shared" si="10"/>
        <v>68401.406897781344</v>
      </c>
      <c r="AK49" s="1">
        <f t="shared" si="10"/>
        <v>140526.94698241586</v>
      </c>
      <c r="AL49" s="1">
        <f t="shared" si="10"/>
        <v>14364.725758209413</v>
      </c>
      <c r="AM49" s="1">
        <f t="shared" si="10"/>
        <v>156140.83048654941</v>
      </c>
      <c r="AN49" s="1">
        <f t="shared" si="10"/>
        <v>0</v>
      </c>
      <c r="AO49" s="1">
        <f t="shared" si="10"/>
        <v>2853.8615541430431</v>
      </c>
      <c r="AP49" s="1">
        <f t="shared" si="10"/>
        <v>5.4524726551978988</v>
      </c>
      <c r="AQ49" s="1">
        <f t="shared" si="10"/>
        <v>30445.32613314355</v>
      </c>
      <c r="AR49" s="1">
        <f t="shared" si="10"/>
        <v>22.415049316923319</v>
      </c>
      <c r="AS49" s="1">
        <f t="shared" si="10"/>
        <v>7.9665970324468516</v>
      </c>
      <c r="AT49" s="1">
        <f t="shared" si="10"/>
        <v>3804.0225775719427</v>
      </c>
      <c r="AU49" s="1">
        <f t="shared" si="10"/>
        <v>155.68957948744506</v>
      </c>
      <c r="AV49" s="1">
        <f t="shared" si="10"/>
        <v>13.130529803733506</v>
      </c>
      <c r="AW49" s="1">
        <f t="shared" si="10"/>
        <v>1.0020864496362845</v>
      </c>
      <c r="AX49" s="1">
        <f t="shared" si="10"/>
        <v>25860.67034058008</v>
      </c>
      <c r="AY49" s="1">
        <f t="shared" si="10"/>
        <v>8338.9332421612635</v>
      </c>
      <c r="AZ49" s="1">
        <f t="shared" si="10"/>
        <v>17521.737098418813</v>
      </c>
      <c r="BA49" s="1">
        <f t="shared" si="10"/>
        <v>138.45639766250034</v>
      </c>
      <c r="BB49" s="1">
        <f t="shared" si="10"/>
        <v>1.4628693029606337</v>
      </c>
      <c r="BC49" s="1">
        <f t="shared" si="10"/>
        <v>804.42646223086001</v>
      </c>
      <c r="BD49" s="1">
        <f t="shared" si="10"/>
        <v>3.1664649223027226</v>
      </c>
      <c r="BE49" s="1">
        <f t="shared" si="10"/>
        <v>662.65223995398685</v>
      </c>
      <c r="BF49" s="1">
        <f t="shared" si="10"/>
        <v>42.351323471605603</v>
      </c>
      <c r="BG49" s="1">
        <f t="shared" si="10"/>
        <v>11.279169649802947</v>
      </c>
      <c r="BH49" s="1">
        <f t="shared" si="10"/>
        <v>2451.4079138598368</v>
      </c>
      <c r="BI49" s="1">
        <f t="shared" si="10"/>
        <v>418.4036746783828</v>
      </c>
      <c r="BJ49" s="1">
        <f t="shared" si="10"/>
        <v>121.65769168354196</v>
      </c>
      <c r="BK49" s="1">
        <f t="shared" si="10"/>
        <v>87.624734067453417</v>
      </c>
      <c r="BL49" s="1">
        <f t="shared" si="10"/>
        <v>4.7690830390877821</v>
      </c>
      <c r="BM49" s="1">
        <f t="shared" si="10"/>
        <v>846.55079614677413</v>
      </c>
      <c r="BN49" s="1">
        <f t="shared" si="10"/>
        <v>1653.6385456120543</v>
      </c>
      <c r="BO49" s="1">
        <f t="shared" si="10"/>
        <v>0</v>
      </c>
      <c r="BP49" s="1">
        <f t="shared" si="10"/>
        <v>3.4707906003634497</v>
      </c>
      <c r="BQ49" s="1">
        <f t="shared" si="10"/>
        <v>7611.2338217830047</v>
      </c>
      <c r="BR49" s="1">
        <f t="shared" si="10"/>
        <v>0</v>
      </c>
      <c r="BS49" s="1">
        <f t="shared" si="10"/>
        <v>762.56799252585449</v>
      </c>
      <c r="BT49" s="1">
        <f t="shared" si="10"/>
        <v>67062.8344243014</v>
      </c>
      <c r="BU49" s="1">
        <f t="shared" si="10"/>
        <v>8025.1100915292518</v>
      </c>
      <c r="BV49" s="1"/>
      <c r="BW49" s="1"/>
      <c r="BX49" s="1"/>
      <c r="BY49" s="90"/>
      <c r="BZ49" s="66">
        <f>+(R49-B49)/B49</f>
        <v>-0.99462297392910648</v>
      </c>
      <c r="CA49" s="66">
        <f>IF(C49&lt;&gt;0,(AH49-C49)/C49,"")</f>
        <v>-3.9477449831379678E-2</v>
      </c>
      <c r="CB49" s="66">
        <f>IF(D49&lt;&gt;0,(AM49-D49)/D49,"")</f>
        <v>-5.663437957576916E-2</v>
      </c>
      <c r="CC49" s="66">
        <f t="shared" si="8"/>
        <v>-4.3986556249356996E-2</v>
      </c>
      <c r="CD49" s="66">
        <f t="shared" si="8"/>
        <v>-4.9800336582209177E-2</v>
      </c>
      <c r="CE49" s="66">
        <f>IF(G49&lt;&gt;0,(BM49-G49)/G49,"")</f>
        <v>-3.8163478370743249E-2</v>
      </c>
      <c r="CF49" s="66">
        <f>IF(H49&lt;&gt;0,(BT49-H49)/H49,"")</f>
        <v>-4.2231377688913302E-2</v>
      </c>
      <c r="CG49" s="66" t="e">
        <f>IF(#REF!&lt;&gt;0,(BU49-#REF!)/#REF!,"")</f>
        <v>#REF!</v>
      </c>
      <c r="CH49" s="66" t="e">
        <f>IF(#REF!&lt;&gt;0,(BX49-#REF!)/#REF!,"")</f>
        <v>#REF!</v>
      </c>
      <c r="CI49" s="66" t="e">
        <f>IF(#REF!&lt;&gt;0,(BY49-#REF!)/#REF!,"")</f>
        <v>#REF!</v>
      </c>
      <c r="CJ49" s="66" t="e">
        <f>IF(#REF!&lt;&gt;0,(BZ49-#REF!)/#REF!,"")</f>
        <v>#REF!</v>
      </c>
      <c r="CK49" s="66" t="e">
        <f>IF(#REF!&lt;&gt;0,(CA49-#REF!)/#REF!,"")</f>
        <v>#REF!</v>
      </c>
      <c r="CL49" s="66" t="e">
        <f>IF(#REF!&lt;&gt;0,(CB49-#REF!)/#REF!,"")</f>
        <v>#REF!</v>
      </c>
    </row>
    <row r="50" spans="1:90" x14ac:dyDescent="0.25">
      <c r="A50" s="4" t="s">
        <v>435</v>
      </c>
      <c r="B50" s="1">
        <f>SUM(B3:B15)</f>
        <v>1230642.23</v>
      </c>
      <c r="C50" s="1">
        <f t="shared" ref="C50:H50" si="11">SUM(C3:C15)</f>
        <v>6773.38</v>
      </c>
      <c r="D50" s="1">
        <f t="shared" si="11"/>
        <v>165514.65</v>
      </c>
      <c r="E50" s="1">
        <f>SUM(E3:E15)</f>
        <v>27050.53</v>
      </c>
      <c r="F50" s="1">
        <f t="shared" si="11"/>
        <v>8775.98</v>
      </c>
      <c r="G50" s="1">
        <f t="shared" si="11"/>
        <v>880.1400000000001</v>
      </c>
      <c r="H50" s="1">
        <f t="shared" si="11"/>
        <v>70019.87000000001</v>
      </c>
      <c r="I50" s="90"/>
      <c r="J50" s="90"/>
      <c r="K50" s="1">
        <f t="shared" ref="K50:BU50" si="12">SUM(K3:K15)</f>
        <v>0</v>
      </c>
      <c r="L50" s="1">
        <f t="shared" si="12"/>
        <v>35.580722907146388</v>
      </c>
      <c r="M50" s="1">
        <f t="shared" si="12"/>
        <v>1170.5706262202157</v>
      </c>
      <c r="N50" s="1">
        <f t="shared" si="12"/>
        <v>1170.5706262202157</v>
      </c>
      <c r="O50" s="1">
        <f t="shared" si="12"/>
        <v>367.02613785994845</v>
      </c>
      <c r="P50" s="1">
        <f t="shared" si="12"/>
        <v>9.687760941102848</v>
      </c>
      <c r="Q50" s="1">
        <f t="shared" si="12"/>
        <v>2844.9217040198273</v>
      </c>
      <c r="R50" s="1">
        <f t="shared" si="12"/>
        <v>6617.1953546524746</v>
      </c>
      <c r="S50" s="1">
        <f t="shared" si="12"/>
        <v>1176888.9411629438</v>
      </c>
      <c r="T50" s="1">
        <f t="shared" si="12"/>
        <v>5045.725243415849</v>
      </c>
      <c r="U50" s="1">
        <f t="shared" si="12"/>
        <v>1303.6277300347986</v>
      </c>
      <c r="V50" s="1">
        <f t="shared" si="12"/>
        <v>2266.4039759598663</v>
      </c>
      <c r="W50" s="1">
        <f t="shared" si="12"/>
        <v>1533.4709903588337</v>
      </c>
      <c r="X50" s="1">
        <f t="shared" si="12"/>
        <v>0</v>
      </c>
      <c r="Y50" s="1">
        <f t="shared" si="12"/>
        <v>1616.2303989919828</v>
      </c>
      <c r="Z50" s="1">
        <f t="shared" si="12"/>
        <v>1616.2303989919828</v>
      </c>
      <c r="AA50" s="1">
        <f t="shared" si="12"/>
        <v>1249.1577459241173</v>
      </c>
      <c r="AB50" s="1">
        <f t="shared" si="12"/>
        <v>1796.0543790120705</v>
      </c>
      <c r="AC50" s="1">
        <f t="shared" si="12"/>
        <v>17.22847907423181</v>
      </c>
      <c r="AD50" s="1">
        <f t="shared" si="12"/>
        <v>426.58719063093446</v>
      </c>
      <c r="AE50" s="1">
        <f t="shared" si="12"/>
        <v>140.87208501797065</v>
      </c>
      <c r="AF50" s="1">
        <f t="shared" si="12"/>
        <v>0</v>
      </c>
      <c r="AG50" s="1">
        <f t="shared" si="12"/>
        <v>22.738531271740687</v>
      </c>
      <c r="AH50" s="1">
        <f t="shared" si="12"/>
        <v>6505.9842308611296</v>
      </c>
      <c r="AI50" s="1">
        <f t="shared" si="12"/>
        <v>0</v>
      </c>
      <c r="AJ50" s="1">
        <f t="shared" si="12"/>
        <v>68401.406897781344</v>
      </c>
      <c r="AK50" s="1">
        <f t="shared" si="12"/>
        <v>140526.94698241586</v>
      </c>
      <c r="AL50" s="1">
        <f t="shared" si="12"/>
        <v>14364.725758209413</v>
      </c>
      <c r="AM50" s="1">
        <f t="shared" si="12"/>
        <v>156140.83048654941</v>
      </c>
      <c r="AN50" s="1">
        <f t="shared" si="12"/>
        <v>0</v>
      </c>
      <c r="AO50" s="1">
        <f t="shared" si="12"/>
        <v>2853.8615541430431</v>
      </c>
      <c r="AP50" s="1">
        <f t="shared" si="12"/>
        <v>5.4524726551978988</v>
      </c>
      <c r="AQ50" s="1">
        <f t="shared" si="12"/>
        <v>30445.32613314355</v>
      </c>
      <c r="AR50" s="1">
        <f t="shared" si="12"/>
        <v>22.415049316923319</v>
      </c>
      <c r="AS50" s="1">
        <f t="shared" si="12"/>
        <v>7.9665970324468516</v>
      </c>
      <c r="AT50" s="1">
        <f t="shared" si="12"/>
        <v>3804.0225775719427</v>
      </c>
      <c r="AU50" s="1">
        <f t="shared" si="12"/>
        <v>155.68957948744506</v>
      </c>
      <c r="AV50" s="1">
        <f t="shared" si="12"/>
        <v>13.130529803733506</v>
      </c>
      <c r="AW50" s="1">
        <f t="shared" si="12"/>
        <v>1.0020864496362845</v>
      </c>
      <c r="AX50" s="1">
        <f t="shared" si="12"/>
        <v>25860.67034058008</v>
      </c>
      <c r="AY50" s="1">
        <f t="shared" si="12"/>
        <v>8338.9332421612635</v>
      </c>
      <c r="AZ50" s="1">
        <f t="shared" si="12"/>
        <v>17521.737098418813</v>
      </c>
      <c r="BA50" s="1">
        <f t="shared" si="12"/>
        <v>138.45639766250034</v>
      </c>
      <c r="BB50" s="1">
        <f t="shared" si="12"/>
        <v>1.4628693029606337</v>
      </c>
      <c r="BC50" s="1">
        <f t="shared" si="12"/>
        <v>804.42646223086001</v>
      </c>
      <c r="BD50" s="1">
        <f t="shared" si="12"/>
        <v>3.1664649223027226</v>
      </c>
      <c r="BE50" s="1">
        <f t="shared" si="12"/>
        <v>662.65223995398685</v>
      </c>
      <c r="BF50" s="1">
        <f t="shared" si="12"/>
        <v>42.351323471605603</v>
      </c>
      <c r="BG50" s="1">
        <f t="shared" si="12"/>
        <v>11.279169649802947</v>
      </c>
      <c r="BH50" s="1">
        <f t="shared" si="12"/>
        <v>2451.4079138598368</v>
      </c>
      <c r="BI50" s="1">
        <f t="shared" si="12"/>
        <v>418.4036746783828</v>
      </c>
      <c r="BJ50" s="1">
        <f t="shared" si="12"/>
        <v>121.65769168354196</v>
      </c>
      <c r="BK50" s="1">
        <f t="shared" si="12"/>
        <v>87.624734067453417</v>
      </c>
      <c r="BL50" s="1">
        <f t="shared" si="12"/>
        <v>4.7690830390877821</v>
      </c>
      <c r="BM50" s="1">
        <f t="shared" si="12"/>
        <v>846.55079614677413</v>
      </c>
      <c r="BN50" s="1">
        <f t="shared" si="12"/>
        <v>1653.6385456120543</v>
      </c>
      <c r="BO50" s="1">
        <f t="shared" si="12"/>
        <v>0</v>
      </c>
      <c r="BP50" s="1">
        <f t="shared" si="12"/>
        <v>3.4707906003634497</v>
      </c>
      <c r="BQ50" s="1">
        <f t="shared" si="12"/>
        <v>7611.2338217830047</v>
      </c>
      <c r="BR50" s="1">
        <f t="shared" si="12"/>
        <v>0</v>
      </c>
      <c r="BS50" s="1">
        <f t="shared" si="12"/>
        <v>762.56799252585449</v>
      </c>
      <c r="BT50" s="1">
        <f t="shared" si="12"/>
        <v>67062.8344243014</v>
      </c>
      <c r="BU50" s="1">
        <f t="shared" si="12"/>
        <v>8025.1100915292518</v>
      </c>
      <c r="BV50" s="1"/>
      <c r="BW50" s="1"/>
      <c r="BX50" s="1"/>
      <c r="BY50" s="90"/>
      <c r="BZ50" s="66">
        <f>+(R50-B50)/B50</f>
        <v>-0.99462297392910648</v>
      </c>
      <c r="CA50" s="66">
        <f>IF(C50&lt;&gt;0,(AH50-C50)/C50,"")</f>
        <v>-3.9477449831379678E-2</v>
      </c>
      <c r="CB50" s="66">
        <f>IF(D50&lt;&gt;0,(AM50-D50)/D50,"")</f>
        <v>-5.663437957576916E-2</v>
      </c>
      <c r="CC50" s="66">
        <f t="shared" si="8"/>
        <v>-4.3986556249356996E-2</v>
      </c>
      <c r="CD50" s="66">
        <f t="shared" si="8"/>
        <v>-4.9800336582209177E-2</v>
      </c>
      <c r="CE50" s="66">
        <f>IF(G50&lt;&gt;0,(BM50-G50)/G50,"")</f>
        <v>-3.8163478370743249E-2</v>
      </c>
      <c r="CF50" s="66">
        <f>IF(H50&lt;&gt;0,(BT50-H50)/H50,"")</f>
        <v>-4.2231377688913302E-2</v>
      </c>
      <c r="CG50" s="66" t="e">
        <f>IF(#REF!&lt;&gt;0,(BU50-#REF!)/#REF!,"")</f>
        <v>#REF!</v>
      </c>
      <c r="CH50" s="66" t="e">
        <f>IF(#REF!&lt;&gt;0,(BX50-#REF!)/#REF!,"")</f>
        <v>#REF!</v>
      </c>
      <c r="CI50" s="66" t="e">
        <f>IF(#REF!&lt;&gt;0,(BY50-#REF!)/#REF!,"")</f>
        <v>#REF!</v>
      </c>
      <c r="CJ50" s="66" t="e">
        <f>IF(#REF!&lt;&gt;0,(BZ50-#REF!)/#REF!,"")</f>
        <v>#REF!</v>
      </c>
      <c r="CK50" s="66" t="e">
        <f>IF(#REF!&lt;&gt;0,(CA50-#REF!)/#REF!,"")</f>
        <v>#REF!</v>
      </c>
      <c r="CL50" s="66" t="e">
        <f>IF(#REF!&lt;&gt;0,(CB50-#REF!)/#REF!,"")</f>
        <v>#REF!</v>
      </c>
    </row>
    <row r="51" spans="1:90" x14ac:dyDescent="0.25">
      <c r="A51" s="4" t="s">
        <v>436</v>
      </c>
      <c r="B51" s="1">
        <f>SUM(B16:B47)</f>
        <v>0</v>
      </c>
      <c r="C51" s="1">
        <f t="shared" ref="C51:H51" si="13">SUM(C16:C47)</f>
        <v>0</v>
      </c>
      <c r="D51" s="1">
        <f t="shared" si="13"/>
        <v>0</v>
      </c>
      <c r="E51" s="1">
        <f>SUM(E16:E47)</f>
        <v>0</v>
      </c>
      <c r="F51" s="1">
        <f t="shared" si="13"/>
        <v>0</v>
      </c>
      <c r="G51" s="1">
        <f t="shared" si="13"/>
        <v>0</v>
      </c>
      <c r="H51" s="1">
        <f t="shared" si="13"/>
        <v>0</v>
      </c>
      <c r="I51" s="90"/>
      <c r="J51" s="90"/>
      <c r="K51" s="1">
        <f t="shared" ref="K51:BU51" si="14">SUM(K16:K47)</f>
        <v>0</v>
      </c>
      <c r="L51" s="1">
        <f t="shared" si="14"/>
        <v>0</v>
      </c>
      <c r="M51" s="1">
        <f t="shared" si="14"/>
        <v>0</v>
      </c>
      <c r="N51" s="1">
        <f t="shared" si="14"/>
        <v>0</v>
      </c>
      <c r="O51" s="1">
        <f t="shared" si="14"/>
        <v>0</v>
      </c>
      <c r="P51" s="1">
        <f t="shared" si="14"/>
        <v>0</v>
      </c>
      <c r="Q51" s="1">
        <f t="shared" si="14"/>
        <v>0</v>
      </c>
      <c r="R51" s="1">
        <f t="shared" si="14"/>
        <v>0</v>
      </c>
      <c r="S51" s="1">
        <f t="shared" si="14"/>
        <v>0</v>
      </c>
      <c r="T51" s="1">
        <f t="shared" si="14"/>
        <v>0</v>
      </c>
      <c r="U51" s="1">
        <f t="shared" si="14"/>
        <v>0</v>
      </c>
      <c r="V51" s="1">
        <f t="shared" si="14"/>
        <v>0</v>
      </c>
      <c r="W51" s="1">
        <f t="shared" si="14"/>
        <v>0</v>
      </c>
      <c r="X51" s="1">
        <f t="shared" si="14"/>
        <v>0</v>
      </c>
      <c r="Y51" s="1">
        <f t="shared" si="14"/>
        <v>0</v>
      </c>
      <c r="Z51" s="1">
        <f t="shared" si="14"/>
        <v>0</v>
      </c>
      <c r="AA51" s="1">
        <f t="shared" si="14"/>
        <v>0</v>
      </c>
      <c r="AB51" s="1">
        <f t="shared" si="14"/>
        <v>0</v>
      </c>
      <c r="AC51" s="1">
        <f t="shared" si="14"/>
        <v>0</v>
      </c>
      <c r="AD51" s="1">
        <f t="shared" si="14"/>
        <v>0</v>
      </c>
      <c r="AE51" s="1">
        <f t="shared" si="14"/>
        <v>0</v>
      </c>
      <c r="AF51" s="1">
        <f t="shared" si="14"/>
        <v>0</v>
      </c>
      <c r="AG51" s="1">
        <f t="shared" si="14"/>
        <v>0</v>
      </c>
      <c r="AH51" s="1">
        <f t="shared" si="14"/>
        <v>0</v>
      </c>
      <c r="AI51" s="1">
        <f t="shared" si="14"/>
        <v>0</v>
      </c>
      <c r="AJ51" s="1">
        <f t="shared" si="14"/>
        <v>0</v>
      </c>
      <c r="AK51" s="1">
        <f t="shared" si="14"/>
        <v>0</v>
      </c>
      <c r="AL51" s="1">
        <f t="shared" si="14"/>
        <v>0</v>
      </c>
      <c r="AM51" s="1">
        <f t="shared" si="14"/>
        <v>0</v>
      </c>
      <c r="AN51" s="1">
        <f t="shared" si="14"/>
        <v>0</v>
      </c>
      <c r="AO51" s="1">
        <f t="shared" si="14"/>
        <v>0</v>
      </c>
      <c r="AP51" s="1">
        <f t="shared" si="14"/>
        <v>0</v>
      </c>
      <c r="AQ51" s="1">
        <f t="shared" si="14"/>
        <v>0</v>
      </c>
      <c r="AR51" s="1">
        <f t="shared" si="14"/>
        <v>0</v>
      </c>
      <c r="AS51" s="1">
        <f t="shared" si="14"/>
        <v>0</v>
      </c>
      <c r="AT51" s="1">
        <f t="shared" si="14"/>
        <v>0</v>
      </c>
      <c r="AU51" s="1">
        <f t="shared" si="14"/>
        <v>0</v>
      </c>
      <c r="AV51" s="1">
        <f t="shared" si="14"/>
        <v>0</v>
      </c>
      <c r="AW51" s="1">
        <f t="shared" si="14"/>
        <v>0</v>
      </c>
      <c r="AX51" s="1">
        <f t="shared" si="14"/>
        <v>0</v>
      </c>
      <c r="AY51" s="1">
        <f t="shared" si="14"/>
        <v>0</v>
      </c>
      <c r="AZ51" s="1">
        <f t="shared" si="14"/>
        <v>0</v>
      </c>
      <c r="BA51" s="1">
        <f t="shared" si="14"/>
        <v>0</v>
      </c>
      <c r="BB51" s="1">
        <f t="shared" si="14"/>
        <v>0</v>
      </c>
      <c r="BC51" s="1">
        <f t="shared" si="14"/>
        <v>0</v>
      </c>
      <c r="BD51" s="1">
        <f t="shared" si="14"/>
        <v>0</v>
      </c>
      <c r="BE51" s="1">
        <f t="shared" si="14"/>
        <v>0</v>
      </c>
      <c r="BF51" s="1">
        <f t="shared" si="14"/>
        <v>0</v>
      </c>
      <c r="BG51" s="1">
        <f t="shared" si="14"/>
        <v>0</v>
      </c>
      <c r="BH51" s="1">
        <f t="shared" si="14"/>
        <v>0</v>
      </c>
      <c r="BI51" s="1">
        <f t="shared" si="14"/>
        <v>0</v>
      </c>
      <c r="BJ51" s="1">
        <f t="shared" si="14"/>
        <v>0</v>
      </c>
      <c r="BK51" s="1">
        <f t="shared" si="14"/>
        <v>0</v>
      </c>
      <c r="BL51" s="1">
        <f t="shared" si="14"/>
        <v>0</v>
      </c>
      <c r="BM51" s="1">
        <f t="shared" si="14"/>
        <v>0</v>
      </c>
      <c r="BN51" s="1">
        <f t="shared" si="14"/>
        <v>0</v>
      </c>
      <c r="BO51" s="1">
        <f t="shared" si="14"/>
        <v>0</v>
      </c>
      <c r="BP51" s="1">
        <f t="shared" si="14"/>
        <v>0</v>
      </c>
      <c r="BQ51" s="1">
        <f t="shared" si="14"/>
        <v>0</v>
      </c>
      <c r="BR51" s="1">
        <f t="shared" si="14"/>
        <v>0</v>
      </c>
      <c r="BS51" s="1">
        <f t="shared" si="14"/>
        <v>0</v>
      </c>
      <c r="BT51" s="1">
        <f t="shared" si="14"/>
        <v>0</v>
      </c>
      <c r="BU51" s="1">
        <f t="shared" si="14"/>
        <v>0</v>
      </c>
      <c r="BV51" s="1"/>
      <c r="BW51" s="1"/>
      <c r="BX51" s="1"/>
      <c r="BY51" s="90"/>
      <c r="BZ51" s="66" t="e">
        <f>+(R51-B51)/B51</f>
        <v>#DIV/0!</v>
      </c>
      <c r="CA51" s="66" t="str">
        <f>IF(C51&lt;&gt;0,(AH51-C51)/C51,"")</f>
        <v/>
      </c>
      <c r="CB51" s="66" t="str">
        <f>IF(D51&lt;&gt;0,(AM51-D51)/D51,"")</f>
        <v/>
      </c>
      <c r="CC51" s="66" t="str">
        <f t="shared" si="8"/>
        <v/>
      </c>
      <c r="CD51" s="66" t="str">
        <f t="shared" si="8"/>
        <v/>
      </c>
      <c r="CE51" s="66" t="str">
        <f>IF(G51&lt;&gt;0,(BM51-G51)/G51,"")</f>
        <v/>
      </c>
      <c r="CF51" s="66" t="str">
        <f>IF(H51&lt;&gt;0,(BT51-H51)/H51,"")</f>
        <v/>
      </c>
      <c r="CG51" s="66" t="e">
        <f>IF(#REF!&lt;&gt;0,(BU51-#REF!)/#REF!,"")</f>
        <v>#REF!</v>
      </c>
      <c r="CH51" s="66" t="e">
        <f>IF(#REF!&lt;&gt;0,(BX51-#REF!)/#REF!,"")</f>
        <v>#REF!</v>
      </c>
      <c r="CI51" s="66" t="e">
        <f>IF(#REF!&lt;&gt;0,(BY51-#REF!)/#REF!,"")</f>
        <v>#REF!</v>
      </c>
      <c r="CJ51" s="66" t="e">
        <f>IF(#REF!&lt;&gt;0,(BZ51-#REF!)/#REF!,"")</f>
        <v>#REF!</v>
      </c>
      <c r="CK51" s="66" t="e">
        <f>IF(#REF!&lt;&gt;0,(CA51-#REF!)/#REF!,"")</f>
        <v>#REF!</v>
      </c>
      <c r="CL51" s="66" t="e">
        <f>IF(#REF!&lt;&gt;0,(CB51-#REF!)/#REF!,"")</f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0"/>
  <sheetViews>
    <sheetView tabSelected="1" workbookViewId="0">
      <pane xSplit="1" ySplit="3" topLeftCell="B4" activePane="bottomRight" state="frozen"/>
      <selection pane="topRight" activeCell="A89" sqref="A89"/>
      <selection pane="bottomLeft" activeCell="A89" sqref="A89"/>
      <selection pane="bottomRight" activeCell="B3" sqref="B3"/>
    </sheetView>
  </sheetViews>
  <sheetFormatPr defaultRowHeight="15" x14ac:dyDescent="0.25"/>
  <cols>
    <col min="1" max="1" width="17.28515625" customWidth="1"/>
    <col min="2" max="2" width="10.140625" bestFit="1" customWidth="1"/>
    <col min="3" max="3" width="10.140625" customWidth="1"/>
    <col min="4" max="5" width="10.140625" bestFit="1" customWidth="1"/>
    <col min="8" max="8" width="11.5703125" customWidth="1"/>
    <col min="9" max="9" width="9.140625" style="36"/>
    <col min="13" max="13" width="18.5703125" customWidth="1"/>
    <col min="14" max="14" width="10.140625" bestFit="1" customWidth="1"/>
    <col min="16" max="17" width="10.140625" bestFit="1" customWidth="1"/>
    <col min="20" max="20" width="10.140625" bestFit="1" customWidth="1"/>
    <col min="22" max="22" width="18.5703125" style="21" customWidth="1"/>
    <col min="23" max="23" width="10.140625" style="21" bestFit="1" customWidth="1"/>
    <col min="24" max="24" width="9.140625" style="21"/>
    <col min="25" max="26" width="10.140625" style="21" bestFit="1" customWidth="1"/>
    <col min="27" max="28" width="9.140625" style="21"/>
    <col min="29" max="29" width="10.140625" style="21" bestFit="1" customWidth="1"/>
  </cols>
  <sheetData>
    <row r="1" spans="1:29" x14ac:dyDescent="0.25">
      <c r="A1" s="98" t="s">
        <v>508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0" t="s">
        <v>157</v>
      </c>
      <c r="N1" s="90"/>
      <c r="O1" s="90"/>
      <c r="P1" s="90"/>
      <c r="Q1" s="90"/>
      <c r="R1" s="90"/>
      <c r="S1" s="90"/>
      <c r="T1" s="90"/>
      <c r="U1" s="90"/>
      <c r="V1" s="90" t="s">
        <v>158</v>
      </c>
      <c r="W1" s="90"/>
      <c r="X1" s="90"/>
      <c r="Y1" s="90"/>
      <c r="Z1" s="90"/>
      <c r="AA1" s="90"/>
      <c r="AB1" s="90"/>
      <c r="AC1" s="90"/>
    </row>
    <row r="2" spans="1:29" s="21" customForma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x14ac:dyDescent="0.25">
      <c r="A3" s="90" t="s">
        <v>159</v>
      </c>
      <c r="B3" s="90" t="s">
        <v>53</v>
      </c>
      <c r="C3" s="90" t="s">
        <v>81</v>
      </c>
      <c r="D3" s="90" t="s">
        <v>160</v>
      </c>
      <c r="E3" s="90" t="s">
        <v>161</v>
      </c>
      <c r="F3" s="90" t="s">
        <v>162</v>
      </c>
      <c r="G3" s="90" t="s">
        <v>139</v>
      </c>
      <c r="H3" s="90" t="s">
        <v>163</v>
      </c>
      <c r="I3" s="38" t="s">
        <v>164</v>
      </c>
      <c r="J3" s="90"/>
      <c r="K3" s="90"/>
      <c r="L3" s="90"/>
      <c r="M3" s="90" t="s">
        <v>159</v>
      </c>
      <c r="N3" s="90" t="s">
        <v>53</v>
      </c>
      <c r="O3" s="90" t="s">
        <v>81</v>
      </c>
      <c r="P3" s="90" t="s">
        <v>160</v>
      </c>
      <c r="Q3" s="90" t="s">
        <v>161</v>
      </c>
      <c r="R3" s="90" t="s">
        <v>162</v>
      </c>
      <c r="S3" s="90" t="s">
        <v>139</v>
      </c>
      <c r="T3" s="90" t="s">
        <v>163</v>
      </c>
      <c r="U3" s="90"/>
      <c r="V3" s="90" t="s">
        <v>159</v>
      </c>
      <c r="W3" s="90" t="s">
        <v>53</v>
      </c>
      <c r="X3" s="90" t="s">
        <v>81</v>
      </c>
      <c r="Y3" s="90" t="s">
        <v>160</v>
      </c>
      <c r="Z3" s="90" t="s">
        <v>161</v>
      </c>
      <c r="AA3" s="90" t="s">
        <v>162</v>
      </c>
      <c r="AB3" s="90" t="s">
        <v>139</v>
      </c>
      <c r="AC3" s="90" t="s">
        <v>163</v>
      </c>
    </row>
    <row r="4" spans="1:29" x14ac:dyDescent="0.25">
      <c r="A4" s="90" t="s">
        <v>165</v>
      </c>
      <c r="B4" s="73" t="e">
        <f>rail!B3+'cmv_c1c2 12'!B3+nonpt!B3+nonroad!B3+'onroad all'!Q3+'ptegu (full year)'!B3+ptnonipm!B3+pt_oilgas!B3+np_oilgas!B3+rwc!B3+'ptfire-wild'!B3+ptagfire!B3+'cmv_c3 12'!B3+'ptfire-rx'!B3+airports!B3+np_solvents!B3</f>
        <v>#VALUE!</v>
      </c>
      <c r="C4" s="73">
        <f>rail!C3+'cmv_c1c2 12'!AO3+nonpt!C3+nonroad!C3+'onroad all'!AR3+'ptegu (full year)'!C3+ptnonipm!C3+pt_oilgas!C3+np_oilgas!C3+rwc!C3+livestock!B3+'ptfire-wild'!C3+ptagfire!C3+'cmv_c3 12'!AO3+fertilizer!B3+'ptfire-rx'!C3+airports!C3+np_solvents!C3</f>
        <v>78986.519645069726</v>
      </c>
      <c r="D4" s="73">
        <f>rail!D3+'cmv_c1c2 12'!D3+nonpt!D3+nonroad!D3+'onroad all'!AG3+'onroad all'!AT3+'onroad all'!AU3+'ptegu (full year)'!AO3+ptnonipm!D3+pt_oilgas!D3+np_oilgas!D3+rwc!D3+'ptfire-wild'!D3+ptagfire!D3+'cmv_c3 12'!D3+'ptfire-rx'!D3+airports!D3+np_solvents!D3</f>
        <v>125732.74010352208</v>
      </c>
      <c r="E4" s="73">
        <f>rail!E3+'cmv_c1c2 12'!E3+nonpt!E3+nonroad!E3+'ptegu (full year)'!E3+ptnonipm!E3+pt_oilgas!E3+np_oilgas!E3+rwc!E3+'onroad all'!BI3+afdust!BA3+'ptfire-wild'!E3+ptagfire!E3+'cmv_c3 12'!E3+'ptfire-rx'!E3+airports!E3+np_solvents!E3</f>
        <v>188774.38818167284</v>
      </c>
      <c r="F4" s="73">
        <f>rail!F3+'cmv_c1c2 12'!F3+nonpt!F3+nonroad!F3+'ptegu (full year)'!F3+ptnonipm!F3+pt_oilgas!F3+np_oilgas!F3+rwc!F3+'onroad all'!BL3+afdust!BB3+'ptfire-wild'!F3+ptagfire!F3+'cmv_c3 12'!F3+'ptfire-rx'!F3+airports!F3+np_solvents!F3</f>
        <v>103224.95991973294</v>
      </c>
      <c r="G4" s="73">
        <f>rail!G3+'cmv_c1c2 12'!G3+nonpt!G3+nonroad!G3+'onroad all'!CB3+'ptegu (full year)'!BO3+ptnonipm!G3+pt_oilgas!G3+np_oilgas!G3+rwc!G3+'ptfire-wild'!G3+ptagfire!G3+'cmv_c3 12'!G3+'ptfire-rx'!G3+airports!G3+np_solvents!G3</f>
        <v>50590.180934062395</v>
      </c>
      <c r="H4" s="73">
        <f>rail!H3+'cmv_c1c2 12'!H3+nonpt!H3+nonroad!H3+'onroad all'!CN3+'ptegu (full year)'!H3+ptnonipm!H3+pt_oilgas!H3+np_oilgas!H3+rwc!H3+'ptfire-wild'!H3+ptagfire!H3+'cmv_c3 12'!H3+livestock!C3+'ptfire-rx'!H3+np_solvents!H3+airports!H3</f>
        <v>291062.7676347589</v>
      </c>
      <c r="I4" s="36" t="s">
        <v>166</v>
      </c>
      <c r="J4" s="90"/>
      <c r="K4" s="90"/>
      <c r="L4" s="90"/>
      <c r="M4" s="90" t="s">
        <v>165</v>
      </c>
      <c r="N4" s="73" t="e">
        <f>B4+'biogenics 12'!H3</f>
        <v>#VALUE!</v>
      </c>
      <c r="O4" s="73">
        <f>C4</f>
        <v>78986.519645069726</v>
      </c>
      <c r="P4" s="73">
        <f>D4+'biogenics 12'!T3</f>
        <v>148172.51817352208</v>
      </c>
      <c r="Q4" s="73">
        <f>E4</f>
        <v>188774.38818167284</v>
      </c>
      <c r="R4" s="73">
        <f>F4</f>
        <v>103224.95991973294</v>
      </c>
      <c r="S4" s="73">
        <f>G4</f>
        <v>50590.180934062395</v>
      </c>
      <c r="T4" s="73">
        <f>H4+'biogenics 12'!Z3</f>
        <v>1641441.845434759</v>
      </c>
      <c r="U4" s="90"/>
      <c r="V4" s="90" t="s">
        <v>165</v>
      </c>
      <c r="W4" s="73" t="e">
        <f>B4-'ptfire-wild'!B3-'ptfire-rx'!B3</f>
        <v>#VALUE!</v>
      </c>
      <c r="X4" s="73">
        <f>C4-'ptfire-wild'!C3-'ptfire-rx'!C3</f>
        <v>67648.748561069049</v>
      </c>
      <c r="Y4" s="73">
        <f>D4-'ptfire-wild'!D3-'ptfire-rx'!D3</f>
        <v>112437.18041852229</v>
      </c>
      <c r="Z4" s="73">
        <f>E4-'ptfire-wild'!E3-'ptfire-rx'!E3</f>
        <v>114828.1783156695</v>
      </c>
      <c r="AA4" s="73">
        <f>F4-'ptfire-wild'!F3-'ptfire-rx'!F3</f>
        <v>40379.892252730795</v>
      </c>
      <c r="AB4" s="73">
        <f>G4-'ptfire-wild'!G3-'ptfire-rx'!G3</f>
        <v>44230.678455062116</v>
      </c>
      <c r="AC4" s="73">
        <f>H4-'ptfire-wild'!H3-'ptfire-rx'!H3</f>
        <v>127077.19046776599</v>
      </c>
    </row>
    <row r="5" spans="1:29" x14ac:dyDescent="0.25">
      <c r="A5" s="90" t="s">
        <v>167</v>
      </c>
      <c r="B5" s="73">
        <f>rail!B4+'cmv_c1c2 12'!B4+nonpt!B4+nonroad!B4+'onroad all'!Q4+'ptegu (full year)'!B4+ptnonipm!B4+pt_oilgas!B4+np_oilgas!B4+rwc!B4+'ptfire-wild'!B4+ptagfire!B4+'cmv_c3 12'!B4+'ptfire-rx'!B4+airports!B4+np_solvents!B4</f>
        <v>808795.94663446816</v>
      </c>
      <c r="C5" s="73">
        <f>rail!C4+'cmv_c1c2 12'!AO4+nonpt!C4+nonroad!C4+'onroad all'!AR4+'ptegu (full year)'!C4+ptnonipm!C4+pt_oilgas!C4+np_oilgas!C4+rwc!C4+livestock!B4+'ptfire-wild'!C4+ptagfire!C4+'cmv_c3 12'!AO4+fertilizer!B4+'ptfire-rx'!C4+airports!C4+np_solvents!C4</f>
        <v>80025.821988666823</v>
      </c>
      <c r="D5" s="73">
        <f>rail!D4+'cmv_c1c2 12'!D4+nonpt!D4+nonroad!D4+'onroad all'!AG4+'onroad all'!AT4+'onroad all'!AU4+'ptegu (full year)'!AO4+ptnonipm!D4+pt_oilgas!D4+np_oilgas!D4+rwc!D4+'ptfire-wild'!D4+ptagfire!D4+'cmv_c3 12'!D4+'ptfire-rx'!D4+airports!D4+np_solvents!D4</f>
        <v>69142.368876110602</v>
      </c>
      <c r="E5" s="73">
        <f>rail!E4+'cmv_c1c2 12'!E4+nonpt!E4+nonroad!E4+'ptegu (full year)'!E4+ptnonipm!E4+pt_oilgas!E4+np_oilgas!E4+rwc!E4+'onroad all'!BI4+afdust!BA4+'ptfire-wild'!E4+ptagfire!E4+'cmv_c3 12'!E4+'ptfire-rx'!E4+airports!E4+np_solvents!E4</f>
        <v>176477.27349821397</v>
      </c>
      <c r="F5" s="73">
        <f>rail!F4+'cmv_c1c2 12'!F4+nonpt!F4+nonroad!F4+'ptegu (full year)'!F4+ptnonipm!F4+pt_oilgas!F4+np_oilgas!F4+rwc!F4+'onroad all'!BL4+afdust!BB4+'ptfire-wild'!F4+ptagfire!F4+'cmv_c3 12'!F4+'ptfire-rx'!F4+airports!F4+np_solvents!F4</f>
        <v>57802.367925115817</v>
      </c>
      <c r="G5" s="73">
        <f>rail!G4+'cmv_c1c2 12'!G4+nonpt!G4+nonroad!G4+'onroad all'!CB4+'ptegu (full year)'!BO4+ptnonipm!G4+pt_oilgas!G4+np_oilgas!G4+rwc!G4+'ptfire-wild'!G4+ptagfire!G4+'cmv_c3 12'!G4+'ptfire-rx'!G4+airports!G4+np_solvents!G4</f>
        <v>13735.089318674174</v>
      </c>
      <c r="H5" s="73">
        <f>rail!H4+'cmv_c1c2 12'!H4+nonpt!H4+nonroad!H4+'onroad all'!CN4+'ptegu (full year)'!H4+ptnonipm!H4+pt_oilgas!H4+np_oilgas!H4+rwc!H4+'ptfire-wild'!H4+ptagfire!H4+'cmv_c3 12'!H4+livestock!C4+'ptfire-rx'!H4+np_solvents!H4+airports!H4</f>
        <v>182058.45696272244</v>
      </c>
      <c r="J5" s="90"/>
      <c r="K5" s="90"/>
      <c r="L5" s="90"/>
      <c r="M5" s="90" t="s">
        <v>167</v>
      </c>
      <c r="N5" s="73">
        <f>B5+'biogenics 12'!H4</f>
        <v>962643.19933446718</v>
      </c>
      <c r="O5" s="73">
        <f t="shared" ref="O5:O53" si="0">C5</f>
        <v>80025.821988666823</v>
      </c>
      <c r="P5" s="73">
        <f>D5+'biogenics 12'!T4</f>
        <v>81428.04187611051</v>
      </c>
      <c r="Q5" s="73">
        <f t="shared" ref="Q5:Q53" si="1">E5</f>
        <v>176477.27349821397</v>
      </c>
      <c r="R5" s="73">
        <f t="shared" ref="R5:R53" si="2">F5</f>
        <v>57802.367925115817</v>
      </c>
      <c r="S5" s="73">
        <f t="shared" ref="S5:S53" si="3">G5</f>
        <v>13735.089318674174</v>
      </c>
      <c r="T5" s="73">
        <f>H5+'biogenics 12'!Z4</f>
        <v>915575.27416272147</v>
      </c>
      <c r="U5" s="90"/>
      <c r="V5" s="90" t="s">
        <v>167</v>
      </c>
      <c r="W5" s="73">
        <f>B5-'ptfire-wild'!B4-'ptfire-rx'!B4</f>
        <v>492566.43241146905</v>
      </c>
      <c r="X5" s="73">
        <f>C5-'ptfire-wild'!C4-'ptfire-rx'!C4</f>
        <v>74837.802849667001</v>
      </c>
      <c r="Y5" s="73">
        <f>D5-'ptfire-wild'!D4-'ptfire-rx'!D4</f>
        <v>64780.293264110594</v>
      </c>
      <c r="Z5" s="73">
        <f>E5-'ptfire-wild'!E4-'ptfire-rx'!E4</f>
        <v>144199.91789521425</v>
      </c>
      <c r="AA5" s="73">
        <f>F5-'ptfire-wild'!F4-'ptfire-rx'!F4</f>
        <v>30425.410075115637</v>
      </c>
      <c r="AB5" s="73">
        <f>G5-'ptfire-wild'!G4-'ptfire-rx'!G4</f>
        <v>11344.77716567421</v>
      </c>
      <c r="AC5" s="73">
        <f>H5-'ptfire-wild'!H4-'ptfire-rx'!H4</f>
        <v>107349.869465725</v>
      </c>
    </row>
    <row r="6" spans="1:29" x14ac:dyDescent="0.25">
      <c r="A6" s="90" t="s">
        <v>168</v>
      </c>
      <c r="B6" s="73">
        <f>rail!B5+'cmv_c1c2 12'!B5+nonpt!B5+nonroad!B5+'onroad all'!Q5+'ptegu (full year)'!B5+ptnonipm!B5+pt_oilgas!B5+np_oilgas!B5+rwc!B5+'ptfire-wild'!B5+ptagfire!B5+'cmv_c3 12'!B5+'ptfire-rx'!B5+airports!B5+np_solvents!B5</f>
        <v>1049322.3292294815</v>
      </c>
      <c r="C6" s="73">
        <f>rail!C5+'cmv_c1c2 12'!AO5+nonpt!C5+nonroad!C5+'onroad all'!AR5+'ptegu (full year)'!C5+ptnonipm!C5+pt_oilgas!C5+np_oilgas!C5+rwc!C5+livestock!B5+'ptfire-wild'!C5+ptagfire!C5+'cmv_c3 12'!AO5+fertilizer!B5+'ptfire-rx'!C5+airports!C5+np_solvents!C5</f>
        <v>102755.24254915777</v>
      </c>
      <c r="D6" s="73">
        <f>rail!D5+'cmv_c1c2 12'!D5+nonpt!D5+nonroad!D5+'onroad all'!AG5+'onroad all'!AT5+'onroad all'!AU5+'ptegu (full year)'!AO5+ptnonipm!D5+pt_oilgas!D5+np_oilgas!D5+rwc!D5+'ptfire-wild'!D5+ptagfire!D5+'cmv_c3 12'!D5+'ptfire-rx'!D5+airports!D5+np_solvents!D5</f>
        <v>80597.648672729003</v>
      </c>
      <c r="E6" s="73">
        <f>rail!E5+'cmv_c1c2 12'!E5+nonpt!E5+nonroad!E5+'ptegu (full year)'!E5+ptnonipm!E5+pt_oilgas!E5+np_oilgas!E5+rwc!E5+'onroad all'!BI5+afdust!BA5+'ptfire-wild'!E5+ptagfire!E5+'cmv_c3 12'!E5+'ptfire-rx'!E5+airports!E5+np_solvents!E5</f>
        <v>210673.66814368239</v>
      </c>
      <c r="F6" s="73">
        <f>rail!F5+'cmv_c1c2 12'!F5+nonpt!F5+nonroad!F5+'ptegu (full year)'!F5+ptnonipm!F5+pt_oilgas!F5+np_oilgas!F5+rwc!F5+'onroad all'!BL5+afdust!BB5+'ptfire-wild'!F5+ptagfire!F5+'cmv_c3 12'!F5+'ptfire-rx'!F5+airports!F5+np_solvents!F5</f>
        <v>105508.49219351368</v>
      </c>
      <c r="G6" s="73">
        <f>rail!G5+'cmv_c1c2 12'!G5+nonpt!G5+nonroad!G5+'onroad all'!CB5+'ptegu (full year)'!BO5+ptnonipm!G5+pt_oilgas!G5+np_oilgas!G5+rwc!G5+'ptfire-wild'!G5+ptagfire!G5+'cmv_c3 12'!G5+'ptfire-rx'!G5+airports!G5+np_solvents!G5</f>
        <v>15049.112399192236</v>
      </c>
      <c r="H6" s="73">
        <f>rail!H5+'cmv_c1c2 12'!H5+nonpt!H5+nonroad!H5+'onroad all'!CN5+'ptegu (full year)'!H5+ptnonipm!H5+pt_oilgas!H5+np_oilgas!H5+rwc!H5+'ptfire-wild'!H5+ptagfire!H5+'cmv_c3 12'!H5+livestock!C5+'ptfire-rx'!H5+np_solvents!H5+airports!H5</f>
        <v>257969.20649632439</v>
      </c>
      <c r="I6" s="36" t="s">
        <v>166</v>
      </c>
      <c r="J6" s="90"/>
      <c r="K6" s="90"/>
      <c r="L6" s="90"/>
      <c r="M6" s="90" t="s">
        <v>168</v>
      </c>
      <c r="N6" s="73">
        <f>B6+'biogenics 12'!H5</f>
        <v>1161560.0274194805</v>
      </c>
      <c r="O6" s="73">
        <f t="shared" si="0"/>
        <v>102755.24254915777</v>
      </c>
      <c r="P6" s="73">
        <f>D6+'biogenics 12'!T5</f>
        <v>105008.020705929</v>
      </c>
      <c r="Q6" s="73">
        <f t="shared" si="1"/>
        <v>210673.66814368239</v>
      </c>
      <c r="R6" s="73">
        <f t="shared" si="2"/>
        <v>105508.49219351368</v>
      </c>
      <c r="S6" s="73">
        <f t="shared" si="3"/>
        <v>15049.112399192236</v>
      </c>
      <c r="T6" s="73">
        <f>H6+'biogenics 12'!Z5</f>
        <v>1424894.4855963243</v>
      </c>
      <c r="U6" s="90"/>
      <c r="V6" s="90" t="s">
        <v>168</v>
      </c>
      <c r="W6" s="73">
        <f>B6-'ptfire-wild'!B5-'ptfire-rx'!B5</f>
        <v>381598.20821345074</v>
      </c>
      <c r="X6" s="73">
        <f>C6-'ptfire-wild'!C5-'ptfire-rx'!C5</f>
        <v>91793.698088156802</v>
      </c>
      <c r="Y6" s="73">
        <f>D6-'ptfire-wild'!D5-'ptfire-rx'!D5</f>
        <v>69364.324837729364</v>
      </c>
      <c r="Z6" s="73">
        <f>E6-'ptfire-wild'!E5-'ptfire-rx'!E5</f>
        <v>140016.18937268588</v>
      </c>
      <c r="AA6" s="73">
        <f>F6-'ptfire-wild'!F5-'ptfire-rx'!F5</f>
        <v>45332.680371509974</v>
      </c>
      <c r="AB6" s="73">
        <f>G6-'ptfire-wild'!G5-'ptfire-rx'!G5</f>
        <v>9389.5286581917262</v>
      </c>
      <c r="AC6" s="73">
        <f>H6-'ptfire-wild'!H5-'ptfire-rx'!H5</f>
        <v>98729.612500336021</v>
      </c>
    </row>
    <row r="7" spans="1:29" x14ac:dyDescent="0.25">
      <c r="A7" s="90" t="s">
        <v>169</v>
      </c>
      <c r="B7" s="73">
        <f>rail!B6+'cmv_c1c2 12'!B6+nonpt!B6+nonroad!B6+'onroad all'!Q6+'ptegu (full year)'!B6+ptnonipm!B6+pt_oilgas!B6+np_oilgas!B6+rwc!B6+'ptfire-wild'!B6+ptagfire!B6+'cmv_c3 12'!B6+'ptfire-rx'!B6+airports!B6+np_solvents!B6</f>
        <v>5394676.0286622345</v>
      </c>
      <c r="C7" s="73">
        <f>rail!C6+'cmv_c1c2 12'!AO6+nonpt!C6+nonroad!C6+'onroad all'!AR6+'ptegu (full year)'!C6+ptnonipm!C6+pt_oilgas!C6+np_oilgas!C6+rwc!C6+livestock!B6+'ptfire-wild'!C6+ptagfire!C6+'cmv_c3 12'!AO6+fertilizer!B6+'ptfire-rx'!C6+airports!C6+np_solvents!C6</f>
        <v>545137.11318693147</v>
      </c>
      <c r="D7" s="73">
        <f>rail!D6+'cmv_c1c2 12'!D6+nonpt!D6+nonroad!D6+'onroad all'!AG6+'onroad all'!AT6+'onroad all'!AU6+'ptegu (full year)'!AO6+ptnonipm!D6+pt_oilgas!D6+np_oilgas!D6+rwc!D6+'ptfire-wild'!D6+ptagfire!D6+'cmv_c3 12'!D6+'ptfire-rx'!D6+airports!D6+np_solvents!D6</f>
        <v>339328.1581239783</v>
      </c>
      <c r="E7" s="73">
        <f>rail!E6+'cmv_c1c2 12'!E6+nonpt!E6+nonroad!E6+'ptegu (full year)'!E6+ptnonipm!E6+pt_oilgas!E6+np_oilgas!E6+rwc!E6+'onroad all'!BI6+afdust!BA6+'ptfire-wild'!E6+ptagfire!E6+'cmv_c3 12'!E6+'ptfire-rx'!E6+airports!E6+np_solvents!E6</f>
        <v>673270.28654598561</v>
      </c>
      <c r="F7" s="73">
        <f>rail!F6+'cmv_c1c2 12'!F6+nonpt!F6+nonroad!F6+'ptegu (full year)'!F6+ptnonipm!F6+pt_oilgas!F6+np_oilgas!F6+rwc!F6+'onroad all'!BL6+afdust!BB6+'ptfire-wild'!F6+ptagfire!F6+'cmv_c3 12'!F6+'ptfire-rx'!F6+airports!F6+np_solvents!F6</f>
        <v>414173.56800910627</v>
      </c>
      <c r="G7" s="73">
        <f>rail!G6+'cmv_c1c2 12'!G6+nonpt!G6+nonroad!G6+'onroad all'!CB6+'ptegu (full year)'!BO6+ptnonipm!G6+pt_oilgas!G6+np_oilgas!G6+rwc!G6+'ptfire-wild'!G6+ptagfire!G6+'cmv_c3 12'!G6+'ptfire-rx'!G6+airports!G6+np_solvents!G6</f>
        <v>47123.579780540924</v>
      </c>
      <c r="H7" s="73">
        <f>rail!H6+'cmv_c1c2 12'!H6+nonpt!H6+nonroad!H6+'onroad all'!CN6+'ptegu (full year)'!H6+ptnonipm!H6+pt_oilgas!H6+np_oilgas!H6+rwc!H6+'ptfire-wild'!H6+ptagfire!H6+'cmv_c3 12'!H6+livestock!C6+'ptfire-rx'!H6+np_solvents!H6+airports!H6</f>
        <v>1459460.8975681136</v>
      </c>
      <c r="J7" s="90"/>
      <c r="K7" s="90"/>
      <c r="L7" s="90"/>
      <c r="M7" s="90" t="s">
        <v>169</v>
      </c>
      <c r="N7" s="73">
        <f>B7+'biogenics 12'!H6</f>
        <v>5654504.8262622338</v>
      </c>
      <c r="O7" s="73">
        <f t="shared" si="0"/>
        <v>545137.11318693147</v>
      </c>
      <c r="P7" s="73">
        <f>D7+'biogenics 12'!T6</f>
        <v>379234.00435197831</v>
      </c>
      <c r="Q7" s="73">
        <f t="shared" si="1"/>
        <v>673270.28654598561</v>
      </c>
      <c r="R7" s="73">
        <f t="shared" si="2"/>
        <v>414173.56800910627</v>
      </c>
      <c r="S7" s="73">
        <f t="shared" si="3"/>
        <v>47123.579780540924</v>
      </c>
      <c r="T7" s="73">
        <f>H7+'biogenics 12'!Z6</f>
        <v>3082243.8122681035</v>
      </c>
      <c r="U7" s="90"/>
      <c r="V7" s="90" t="s">
        <v>169</v>
      </c>
      <c r="W7" s="73">
        <f>B7-'ptfire-wild'!B6-'ptfire-rx'!B6</f>
        <v>1710841.0430062925</v>
      </c>
      <c r="X7" s="73">
        <f>C7-'ptfire-wild'!C6-'ptfire-rx'!C6</f>
        <v>484721.27585293184</v>
      </c>
      <c r="Y7" s="73">
        <f>D7-'ptfire-wild'!D6-'ptfire-rx'!D6</f>
        <v>289094.35931197682</v>
      </c>
      <c r="Z7" s="73">
        <f>E7-'ptfire-wild'!E6-'ptfire-rx'!E6</f>
        <v>297580.10564098571</v>
      </c>
      <c r="AA7" s="73">
        <f>F7-'ptfire-wild'!F6-'ptfire-rx'!F6</f>
        <v>95449.177316111192</v>
      </c>
      <c r="AB7" s="73">
        <f>G7-'ptfire-wild'!G6-'ptfire-rx'!G6</f>
        <v>19457.708145541052</v>
      </c>
      <c r="AC7" s="73">
        <f>H7-'ptfire-wild'!H6-'ptfire-rx'!H6</f>
        <v>589055.61343313963</v>
      </c>
    </row>
    <row r="8" spans="1:29" x14ac:dyDescent="0.25">
      <c r="A8" s="90" t="s">
        <v>170</v>
      </c>
      <c r="B8" s="73">
        <f>rail!B7+'cmv_c1c2 12'!B7+nonpt!B7+nonroad!B7+'onroad all'!Q7+'ptegu (full year)'!B7+ptnonipm!B7+pt_oilgas!B7+np_oilgas!B7+rwc!B7+'ptfire-wild'!B7+ptagfire!B7+'cmv_c3 12'!B7+'ptfire-rx'!B7+airports!B7+np_solvents!B7</f>
        <v>1548928.103681111</v>
      </c>
      <c r="C8" s="73">
        <f>rail!C7+'cmv_c1c2 12'!AO7+nonpt!C7+nonroad!C7+'onroad all'!AR7+'ptegu (full year)'!C7+ptnonipm!C7+pt_oilgas!C7+np_oilgas!C7+rwc!C7+livestock!B7+'ptfire-wild'!C7+ptagfire!C7+'cmv_c3 12'!AO7+fertilizer!B7+'ptfire-rx'!C7+airports!C7+np_solvents!C7</f>
        <v>156059.71346128089</v>
      </c>
      <c r="D8" s="73">
        <f>rail!D7+'cmv_c1c2 12'!D7+nonpt!D7+nonroad!D7+'onroad all'!AG7+'onroad all'!AT7+'onroad all'!AU7+'ptegu (full year)'!AO7+ptnonipm!D7+pt_oilgas!D7+np_oilgas!D7+rwc!D7+'ptfire-wild'!D7+ptagfire!D7+'cmv_c3 12'!D7+'ptfire-rx'!D7+airports!D7+np_solvents!D7</f>
        <v>104941.86623398714</v>
      </c>
      <c r="E8" s="73">
        <f>rail!E7+'cmv_c1c2 12'!E7+nonpt!E7+nonroad!E7+'ptegu (full year)'!E7+ptnonipm!E7+pt_oilgas!E7+np_oilgas!E7+rwc!E7+'onroad all'!BI7+afdust!BA7+'ptfire-wild'!E7+ptagfire!E7+'cmv_c3 12'!E7+'ptfire-rx'!E7+airports!E7+np_solvents!E7</f>
        <v>273426.41062415618</v>
      </c>
      <c r="F8" s="73">
        <f>rail!F7+'cmv_c1c2 12'!F7+nonpt!F7+nonroad!F7+'ptegu (full year)'!F7+ptnonipm!F7+pt_oilgas!F7+np_oilgas!F7+rwc!F7+'onroad all'!BL7+afdust!BB7+'ptfire-wild'!F7+ptagfire!F7+'cmv_c3 12'!F7+'ptfire-rx'!F7+airports!F7+np_solvents!F7</f>
        <v>125097.30725082042</v>
      </c>
      <c r="G8" s="73">
        <f>rail!G7+'cmv_c1c2 12'!G7+nonpt!G7+nonroad!G7+'onroad all'!CB7+'ptegu (full year)'!BO7+ptnonipm!G7+pt_oilgas!G7+np_oilgas!G7+rwc!G7+'ptfire-wild'!G7+ptagfire!G7+'cmv_c3 12'!G7+'ptfire-rx'!G7+airports!G7+np_solvents!G7</f>
        <v>12020.567422671911</v>
      </c>
      <c r="H8" s="73">
        <f>rail!H7+'cmv_c1c2 12'!H7+nonpt!H7+nonroad!H7+'onroad all'!CN7+'ptegu (full year)'!H7+ptnonipm!H7+pt_oilgas!H7+np_oilgas!H7+rwc!H7+'ptfire-wild'!H7+ptagfire!H7+'cmv_c3 12'!H7+livestock!C7+'ptfire-rx'!H7+np_solvents!H7+airports!H7</f>
        <v>461497.46792247985</v>
      </c>
      <c r="J8" s="90"/>
      <c r="K8" s="90"/>
      <c r="L8" s="90"/>
      <c r="M8" s="90" t="s">
        <v>170</v>
      </c>
      <c r="N8" s="73">
        <f>B8+'biogenics 12'!H7</f>
        <v>1626387.199231111</v>
      </c>
      <c r="O8" s="73">
        <f t="shared" si="0"/>
        <v>156059.71346128089</v>
      </c>
      <c r="P8" s="73">
        <f>D8+'biogenics 12'!T7</f>
        <v>124259.83378890394</v>
      </c>
      <c r="Q8" s="73">
        <f t="shared" si="1"/>
        <v>273426.41062415618</v>
      </c>
      <c r="R8" s="73">
        <f t="shared" si="2"/>
        <v>125097.30725082042</v>
      </c>
      <c r="S8" s="73">
        <f t="shared" si="3"/>
        <v>12020.567422671911</v>
      </c>
      <c r="T8" s="73">
        <f>H8+'biogenics 12'!Z7</f>
        <v>828140.89073247882</v>
      </c>
      <c r="U8" s="90"/>
      <c r="V8" s="90" t="s">
        <v>170</v>
      </c>
      <c r="W8" s="73">
        <f>B8-'ptfire-wild'!B7-'ptfire-rx'!B7</f>
        <v>559307.6728751004</v>
      </c>
      <c r="X8" s="73">
        <f>C8-'ptfire-wild'!C7-'ptfire-rx'!C7</f>
        <v>139857.17299028119</v>
      </c>
      <c r="Y8" s="73">
        <f>D8-'ptfire-wild'!D7-'ptfire-rx'!D7</f>
        <v>91867.189039987221</v>
      </c>
      <c r="Z8" s="73">
        <f>E8-'ptfire-wild'!E7-'ptfire-rx'!E7</f>
        <v>172460.12695015565</v>
      </c>
      <c r="AA8" s="73">
        <f>F8-'ptfire-wild'!F7-'ptfire-rx'!F7</f>
        <v>39292.642910821618</v>
      </c>
      <c r="AB8" s="73">
        <f>G8-'ptfire-wild'!G7-'ptfire-rx'!G7</f>
        <v>4720.5545506718599</v>
      </c>
      <c r="AC8" s="73">
        <f>H8-'ptfire-wild'!H7-'ptfire-rx'!H7</f>
        <v>227236.61047247998</v>
      </c>
    </row>
    <row r="9" spans="1:29" x14ac:dyDescent="0.25">
      <c r="A9" s="90" t="s">
        <v>171</v>
      </c>
      <c r="B9" s="73">
        <f>rail!B8+'cmv_c1c2 12'!B8+nonpt!B8+nonroad!B8+'onroad all'!Q8+'ptegu (full year)'!B8+ptnonipm!B8+pt_oilgas!B8+np_oilgas!B8+rwc!B8+'ptfire-wild'!B8+ptagfire!B8+'cmv_c3 12'!B8+'ptfire-rx'!B8+airports!B8+np_solvents!B8</f>
        <v>224453.22230941401</v>
      </c>
      <c r="C9" s="73">
        <f>rail!C8+'cmv_c1c2 12'!AO8+nonpt!C8+nonroad!C8+'onroad all'!AR8+'ptegu (full year)'!C8+ptnonipm!C8+pt_oilgas!C8+np_oilgas!C8+rwc!C8+livestock!B8+'ptfire-wild'!C8+ptagfire!C8+'cmv_c3 12'!AO8+fertilizer!B8+'ptfire-rx'!C8+airports!C8+np_solvents!C8</f>
        <v>5532.2239571310356</v>
      </c>
      <c r="D9" s="73">
        <f>rail!D8+'cmv_c1c2 12'!D8+nonpt!D8+nonroad!D8+'onroad all'!AG8+'onroad all'!AT8+'onroad all'!AU8+'ptegu (full year)'!AO8+ptnonipm!D8+pt_oilgas!D8+np_oilgas!D8+rwc!D8+'ptfire-wild'!D8+ptagfire!D8+'cmv_c3 12'!D8+'ptfire-rx'!D8+airports!D8+np_solvents!D8</f>
        <v>24893.759732745493</v>
      </c>
      <c r="E9" s="73">
        <f>rail!E8+'cmv_c1c2 12'!E8+nonpt!E8+nonroad!E8+'ptegu (full year)'!E8+ptnonipm!E8+pt_oilgas!E8+np_oilgas!E8+rwc!E8+'onroad all'!BI8+afdust!BA8+'ptfire-wild'!E8+ptagfire!E8+'cmv_c3 12'!E8+'ptfire-rx'!E8+airports!E8+np_solvents!E8</f>
        <v>13611.209635776808</v>
      </c>
      <c r="F9" s="73">
        <f>rail!F8+'cmv_c1c2 12'!F8+nonpt!F8+nonroad!F8+'ptegu (full year)'!F8+ptnonipm!F8+pt_oilgas!F8+np_oilgas!F8+rwc!F8+'onroad all'!BL8+afdust!BB8+'ptfire-wild'!F8+ptagfire!F8+'cmv_c3 12'!F8+'ptfire-rx'!F8+airports!F8+np_solvents!F8</f>
        <v>8678.2465869521784</v>
      </c>
      <c r="G9" s="73">
        <f>rail!G8+'cmv_c1c2 12'!G8+nonpt!G8+nonroad!G8+'onroad all'!CB8+'ptegu (full year)'!BO8+ptnonipm!G8+pt_oilgas!G8+np_oilgas!G8+rwc!G8+'ptfire-wild'!G8+ptagfire!G8+'cmv_c3 12'!G8+'ptfire-rx'!G8+airports!G8+np_solvents!G8</f>
        <v>1123.0017026980099</v>
      </c>
      <c r="H9" s="73">
        <f>rail!H8+'cmv_c1c2 12'!H8+nonpt!H8+nonroad!H8+'onroad all'!CN8+'ptegu (full year)'!H8+ptnonipm!H8+pt_oilgas!H8+np_oilgas!H8+rwc!H8+'ptfire-wild'!H8+ptagfire!H8+'cmv_c3 12'!H8+livestock!C8+'ptfire-rx'!H8+np_solvents!H8+airports!H8</f>
        <v>44237.611738839005</v>
      </c>
      <c r="I9" s="36" t="s">
        <v>166</v>
      </c>
      <c r="J9" s="90"/>
      <c r="K9" s="90"/>
      <c r="L9" s="90"/>
      <c r="M9" s="90" t="s">
        <v>171</v>
      </c>
      <c r="N9" s="73">
        <f>B9+'biogenics 12'!H8</f>
        <v>231309.590119414</v>
      </c>
      <c r="O9" s="73">
        <f t="shared" si="0"/>
        <v>5532.2239571310356</v>
      </c>
      <c r="P9" s="73">
        <f>D9+'biogenics 12'!T8</f>
        <v>25525.314309585494</v>
      </c>
      <c r="Q9" s="73">
        <f t="shared" si="1"/>
        <v>13611.209635776808</v>
      </c>
      <c r="R9" s="73">
        <f t="shared" si="2"/>
        <v>8678.2465869521784</v>
      </c>
      <c r="S9" s="73">
        <f t="shared" si="3"/>
        <v>1123.0017026980099</v>
      </c>
      <c r="T9" s="73">
        <f>H9+'biogenics 12'!Z8</f>
        <v>115187.767838839</v>
      </c>
      <c r="U9" s="90"/>
      <c r="V9" s="90" t="s">
        <v>171</v>
      </c>
      <c r="W9" s="73">
        <f>B9-'ptfire-wild'!B8-'ptfire-rx'!B8</f>
        <v>222380.787931414</v>
      </c>
      <c r="X9" s="73">
        <f>C9-'ptfire-wild'!C8-'ptfire-rx'!C8</f>
        <v>5498.1647561310356</v>
      </c>
      <c r="Y9" s="73">
        <f>D9-'ptfire-wild'!D8-'ptfire-rx'!D8</f>
        <v>24863.155357745494</v>
      </c>
      <c r="Z9" s="73">
        <f>E9-'ptfire-wild'!E8-'ptfire-rx'!E8</f>
        <v>13398.305463776807</v>
      </c>
      <c r="AA9" s="73">
        <f>F9-'ptfire-wild'!F8-'ptfire-rx'!F8</f>
        <v>8497.8193129521787</v>
      </c>
      <c r="AB9" s="73">
        <f>G9-'ptfire-wild'!G8-'ptfire-rx'!G8</f>
        <v>1106.7160156980099</v>
      </c>
      <c r="AC9" s="73">
        <f>H9-'ptfire-wild'!H8-'ptfire-rx'!H8</f>
        <v>43748.010808839004</v>
      </c>
    </row>
    <row r="10" spans="1:29" x14ac:dyDescent="0.25">
      <c r="A10" s="90" t="s">
        <v>172</v>
      </c>
      <c r="B10" s="73">
        <f>rail!B9+'cmv_c1c2 12'!B9+nonpt!B9+nonroad!B9+'onroad all'!Q9+'ptegu (full year)'!B9+ptnonipm!B9+pt_oilgas!B9+np_oilgas!B9+rwc!B9+'ptfire-wild'!B9+ptagfire!B9+'cmv_c3 12'!B9+'ptfire-rx'!B9+airports!B9+np_solvents!B9</f>
        <v>100778.53772630299</v>
      </c>
      <c r="C10" s="73">
        <f>rail!C9+'cmv_c1c2 12'!AO9+nonpt!C9+nonroad!C9+'onroad all'!AR9+'ptegu (full year)'!C9+ptnonipm!C9+pt_oilgas!C9+np_oilgas!C9+rwc!C9+livestock!B9+'ptfire-wild'!C9+ptagfire!C9+'cmv_c3 12'!AO9+fertilizer!B9+'ptfire-rx'!C9+airports!C9+np_solvents!C9</f>
        <v>8455.1689678048406</v>
      </c>
      <c r="D10" s="73">
        <f>rail!D9+'cmv_c1c2 12'!D9+nonpt!D9+nonroad!D9+'onroad all'!AG9+'onroad all'!AT9+'onroad all'!AU9+'ptegu (full year)'!AO9+ptnonipm!D9+pt_oilgas!D9+np_oilgas!D9+rwc!D9+'ptfire-wild'!D9+ptagfire!D9+'cmv_c3 12'!D9+'ptfire-rx'!D9+airports!D9+np_solvents!D9</f>
        <v>13890.427465582332</v>
      </c>
      <c r="E10" s="73">
        <f>rail!E9+'cmv_c1c2 12'!E9+nonpt!E9+nonroad!E9+'ptegu (full year)'!E9+ptnonipm!E9+pt_oilgas!E9+np_oilgas!E9+rwc!E9+'onroad all'!BI9+afdust!BA9+'ptfire-wild'!E9+ptagfire!E9+'cmv_c3 12'!E9+'ptfire-rx'!E9+airports!E9+np_solvents!E9</f>
        <v>8357.4629657270725</v>
      </c>
      <c r="F10" s="73">
        <f>rail!F9+'cmv_c1c2 12'!F9+nonpt!F9+nonroad!F9+'ptegu (full year)'!F9+ptnonipm!F9+pt_oilgas!F9+np_oilgas!F9+rwc!F9+'onroad all'!BL9+afdust!BB9+'ptfire-wild'!F9+ptagfire!F9+'cmv_c3 12'!F9+'ptfire-rx'!F9+airports!F9+np_solvents!F9</f>
        <v>3717.3694797820135</v>
      </c>
      <c r="G10" s="73">
        <f>rail!G9+'cmv_c1c2 12'!G9+nonpt!G9+nonroad!G9+'onroad all'!CB9+'ptegu (full year)'!BO9+ptnonipm!G9+pt_oilgas!G9+np_oilgas!G9+rwc!G9+'ptfire-wild'!G9+ptagfire!G9+'cmv_c3 12'!G9+'ptfire-rx'!G9+airports!G9+np_solvents!G9</f>
        <v>967.92790001248943</v>
      </c>
      <c r="H10" s="73">
        <f>rail!H9+'cmv_c1c2 12'!H9+nonpt!H9+nonroad!H9+'onroad all'!CN9+'ptegu (full year)'!H9+ptnonipm!H9+pt_oilgas!H9+np_oilgas!H9+rwc!H9+'ptfire-wild'!H9+ptagfire!H9+'cmv_c3 12'!H9+livestock!C9+'ptfire-rx'!H9+np_solvents!H9+airports!H9</f>
        <v>16740.838687344301</v>
      </c>
      <c r="I10" s="36" t="s">
        <v>166</v>
      </c>
      <c r="J10" s="90"/>
      <c r="K10" s="90"/>
      <c r="L10" s="90"/>
      <c r="M10" s="90" t="s">
        <v>172</v>
      </c>
      <c r="N10" s="73">
        <f>B10+'biogenics 12'!H9</f>
        <v>103280.58364630298</v>
      </c>
      <c r="O10" s="73">
        <f t="shared" si="0"/>
        <v>8455.1689678048406</v>
      </c>
      <c r="P10" s="73">
        <f>D10+'biogenics 12'!T9</f>
        <v>15067.204449592333</v>
      </c>
      <c r="Q10" s="73">
        <f t="shared" si="1"/>
        <v>8357.4629657270725</v>
      </c>
      <c r="R10" s="73">
        <f t="shared" si="2"/>
        <v>3717.3694797820135</v>
      </c>
      <c r="S10" s="73">
        <f t="shared" si="3"/>
        <v>967.92790001248943</v>
      </c>
      <c r="T10" s="73">
        <f>H10+'biogenics 12'!Z9</f>
        <v>31654.174267344202</v>
      </c>
      <c r="U10" s="90"/>
      <c r="V10" s="90" t="s">
        <v>172</v>
      </c>
      <c r="W10" s="73">
        <f>B10-'ptfire-wild'!B9-'ptfire-rx'!B9</f>
        <v>94950.990420302987</v>
      </c>
      <c r="X10" s="73">
        <f>C10-'ptfire-wild'!C9-'ptfire-rx'!C9</f>
        <v>8360.00237280484</v>
      </c>
      <c r="Y10" s="73">
        <f>D10-'ptfire-wild'!D9-'ptfire-rx'!D9</f>
        <v>13833.899573582332</v>
      </c>
      <c r="Z10" s="73">
        <f>E10-'ptfire-wild'!E9-'ptfire-rx'!E9</f>
        <v>7784.4723237270719</v>
      </c>
      <c r="AA10" s="73">
        <f>F10-'ptfire-wild'!F9-'ptfire-rx'!F9</f>
        <v>3231.5392727820135</v>
      </c>
      <c r="AB10" s="73">
        <f>G10-'ptfire-wild'!G9-'ptfire-rx'!G9</f>
        <v>931.16939501248953</v>
      </c>
      <c r="AC10" s="73">
        <f>H10-'ptfire-wild'!H9-'ptfire-rx'!H9</f>
        <v>15371.441995344299</v>
      </c>
    </row>
    <row r="11" spans="1:29" x14ac:dyDescent="0.25">
      <c r="A11" s="90" t="s">
        <v>173</v>
      </c>
      <c r="B11" s="73">
        <f>rail!B10+'cmv_c1c2 12'!B10+nonpt!B10+nonroad!B10+'onroad all'!Q10+'ptegu (full year)'!B10+ptnonipm!B10+pt_oilgas!B10+np_oilgas!B10+rwc!B10+'ptfire-wild'!B10+ptagfire!B10+'cmv_c3 12'!B10+'ptfire-rx'!B10+airports!B10+np_solvents!B10</f>
        <v>19952.506624776997</v>
      </c>
      <c r="C11" s="73">
        <f>rail!C10+'cmv_c1c2 12'!AO10+nonpt!C10+nonroad!C10+'onroad all'!AR10+'ptegu (full year)'!C10+ptnonipm!C10+pt_oilgas!C10+np_oilgas!C10+rwc!C10+livestock!B10+'ptfire-wild'!C10+ptagfire!C10+'cmv_c3 12'!AO10+fertilizer!B10+'ptfire-rx'!C10+airports!C10+np_solvents!C10</f>
        <v>294.76934809858255</v>
      </c>
      <c r="D11" s="73">
        <f>rail!D10+'cmv_c1c2 12'!D10+nonpt!D10+nonroad!D10+'onroad all'!AG10+'onroad all'!AT10+'onroad all'!AU10+'ptegu (full year)'!AO10+ptnonipm!D10+pt_oilgas!D10+np_oilgas!D10+rwc!D10+'ptfire-wild'!D10+ptagfire!D10+'cmv_c3 12'!D10+'ptfire-rx'!D10+airports!D10+np_solvents!D10</f>
        <v>2770.0271593651387</v>
      </c>
      <c r="E11" s="73">
        <f>rail!E10+'cmv_c1c2 12'!E10+nonpt!E10+nonroad!E10+'ptegu (full year)'!E10+ptnonipm!E10+pt_oilgas!E10+np_oilgas!E10+rwc!E10+'onroad all'!BI10+afdust!BA10+'ptfire-wild'!E10+ptagfire!E10+'cmv_c3 12'!E10+'ptfire-rx'!E10+airports!E10+np_solvents!E10</f>
        <v>1997.3960914126465</v>
      </c>
      <c r="F11" s="73">
        <f>rail!F10+'cmv_c1c2 12'!F10+nonpt!F10+nonroad!F10+'ptegu (full year)'!F10+ptnonipm!F10+pt_oilgas!F10+np_oilgas!F10+rwc!F10+'onroad all'!BL10+afdust!BB10+'ptfire-wild'!F10+ptagfire!F10+'cmv_c3 12'!F10+'ptfire-rx'!F10+airports!F10+np_solvents!F10</f>
        <v>795.93797487976235</v>
      </c>
      <c r="G11" s="73">
        <f>rail!G10+'cmv_c1c2 12'!G10+nonpt!G10+nonroad!G10+'onroad all'!CB10+'ptegu (full year)'!BO10+ptnonipm!G10+pt_oilgas!G10+np_oilgas!G10+rwc!G10+'ptfire-wild'!G10+ptagfire!G10+'cmv_c3 12'!G10+'ptfire-rx'!G10+airports!G10+np_solvents!G10</f>
        <v>57.052231121120002</v>
      </c>
      <c r="H11" s="73">
        <f>rail!H10+'cmv_c1c2 12'!H10+nonpt!H10+nonroad!H10+'onroad all'!CN10+'ptegu (full year)'!H10+ptnonipm!H10+pt_oilgas!H10+np_oilgas!H10+rwc!H10+'ptfire-wild'!H10+ptagfire!H10+'cmv_c3 12'!H10+livestock!C10+'ptfire-rx'!H10+np_solvents!H10+airports!H10</f>
        <v>5828.3717619217996</v>
      </c>
      <c r="I11" s="36" t="s">
        <v>166</v>
      </c>
      <c r="J11" s="90"/>
      <c r="K11" s="90"/>
      <c r="L11" s="90"/>
      <c r="M11" s="90" t="s">
        <v>173</v>
      </c>
      <c r="N11" s="73">
        <f>B11+'biogenics 12'!H10</f>
        <v>20101.220524776996</v>
      </c>
      <c r="O11" s="73">
        <f t="shared" si="0"/>
        <v>294.76934809858255</v>
      </c>
      <c r="P11" s="73">
        <f>D11+'biogenics 12'!T10</f>
        <v>2794.3484873651387</v>
      </c>
      <c r="Q11" s="73">
        <f t="shared" si="1"/>
        <v>1997.3960914126465</v>
      </c>
      <c r="R11" s="73">
        <f t="shared" si="2"/>
        <v>795.93797487976235</v>
      </c>
      <c r="S11" s="73">
        <f t="shared" si="3"/>
        <v>57.052231121120002</v>
      </c>
      <c r="T11" s="73">
        <f>H11+'biogenics 12'!Z10</f>
        <v>7021.5200919217896</v>
      </c>
      <c r="U11" s="90"/>
      <c r="V11" s="90" t="s">
        <v>173</v>
      </c>
      <c r="W11" s="73">
        <f>B11-'ptfire-wild'!B10-'ptfire-rx'!B10</f>
        <v>19952.506624776997</v>
      </c>
      <c r="X11" s="73">
        <f>C11-'ptfire-wild'!C10-'ptfire-rx'!C10</f>
        <v>294.76934809858255</v>
      </c>
      <c r="Y11" s="73">
        <f>D11-'ptfire-wild'!D10-'ptfire-rx'!D10</f>
        <v>2770.0271593651387</v>
      </c>
      <c r="Z11" s="73">
        <f>E11-'ptfire-wild'!E10-'ptfire-rx'!E10</f>
        <v>1997.3960914126465</v>
      </c>
      <c r="AA11" s="73">
        <f>F11-'ptfire-wild'!F10-'ptfire-rx'!F10</f>
        <v>795.93797487976235</v>
      </c>
      <c r="AB11" s="73">
        <f>G11-'ptfire-wild'!G10-'ptfire-rx'!G10</f>
        <v>57.052231121120002</v>
      </c>
      <c r="AC11" s="73">
        <f>H11-'ptfire-wild'!H10-'ptfire-rx'!H10</f>
        <v>5828.3717619217996</v>
      </c>
    </row>
    <row r="12" spans="1:29" x14ac:dyDescent="0.25">
      <c r="A12" s="90" t="s">
        <v>174</v>
      </c>
      <c r="B12" s="73">
        <f>rail!B11+'cmv_c1c2 12'!B11+nonpt!B11+nonroad!B11+'onroad all'!Q11+'ptegu (full year)'!B11+ptnonipm!B11+pt_oilgas!B11+np_oilgas!B11+rwc!B11+'ptfire-wild'!B11+ptagfire!B11+'cmv_c3 12'!B11+'ptfire-rx'!B11+airports!B11+np_solvents!B11</f>
        <v>3106920.197834406</v>
      </c>
      <c r="C12" s="73">
        <f>rail!C11+'cmv_c1c2 12'!AO11+nonpt!C11+nonroad!C11+'onroad all'!AR11+'ptegu (full year)'!C11+ptnonipm!C11+pt_oilgas!C11+np_oilgas!C11+rwc!C11+livestock!B11+'ptfire-wild'!C11+ptagfire!C11+'cmv_c3 12'!AO11+fertilizer!B11+'ptfire-rx'!C11+airports!C11+np_solvents!C11</f>
        <v>129898.36604445896</v>
      </c>
      <c r="D12" s="73">
        <f>rail!D11+'cmv_c1c2 12'!D11+nonpt!D11+nonroad!D11+'onroad all'!AG11+'onroad all'!AT11+'onroad all'!AU11+'ptegu (full year)'!AO11+ptnonipm!D11+pt_oilgas!D11+np_oilgas!D11+rwc!D11+'ptfire-wild'!D11+ptagfire!D11+'cmv_c3 12'!D11+'ptfire-rx'!D11+airports!D11+np_solvents!D11</f>
        <v>209113.17930357147</v>
      </c>
      <c r="E12" s="73">
        <f>rail!E11+'cmv_c1c2 12'!E11+nonpt!E11+nonroad!E11+'ptegu (full year)'!E11+ptnonipm!E11+pt_oilgas!E11+np_oilgas!E11+rwc!E11+'onroad all'!BI11+afdust!BA11+'ptfire-wild'!E11+ptagfire!E11+'cmv_c3 12'!E11+'ptfire-rx'!E11+airports!E11+np_solvents!E11</f>
        <v>369755.50408317964</v>
      </c>
      <c r="F12" s="73">
        <f>rail!F11+'cmv_c1c2 12'!F11+nonpt!F11+nonroad!F11+'ptegu (full year)'!F11+ptnonipm!F11+pt_oilgas!F11+np_oilgas!F11+rwc!F11+'onroad all'!BL11+afdust!BB11+'ptfire-wild'!F11+ptagfire!F11+'cmv_c3 12'!F11+'ptfire-rx'!F11+airports!F11+np_solvents!F11</f>
        <v>182013.17751342917</v>
      </c>
      <c r="G12" s="73">
        <f>rail!G11+'cmv_c1c2 12'!G11+nonpt!G11+nonroad!G11+'onroad all'!CB11+'ptegu (full year)'!BO11+ptnonipm!G11+pt_oilgas!G11+np_oilgas!G11+rwc!G11+'ptfire-wild'!G11+ptagfire!G11+'cmv_c3 12'!G11+'ptfire-rx'!G11+airports!G11+np_solvents!G11</f>
        <v>50112.354072633483</v>
      </c>
      <c r="H12" s="73">
        <f>rail!H11+'cmv_c1c2 12'!H11+nonpt!H11+nonroad!H11+'onroad all'!CN11+'ptegu (full year)'!H11+ptnonipm!H11+pt_oilgas!H11+np_oilgas!H11+rwc!H11+'ptfire-wild'!H11+ptagfire!H11+'cmv_c3 12'!H11+livestock!C11+'ptfire-rx'!H11+np_solvents!H11+airports!H11</f>
        <v>607124.76375487319</v>
      </c>
      <c r="I12" s="36" t="s">
        <v>166</v>
      </c>
      <c r="J12" s="90"/>
      <c r="K12" s="90"/>
      <c r="L12" s="90"/>
      <c r="M12" s="90" t="s">
        <v>174</v>
      </c>
      <c r="N12" s="73">
        <f>B12+'biogenics 12'!H11</f>
        <v>3260897.7636344051</v>
      </c>
      <c r="O12" s="73">
        <f t="shared" si="0"/>
        <v>129898.36604445896</v>
      </c>
      <c r="P12" s="73">
        <f>D12+'biogenics 12'!T11</f>
        <v>242284.49737357147</v>
      </c>
      <c r="Q12" s="73">
        <f t="shared" si="1"/>
        <v>369755.50408317964</v>
      </c>
      <c r="R12" s="73">
        <f t="shared" si="2"/>
        <v>182013.17751342917</v>
      </c>
      <c r="S12" s="73">
        <f t="shared" si="3"/>
        <v>50112.354072633483</v>
      </c>
      <c r="T12" s="73">
        <f>H12+'biogenics 12'!Z11</f>
        <v>1875819.2006548634</v>
      </c>
      <c r="U12" s="90"/>
      <c r="V12" s="90" t="s">
        <v>174</v>
      </c>
      <c r="W12" s="73">
        <f>B12-'ptfire-wild'!B11-'ptfire-rx'!B11</f>
        <v>2065566.3879794111</v>
      </c>
      <c r="X12" s="73">
        <f>C12-'ptfire-wild'!C11-'ptfire-rx'!C11</f>
        <v>112696.98290145896</v>
      </c>
      <c r="Y12" s="73">
        <f>D12-'ptfire-wild'!D11-'ptfire-rx'!D11</f>
        <v>189237.1410715715</v>
      </c>
      <c r="Z12" s="73">
        <f>E12-'ptfire-wild'!E11-'ptfire-rx'!E11</f>
        <v>258758.79818017979</v>
      </c>
      <c r="AA12" s="73">
        <f>F12-'ptfire-wild'!F11-'ptfire-rx'!F11</f>
        <v>87948.172766429459</v>
      </c>
      <c r="AB12" s="73">
        <f>G12-'ptfire-wild'!G11-'ptfire-rx'!G11</f>
        <v>40553.718379633458</v>
      </c>
      <c r="AC12" s="73">
        <f>H12-'ptfire-wild'!H11-'ptfire-rx'!H11</f>
        <v>359854.88095887203</v>
      </c>
    </row>
    <row r="13" spans="1:29" x14ac:dyDescent="0.25">
      <c r="A13" s="90" t="s">
        <v>175</v>
      </c>
      <c r="B13" s="73">
        <f>rail!B12+'cmv_c1c2 12'!B12+nonpt!B12+nonroad!B12+'onroad all'!Q12+'ptegu (full year)'!B12+ptnonipm!B12+pt_oilgas!B12+np_oilgas!B12+rwc!B12+'ptfire-wild'!B12+ptagfire!B12+'cmv_c3 12'!B12+'ptfire-rx'!B12+airports!B12+np_solvents!B12</f>
        <v>1851939.888206308</v>
      </c>
      <c r="C13" s="73">
        <f>rail!C12+'cmv_c1c2 12'!AO12+nonpt!C12+nonroad!C12+'onroad all'!AR12+'ptegu (full year)'!C12+ptnonipm!C12+pt_oilgas!C12+np_oilgas!C12+rwc!C12+livestock!B12+'ptfire-wild'!C12+ptagfire!C12+'cmv_c3 12'!AO12+fertilizer!B12+'ptfire-rx'!C12+airports!C12+np_solvents!C12</f>
        <v>109232.34660461525</v>
      </c>
      <c r="D13" s="73">
        <f>rail!D12+'cmv_c1c2 12'!D12+nonpt!D12+nonroad!D12+'onroad all'!AG12+'onroad all'!AT12+'onroad all'!AU12+'ptegu (full year)'!AO12+ptnonipm!D12+pt_oilgas!D12+np_oilgas!D12+rwc!D12+'ptfire-wild'!D12+ptagfire!D12+'cmv_c3 12'!D12+'ptfire-rx'!D12+airports!D12+np_solvents!D12</f>
        <v>142773.15147335341</v>
      </c>
      <c r="E13" s="73">
        <f>rail!E12+'cmv_c1c2 12'!E12+nonpt!E12+nonroad!E12+'ptegu (full year)'!E12+ptnonipm!E12+pt_oilgas!E12+np_oilgas!E12+rwc!E12+'onroad all'!BI12+afdust!BA12+'ptfire-wild'!E12+ptagfire!E12+'cmv_c3 12'!E12+'ptfire-rx'!E12+airports!E12+np_solvents!E12</f>
        <v>222390.17664735892</v>
      </c>
      <c r="F13" s="73">
        <f>rail!F12+'cmv_c1c2 12'!F12+nonpt!F12+nonroad!F12+'ptegu (full year)'!F12+ptnonipm!F12+pt_oilgas!F12+np_oilgas!F12+rwc!F12+'onroad all'!BL12+afdust!BB12+'ptfire-wild'!F12+ptagfire!F12+'cmv_c3 12'!F12+'ptfire-rx'!F12+airports!F12+np_solvents!F12</f>
        <v>132761.75182447603</v>
      </c>
      <c r="G13" s="73">
        <f>rail!G12+'cmv_c1c2 12'!G12+nonpt!G12+nonroad!G12+'onroad all'!CB12+'ptegu (full year)'!BO12+ptnonipm!G12+pt_oilgas!G12+np_oilgas!G12+rwc!G12+'ptfire-wild'!G12+ptagfire!G12+'cmv_c3 12'!G12+'ptfire-rx'!G12+airports!G12+np_solvents!G12</f>
        <v>26535.279860228835</v>
      </c>
      <c r="H13" s="73">
        <f>rail!H12+'cmv_c1c2 12'!H12+nonpt!H12+nonroad!H12+'onroad all'!CN12+'ptegu (full year)'!H12+ptnonipm!H12+pt_oilgas!H12+np_oilgas!H12+rwc!H12+'ptfire-wild'!H12+ptagfire!H12+'cmv_c3 12'!H12+livestock!C12+'ptfire-rx'!H12+np_solvents!H12+airports!H12</f>
        <v>389069.83044622838</v>
      </c>
      <c r="I13" s="36" t="s">
        <v>166</v>
      </c>
      <c r="J13" s="90"/>
      <c r="K13" s="90"/>
      <c r="L13" s="90"/>
      <c r="M13" s="90" t="s">
        <v>175</v>
      </c>
      <c r="N13" s="73">
        <f>B13+'biogenics 12'!H12</f>
        <v>1996331.758856307</v>
      </c>
      <c r="O13" s="73">
        <f t="shared" si="0"/>
        <v>109232.34660461525</v>
      </c>
      <c r="P13" s="73">
        <f>D13+'biogenics 12'!T12</f>
        <v>172275.44628435341</v>
      </c>
      <c r="Q13" s="73">
        <f t="shared" si="1"/>
        <v>222390.17664735892</v>
      </c>
      <c r="R13" s="73">
        <f t="shared" si="2"/>
        <v>132761.75182447603</v>
      </c>
      <c r="S13" s="73">
        <f t="shared" si="3"/>
        <v>26535.279860228835</v>
      </c>
      <c r="T13" s="73">
        <f>H13+'biogenics 12'!Z12</f>
        <v>1738326.6591462283</v>
      </c>
      <c r="U13" s="90"/>
      <c r="V13" s="90" t="s">
        <v>175</v>
      </c>
      <c r="W13" s="73">
        <f>B13-'ptfire-wild'!B12-'ptfire-rx'!B12</f>
        <v>1115117.3311493197</v>
      </c>
      <c r="X13" s="73">
        <f>C13-'ptfire-wild'!C12-'ptfire-rx'!C12</f>
        <v>97059.239665615198</v>
      </c>
      <c r="Y13" s="73">
        <f>D13-'ptfire-wild'!D12-'ptfire-rx'!D12</f>
        <v>128603.61765735332</v>
      </c>
      <c r="Z13" s="73">
        <f>E13-'ptfire-wild'!E12-'ptfire-rx'!E12</f>
        <v>143758.44290035788</v>
      </c>
      <c r="AA13" s="73">
        <f>F13-'ptfire-wild'!F12-'ptfire-rx'!F12</f>
        <v>66124.689131477702</v>
      </c>
      <c r="AB13" s="73">
        <f>G13-'ptfire-wild'!G12-'ptfire-rx'!G12</f>
        <v>19739.537343228909</v>
      </c>
      <c r="AC13" s="73">
        <f>H13-'ptfire-wild'!H12-'ptfire-rx'!H12</f>
        <v>214081.419285229</v>
      </c>
    </row>
    <row r="14" spans="1:29" x14ac:dyDescent="0.25">
      <c r="A14" s="90" t="s">
        <v>176</v>
      </c>
      <c r="B14" s="73">
        <f>rail!B13+'cmv_c1c2 12'!B13+nonpt!B13+nonroad!B13+'onroad all'!Q13+'ptegu (full year)'!B13+ptnonipm!B13+pt_oilgas!B13+np_oilgas!B13+rwc!B13+'ptfire-wild'!B13+ptagfire!B13+'cmv_c3 12'!B13+'ptfire-rx'!B13+airports!B13+np_solvents!B13</f>
        <v>907358.12556070636</v>
      </c>
      <c r="C14" s="73">
        <f>rail!C13+'cmv_c1c2 12'!AO13+nonpt!C13+nonroad!C13+'onroad all'!AR13+'ptegu (full year)'!C13+ptnonipm!C13+pt_oilgas!C13+np_oilgas!C13+rwc!C13+livestock!B13+'ptfire-wild'!C13+ptagfire!C13+'cmv_c3 12'!AO13+fertilizer!B13+'ptfire-rx'!C13+airports!C13+np_solvents!C13</f>
        <v>117412.88202920805</v>
      </c>
      <c r="D14" s="73">
        <f>rail!D13+'cmv_c1c2 12'!D13+nonpt!D13+nonroad!D13+'onroad all'!AG13+'onroad all'!AT13+'onroad all'!AU13+'ptegu (full year)'!AO13+ptnonipm!D13+pt_oilgas!D13+np_oilgas!D13+rwc!D13+'ptfire-wild'!D13+ptagfire!D13+'cmv_c3 12'!D13+'ptfire-rx'!D13+airports!D13+np_solvents!D13</f>
        <v>39480.83865357528</v>
      </c>
      <c r="E14" s="73">
        <f>rail!E13+'cmv_c1c2 12'!E13+nonpt!E13+nonroad!E13+'ptegu (full year)'!E13+ptnonipm!E13+pt_oilgas!E13+np_oilgas!E13+rwc!E13+'onroad all'!BI13+afdust!BA13+'ptfire-wild'!E13+ptagfire!E13+'cmv_c3 12'!E13+'ptfire-rx'!E13+airports!E13+np_solvents!E13</f>
        <v>363167.97892286984</v>
      </c>
      <c r="F14" s="73">
        <f>rail!F13+'cmv_c1c2 12'!F13+nonpt!F13+nonroad!F13+'ptegu (full year)'!F13+ptnonipm!F13+pt_oilgas!F13+np_oilgas!F13+rwc!F13+'onroad all'!BL13+afdust!BB13+'ptfire-wild'!F13+ptagfire!F13+'cmv_c3 12'!F13+'ptfire-rx'!F13+airports!F13+np_solvents!F13</f>
        <v>103910.01618422166</v>
      </c>
      <c r="G14" s="73">
        <f>rail!G13+'cmv_c1c2 12'!G13+nonpt!G13+nonroad!G13+'onroad all'!CB13+'ptegu (full year)'!BO13+ptnonipm!G13+pt_oilgas!G13+np_oilgas!G13+rwc!G13+'ptfire-wild'!G13+ptagfire!G13+'cmv_c3 12'!G13+'ptfire-rx'!G13+airports!G13+np_solvents!G13</f>
        <v>7881.0939745522946</v>
      </c>
      <c r="H14" s="73">
        <f>rail!H13+'cmv_c1c2 12'!H13+nonpt!H13+nonroad!H13+'onroad all'!CN13+'ptegu (full year)'!H13+ptnonipm!H13+pt_oilgas!H13+np_oilgas!H13+rwc!H13+'ptfire-wild'!H13+ptagfire!H13+'cmv_c3 12'!H13+livestock!C13+'ptfire-rx'!H13+np_solvents!H13+airports!H13</f>
        <v>222707.63400728343</v>
      </c>
      <c r="J14" s="90"/>
      <c r="K14" s="90"/>
      <c r="L14" s="90"/>
      <c r="M14" s="90" t="s">
        <v>176</v>
      </c>
      <c r="N14" s="73">
        <f>B14+'biogenics 12'!H13</f>
        <v>996346.99865070637</v>
      </c>
      <c r="O14" s="73">
        <f t="shared" si="0"/>
        <v>117412.88202920805</v>
      </c>
      <c r="P14" s="73">
        <f>D14+'biogenics 12'!T13</f>
        <v>53767.70105760928</v>
      </c>
      <c r="Q14" s="73">
        <f t="shared" si="1"/>
        <v>363167.97892286984</v>
      </c>
      <c r="R14" s="73">
        <f t="shared" si="2"/>
        <v>103910.01618422166</v>
      </c>
      <c r="S14" s="73">
        <f t="shared" si="3"/>
        <v>7881.0939745522946</v>
      </c>
      <c r="T14" s="73">
        <f>H14+'biogenics 12'!Z13</f>
        <v>747871.2008072834</v>
      </c>
      <c r="U14" s="90"/>
      <c r="V14" s="90" t="s">
        <v>176</v>
      </c>
      <c r="W14" s="73">
        <f>B14-'ptfire-wild'!B13-'ptfire-rx'!B13</f>
        <v>191295.84258169733</v>
      </c>
      <c r="X14" s="73">
        <f>C14-'ptfire-wild'!C13-'ptfire-rx'!C13</f>
        <v>105690.3616642081</v>
      </c>
      <c r="Y14" s="73">
        <f>D14-'ptfire-wild'!D13-'ptfire-rx'!D13</f>
        <v>30500.578134575149</v>
      </c>
      <c r="Z14" s="73">
        <f>E14-'ptfire-wild'!E13-'ptfire-rx'!E13</f>
        <v>290715.65175486956</v>
      </c>
      <c r="AA14" s="73">
        <f>F14-'ptfire-wild'!F13-'ptfire-rx'!F13</f>
        <v>42398.302498222023</v>
      </c>
      <c r="AB14" s="73">
        <f>G14-'ptfire-wild'!G13-'ptfire-rx'!G13</f>
        <v>2744.3080315522993</v>
      </c>
      <c r="AC14" s="73">
        <f>H14-'ptfire-wild'!H13-'ptfire-rx'!H13</f>
        <v>53569.926095283983</v>
      </c>
    </row>
    <row r="15" spans="1:29" x14ac:dyDescent="0.25">
      <c r="A15" s="90" t="s">
        <v>177</v>
      </c>
      <c r="B15" s="73">
        <f>rail!B14+'cmv_c1c2 12'!B14+nonpt!B14+nonroad!B14+'onroad all'!Q14+'ptegu (full year)'!B14+ptnonipm!B14+pt_oilgas!B14+np_oilgas!B14+rwc!B14+'ptfire-wild'!B14+ptagfire!B14+'cmv_c3 12'!B14+'ptfire-rx'!B14+airports!B14+np_solvents!B14</f>
        <v>1091669.424883222</v>
      </c>
      <c r="C15" s="73">
        <f>rail!C14+'cmv_c1c2 12'!AO14+nonpt!C14+nonroad!C14+'onroad all'!AR14+'ptegu (full year)'!C14+ptnonipm!C14+pt_oilgas!C14+np_oilgas!C14+rwc!C14+livestock!B14+'ptfire-wild'!C14+ptagfire!C14+'cmv_c3 12'!AO14+fertilizer!B14+'ptfire-rx'!C14+airports!C14+np_solvents!C14</f>
        <v>87433.386639778328</v>
      </c>
      <c r="D15" s="73">
        <f>rail!D14+'cmv_c1c2 12'!D14+nonpt!D14+nonroad!D14+'onroad all'!AG14+'onroad all'!AT14+'onroad all'!AU14+'ptegu (full year)'!AO14+ptnonipm!D14+pt_oilgas!D14+np_oilgas!D14+rwc!D14+'ptfire-wild'!D14+ptagfire!D14+'cmv_c3 12'!D14+'ptfire-rx'!D14+airports!D14+np_solvents!D14</f>
        <v>177294.13566088144</v>
      </c>
      <c r="E15" s="73">
        <f>rail!E14+'cmv_c1c2 12'!E14+nonpt!E14+nonroad!E14+'ptegu (full year)'!E14+ptnonipm!E14+pt_oilgas!E14+np_oilgas!E14+rwc!E14+'onroad all'!BI14+afdust!BA14+'ptfire-wild'!E14+ptagfire!E14+'cmv_c3 12'!E14+'ptfire-rx'!E14+airports!E14+np_solvents!E14</f>
        <v>436112.71235360735</v>
      </c>
      <c r="F15" s="73">
        <f>rail!F14+'cmv_c1c2 12'!F14+nonpt!F14+nonroad!F14+'ptegu (full year)'!F14+ptnonipm!F14+pt_oilgas!F14+np_oilgas!F14+rwc!F14+'onroad all'!BL14+afdust!BB14+'ptfire-wild'!F14+ptagfire!F14+'cmv_c3 12'!F14+'ptfire-rx'!F14+airports!F14+np_solvents!F14</f>
        <v>102211.95842325977</v>
      </c>
      <c r="G15" s="73">
        <f>rail!G14+'cmv_c1c2 12'!G14+nonpt!G14+nonroad!G14+'onroad all'!CB14+'ptegu (full year)'!BO14+ptnonipm!G14+pt_oilgas!G14+np_oilgas!G14+rwc!G14+'ptfire-wild'!G14+ptagfire!G14+'cmv_c3 12'!G14+'ptfire-rx'!G14+airports!G14+np_solvents!G14</f>
        <v>34620.658619131587</v>
      </c>
      <c r="H15" s="73">
        <f>rail!H14+'cmv_c1c2 12'!H14+nonpt!H14+nonroad!H14+'onroad all'!CN14+'ptegu (full year)'!H14+ptnonipm!H14+pt_oilgas!H14+np_oilgas!H14+rwc!H14+'ptfire-wild'!H14+ptagfire!H14+'cmv_c3 12'!H14+livestock!C14+'ptfire-rx'!H14+np_solvents!H14+airports!H14</f>
        <v>289331.48767771816</v>
      </c>
      <c r="I15" s="36" t="s">
        <v>166</v>
      </c>
      <c r="J15" s="90"/>
      <c r="K15" s="90"/>
      <c r="L15" s="90"/>
      <c r="M15" s="90" t="s">
        <v>177</v>
      </c>
      <c r="N15" s="73">
        <f>B15+'biogenics 12'!H14</f>
        <v>1145922.5643362219</v>
      </c>
      <c r="O15" s="73">
        <f t="shared" si="0"/>
        <v>87433.386639778328</v>
      </c>
      <c r="P15" s="73">
        <f>D15+'biogenics 12'!T14</f>
        <v>220055.67570755145</v>
      </c>
      <c r="Q15" s="73">
        <f t="shared" si="1"/>
        <v>436112.71235360735</v>
      </c>
      <c r="R15" s="73">
        <f t="shared" si="2"/>
        <v>102211.95842325977</v>
      </c>
      <c r="S15" s="73">
        <f t="shared" si="3"/>
        <v>34620.658619131587</v>
      </c>
      <c r="T15" s="73">
        <f>H15+'biogenics 12'!Z14</f>
        <v>521549.30494871712</v>
      </c>
      <c r="U15" s="90"/>
      <c r="V15" s="90" t="s">
        <v>177</v>
      </c>
      <c r="W15" s="73">
        <f>B15-'ptfire-wild'!B14-'ptfire-rx'!B14</f>
        <v>939196.82620122493</v>
      </c>
      <c r="X15" s="73">
        <f>C15-'ptfire-wild'!C14-'ptfire-rx'!C14</f>
        <v>84936.704880778358</v>
      </c>
      <c r="Y15" s="73">
        <f>D15-'ptfire-wild'!D14-'ptfire-rx'!D14</f>
        <v>174804.75301788136</v>
      </c>
      <c r="Z15" s="73">
        <f>E15-'ptfire-wild'!E14-'ptfire-rx'!E14</f>
        <v>419940.76126960764</v>
      </c>
      <c r="AA15" s="73">
        <f>F15-'ptfire-wild'!F14-'ptfire-rx'!F14</f>
        <v>88401.846584260042</v>
      </c>
      <c r="AB15" s="73">
        <f>G15-'ptfire-wild'!G14-'ptfire-rx'!G14</f>
        <v>33352.386417131602</v>
      </c>
      <c r="AC15" s="73">
        <f>H15-'ptfire-wild'!H14-'ptfire-rx'!H14</f>
        <v>252851.00734571897</v>
      </c>
    </row>
    <row r="16" spans="1:29" x14ac:dyDescent="0.25">
      <c r="A16" s="90" t="s">
        <v>178</v>
      </c>
      <c r="B16" s="73">
        <f>rail!B15+'cmv_c1c2 12'!B15+nonpt!B15+nonroad!B15+'onroad all'!Q15+'ptegu (full year)'!B15+ptnonipm!B15+pt_oilgas!B15+np_oilgas!B15+rwc!B15+'ptfire-wild'!B15+ptagfire!B15+'cmv_c3 12'!B15+'ptfire-rx'!B15+airports!B15+np_solvents!B15</f>
        <v>905315.46601185831</v>
      </c>
      <c r="C16" s="73">
        <f>rail!C15+'cmv_c1c2 12'!AO15+nonpt!C15+nonroad!C15+'onroad all'!AR15+'ptegu (full year)'!C15+ptnonipm!C15+pt_oilgas!C15+np_oilgas!C15+rwc!C15+livestock!B15+'ptfire-wild'!C15+ptagfire!C15+'cmv_c3 12'!AO15+fertilizer!B15+'ptfire-rx'!C15+airports!C15+np_solvents!C15</f>
        <v>107824.11447997674</v>
      </c>
      <c r="D16" s="73">
        <f>rail!D15+'cmv_c1c2 12'!D15+nonpt!D15+nonroad!D15+'onroad all'!AG15+'onroad all'!AT15+'onroad all'!AU15+'ptegu (full year)'!AO15+ptnonipm!D15+pt_oilgas!D15+np_oilgas!D15+rwc!D15+'ptfire-wild'!D15+ptagfire!D15+'cmv_c3 12'!D15+'ptfire-rx'!D15+airports!D15+np_solvents!D15</f>
        <v>137383.69173832747</v>
      </c>
      <c r="E16" s="73">
        <f>rail!E15+'cmv_c1c2 12'!E15+nonpt!E15+nonroad!E15+'ptegu (full year)'!E15+ptnonipm!E15+pt_oilgas!E15+np_oilgas!E15+rwc!E15+'onroad all'!BI15+afdust!BA15+'ptfire-wild'!E15+ptagfire!E15+'cmv_c3 12'!E15+'ptfire-rx'!E15+airports!E15+np_solvents!E15</f>
        <v>97795.976159259008</v>
      </c>
      <c r="F16" s="73">
        <f>rail!F15+'cmv_c1c2 12'!F15+nonpt!F15+nonroad!F15+'ptegu (full year)'!F15+ptnonipm!F15+pt_oilgas!F15+np_oilgas!F15+rwc!F15+'onroad all'!BL15+afdust!BB15+'ptfire-wild'!F15+ptagfire!F15+'cmv_c3 12'!F15+'ptfire-rx'!F15+airports!F15+np_solvents!F15</f>
        <v>51956.066902032209</v>
      </c>
      <c r="G16" s="73">
        <f>rail!G15+'cmv_c1c2 12'!G15+nonpt!G15+nonroad!G15+'onroad all'!CB15+'ptegu (full year)'!BO15+ptnonipm!G15+pt_oilgas!G15+np_oilgas!G15+rwc!G15+'ptfire-wild'!G15+ptagfire!G15+'cmv_c3 12'!G15+'ptfire-rx'!G15+airports!G15+np_solvents!G15</f>
        <v>64542.373300610292</v>
      </c>
      <c r="H16" s="73">
        <f>rail!H15+'cmv_c1c2 12'!H15+nonpt!H15+nonroad!H15+'onroad all'!CN15+'ptegu (full year)'!H15+ptnonipm!H15+pt_oilgas!H15+np_oilgas!H15+rwc!H15+'ptfire-wild'!H15+ptagfire!H15+'cmv_c3 12'!H15+livestock!C15+'ptfire-rx'!H15+np_solvents!H15+airports!H15</f>
        <v>174841.426530403</v>
      </c>
      <c r="I16" s="36" t="s">
        <v>166</v>
      </c>
      <c r="J16" s="90"/>
      <c r="K16" s="90"/>
      <c r="L16" s="90"/>
      <c r="M16" s="90" t="s">
        <v>178</v>
      </c>
      <c r="N16" s="73">
        <f>B16+'biogenics 12'!H15</f>
        <v>941908.04593885818</v>
      </c>
      <c r="O16" s="73">
        <f t="shared" si="0"/>
        <v>107824.11447997674</v>
      </c>
      <c r="P16" s="73">
        <f>D16+'biogenics 12'!T15</f>
        <v>162192.49392233047</v>
      </c>
      <c r="Q16" s="73">
        <f t="shared" si="1"/>
        <v>97795.976159259008</v>
      </c>
      <c r="R16" s="73">
        <f t="shared" si="2"/>
        <v>51956.066902032209</v>
      </c>
      <c r="S16" s="73">
        <f t="shared" si="3"/>
        <v>64542.373300610292</v>
      </c>
      <c r="T16" s="73">
        <f>H16+'biogenics 12'!Z15</f>
        <v>361717.10702640295</v>
      </c>
      <c r="U16" s="90"/>
      <c r="V16" s="90" t="s">
        <v>178</v>
      </c>
      <c r="W16" s="73">
        <f>B16-'ptfire-wild'!B15-'ptfire-rx'!B15</f>
        <v>857381.11589085811</v>
      </c>
      <c r="X16" s="73">
        <f>C16-'ptfire-wild'!C15-'ptfire-rx'!C15</f>
        <v>107036.97395597673</v>
      </c>
      <c r="Y16" s="73">
        <f>D16-'ptfire-wild'!D15-'ptfire-rx'!D15</f>
        <v>136560.02803532747</v>
      </c>
      <c r="Z16" s="73">
        <f>E16-'ptfire-wild'!E15-'ptfire-rx'!E15</f>
        <v>92706.122381258989</v>
      </c>
      <c r="AA16" s="73">
        <f>F16-'ptfire-wild'!F15-'ptfire-rx'!F15</f>
        <v>47620.589130032189</v>
      </c>
      <c r="AB16" s="73">
        <f>G16-'ptfire-wild'!G15-'ptfire-rx'!G15</f>
        <v>64130.828913610298</v>
      </c>
      <c r="AC16" s="73">
        <f>H16-'ptfire-wild'!H15-'ptfire-rx'!H15</f>
        <v>163402.36263640304</v>
      </c>
    </row>
    <row r="17" spans="1:29" x14ac:dyDescent="0.25">
      <c r="A17" s="90" t="s">
        <v>179</v>
      </c>
      <c r="B17" s="73">
        <f>rail!B16+'cmv_c1c2 12'!B16+nonpt!B16+nonroad!B16+'onroad all'!Q16+'ptegu (full year)'!B16+ptnonipm!B16+pt_oilgas!B16+np_oilgas!B16+rwc!B16+'ptfire-wild'!B16+ptagfire!B16+'cmv_c3 12'!B16+'ptfire-rx'!B16+airports!B16+np_solvents!B16</f>
        <v>505913.46877536539</v>
      </c>
      <c r="C17" s="73">
        <f>rail!C16+'cmv_c1c2 12'!AO16+nonpt!C16+nonroad!C16+'onroad all'!AR16+'ptegu (full year)'!C16+ptnonipm!C16+pt_oilgas!C16+np_oilgas!C16+rwc!C16+livestock!B16+'ptfire-wild'!C16+ptagfire!C16+'cmv_c3 12'!AO16+fertilizer!B16+'ptfire-rx'!C16+airports!C16+np_solvents!C16</f>
        <v>360489.67708655942</v>
      </c>
      <c r="D17" s="73">
        <f>rail!D16+'cmv_c1c2 12'!D16+nonpt!D16+nonroad!D16+'onroad all'!AG16+'onroad all'!AT16+'onroad all'!AU16+'ptegu (full year)'!AO16+ptnonipm!D16+pt_oilgas!D16+np_oilgas!D16+rwc!D16+'ptfire-wild'!D16+ptagfire!D16+'cmv_c3 12'!D16+'ptfire-rx'!D16+airports!D16+np_solvents!D16</f>
        <v>97039.819349642756</v>
      </c>
      <c r="E17" s="73">
        <f>rail!E16+'cmv_c1c2 12'!E16+nonpt!E16+nonroad!E16+'ptegu (full year)'!E16+ptnonipm!E16+pt_oilgas!E16+np_oilgas!E16+rwc!E16+'onroad all'!BI16+afdust!BA16+'ptfire-wild'!E16+ptagfire!E16+'cmv_c3 12'!E16+'ptfire-rx'!E16+airports!E16+np_solvents!E16</f>
        <v>159803.92718157143</v>
      </c>
      <c r="F17" s="73">
        <f>rail!F16+'cmv_c1c2 12'!F16+nonpt!F16+nonroad!F16+'ptegu (full year)'!F16+ptnonipm!F16+pt_oilgas!F16+np_oilgas!F16+rwc!F16+'onroad all'!BL16+afdust!BB16+'ptfire-wild'!F16+ptagfire!F16+'cmv_c3 12'!F16+'ptfire-rx'!F16+airports!F16+np_solvents!F16</f>
        <v>50295.175440131978</v>
      </c>
      <c r="G17" s="73">
        <f>rail!G16+'cmv_c1c2 12'!G16+nonpt!G16+nonroad!G16+'onroad all'!CB16+'ptegu (full year)'!BO16+ptnonipm!G16+pt_oilgas!G16+np_oilgas!G16+rwc!G16+'ptfire-wild'!G16+ptagfire!G16+'cmv_c3 12'!G16+'ptfire-rx'!G16+airports!G16+np_solvents!G16</f>
        <v>36246.598677515773</v>
      </c>
      <c r="H17" s="73">
        <f>rail!H16+'cmv_c1c2 12'!H16+nonpt!H16+nonroad!H16+'onroad all'!CN16+'ptegu (full year)'!H16+ptnonipm!H16+pt_oilgas!H16+np_oilgas!H16+rwc!H16+'ptfire-wild'!H16+ptagfire!H16+'cmv_c3 12'!H16+livestock!C16+'ptfire-rx'!H16+np_solvents!H16+airports!H16</f>
        <v>154697.52399252233</v>
      </c>
      <c r="I17" s="36" t="s">
        <v>166</v>
      </c>
      <c r="J17" s="90"/>
      <c r="K17" s="90"/>
      <c r="L17" s="90"/>
      <c r="M17" s="90" t="s">
        <v>179</v>
      </c>
      <c r="N17" s="73">
        <f>B17+'biogenics 12'!H16</f>
        <v>550493.84023636533</v>
      </c>
      <c r="O17" s="73">
        <f t="shared" si="0"/>
        <v>360489.67708655942</v>
      </c>
      <c r="P17" s="73">
        <f>D17+'biogenics 12'!T16</f>
        <v>139224.13397525487</v>
      </c>
      <c r="Q17" s="73">
        <f t="shared" si="1"/>
        <v>159803.92718157143</v>
      </c>
      <c r="R17" s="73">
        <f t="shared" si="2"/>
        <v>50295.175440131978</v>
      </c>
      <c r="S17" s="73">
        <f t="shared" si="3"/>
        <v>36246.598677515773</v>
      </c>
      <c r="T17" s="73">
        <f>H17+'biogenics 12'!Z16</f>
        <v>298876.10425152234</v>
      </c>
      <c r="U17" s="90"/>
      <c r="V17" s="90" t="s">
        <v>179</v>
      </c>
      <c r="W17" s="73">
        <f>B17-'ptfire-wild'!B16-'ptfire-rx'!B16</f>
        <v>334707.23888437101</v>
      </c>
      <c r="X17" s="73">
        <f>C17-'ptfire-wild'!C16-'ptfire-rx'!C16</f>
        <v>357703.77180455951</v>
      </c>
      <c r="Y17" s="73">
        <f>D17-'ptfire-wild'!D16-'ptfire-rx'!D16</f>
        <v>94533.762234642709</v>
      </c>
      <c r="Z17" s="73">
        <f>E17-'ptfire-wild'!E16-'ptfire-rx'!E16</f>
        <v>141646.4841435721</v>
      </c>
      <c r="AA17" s="73">
        <f>F17-'ptfire-wild'!F16-'ptfire-rx'!F16</f>
        <v>34698.354324132502</v>
      </c>
      <c r="AB17" s="73">
        <f>G17-'ptfire-wild'!G16-'ptfire-rx'!G16</f>
        <v>34913.184644515793</v>
      </c>
      <c r="AC17" s="73">
        <f>H17-'ptfire-wild'!H16-'ptfire-rx'!H16</f>
        <v>113474.283993524</v>
      </c>
    </row>
    <row r="18" spans="1:29" x14ac:dyDescent="0.25">
      <c r="A18" s="90" t="s">
        <v>180</v>
      </c>
      <c r="B18" s="73">
        <f>rail!B17+'cmv_c1c2 12'!B17+nonpt!B17+nonroad!B17+'onroad all'!Q17+'ptegu (full year)'!B17+ptnonipm!B17+pt_oilgas!B17+np_oilgas!B17+rwc!B17+'ptfire-wild'!B17+ptagfire!B17+'cmv_c3 12'!B17+'ptfire-rx'!B17+airports!B17+np_solvents!B17</f>
        <v>771125.23519356491</v>
      </c>
      <c r="C18" s="73">
        <f>rail!C17+'cmv_c1c2 12'!AO17+nonpt!C17+nonroad!C17+'onroad all'!AR17+'ptegu (full year)'!C17+ptnonipm!C17+pt_oilgas!C17+np_oilgas!C17+rwc!C17+livestock!B17+'ptfire-wild'!C17+ptagfire!C17+'cmv_c3 12'!AO17+fertilizer!B17+'ptfire-rx'!C17+airports!C17+np_solvents!C17</f>
        <v>280842.50226314273</v>
      </c>
      <c r="D18" s="73">
        <f>rail!D17+'cmv_c1c2 12'!D17+nonpt!D17+nonroad!D17+'onroad all'!AG17+'onroad all'!AT17+'onroad all'!AU17+'ptegu (full year)'!AO17+ptnonipm!D17+pt_oilgas!D17+np_oilgas!D17+rwc!D17+'ptfire-wild'!D17+ptagfire!D17+'cmv_c3 12'!D17+'ptfire-rx'!D17+airports!D17+np_solvents!D17</f>
        <v>123210.31433542876</v>
      </c>
      <c r="E18" s="73">
        <f>rail!E17+'cmv_c1c2 12'!E17+nonpt!E17+nonroad!E17+'ptegu (full year)'!E17+ptnonipm!E17+pt_oilgas!E17+np_oilgas!E17+rwc!E17+'onroad all'!BI17+afdust!BA17+'ptfire-wild'!E17+ptagfire!E17+'cmv_c3 12'!E17+'ptfire-rx'!E17+airports!E17+np_solvents!E17</f>
        <v>427847.52015555225</v>
      </c>
      <c r="F18" s="73">
        <f>rail!F17+'cmv_c1c2 12'!F17+nonpt!F17+nonroad!F17+'ptegu (full year)'!F17+ptnonipm!F17+pt_oilgas!F17+np_oilgas!F17+rwc!F17+'onroad all'!BL17+afdust!BB17+'ptfire-wild'!F17+ptagfire!F17+'cmv_c3 12'!F17+'ptfire-rx'!F17+airports!F17+np_solvents!F17</f>
        <v>117492.45099597874</v>
      </c>
      <c r="G18" s="73">
        <f>rail!G17+'cmv_c1c2 12'!G17+nonpt!G17+nonroad!G17+'onroad all'!CB17+'ptegu (full year)'!BO17+ptnonipm!G17+pt_oilgas!G17+np_oilgas!G17+rwc!G17+'ptfire-wild'!G17+ptagfire!G17+'cmv_c3 12'!G17+'ptfire-rx'!G17+airports!G17+np_solvents!G17</f>
        <v>10887.624889533574</v>
      </c>
      <c r="H18" s="73">
        <f>rail!H17+'cmv_c1c2 12'!H17+nonpt!H17+nonroad!H17+'onroad all'!CN17+'ptegu (full year)'!H17+ptnonipm!H17+pt_oilgas!H17+np_oilgas!H17+rwc!H17+'ptfire-wild'!H17+ptagfire!H17+'cmv_c3 12'!H17+livestock!C17+'ptfire-rx'!H17+np_solvents!H17+airports!H17</f>
        <v>267655.50523620186</v>
      </c>
      <c r="I18" s="36" t="s">
        <v>166</v>
      </c>
      <c r="J18" s="90"/>
      <c r="K18" s="90"/>
      <c r="L18" s="90"/>
      <c r="M18" s="90" t="s">
        <v>180</v>
      </c>
      <c r="N18" s="73">
        <f>B18+'biogenics 12'!H17</f>
        <v>845980.77284356486</v>
      </c>
      <c r="O18" s="73">
        <f t="shared" si="0"/>
        <v>280842.50226314273</v>
      </c>
      <c r="P18" s="73">
        <f>D18+'biogenics 12'!T17</f>
        <v>160754.63168488478</v>
      </c>
      <c r="Q18" s="73">
        <f t="shared" si="1"/>
        <v>427847.52015555225</v>
      </c>
      <c r="R18" s="73">
        <f t="shared" si="2"/>
        <v>117492.45099597874</v>
      </c>
      <c r="S18" s="73">
        <f t="shared" si="3"/>
        <v>10887.624889533574</v>
      </c>
      <c r="T18" s="73">
        <f>H18+'biogenics 12'!Z17</f>
        <v>498484.43098620186</v>
      </c>
      <c r="U18" s="90"/>
      <c r="V18" s="90" t="s">
        <v>180</v>
      </c>
      <c r="W18" s="73">
        <f>B18-'ptfire-wild'!B17-'ptfire-rx'!B17</f>
        <v>330263.50980952114</v>
      </c>
      <c r="X18" s="73">
        <f>C18-'ptfire-wild'!C17-'ptfire-rx'!C17</f>
        <v>273932.36646614346</v>
      </c>
      <c r="Y18" s="73">
        <f>D18-'ptfire-wild'!D17-'ptfire-rx'!D17</f>
        <v>109176.42924642948</v>
      </c>
      <c r="Z18" s="73">
        <f>E18-'ptfire-wild'!E17-'ptfire-rx'!E17</f>
        <v>365366.84199055214</v>
      </c>
      <c r="AA18" s="73">
        <f>F18-'ptfire-wild'!F17-'ptfire-rx'!F17</f>
        <v>60852.193527950403</v>
      </c>
      <c r="AB18" s="73">
        <f>G18-'ptfire-wild'!G17-'ptfire-rx'!G17</f>
        <v>5208.614785532498</v>
      </c>
      <c r="AC18" s="73">
        <f>H18-'ptfire-wild'!H17-'ptfire-rx'!H17</f>
        <v>147414.09005916445</v>
      </c>
    </row>
    <row r="19" spans="1:29" x14ac:dyDescent="0.25">
      <c r="A19" s="90" t="s">
        <v>181</v>
      </c>
      <c r="B19" s="73">
        <f>rail!B18+'cmv_c1c2 12'!B18+nonpt!B18+nonroad!B18+'onroad all'!Q18+'ptegu (full year)'!B18+ptnonipm!B18+pt_oilgas!B18+np_oilgas!B18+rwc!B18+'ptfire-wild'!B18+ptagfire!B18+'cmv_c3 12'!B18+'ptfire-rx'!B18+airports!B18+np_solvents!B18</f>
        <v>577105.92981288908</v>
      </c>
      <c r="C19" s="73">
        <f>rail!C18+'cmv_c1c2 12'!AO18+nonpt!C18+nonroad!C18+'onroad all'!AR18+'ptegu (full year)'!C18+ptnonipm!C18+pt_oilgas!C18+np_oilgas!C18+rwc!C18+livestock!B18+'ptfire-wild'!C18+ptagfire!C18+'cmv_c3 12'!AO18+fertilizer!B18+'ptfire-rx'!C18+airports!C18+np_solvents!C18</f>
        <v>49497.93227444162</v>
      </c>
      <c r="D19" s="73">
        <f>rail!D18+'cmv_c1c2 12'!D18+nonpt!D18+nonroad!D18+'onroad all'!AG18+'onroad all'!AT18+'onroad all'!AU18+'ptegu (full year)'!AO18+ptnonipm!D18+pt_oilgas!D18+np_oilgas!D18+rwc!D18+'ptfire-wild'!D18+ptagfire!D18+'cmv_c3 12'!D18+'ptfire-rx'!D18+airports!D18+np_solvents!D18</f>
        <v>88262.767441426695</v>
      </c>
      <c r="E19" s="73">
        <f>rail!E18+'cmv_c1c2 12'!E18+nonpt!E18+nonroad!E18+'ptegu (full year)'!E18+ptnonipm!E18+pt_oilgas!E18+np_oilgas!E18+rwc!E18+'onroad all'!BI18+afdust!BA18+'ptfire-wild'!E18+ptagfire!E18+'cmv_c3 12'!E18+'ptfire-rx'!E18+airports!E18+np_solvents!E18</f>
        <v>80243.644661764018</v>
      </c>
      <c r="F19" s="73">
        <f>rail!F18+'cmv_c1c2 12'!F18+nonpt!F18+nonroad!F18+'ptegu (full year)'!F18+ptnonipm!F18+pt_oilgas!F18+np_oilgas!F18+rwc!F18+'onroad all'!BL18+afdust!BB18+'ptfire-wild'!F18+ptagfire!F18+'cmv_c3 12'!F18+'ptfire-rx'!F18+airports!F18+np_solvents!F18</f>
        <v>41461.51224193268</v>
      </c>
      <c r="G19" s="73">
        <f>rail!G18+'cmv_c1c2 12'!G18+nonpt!G18+nonroad!G18+'onroad all'!CB18+'ptegu (full year)'!BO18+ptnonipm!G18+pt_oilgas!G18+np_oilgas!G18+rwc!G18+'ptfire-wild'!G18+ptagfire!G18+'cmv_c3 12'!G18+'ptfire-rx'!G18+airports!G18+np_solvents!G18</f>
        <v>20165.544188377316</v>
      </c>
      <c r="H19" s="73">
        <f>rail!H18+'cmv_c1c2 12'!H18+nonpt!H18+nonroad!H18+'onroad all'!CN18+'ptegu (full year)'!H18+ptnonipm!H18+pt_oilgas!H18+np_oilgas!H18+rwc!H18+'ptfire-wild'!H18+ptagfire!H18+'cmv_c3 12'!H18+livestock!C18+'ptfire-rx'!H18+np_solvents!H18+airports!H18</f>
        <v>197370.38962530025</v>
      </c>
      <c r="I19" s="36" t="s">
        <v>166</v>
      </c>
      <c r="J19" s="90"/>
      <c r="K19" s="90"/>
      <c r="L19" s="90"/>
      <c r="M19" s="90" t="s">
        <v>181</v>
      </c>
      <c r="N19" s="73">
        <f>B19+'biogenics 12'!H18</f>
        <v>634667.145601889</v>
      </c>
      <c r="O19" s="73">
        <f t="shared" si="0"/>
        <v>49497.93227444162</v>
      </c>
      <c r="P19" s="73">
        <f>D19+'biogenics 12'!T18</f>
        <v>108375.4085399544</v>
      </c>
      <c r="Q19" s="73">
        <f t="shared" si="1"/>
        <v>80243.644661764018</v>
      </c>
      <c r="R19" s="73">
        <f t="shared" si="2"/>
        <v>41461.51224193268</v>
      </c>
      <c r="S19" s="73">
        <f t="shared" si="3"/>
        <v>20165.544188377316</v>
      </c>
      <c r="T19" s="73">
        <f>H19+'biogenics 12'!Z18</f>
        <v>711315.20456530026</v>
      </c>
      <c r="U19" s="90"/>
      <c r="V19" s="90" t="s">
        <v>181</v>
      </c>
      <c r="W19" s="73">
        <f>B19-'ptfire-wild'!B18-'ptfire-rx'!B18</f>
        <v>478671.29813989007</v>
      </c>
      <c r="X19" s="73">
        <f>C19-'ptfire-wild'!C18-'ptfire-rx'!C18</f>
        <v>47876.415730441629</v>
      </c>
      <c r="Y19" s="73">
        <f>D19-'ptfire-wild'!D18-'ptfire-rx'!D18</f>
        <v>86351.342919426708</v>
      </c>
      <c r="Z19" s="73">
        <f>E19-'ptfire-wild'!E18-'ptfire-rx'!E18</f>
        <v>69612.80687976403</v>
      </c>
      <c r="AA19" s="73">
        <f>F19-'ptfire-wild'!F18-'ptfire-rx'!F18</f>
        <v>32413.386141932642</v>
      </c>
      <c r="AB19" s="73">
        <f>G19-'ptfire-wild'!G18-'ptfire-rx'!G18</f>
        <v>19252.994193377323</v>
      </c>
      <c r="AC19" s="73">
        <f>H19-'ptfire-wild'!H18-'ptfire-rx'!H18</f>
        <v>173842.16676930001</v>
      </c>
    </row>
    <row r="20" spans="1:29" x14ac:dyDescent="0.25">
      <c r="A20" s="90" t="s">
        <v>182</v>
      </c>
      <c r="B20" s="73">
        <f>rail!B19+'cmv_c1c2 12'!B19+nonpt!B19+nonroad!B19+'onroad all'!Q19+'ptegu (full year)'!B19+ptnonipm!B19+pt_oilgas!B19+np_oilgas!B19+rwc!B19+'ptfire-wild'!B19+ptagfire!B19+'cmv_c3 12'!B19+'ptfire-rx'!B19+airports!B19+np_solvents!B19</f>
        <v>1115457.1890108127</v>
      </c>
      <c r="C20" s="73">
        <f>rail!C19+'cmv_c1c2 12'!AO19+nonpt!C19+nonroad!C19+'onroad all'!AR19+'ptegu (full year)'!C19+ptnonipm!C19+pt_oilgas!C19+np_oilgas!C19+rwc!C19+livestock!B19+'ptfire-wild'!C19+ptagfire!C19+'cmv_c3 12'!AO19+fertilizer!B19+'ptfire-rx'!C19+airports!C19+np_solvents!C19</f>
        <v>60277.205734058844</v>
      </c>
      <c r="D20" s="73">
        <f>rail!D19+'cmv_c1c2 12'!D19+nonpt!D19+nonroad!D19+'onroad all'!AG19+'onroad all'!AT19+'onroad all'!AU19+'ptegu (full year)'!AO19+ptnonipm!D19+pt_oilgas!D19+np_oilgas!D19+rwc!D19+'ptfire-wild'!D19+ptagfire!D19+'cmv_c3 12'!D19+'ptfire-rx'!D19+airports!D19+np_solvents!D19</f>
        <v>205132.47572656514</v>
      </c>
      <c r="E20" s="73">
        <f>rail!E19+'cmv_c1c2 12'!E19+nonpt!E19+nonroad!E19+'ptegu (full year)'!E19+ptnonipm!E19+pt_oilgas!E19+np_oilgas!E19+rwc!E19+'onroad all'!BI19+afdust!BA19+'ptfire-wild'!E19+ptagfire!E19+'cmv_c3 12'!E19+'ptfire-rx'!E19+airports!E19+np_solvents!E19</f>
        <v>183986.51978336973</v>
      </c>
      <c r="F20" s="73">
        <f>rail!F19+'cmv_c1c2 12'!F19+nonpt!F19+nonroad!F19+'ptegu (full year)'!F19+ptnonipm!F19+pt_oilgas!F19+np_oilgas!F19+rwc!F19+'onroad all'!BL19+afdust!BB19+'ptfire-wild'!F19+ptagfire!F19+'cmv_c3 12'!F19+'ptfire-rx'!F19+airports!F19+np_solvents!F19</f>
        <v>107728.11708015858</v>
      </c>
      <c r="G20" s="73">
        <f>rail!G19+'cmv_c1c2 12'!G19+nonpt!G19+nonroad!G19+'onroad all'!CB19+'ptegu (full year)'!BO19+ptnonipm!G19+pt_oilgas!G19+np_oilgas!G19+rwc!G19+'ptfire-wild'!G19+ptagfire!G19+'cmv_c3 12'!G19+'ptfire-rx'!G19+airports!G19+np_solvents!G19</f>
        <v>86718.177247855696</v>
      </c>
      <c r="H20" s="73">
        <f>rail!H19+'cmv_c1c2 12'!H19+nonpt!H19+nonroad!H19+'onroad all'!CN19+'ptegu (full year)'!H19+ptnonipm!H19+pt_oilgas!H19+np_oilgas!H19+rwc!H19+'ptfire-wild'!H19+ptagfire!H19+'cmv_c3 12'!H19+livestock!C19+'ptfire-rx'!H19+np_solvents!H19+airports!H19</f>
        <v>350561.94947368652</v>
      </c>
      <c r="I20" s="36" t="s">
        <v>166</v>
      </c>
      <c r="J20" s="90"/>
      <c r="K20" s="90"/>
      <c r="L20" s="90"/>
      <c r="M20" s="90" t="s">
        <v>182</v>
      </c>
      <c r="N20" s="73">
        <f>B20+'biogenics 12'!H19</f>
        <v>1239240.4997308126</v>
      </c>
      <c r="O20" s="73">
        <f t="shared" si="0"/>
        <v>60277.205734058844</v>
      </c>
      <c r="P20" s="73">
        <f>D20+'biogenics 12'!T19</f>
        <v>226194.55374656504</v>
      </c>
      <c r="Q20" s="73">
        <f t="shared" si="1"/>
        <v>183986.51978336973</v>
      </c>
      <c r="R20" s="73">
        <f t="shared" si="2"/>
        <v>107728.11708015858</v>
      </c>
      <c r="S20" s="73">
        <f t="shared" si="3"/>
        <v>86718.177247855696</v>
      </c>
      <c r="T20" s="73">
        <f>H20+'biogenics 12'!Z19</f>
        <v>1505010.2244936766</v>
      </c>
      <c r="U20" s="90"/>
      <c r="V20" s="90" t="s">
        <v>182</v>
      </c>
      <c r="W20" s="73">
        <f>B20-'ptfire-wild'!B19-'ptfire-rx'!B19</f>
        <v>520505.64654480235</v>
      </c>
      <c r="X20" s="73">
        <f>C20-'ptfire-wild'!C19-'ptfire-rx'!C19</f>
        <v>50498.269196058289</v>
      </c>
      <c r="Y20" s="73">
        <f>D20-'ptfire-wild'!D19-'ptfire-rx'!D19</f>
        <v>195285.93139356529</v>
      </c>
      <c r="Z20" s="73">
        <f>E20-'ptfire-wild'!E19-'ptfire-rx'!E19</f>
        <v>121502.46610437128</v>
      </c>
      <c r="AA20" s="73">
        <f>F20-'ptfire-wild'!F19-'ptfire-rx'!F19</f>
        <v>54627.600083156976</v>
      </c>
      <c r="AB20" s="73">
        <f>G20-'ptfire-wild'!G19-'ptfire-rx'!G19</f>
        <v>81722.22160985542</v>
      </c>
      <c r="AC20" s="73">
        <f>H20-'ptfire-wild'!H19-'ptfire-rx'!H19</f>
        <v>209158.10578969037</v>
      </c>
    </row>
    <row r="21" spans="1:29" x14ac:dyDescent="0.25">
      <c r="A21" s="90" t="s">
        <v>183</v>
      </c>
      <c r="B21" s="73">
        <f>rail!B20+'cmv_c1c2 12'!B20+nonpt!B20+nonroad!B20+'onroad all'!Q20+'ptegu (full year)'!B20+ptnonipm!B20+pt_oilgas!B20+np_oilgas!B20+rwc!B20+'ptfire-wild'!B20+ptagfire!B20+'cmv_c3 12'!B20+'ptfire-rx'!B20+airports!B20+np_solvents!B20</f>
        <v>226655.17484815302</v>
      </c>
      <c r="C21" s="73">
        <f>rail!C20+'cmv_c1c2 12'!AO20+nonpt!C20+nonroad!C20+'onroad all'!AR20+'ptegu (full year)'!C20+ptnonipm!C20+pt_oilgas!C20+np_oilgas!C20+rwc!C20+livestock!B20+'ptfire-wild'!C20+ptagfire!C20+'cmv_c3 12'!AO20+fertilizer!B20+'ptfire-rx'!C20+airports!C20+np_solvents!C20</f>
        <v>4827.3512867627205</v>
      </c>
      <c r="D21" s="73">
        <f>rail!D20+'cmv_c1c2 12'!D20+nonpt!D20+nonroad!D20+'onroad all'!AG20+'onroad all'!AT20+'onroad all'!AU20+'ptegu (full year)'!AO20+ptnonipm!D20+pt_oilgas!D20+np_oilgas!D20+rwc!D20+'ptfire-wild'!D20+ptagfire!D20+'cmv_c3 12'!D20+'ptfire-rx'!D20+airports!D20+np_solvents!D20</f>
        <v>30103.591309898162</v>
      </c>
      <c r="E21" s="73">
        <f>rail!E20+'cmv_c1c2 12'!E20+nonpt!E20+nonroad!E20+'ptegu (full year)'!E20+ptnonipm!E20+pt_oilgas!E20+np_oilgas!E20+rwc!E20+'onroad all'!BI20+afdust!BA20+'ptfire-wild'!E20+ptagfire!E20+'cmv_c3 12'!E20+'ptfire-rx'!E20+airports!E20+np_solvents!E20</f>
        <v>32243.557492066266</v>
      </c>
      <c r="F21" s="73">
        <f>rail!F20+'cmv_c1c2 12'!F20+nonpt!F20+nonroad!F20+'ptegu (full year)'!F20+ptnonipm!F20+pt_oilgas!F20+np_oilgas!F20+rwc!F20+'onroad all'!BL20+afdust!BB20+'ptfire-wild'!F20+ptagfire!F20+'cmv_c3 12'!F20+'ptfire-rx'!F20+airports!F20+np_solvents!F20</f>
        <v>21466.710184088515</v>
      </c>
      <c r="G21" s="73">
        <f>rail!G20+'cmv_c1c2 12'!G20+nonpt!G20+nonroad!G20+'onroad all'!CB20+'ptegu (full year)'!BO20+ptnonipm!G20+pt_oilgas!G20+np_oilgas!G20+rwc!G20+'ptfire-wild'!G20+ptagfire!G20+'cmv_c3 12'!G20+'ptfire-rx'!G20+airports!G20+np_solvents!G20</f>
        <v>3610.1548285420204</v>
      </c>
      <c r="H21" s="73">
        <f>rail!H20+'cmv_c1c2 12'!H20+nonpt!H20+nonroad!H20+'onroad all'!CN20+'ptegu (full year)'!H20+ptnonipm!H20+pt_oilgas!H20+np_oilgas!H20+rwc!H20+'ptfire-wild'!H20+ptagfire!H20+'cmv_c3 12'!H20+livestock!C20+'ptfire-rx'!H20+np_solvents!H20+airports!H20</f>
        <v>37710.735829893994</v>
      </c>
      <c r="I21" s="36" t="s">
        <v>166</v>
      </c>
      <c r="J21" s="90"/>
      <c r="K21" s="90"/>
      <c r="L21" s="90"/>
      <c r="M21" s="90" t="s">
        <v>183</v>
      </c>
      <c r="N21" s="73">
        <f>B21+'biogenics 12'!H20</f>
        <v>276144.38869815291</v>
      </c>
      <c r="O21" s="73">
        <f t="shared" si="0"/>
        <v>4827.3512867627205</v>
      </c>
      <c r="P21" s="73">
        <f>D21+'biogenics 12'!T20</f>
        <v>32421.457423137163</v>
      </c>
      <c r="Q21" s="73">
        <f t="shared" si="1"/>
        <v>32243.557492066266</v>
      </c>
      <c r="R21" s="73">
        <f t="shared" si="2"/>
        <v>21466.710184088515</v>
      </c>
      <c r="S21" s="73">
        <f t="shared" si="3"/>
        <v>3610.1548285420204</v>
      </c>
      <c r="T21" s="73">
        <f>H21+'biogenics 12'!Z20</f>
        <v>328335.67472989298</v>
      </c>
      <c r="U21" s="90"/>
      <c r="V21" s="90" t="s">
        <v>183</v>
      </c>
      <c r="W21" s="73">
        <f>B21-'ptfire-wild'!B20-'ptfire-rx'!B20</f>
        <v>216631.85875315301</v>
      </c>
      <c r="X21" s="73">
        <f>C21-'ptfire-wild'!C20-'ptfire-rx'!C20</f>
        <v>4663.3278917627204</v>
      </c>
      <c r="Y21" s="73">
        <f>D21-'ptfire-wild'!D20-'ptfire-rx'!D20</f>
        <v>29991.801383898161</v>
      </c>
      <c r="Z21" s="73">
        <f>E21-'ptfire-wild'!E20-'ptfire-rx'!E20</f>
        <v>31246.201154066268</v>
      </c>
      <c r="AA21" s="73">
        <f>F21-'ptfire-wild'!F20-'ptfire-rx'!F20</f>
        <v>20621.492933088513</v>
      </c>
      <c r="AB21" s="73">
        <f>G21-'ptfire-wild'!G20-'ptfire-rx'!G20</f>
        <v>3542.4671345420202</v>
      </c>
      <c r="AC21" s="73">
        <f>H21-'ptfire-wild'!H20-'ptfire-rx'!H20</f>
        <v>35352.899572893992</v>
      </c>
    </row>
    <row r="22" spans="1:29" x14ac:dyDescent="0.25">
      <c r="A22" s="90" t="s">
        <v>184</v>
      </c>
      <c r="B22" s="73">
        <f>rail!B21+'cmv_c1c2 12'!B21+nonpt!B21+nonroad!B21+'onroad all'!Q21+'ptegu (full year)'!B21+ptnonipm!B21+pt_oilgas!B21+np_oilgas!B21+rwc!B21+'ptfire-wild'!B21+ptagfire!B21+'cmv_c3 12'!B21+'ptfire-rx'!B21+airports!B21+np_solvents!B21</f>
        <v>451848.90960284846</v>
      </c>
      <c r="C22" s="73">
        <f>rail!C21+'cmv_c1c2 12'!AO21+nonpt!C21+nonroad!C21+'onroad all'!AR21+'ptegu (full year)'!C21+ptnonipm!C21+pt_oilgas!C21+np_oilgas!C21+rwc!C21+livestock!B21+'ptfire-wild'!C21+ptagfire!C21+'cmv_c3 12'!AO21+fertilizer!B21+'ptfire-rx'!C21+airports!C21+np_solvents!C21</f>
        <v>18932.592048379604</v>
      </c>
      <c r="D22" s="73">
        <f>rail!D21+'cmv_c1c2 12'!D21+nonpt!D21+nonroad!D21+'onroad all'!AG21+'onroad all'!AT21+'onroad all'!AU21+'ptegu (full year)'!AO21+ptnonipm!D21+pt_oilgas!D21+np_oilgas!D21+rwc!D21+'ptfire-wild'!D21+ptagfire!D21+'cmv_c3 12'!D21+'ptfire-rx'!D21+airports!D21+np_solvents!D21</f>
        <v>50303.3212747168</v>
      </c>
      <c r="E22" s="73">
        <f>rail!E21+'cmv_c1c2 12'!E21+nonpt!E21+nonroad!E21+'ptegu (full year)'!E21+ptnonipm!E21+pt_oilgas!E21+np_oilgas!E21+rwc!E21+'onroad all'!BI21+afdust!BA21+'ptfire-wild'!E21+ptagfire!E21+'cmv_c3 12'!E21+'ptfire-rx'!E21+airports!E21+np_solvents!E21</f>
        <v>42283.187035856616</v>
      </c>
      <c r="F22" s="73">
        <f>rail!F21+'cmv_c1c2 12'!F21+nonpt!F21+nonroad!F21+'ptegu (full year)'!F21+ptnonipm!F21+pt_oilgas!F21+np_oilgas!F21+rwc!F21+'onroad all'!BL21+afdust!BB21+'ptfire-wild'!F21+ptagfire!F21+'cmv_c3 12'!F21+'ptfire-rx'!F21+airports!F21+np_solvents!F21</f>
        <v>21195.600390043019</v>
      </c>
      <c r="G22" s="73">
        <f>rail!G21+'cmv_c1c2 12'!G21+nonpt!G21+nonroad!G21+'onroad all'!CB21+'ptegu (full year)'!BO21+ptnonipm!G21+pt_oilgas!G21+np_oilgas!G21+rwc!G21+'ptfire-wild'!G21+ptagfire!G21+'cmv_c3 12'!G21+'ptfire-rx'!G21+airports!G21+np_solvents!G21</f>
        <v>2903.9296164105417</v>
      </c>
      <c r="H22" s="73">
        <f>rail!H21+'cmv_c1c2 12'!H21+nonpt!H21+nonroad!H21+'onroad all'!CN21+'ptegu (full year)'!H21+ptnonipm!H21+pt_oilgas!H21+np_oilgas!H21+rwc!H21+'ptfire-wild'!H21+ptagfire!H21+'cmv_c3 12'!H21+livestock!C21+'ptfire-rx'!H21+np_solvents!H21+airports!H21</f>
        <v>84398.382181284891</v>
      </c>
      <c r="I22" s="36" t="s">
        <v>166</v>
      </c>
      <c r="J22" s="90"/>
      <c r="K22" s="90"/>
      <c r="L22" s="90"/>
      <c r="M22" s="90" t="s">
        <v>184</v>
      </c>
      <c r="N22" s="73">
        <f>B22+'biogenics 12'!H21</f>
        <v>466637.62821284845</v>
      </c>
      <c r="O22" s="73">
        <f t="shared" si="0"/>
        <v>18932.592048379604</v>
      </c>
      <c r="P22" s="73">
        <f>D22+'biogenics 12'!T21</f>
        <v>54862.731886821792</v>
      </c>
      <c r="Q22" s="73">
        <f t="shared" si="1"/>
        <v>42283.187035856616</v>
      </c>
      <c r="R22" s="73">
        <f t="shared" si="2"/>
        <v>21195.600390043019</v>
      </c>
      <c r="S22" s="73">
        <f t="shared" si="3"/>
        <v>2903.9296164105417</v>
      </c>
      <c r="T22" s="73">
        <f>H22+'biogenics 12'!Z21</f>
        <v>203872.84972128487</v>
      </c>
      <c r="U22" s="90"/>
      <c r="V22" s="90" t="s">
        <v>184</v>
      </c>
      <c r="W22" s="73">
        <f>B22-'ptfire-wild'!B21-'ptfire-rx'!B21</f>
        <v>442280.23150484846</v>
      </c>
      <c r="X22" s="73">
        <f>C22-'ptfire-wild'!C21-'ptfire-rx'!C21</f>
        <v>18775.047482379603</v>
      </c>
      <c r="Y22" s="73">
        <f>D22-'ptfire-wild'!D21-'ptfire-rx'!D21</f>
        <v>50138.890335716802</v>
      </c>
      <c r="Z22" s="73">
        <f>E22-'ptfire-wild'!E21-'ptfire-rx'!E21</f>
        <v>41276.081011856615</v>
      </c>
      <c r="AA22" s="73">
        <f>F22-'ptfire-wild'!F21-'ptfire-rx'!F21</f>
        <v>20340.896136043018</v>
      </c>
      <c r="AB22" s="73">
        <f>G22-'ptfire-wild'!G21-'ptfire-rx'!G21</f>
        <v>2821.6950484105419</v>
      </c>
      <c r="AC22" s="73">
        <f>H22-'ptfire-wild'!H21-'ptfire-rx'!H21</f>
        <v>82126.794623284892</v>
      </c>
    </row>
    <row r="23" spans="1:29" x14ac:dyDescent="0.25">
      <c r="A23" s="90" t="s">
        <v>185</v>
      </c>
      <c r="B23" s="73">
        <f>rail!B22+'cmv_c1c2 12'!B22+nonpt!B22+nonroad!B22+'onroad all'!Q22+'ptegu (full year)'!B22+ptnonipm!B22+pt_oilgas!B22+np_oilgas!B22+rwc!B22+'ptfire-wild'!B22+ptagfire!B22+'cmv_c3 12'!B22+'ptfire-rx'!B22+airports!B22+np_solvents!B22</f>
        <v>472087.859740955</v>
      </c>
      <c r="C23" s="73">
        <f>rail!C22+'cmv_c1c2 12'!AO22+nonpt!C22+nonroad!C22+'onroad all'!AR22+'ptegu (full year)'!C22+ptnonipm!C22+pt_oilgas!C22+np_oilgas!C22+rwc!C22+livestock!B22+'ptfire-wild'!C22+ptagfire!C22+'cmv_c3 12'!AO22+fertilizer!B22+'ptfire-rx'!C22+airports!C22+np_solvents!C22</f>
        <v>14817.520698440248</v>
      </c>
      <c r="D23" s="73">
        <f>rail!D22+'cmv_c1c2 12'!D22+nonpt!D22+nonroad!D22+'onroad all'!AG22+'onroad all'!AT22+'onroad all'!AU22+'ptegu (full year)'!AO22+ptnonipm!D22+pt_oilgas!D22+np_oilgas!D22+rwc!D22+'ptfire-wild'!D22+ptagfire!D22+'cmv_c3 12'!D22+'ptfire-rx'!D22+airports!D22+np_solvents!D22</f>
        <v>63578.017862007109</v>
      </c>
      <c r="E23" s="73">
        <f>rail!E22+'cmv_c1c2 12'!E22+nonpt!E22+nonroad!E22+'ptegu (full year)'!E22+ptnonipm!E22+pt_oilgas!E22+np_oilgas!E22+rwc!E22+'onroad all'!BI22+afdust!BA22+'ptfire-wild'!E22+ptagfire!E22+'cmv_c3 12'!E22+'ptfire-rx'!E22+airports!E22+np_solvents!E22</f>
        <v>32503.019179787821</v>
      </c>
      <c r="F23" s="73">
        <f>rail!F22+'cmv_c1c2 12'!F22+nonpt!F22+nonroad!F22+'ptegu (full year)'!F22+ptnonipm!F22+pt_oilgas!F22+np_oilgas!F22+rwc!F22+'onroad all'!BL22+afdust!BB22+'ptfire-wild'!F22+ptagfire!F22+'cmv_c3 12'!F22+'ptfire-rx'!F22+airports!F22+np_solvents!F22</f>
        <v>19007.611403706553</v>
      </c>
      <c r="G23" s="73">
        <f>rail!G22+'cmv_c1c2 12'!G22+nonpt!G22+nonroad!G22+'onroad all'!CB22+'ptegu (full year)'!BO22+ptnonipm!G22+pt_oilgas!G22+np_oilgas!G22+rwc!G22+'ptfire-wild'!G22+ptagfire!G22+'cmv_c3 12'!G22+'ptfire-rx'!G22+airports!G22+np_solvents!G22</f>
        <v>2763.5554386370709</v>
      </c>
      <c r="H23" s="73">
        <f>rail!H22+'cmv_c1c2 12'!H22+nonpt!H22+nonroad!H22+'onroad all'!CN22+'ptegu (full year)'!H22+ptnonipm!H22+pt_oilgas!H22+np_oilgas!H22+rwc!H22+'ptfire-wild'!H22+ptagfire!H22+'cmv_c3 12'!H22+livestock!C22+'ptfire-rx'!H22+np_solvents!H22+airports!H22</f>
        <v>96285.715251440997</v>
      </c>
      <c r="I23" s="36" t="s">
        <v>166</v>
      </c>
      <c r="J23" s="90"/>
      <c r="K23" s="90"/>
      <c r="L23" s="90"/>
      <c r="M23" s="90" t="s">
        <v>185</v>
      </c>
      <c r="N23" s="73">
        <f>B23+'biogenics 12'!H22</f>
        <v>484294.07975095499</v>
      </c>
      <c r="O23" s="73">
        <f t="shared" si="0"/>
        <v>14817.520698440248</v>
      </c>
      <c r="P23" s="73">
        <f>D23+'biogenics 12'!T22</f>
        <v>64561.015782917108</v>
      </c>
      <c r="Q23" s="73">
        <f t="shared" si="1"/>
        <v>32503.019179787821</v>
      </c>
      <c r="R23" s="73">
        <f t="shared" si="2"/>
        <v>19007.611403706553</v>
      </c>
      <c r="S23" s="73">
        <f t="shared" si="3"/>
        <v>2763.5554386370709</v>
      </c>
      <c r="T23" s="73">
        <f>H23+'biogenics 12'!Z22</f>
        <v>197630.98170144099</v>
      </c>
      <c r="U23" s="90"/>
      <c r="V23" s="90" t="s">
        <v>185</v>
      </c>
      <c r="W23" s="73">
        <f>B23-'ptfire-wild'!B22-'ptfire-rx'!B22</f>
        <v>467962.27237695502</v>
      </c>
      <c r="X23" s="73">
        <f>C23-'ptfire-wild'!C22-'ptfire-rx'!C22</f>
        <v>14749.739927440247</v>
      </c>
      <c r="Y23" s="73">
        <f>D23-'ptfire-wild'!D22-'ptfire-rx'!D22</f>
        <v>63518.161729007108</v>
      </c>
      <c r="Z23" s="73">
        <f>E23-'ptfire-wild'!E22-'ptfire-rx'!E22</f>
        <v>32080.145360787821</v>
      </c>
      <c r="AA23" s="73">
        <f>F23-'ptfire-wild'!F22-'ptfire-rx'!F22</f>
        <v>18649.243749706551</v>
      </c>
      <c r="AB23" s="73">
        <f>G23-'ptfire-wild'!G22-'ptfire-rx'!G22</f>
        <v>2731.4620626370706</v>
      </c>
      <c r="AC23" s="73">
        <f>H23-'ptfire-wild'!H22-'ptfire-rx'!H22</f>
        <v>95311.366664440997</v>
      </c>
    </row>
    <row r="24" spans="1:29" x14ac:dyDescent="0.25">
      <c r="A24" s="90" t="s">
        <v>186</v>
      </c>
      <c r="B24" s="73">
        <f>rail!B23+'cmv_c1c2 12'!B23+nonpt!B23+nonroad!B23+'onroad all'!Q23+'ptegu (full year)'!B23+ptnonipm!B23+pt_oilgas!B23+np_oilgas!B23+rwc!B23+'ptfire-wild'!B23+ptagfire!B23+'cmv_c3 12'!B23+'ptfire-rx'!B23+airports!B23+np_solvents!B23</f>
        <v>947937.70184575999</v>
      </c>
      <c r="C24" s="73">
        <f>rail!C23+'cmv_c1c2 12'!AO23+nonpt!C23+nonroad!C23+'onroad all'!AR23+'ptegu (full year)'!C23+ptnonipm!C23+pt_oilgas!C23+np_oilgas!C23+rwc!C23+livestock!B23+'ptfire-wild'!C23+ptagfire!C23+'cmv_c3 12'!AO23+fertilizer!B23+'ptfire-rx'!C23+airports!C23+np_solvents!C23</f>
        <v>63804.293583675877</v>
      </c>
      <c r="D24" s="73">
        <f>rail!D23+'cmv_c1c2 12'!D23+nonpt!D23+nonroad!D23+'onroad all'!AG23+'onroad all'!AT23+'onroad all'!AU23+'ptegu (full year)'!AO23+ptnonipm!D23+pt_oilgas!D23+np_oilgas!D23+rwc!D23+'ptfire-wild'!D23+ptagfire!D23+'cmv_c3 12'!D23+'ptfire-rx'!D23+airports!D23+np_solvents!D23</f>
        <v>154218.69635036471</v>
      </c>
      <c r="E24" s="73">
        <f>rail!E23+'cmv_c1c2 12'!E23+nonpt!E23+nonroad!E23+'ptegu (full year)'!E23+ptnonipm!E23+pt_oilgas!E23+np_oilgas!E23+rwc!E23+'onroad all'!BI23+afdust!BA23+'ptfire-wild'!E23+ptagfire!E23+'cmv_c3 12'!E23+'ptfire-rx'!E23+airports!E23+np_solvents!E23</f>
        <v>129839.54712430215</v>
      </c>
      <c r="F24" s="73">
        <f>rail!F23+'cmv_c1c2 12'!F23+nonpt!F23+nonroad!F23+'ptegu (full year)'!F23+ptnonipm!F23+pt_oilgas!F23+np_oilgas!F23+rwc!F23+'onroad all'!BL23+afdust!BB23+'ptfire-wild'!F23+ptagfire!F23+'cmv_c3 12'!F23+'ptfire-rx'!F23+airports!F23+np_solvents!F23</f>
        <v>59204.906594746855</v>
      </c>
      <c r="G24" s="73">
        <f>rail!G23+'cmv_c1c2 12'!G23+nonpt!G23+nonroad!G23+'onroad all'!CB23+'ptegu (full year)'!BO23+ptnonipm!G23+pt_oilgas!G23+np_oilgas!G23+rwc!G23+'ptfire-wild'!G23+ptagfire!G23+'cmv_c3 12'!G23+'ptfire-rx'!G23+airports!G23+np_solvents!G23</f>
        <v>30581.164674909898</v>
      </c>
      <c r="H24" s="73">
        <f>rail!H23+'cmv_c1c2 12'!H23+nonpt!H23+nonroad!H23+'onroad all'!CN23+'ptegu (full year)'!H23+ptnonipm!H23+pt_oilgas!H23+np_oilgas!H23+rwc!H23+'ptfire-wild'!H23+ptagfire!H23+'cmv_c3 12'!H23+livestock!C23+'ptfire-rx'!H23+np_solvents!H23+airports!H23</f>
        <v>217294.31416426497</v>
      </c>
      <c r="I24" s="36" t="s">
        <v>166</v>
      </c>
      <c r="J24" s="90"/>
      <c r="K24" s="90"/>
      <c r="L24" s="90"/>
      <c r="M24" s="90" t="s">
        <v>186</v>
      </c>
      <c r="N24" s="73">
        <f>B24+'biogenics 12'!H23</f>
        <v>1012631.28691576</v>
      </c>
      <c r="O24" s="73">
        <f t="shared" si="0"/>
        <v>63804.293583675877</v>
      </c>
      <c r="P24" s="73">
        <f>D24+'biogenics 12'!T23</f>
        <v>172909.492171255</v>
      </c>
      <c r="Q24" s="73">
        <f t="shared" si="1"/>
        <v>129839.54712430215</v>
      </c>
      <c r="R24" s="73">
        <f t="shared" si="2"/>
        <v>59204.906594746855</v>
      </c>
      <c r="S24" s="73">
        <f t="shared" si="3"/>
        <v>30581.164674909898</v>
      </c>
      <c r="T24" s="73">
        <f>H24+'biogenics 12'!Z23</f>
        <v>623068.83349426393</v>
      </c>
      <c r="U24" s="90"/>
      <c r="V24" s="90" t="s">
        <v>186</v>
      </c>
      <c r="W24" s="73">
        <f>B24-'ptfire-wild'!B23-'ptfire-rx'!B23</f>
        <v>869257.03279475996</v>
      </c>
      <c r="X24" s="73">
        <f>C24-'ptfire-wild'!C23-'ptfire-rx'!C23</f>
        <v>62518.201730675872</v>
      </c>
      <c r="Y24" s="73">
        <f>D24-'ptfire-wild'!D23-'ptfire-rx'!D23</f>
        <v>153323.71029736471</v>
      </c>
      <c r="Z24" s="73">
        <f>E24-'ptfire-wild'!E23-'ptfire-rx'!E23</f>
        <v>121956.31730330214</v>
      </c>
      <c r="AA24" s="73">
        <f>F24-'ptfire-wild'!F23-'ptfire-rx'!F23</f>
        <v>52510.488145746844</v>
      </c>
      <c r="AB24" s="73">
        <f>G24-'ptfire-wild'!G23-'ptfire-rx'!G23</f>
        <v>30044.832265909899</v>
      </c>
      <c r="AC24" s="73">
        <f>H24-'ptfire-wild'!H23-'ptfire-rx'!H23</f>
        <v>198729.63958226499</v>
      </c>
    </row>
    <row r="25" spans="1:29" x14ac:dyDescent="0.25">
      <c r="A25" s="90" t="s">
        <v>187</v>
      </c>
      <c r="B25" s="73">
        <f>rail!B24+'cmv_c1c2 12'!B24+nonpt!B24+nonroad!B24+'onroad all'!Q24+'ptegu (full year)'!B24+ptnonipm!B24+pt_oilgas!B24+np_oilgas!B24+rwc!B24+'ptfire-wild'!B24+ptagfire!B24+'cmv_c3 12'!B24+'ptfire-rx'!B24+airports!B24+np_solvents!B24</f>
        <v>1630628.3258808092</v>
      </c>
      <c r="C25" s="73">
        <f>rail!C24+'cmv_c1c2 12'!AO24+nonpt!C24+nonroad!C24+'onroad all'!AR24+'ptegu (full year)'!C24+ptnonipm!C24+pt_oilgas!C24+np_oilgas!C24+rwc!C24+livestock!B24+'ptfire-wild'!C24+ptagfire!C24+'cmv_c3 12'!AO24+fertilizer!B24+'ptfire-rx'!C24+airports!C24+np_solvents!C24</f>
        <v>205834.1696697982</v>
      </c>
      <c r="D25" s="73">
        <f>rail!D24+'cmv_c1c2 12'!D24+nonpt!D24+nonroad!D24+'onroad all'!AG24+'onroad all'!AT24+'onroad all'!AU24+'ptegu (full year)'!AO24+ptnonipm!D24+pt_oilgas!D24+np_oilgas!D24+rwc!D24+'ptfire-wild'!D24+ptagfire!D24+'cmv_c3 12'!D24+'ptfire-rx'!D24+airports!D24+np_solvents!D24</f>
        <v>114820.04422883979</v>
      </c>
      <c r="E25" s="73">
        <f>rail!E24+'cmv_c1c2 12'!E24+nonpt!E24+nonroad!E24+'ptegu (full year)'!E24+ptnonipm!E24+pt_oilgas!E24+np_oilgas!E24+rwc!E24+'onroad all'!BI24+afdust!BA24+'ptfire-wild'!E24+ptagfire!E24+'cmv_c3 12'!E24+'ptfire-rx'!E24+airports!E24+np_solvents!E24</f>
        <v>247751.72112997164</v>
      </c>
      <c r="F25" s="73">
        <f>rail!F24+'cmv_c1c2 12'!F24+nonpt!F24+nonroad!F24+'ptegu (full year)'!F24+ptnonipm!F24+pt_oilgas!F24+np_oilgas!F24+rwc!F24+'onroad all'!BL24+afdust!BB24+'ptfire-wild'!F24+ptagfire!F24+'cmv_c3 12'!F24+'ptfire-rx'!F24+airports!F24+np_solvents!F24</f>
        <v>136865.79145627312</v>
      </c>
      <c r="G25" s="73">
        <f>rail!G24+'cmv_c1c2 12'!G24+nonpt!G24+nonroad!G24+'onroad all'!CB24+'ptegu (full year)'!BO24+ptnonipm!G24+pt_oilgas!G24+np_oilgas!G24+rwc!G24+'ptfire-wild'!G24+ptagfire!G24+'cmv_c3 12'!G24+'ptfire-rx'!G24+airports!G24+np_solvents!G24</f>
        <v>24707.447068772151</v>
      </c>
      <c r="H25" s="73">
        <f>rail!H24+'cmv_c1c2 12'!H24+nonpt!H24+nonroad!H24+'onroad all'!CN24+'ptegu (full year)'!H24+ptnonipm!H24+pt_oilgas!H24+np_oilgas!H24+rwc!H24+'ptfire-wild'!H24+ptagfire!H24+'cmv_c3 12'!H24+livestock!C24+'ptfire-rx'!H24+np_solvents!H24+airports!H24</f>
        <v>375233.38351681677</v>
      </c>
      <c r="I25" s="36" t="s">
        <v>166</v>
      </c>
      <c r="J25" s="90"/>
      <c r="K25" s="90"/>
      <c r="L25" s="90"/>
      <c r="M25" s="90" t="s">
        <v>187</v>
      </c>
      <c r="N25" s="73">
        <f>B25+'biogenics 12'!H24</f>
        <v>1700546.7352168092</v>
      </c>
      <c r="O25" s="73">
        <f t="shared" si="0"/>
        <v>205834.1696697982</v>
      </c>
      <c r="P25" s="73">
        <f>D25+'biogenics 12'!T24</f>
        <v>149473.85882688907</v>
      </c>
      <c r="Q25" s="73">
        <f t="shared" si="1"/>
        <v>247751.72112997164</v>
      </c>
      <c r="R25" s="73">
        <f t="shared" si="2"/>
        <v>136865.79145627312</v>
      </c>
      <c r="S25" s="73">
        <f t="shared" si="3"/>
        <v>24707.447068772151</v>
      </c>
      <c r="T25" s="73">
        <f>H25+'biogenics 12'!Z24</f>
        <v>769057.3874978167</v>
      </c>
      <c r="U25" s="90"/>
      <c r="V25" s="90" t="s">
        <v>187</v>
      </c>
      <c r="W25" s="73">
        <f>B25-'ptfire-wild'!B24-'ptfire-rx'!B24</f>
        <v>791873.96389080479</v>
      </c>
      <c r="X25" s="73">
        <f>C25-'ptfire-wild'!C24-'ptfire-rx'!C24</f>
        <v>192186.78973579794</v>
      </c>
      <c r="Y25" s="73">
        <f>D25-'ptfire-wild'!D24-'ptfire-rx'!D24</f>
        <v>109078.56926083984</v>
      </c>
      <c r="Z25" s="73">
        <f>E25-'ptfire-wild'!E24-'ptfire-rx'!E24</f>
        <v>167347.59732197056</v>
      </c>
      <c r="AA25" s="73">
        <f>F25-'ptfire-wild'!F24-'ptfire-rx'!F24</f>
        <v>68665.719549272195</v>
      </c>
      <c r="AB25" s="73">
        <f>G25-'ptfire-wild'!G24-'ptfire-rx'!G24</f>
        <v>20149.676946772153</v>
      </c>
      <c r="AC25" s="73">
        <f>H25-'ptfire-wild'!H24-'ptfire-rx'!H24</f>
        <v>178709.45441381898</v>
      </c>
    </row>
    <row r="26" spans="1:29" x14ac:dyDescent="0.25">
      <c r="A26" s="90" t="s">
        <v>188</v>
      </c>
      <c r="B26" s="73">
        <f>rail!B25+'cmv_c1c2 12'!B25+nonpt!B25+nonroad!B25+'onroad all'!Q25+'ptegu (full year)'!B25+ptnonipm!B25+pt_oilgas!B25+np_oilgas!B25+rwc!B25+'ptfire-wild'!B25+ptagfire!B25+'cmv_c3 12'!B25+'ptfire-rx'!B25+airports!B25+np_solvents!B25</f>
        <v>674970.09340359573</v>
      </c>
      <c r="C26" s="73">
        <f>rail!C25+'cmv_c1c2 12'!AO25+nonpt!C25+nonroad!C25+'onroad all'!AR25+'ptegu (full year)'!C25+ptnonipm!C25+pt_oilgas!C25+np_oilgas!C25+rwc!C25+livestock!B25+'ptfire-wild'!C25+ptagfire!C25+'cmv_c3 12'!AO25+fertilizer!B25+'ptfire-rx'!C25+airports!C25+np_solvents!C25</f>
        <v>69239.812546653062</v>
      </c>
      <c r="D26" s="73">
        <f>rail!D25+'cmv_c1c2 12'!D25+nonpt!D25+nonroad!D25+'onroad all'!AG25+'onroad all'!AT25+'onroad all'!AU25+'ptegu (full year)'!AO25+ptnonipm!D25+pt_oilgas!D25+np_oilgas!D25+rwc!D25+'ptfire-wild'!D25+ptagfire!D25+'cmv_c3 12'!D25+'ptfire-rx'!D25+airports!D25+np_solvents!D25</f>
        <v>74044.97932196263</v>
      </c>
      <c r="E26" s="73">
        <f>rail!E25+'cmv_c1c2 12'!E25+nonpt!E25+nonroad!E25+'ptegu (full year)'!E25+ptnonipm!E25+pt_oilgas!E25+np_oilgas!E25+rwc!E25+'onroad all'!BI25+afdust!BA25+'ptfire-wild'!E25+ptagfire!E25+'cmv_c3 12'!E25+'ptfire-rx'!E25+airports!E25+np_solvents!E25</f>
        <v>191008.59645281822</v>
      </c>
      <c r="F26" s="73">
        <f>rail!F25+'cmv_c1c2 12'!F25+nonpt!F25+nonroad!F25+'ptegu (full year)'!F25+ptnonipm!F25+pt_oilgas!F25+np_oilgas!F25+rwc!F25+'onroad all'!BL25+afdust!BB25+'ptfire-wild'!F25+ptagfire!F25+'cmv_c3 12'!F25+'ptfire-rx'!F25+airports!F25+np_solvents!F25</f>
        <v>77974.303856115366</v>
      </c>
      <c r="G26" s="73">
        <f>rail!G25+'cmv_c1c2 12'!G25+nonpt!G25+nonroad!G25+'onroad all'!CB25+'ptegu (full year)'!BO25+ptnonipm!G25+pt_oilgas!G25+np_oilgas!G25+rwc!G25+'ptfire-wild'!G25+ptagfire!G25+'cmv_c3 12'!G25+'ptfire-rx'!G25+airports!G25+np_solvents!G25</f>
        <v>10337.597686918592</v>
      </c>
      <c r="H26" s="73">
        <f>rail!H25+'cmv_c1c2 12'!H25+nonpt!H25+nonroad!H25+'onroad all'!CN25+'ptegu (full year)'!H25+ptnonipm!H25+pt_oilgas!H25+np_oilgas!H25+rwc!H25+'ptfire-wild'!H25+ptagfire!H25+'cmv_c3 12'!H25+livestock!C25+'ptfire-rx'!H25+np_solvents!H25+airports!H25</f>
        <v>187862.81813078251</v>
      </c>
      <c r="I26" s="36" t="s">
        <v>166</v>
      </c>
      <c r="J26" s="90"/>
      <c r="K26" s="90"/>
      <c r="L26" s="90"/>
      <c r="M26" s="90" t="s">
        <v>188</v>
      </c>
      <c r="N26" s="73">
        <f>B26+'biogenics 12'!H25</f>
        <v>792547.09633359476</v>
      </c>
      <c r="O26" s="73">
        <f t="shared" si="0"/>
        <v>69239.812546653062</v>
      </c>
      <c r="P26" s="73">
        <f>D26+'biogenics 12'!T25</f>
        <v>98576.686665762536</v>
      </c>
      <c r="Q26" s="73">
        <f t="shared" si="1"/>
        <v>191008.59645281822</v>
      </c>
      <c r="R26" s="73">
        <f t="shared" si="2"/>
        <v>77974.303856115366</v>
      </c>
      <c r="S26" s="73">
        <f t="shared" si="3"/>
        <v>10337.597686918592</v>
      </c>
      <c r="T26" s="73">
        <f>H26+'biogenics 12'!Z25</f>
        <v>1397494.0063507825</v>
      </c>
      <c r="U26" s="90"/>
      <c r="V26" s="90" t="s">
        <v>188</v>
      </c>
      <c r="W26" s="73">
        <f>B26-'ptfire-wild'!B25-'ptfire-rx'!B25</f>
        <v>337322.56089757994</v>
      </c>
      <c r="X26" s="73">
        <f>C26-'ptfire-wild'!C25-'ptfire-rx'!C25</f>
        <v>63677.133875653111</v>
      </c>
      <c r="Y26" s="73">
        <f>D26-'ptfire-wild'!D25-'ptfire-rx'!D25</f>
        <v>67273.615524962835</v>
      </c>
      <c r="Z26" s="73">
        <f>E26-'ptfire-wild'!E25-'ptfire-rx'!E25</f>
        <v>154274.16672581981</v>
      </c>
      <c r="AA26" s="73">
        <f>F26-'ptfire-wild'!F25-'ptfire-rx'!F25</f>
        <v>46682.521915115765</v>
      </c>
      <c r="AB26" s="73">
        <f>G26-'ptfire-wild'!G25-'ptfire-rx'!G25</f>
        <v>7142.3734009185973</v>
      </c>
      <c r="AC26" s="73">
        <f>H26-'ptfire-wild'!H25-'ptfire-rx'!H25</f>
        <v>106994.703933779</v>
      </c>
    </row>
    <row r="27" spans="1:29" x14ac:dyDescent="0.25">
      <c r="A27" s="90" t="s">
        <v>189</v>
      </c>
      <c r="B27" s="73">
        <f>rail!B26+'cmv_c1c2 12'!B26+nonpt!B26+nonroad!B26+'onroad all'!Q26+'ptegu (full year)'!B26+ptnonipm!B26+pt_oilgas!B26+np_oilgas!B26+rwc!B26+'ptfire-wild'!B26+ptagfire!B26+'cmv_c3 12'!B26+'ptfire-rx'!B26+airports!B26+np_solvents!B26</f>
        <v>1572967.7190442504</v>
      </c>
      <c r="C27" s="73">
        <f>rail!C26+'cmv_c1c2 12'!AO26+nonpt!C26+nonroad!C26+'onroad all'!AR26+'ptegu (full year)'!C26+ptnonipm!C26+pt_oilgas!C26+np_oilgas!C26+rwc!C26+livestock!B26+'ptfire-wild'!C26+ptagfire!C26+'cmv_c3 12'!AO26+fertilizer!B26+'ptfire-rx'!C26+airports!C26+np_solvents!C26</f>
        <v>163361.32740517333</v>
      </c>
      <c r="D27" s="73">
        <f>rail!D26+'cmv_c1c2 12'!D26+nonpt!D26+nonroad!D26+'onroad all'!AG26+'onroad all'!AT26+'onroad all'!AU26+'ptegu (full year)'!AO26+ptnonipm!D26+pt_oilgas!D26+np_oilgas!D26+rwc!D26+'ptfire-wild'!D26+ptagfire!D26+'cmv_c3 12'!D26+'ptfire-rx'!D26+airports!D26+np_solvents!D26</f>
        <v>138851.01989693899</v>
      </c>
      <c r="E27" s="73">
        <f>rail!E26+'cmv_c1c2 12'!E26+nonpt!E26+nonroad!E26+'ptegu (full year)'!E26+ptnonipm!E26+pt_oilgas!E26+np_oilgas!E26+rwc!E26+'onroad all'!BI26+afdust!BA26+'ptfire-wild'!E26+ptagfire!E26+'cmv_c3 12'!E26+'ptfire-rx'!E26+airports!E26+np_solvents!E26</f>
        <v>556417.87292591203</v>
      </c>
      <c r="F27" s="73">
        <f>rail!F26+'cmv_c1c2 12'!F26+nonpt!F26+nonroad!F26+'ptegu (full year)'!F26+ptnonipm!F26+pt_oilgas!F26+np_oilgas!F26+rwc!F26+'onroad all'!BL26+afdust!BB26+'ptfire-wild'!F26+ptagfire!F26+'cmv_c3 12'!F26+'ptfire-rx'!F26+airports!F26+np_solvents!F26</f>
        <v>162214.34370203785</v>
      </c>
      <c r="G27" s="73">
        <f>rail!G26+'cmv_c1c2 12'!G26+nonpt!G26+nonroad!G26+'onroad all'!CB26+'ptegu (full year)'!BO26+ptnonipm!G26+pt_oilgas!G26+np_oilgas!G26+rwc!G26+'ptfire-wild'!G26+ptagfire!G26+'cmv_c3 12'!G26+'ptfire-rx'!G26+airports!G26+np_solvents!G26</f>
        <v>62310.975571457107</v>
      </c>
      <c r="H27" s="73">
        <f>rail!H26+'cmv_c1c2 12'!H26+nonpt!H26+nonroad!H26+'onroad all'!CN26+'ptegu (full year)'!H26+ptnonipm!H26+pt_oilgas!H26+np_oilgas!H26+rwc!H26+'ptfire-wild'!H26+ptagfire!H26+'cmv_c3 12'!H26+livestock!C26+'ptfire-rx'!H26+np_solvents!H26+airports!H26</f>
        <v>344902.88363151753</v>
      </c>
      <c r="I27" s="36" t="s">
        <v>166</v>
      </c>
      <c r="J27" s="90"/>
      <c r="K27" s="90"/>
      <c r="L27" s="90"/>
      <c r="M27" s="90" t="s">
        <v>189</v>
      </c>
      <c r="N27" s="73">
        <f>B27+'biogenics 12'!H26</f>
        <v>1660301.4474362505</v>
      </c>
      <c r="O27" s="73">
        <f t="shared" si="0"/>
        <v>163361.32740517333</v>
      </c>
      <c r="P27" s="73">
        <f>D27+'biogenics 12'!T26</f>
        <v>179820.38378881</v>
      </c>
      <c r="Q27" s="73">
        <f t="shared" si="1"/>
        <v>556417.87292591203</v>
      </c>
      <c r="R27" s="73">
        <f t="shared" si="2"/>
        <v>162214.34370203785</v>
      </c>
      <c r="S27" s="73">
        <f t="shared" si="3"/>
        <v>62310.975571457107</v>
      </c>
      <c r="T27" s="73">
        <f>H27+'biogenics 12'!Z26</f>
        <v>1085381.0036915175</v>
      </c>
      <c r="U27" s="90"/>
      <c r="V27" s="90" t="s">
        <v>189</v>
      </c>
      <c r="W27" s="73">
        <f>B27-'ptfire-wild'!B26-'ptfire-rx'!B26</f>
        <v>708805.46058520966</v>
      </c>
      <c r="X27" s="73">
        <f>C27-'ptfire-wild'!C26-'ptfire-rx'!C26</f>
        <v>149225.96202017067</v>
      </c>
      <c r="Y27" s="73">
        <f>D27-'ptfire-wild'!D26-'ptfire-rx'!D26</f>
        <v>125066.82002093979</v>
      </c>
      <c r="Z27" s="73">
        <f>E27-'ptfire-wild'!E26-'ptfire-rx'!E26</f>
        <v>464864.22805190017</v>
      </c>
      <c r="AA27" s="73">
        <f>F27-'ptfire-wild'!F26-'ptfire-rx'!F26</f>
        <v>83964.748419030773</v>
      </c>
      <c r="AB27" s="73">
        <f>G27-'ptfire-wild'!G26-'ptfire-rx'!G26</f>
        <v>55223.7940374561</v>
      </c>
      <c r="AC27" s="73">
        <f>H27-'ptfire-wild'!H26-'ptfire-rx'!H26</f>
        <v>137986.68654054799</v>
      </c>
    </row>
    <row r="28" spans="1:29" x14ac:dyDescent="0.25">
      <c r="A28" s="90" t="s">
        <v>190</v>
      </c>
      <c r="B28" s="73">
        <f>rail!B27+'cmv_c1c2 12'!B27+nonpt!B27+nonroad!B27+'onroad all'!Q27+'ptegu (full year)'!B27+ptnonipm!B27+pt_oilgas!B27+np_oilgas!B27+rwc!B27+'ptfire-wild'!B27+ptagfire!B27+'cmv_c3 12'!B27+'ptfire-rx'!B27+airports!B27+np_solvents!B27</f>
        <v>621215.90945541882</v>
      </c>
      <c r="C28" s="73">
        <f>rail!C27+'cmv_c1c2 12'!AO27+nonpt!C27+nonroad!C27+'onroad all'!AR27+'ptegu (full year)'!C27+ptnonipm!C27+pt_oilgas!C27+np_oilgas!C27+rwc!C27+livestock!B27+'ptfire-wild'!C27+ptagfire!C27+'cmv_c3 12'!AO27+fertilizer!B27+'ptfire-rx'!C27+airports!C27+np_solvents!C27</f>
        <v>79294.036817564003</v>
      </c>
      <c r="D28" s="73">
        <f>rail!D27+'cmv_c1c2 12'!D27+nonpt!D27+nonroad!D27+'onroad all'!AG27+'onroad all'!AT27+'onroad all'!AU27+'ptegu (full year)'!AO27+ptnonipm!D27+pt_oilgas!D27+np_oilgas!D27+rwc!D27+'ptfire-wild'!D27+ptagfire!D27+'cmv_c3 12'!D27+'ptfire-rx'!D27+airports!D27+np_solvents!D27</f>
        <v>52689.197377496523</v>
      </c>
      <c r="E28" s="73">
        <f>rail!E27+'cmv_c1c2 12'!E27+nonpt!E27+nonroad!E27+'ptegu (full year)'!E27+ptnonipm!E27+pt_oilgas!E27+np_oilgas!E27+rwc!E27+'onroad all'!BI27+afdust!BA27+'ptfire-wild'!E27+ptagfire!E27+'cmv_c3 12'!E27+'ptfire-rx'!E27+airports!E27+np_solvents!E27</f>
        <v>254827.60038271989</v>
      </c>
      <c r="F28" s="73">
        <f>rail!F27+'cmv_c1c2 12'!F27+nonpt!F27+nonroad!F27+'ptegu (full year)'!F27+ptnonipm!F27+pt_oilgas!F27+np_oilgas!F27+rwc!F27+'onroad all'!BL27+afdust!BB27+'ptfire-wild'!F27+ptagfire!F27+'cmv_c3 12'!F27+'ptfire-rx'!F27+airports!F27+np_solvents!F27</f>
        <v>76311.037141314082</v>
      </c>
      <c r="G28" s="73">
        <f>rail!G27+'cmv_c1c2 12'!G27+nonpt!G27+nonroad!G27+'onroad all'!CB27+'ptegu (full year)'!BO27+ptnonipm!G27+pt_oilgas!G27+np_oilgas!G27+rwc!G27+'ptfire-wild'!G27+ptagfire!G27+'cmv_c3 12'!G27+'ptfire-rx'!G27+airports!G27+np_solvents!G27</f>
        <v>13281.775010583116</v>
      </c>
      <c r="H28" s="73">
        <f>rail!H27+'cmv_c1c2 12'!H27+nonpt!H27+nonroad!H27+'onroad all'!CN27+'ptegu (full year)'!H27+ptnonipm!H27+pt_oilgas!H27+np_oilgas!H27+rwc!H27+'ptfire-wild'!H27+ptagfire!H27+'cmv_c3 12'!H27+livestock!C27+'ptfire-rx'!H27+np_solvents!H27+airports!H27</f>
        <v>180270.66208059917</v>
      </c>
      <c r="J28" s="90"/>
      <c r="K28" s="90"/>
      <c r="L28" s="90"/>
      <c r="M28" s="90" t="s">
        <v>190</v>
      </c>
      <c r="N28" s="73">
        <f>B28+'biogenics 12'!H27</f>
        <v>735850.73290541884</v>
      </c>
      <c r="O28" s="73">
        <f t="shared" si="0"/>
        <v>79294.036817564003</v>
      </c>
      <c r="P28" s="73">
        <f>D28+'biogenics 12'!T27</f>
        <v>73219.938386432521</v>
      </c>
      <c r="Q28" s="73">
        <f t="shared" si="1"/>
        <v>254827.60038271989</v>
      </c>
      <c r="R28" s="73">
        <f t="shared" si="2"/>
        <v>76311.037141314082</v>
      </c>
      <c r="S28" s="73">
        <f t="shared" si="3"/>
        <v>13281.775010583116</v>
      </c>
      <c r="T28" s="73">
        <f>H28+'biogenics 12'!Z27</f>
        <v>788611.02137059812</v>
      </c>
      <c r="U28" s="90"/>
      <c r="V28" s="90" t="s">
        <v>190</v>
      </c>
      <c r="W28" s="73">
        <f>B28-'ptfire-wild'!B27-'ptfire-rx'!B27</f>
        <v>151822.53955042007</v>
      </c>
      <c r="X28" s="73">
        <f>C28-'ptfire-wild'!C27-'ptfire-rx'!C27</f>
        <v>71623.710029564012</v>
      </c>
      <c r="Y28" s="73">
        <f>D28-'ptfire-wild'!D27-'ptfire-rx'!D27</f>
        <v>47279.329345496517</v>
      </c>
      <c r="Z28" s="73">
        <f>E28-'ptfire-wild'!E27-'ptfire-rx'!E27</f>
        <v>207656.91548771935</v>
      </c>
      <c r="AA28" s="73">
        <f>F28-'ptfire-wild'!F27-'ptfire-rx'!F27</f>
        <v>36226.403211314355</v>
      </c>
      <c r="AB28" s="73">
        <f>G28-'ptfire-wild'!G27-'ptfire-rx'!G27</f>
        <v>10061.230796583119</v>
      </c>
      <c r="AC28" s="73">
        <f>H28-'ptfire-wild'!H27-'ptfire-rx'!H27</f>
        <v>69394.250995599956</v>
      </c>
    </row>
    <row r="29" spans="1:29" x14ac:dyDescent="0.25">
      <c r="A29" s="90" t="s">
        <v>191</v>
      </c>
      <c r="B29" s="73">
        <f>rail!B28+'cmv_c1c2 12'!B28+nonpt!B28+nonroad!B28+'onroad all'!Q28+'ptegu (full year)'!B28+ptnonipm!B28+pt_oilgas!B28+np_oilgas!B28+rwc!B28+'ptfire-wild'!B28+ptagfire!B28+'cmv_c3 12'!B28+'ptfire-rx'!B28+airports!B28+np_solvents!B28</f>
        <v>321949.35359398526</v>
      </c>
      <c r="C29" s="73">
        <f>rail!C28+'cmv_c1c2 12'!AO28+nonpt!C28+nonroad!C28+'onroad all'!AR28+'ptegu (full year)'!C28+ptnonipm!C28+pt_oilgas!C28+np_oilgas!C28+rwc!C28+livestock!B28+'ptfire-wild'!C28+ptagfire!C28+'cmv_c3 12'!AO28+fertilizer!B28+'ptfire-rx'!C28+airports!C28+np_solvents!C28</f>
        <v>214013.5675524227</v>
      </c>
      <c r="D29" s="73">
        <f>rail!D28+'cmv_c1c2 12'!D28+nonpt!D28+nonroad!D28+'onroad all'!AG28+'onroad all'!AT28+'onroad all'!AU28+'ptegu (full year)'!AO28+ptnonipm!D28+pt_oilgas!D28+np_oilgas!D28+rwc!D28+'ptfire-wild'!D28+ptagfire!D28+'cmv_c3 12'!D28+'ptfire-rx'!D28+airports!D28+np_solvents!D28</f>
        <v>82537.761722262047</v>
      </c>
      <c r="E29" s="73">
        <f>rail!E28+'cmv_c1c2 12'!E28+nonpt!E28+nonroad!E28+'ptegu (full year)'!E28+ptnonipm!E28+pt_oilgas!E28+np_oilgas!E28+rwc!E28+'onroad all'!BI28+afdust!BA28+'ptfire-wild'!E28+ptagfire!E28+'cmv_c3 12'!E28+'ptfire-rx'!E28+airports!E28+np_solvents!E28</f>
        <v>260033.21443173074</v>
      </c>
      <c r="F29" s="73">
        <f>rail!F28+'cmv_c1c2 12'!F28+nonpt!F28+nonroad!F28+'ptegu (full year)'!F28+ptnonipm!F28+pt_oilgas!F28+np_oilgas!F28+rwc!F28+'onroad all'!BL28+afdust!BB28+'ptfire-wild'!F28+ptagfire!F28+'cmv_c3 12'!F28+'ptfire-rx'!F28+airports!F28+np_solvents!F28</f>
        <v>52565.425069936195</v>
      </c>
      <c r="G29" s="73">
        <f>rail!G28+'cmv_c1c2 12'!G28+nonpt!G28+nonroad!G28+'onroad all'!CB28+'ptegu (full year)'!BO28+ptnonipm!G28+pt_oilgas!G28+np_oilgas!G28+rwc!G28+'ptfire-wild'!G28+ptagfire!G28+'cmv_c3 12'!G28+'ptfire-rx'!G28+airports!G28+np_solvents!G28</f>
        <v>50289.91391853417</v>
      </c>
      <c r="H29" s="73">
        <f>rail!H28+'cmv_c1c2 12'!H28+nonpt!H28+nonroad!H28+'onroad all'!CN28+'ptegu (full year)'!H28+ptnonipm!H28+pt_oilgas!H28+np_oilgas!H28+rwc!H28+'ptfire-wild'!H28+ptagfire!H28+'cmv_c3 12'!H28+livestock!C28+'ptfire-rx'!H28+np_solvents!H28+airports!H28</f>
        <v>91592.570589851312</v>
      </c>
      <c r="I29" s="36" t="s">
        <v>166</v>
      </c>
      <c r="J29" s="90"/>
      <c r="K29" s="90"/>
      <c r="L29" s="90"/>
      <c r="M29" s="90" t="s">
        <v>191</v>
      </c>
      <c r="N29" s="73">
        <f>B29+'biogenics 12'!H28</f>
        <v>376913.13507198519</v>
      </c>
      <c r="O29" s="73">
        <f t="shared" si="0"/>
        <v>214013.5675524227</v>
      </c>
      <c r="P29" s="73">
        <f>D29+'biogenics 12'!T28</f>
        <v>117128.16854351194</v>
      </c>
      <c r="Q29" s="73">
        <f t="shared" si="1"/>
        <v>260033.21443173074</v>
      </c>
      <c r="R29" s="73">
        <f t="shared" si="2"/>
        <v>52565.425069936195</v>
      </c>
      <c r="S29" s="73">
        <f t="shared" si="3"/>
        <v>50289.91391853417</v>
      </c>
      <c r="T29" s="73">
        <f>H29+'biogenics 12'!Z28</f>
        <v>252734.95141985029</v>
      </c>
      <c r="U29" s="90"/>
      <c r="V29" s="90" t="s">
        <v>191</v>
      </c>
      <c r="W29" s="73">
        <f>B29-'ptfire-wild'!B28-'ptfire-rx'!B28</f>
        <v>217864.97086099</v>
      </c>
      <c r="X29" s="73">
        <f>C29-'ptfire-wild'!C28-'ptfire-rx'!C28</f>
        <v>212321.80358842277</v>
      </c>
      <c r="Y29" s="73">
        <f>D29-'ptfire-wild'!D28-'ptfire-rx'!D28</f>
        <v>80661.875075262098</v>
      </c>
      <c r="Z29" s="73">
        <f>E29-'ptfire-wild'!E28-'ptfire-rx'!E28</f>
        <v>248490.93944273138</v>
      </c>
      <c r="AA29" s="73">
        <f>F29-'ptfire-wild'!F28-'ptfire-rx'!F28</f>
        <v>42589.618325936382</v>
      </c>
      <c r="AB29" s="73">
        <f>G29-'ptfire-wild'!G28-'ptfire-rx'!G28</f>
        <v>49373.188590534191</v>
      </c>
      <c r="AC29" s="73">
        <f>H29-'ptfire-wild'!H28-'ptfire-rx'!H28</f>
        <v>66181.602103850004</v>
      </c>
    </row>
    <row r="30" spans="1:29" x14ac:dyDescent="0.25">
      <c r="A30" s="90" t="s">
        <v>192</v>
      </c>
      <c r="B30" s="73">
        <f>rail!B29+'cmv_c1c2 12'!B29+nonpt!B29+nonroad!B29+'onroad all'!Q29+'ptegu (full year)'!B29+ptnonipm!B29+pt_oilgas!B29+np_oilgas!B29+rwc!B29+'ptfire-wild'!B29+ptagfire!B29+'cmv_c3 12'!B29+'ptfire-rx'!B29+airports!B29+np_solvents!B29</f>
        <v>713992.18402094068</v>
      </c>
      <c r="C30" s="73">
        <f>rail!C29+'cmv_c1c2 12'!AO29+nonpt!C29+nonroad!C29+'onroad all'!AR29+'ptegu (full year)'!C29+ptnonipm!C29+pt_oilgas!C29+np_oilgas!C29+rwc!C29+livestock!B29+'ptfire-wild'!C29+ptagfire!C29+'cmv_c3 12'!AO29+fertilizer!B29+'ptfire-rx'!C29+airports!C29+np_solvents!C29</f>
        <v>52978.344309093161</v>
      </c>
      <c r="D30" s="73">
        <f>rail!D29+'cmv_c1c2 12'!D29+nonpt!D29+nonroad!D29+'onroad all'!AG29+'onroad all'!AT29+'onroad all'!AU29+'ptegu (full year)'!AO29+ptnonipm!D29+pt_oilgas!D29+np_oilgas!D29+rwc!D29+'ptfire-wild'!D29+ptagfire!D29+'cmv_c3 12'!D29+'ptfire-rx'!D29+airports!D29+np_solvents!D29</f>
        <v>44249.400406307548</v>
      </c>
      <c r="E30" s="73">
        <f>rail!E29+'cmv_c1c2 12'!E29+nonpt!E29+nonroad!E29+'ptegu (full year)'!E29+ptnonipm!E29+pt_oilgas!E29+np_oilgas!E29+rwc!E29+'onroad all'!BI29+afdust!BA29+'ptfire-wild'!E29+ptagfire!E29+'cmv_c3 12'!E29+'ptfire-rx'!E29+airports!E29+np_solvents!E29</f>
        <v>153580.92605396392</v>
      </c>
      <c r="F30" s="73">
        <f>rail!F29+'cmv_c1c2 12'!F29+nonpt!F29+nonroad!F29+'ptegu (full year)'!F29+ptnonipm!F29+pt_oilgas!F29+np_oilgas!F29+rwc!F29+'onroad all'!BL29+afdust!BB29+'ptfire-wild'!F29+ptagfire!F29+'cmv_c3 12'!F29+'ptfire-rx'!F29+airports!F29+np_solvents!F29</f>
        <v>62408.91720161699</v>
      </c>
      <c r="G30" s="73">
        <f>rail!G29+'cmv_c1c2 12'!G29+nonpt!G29+nonroad!G29+'onroad all'!CB29+'ptegu (full year)'!BO29+ptnonipm!G29+pt_oilgas!G29+np_oilgas!G29+rwc!G29+'ptfire-wild'!G29+ptagfire!G29+'cmv_c3 12'!G29+'ptfire-rx'!G29+airports!G29+np_solvents!G29</f>
        <v>5931.7936495494623</v>
      </c>
      <c r="H30" s="73">
        <f>rail!H29+'cmv_c1c2 12'!H29+nonpt!H29+nonroad!H29+'onroad all'!CN29+'ptegu (full year)'!H29+ptnonipm!H29+pt_oilgas!H29+np_oilgas!H29+rwc!H29+'ptfire-wild'!H29+ptagfire!H29+'cmv_c3 12'!H29+livestock!C29+'ptfire-rx'!H29+np_solvents!H29+airports!H29</f>
        <v>165153.39653857599</v>
      </c>
      <c r="J30" s="90"/>
      <c r="K30" s="90"/>
      <c r="L30" s="90"/>
      <c r="M30" s="90" t="s">
        <v>192</v>
      </c>
      <c r="N30" s="73">
        <f>B30+'biogenics 12'!H29</f>
        <v>802460.88017094065</v>
      </c>
      <c r="O30" s="73">
        <f t="shared" si="0"/>
        <v>52978.344309093161</v>
      </c>
      <c r="P30" s="73">
        <f>D30+'biogenics 12'!T29</f>
        <v>58789.173746307548</v>
      </c>
      <c r="Q30" s="73">
        <f t="shared" si="1"/>
        <v>153580.92605396392</v>
      </c>
      <c r="R30" s="73">
        <f t="shared" si="2"/>
        <v>62408.91720161699</v>
      </c>
      <c r="S30" s="73">
        <f t="shared" si="3"/>
        <v>5931.7936495494623</v>
      </c>
      <c r="T30" s="73">
        <f>H30+'biogenics 12'!Z29</f>
        <v>515748.835338576</v>
      </c>
      <c r="U30" s="90"/>
      <c r="V30" s="90" t="s">
        <v>192</v>
      </c>
      <c r="W30" s="73">
        <f>B30-'ptfire-wild'!B29-'ptfire-rx'!B29</f>
        <v>249383.68147994109</v>
      </c>
      <c r="X30" s="73">
        <f>C30-'ptfire-wild'!C29-'ptfire-rx'!C29</f>
        <v>45317.683192093202</v>
      </c>
      <c r="Y30" s="73">
        <f>D30-'ptfire-wild'!D29-'ptfire-rx'!D29</f>
        <v>35982.241649307573</v>
      </c>
      <c r="Z30" s="73">
        <f>E30-'ptfire-wild'!E29-'ptfire-rx'!E29</f>
        <v>104547.70286596371</v>
      </c>
      <c r="AA30" s="73">
        <f>F30-'ptfire-wild'!F29-'ptfire-rx'!F29</f>
        <v>20838.438965617213</v>
      </c>
      <c r="AB30" s="73">
        <f>G30-'ptfire-wild'!G29-'ptfire-rx'!G29</f>
        <v>1851.2334675494844</v>
      </c>
      <c r="AC30" s="73">
        <f>H30-'ptfire-wild'!H29-'ptfire-rx'!H29</f>
        <v>54936.388098575982</v>
      </c>
    </row>
    <row r="31" spans="1:29" x14ac:dyDescent="0.25">
      <c r="A31" s="90" t="s">
        <v>193</v>
      </c>
      <c r="B31" s="73">
        <f>rail!B30+'cmv_c1c2 12'!B30+nonpt!B30+nonroad!B30+'onroad all'!Q30+'ptegu (full year)'!B30+ptnonipm!B30+pt_oilgas!B30+np_oilgas!B30+rwc!B30+'ptfire-wild'!B30+ptagfire!B30+'cmv_c3 12'!B30+'ptfire-rx'!B30+airports!B30+np_solvents!B30</f>
        <v>156828.98991631699</v>
      </c>
      <c r="C31" s="73">
        <f>rail!C30+'cmv_c1c2 12'!AO30+nonpt!C30+nonroad!C30+'onroad all'!AR30+'ptegu (full year)'!C30+ptnonipm!C30+pt_oilgas!C30+np_oilgas!C30+rwc!C30+livestock!B30+'ptfire-wild'!C30+ptagfire!C30+'cmv_c3 12'!AO30+fertilizer!B30+'ptfire-rx'!C30+airports!C30+np_solvents!C30</f>
        <v>1855.5122584825808</v>
      </c>
      <c r="D31" s="73">
        <f>rail!D30+'cmv_c1c2 12'!D30+nonpt!D30+nonroad!D30+'onroad all'!AG30+'onroad all'!AT30+'onroad all'!AU30+'ptegu (full year)'!AO30+ptnonipm!D30+pt_oilgas!D30+np_oilgas!D30+rwc!D30+'ptfire-wild'!D30+ptagfire!D30+'cmv_c3 12'!D30+'ptfire-rx'!D30+airports!D30+np_solvents!D30</f>
        <v>15976.545252516487</v>
      </c>
      <c r="E31" s="73">
        <f>rail!E30+'cmv_c1c2 12'!E30+nonpt!E30+nonroad!E30+'ptegu (full year)'!E30+ptnonipm!E30+pt_oilgas!E30+np_oilgas!E30+rwc!E30+'onroad all'!BI30+afdust!BA30+'ptfire-wild'!E30+ptagfire!E30+'cmv_c3 12'!E30+'ptfire-rx'!E30+airports!E30+np_solvents!E30</f>
        <v>11139.906859614141</v>
      </c>
      <c r="F31" s="73">
        <f>rail!F30+'cmv_c1c2 12'!F30+nonpt!F30+nonroad!F30+'ptegu (full year)'!F30+ptnonipm!F30+pt_oilgas!F30+np_oilgas!F30+rwc!F30+'onroad all'!BL30+afdust!BB30+'ptfire-wild'!F30+ptagfire!F30+'cmv_c3 12'!F30+'ptfire-rx'!F30+airports!F30+np_solvents!F30</f>
        <v>8287.1530207035212</v>
      </c>
      <c r="G31" s="73">
        <f>rail!G30+'cmv_c1c2 12'!G30+nonpt!G30+nonroad!G30+'onroad all'!CB30+'ptegu (full year)'!BO30+ptnonipm!G30+pt_oilgas!G30+np_oilgas!G30+rwc!G30+'ptfire-wild'!G30+ptagfire!G30+'cmv_c3 12'!G30+'ptfire-rx'!G30+airports!G30+np_solvents!G30</f>
        <v>1210.7061666698273</v>
      </c>
      <c r="H31" s="73">
        <f>rail!H30+'cmv_c1c2 12'!H30+nonpt!H30+nonroad!H30+'onroad all'!CN30+'ptegu (full year)'!H30+ptnonipm!H30+pt_oilgas!H30+np_oilgas!H30+rwc!H30+'ptfire-wild'!H30+ptagfire!H30+'cmv_c3 12'!H30+livestock!C30+'ptfire-rx'!H30+np_solvents!H30+airports!H30</f>
        <v>27156.7345455252</v>
      </c>
      <c r="I31" s="36" t="s">
        <v>166</v>
      </c>
      <c r="J31" s="90"/>
      <c r="K31" s="90"/>
      <c r="L31" s="90"/>
      <c r="M31" s="90" t="s">
        <v>193</v>
      </c>
      <c r="N31" s="73">
        <f>B31+'biogenics 12'!H30</f>
        <v>170985.51215631698</v>
      </c>
      <c r="O31" s="73">
        <f t="shared" si="0"/>
        <v>1855.5122584825808</v>
      </c>
      <c r="P31" s="73">
        <f>D31+'biogenics 12'!T30</f>
        <v>16609.247399600488</v>
      </c>
      <c r="Q31" s="73">
        <f t="shared" si="1"/>
        <v>11139.906859614141</v>
      </c>
      <c r="R31" s="73">
        <f t="shared" si="2"/>
        <v>8287.1530207035212</v>
      </c>
      <c r="S31" s="73">
        <f t="shared" si="3"/>
        <v>1210.7061666698273</v>
      </c>
      <c r="T31" s="73">
        <f>H31+'biogenics 12'!Z30</f>
        <v>120478.8118455252</v>
      </c>
      <c r="U31" s="90"/>
      <c r="V31" s="90" t="s">
        <v>193</v>
      </c>
      <c r="W31" s="73">
        <f>B31-'ptfire-wild'!B30-'ptfire-rx'!B30</f>
        <v>155107.43137831701</v>
      </c>
      <c r="X31" s="73">
        <f>C31-'ptfire-wild'!C30-'ptfire-rx'!C30</f>
        <v>1827.2371904825809</v>
      </c>
      <c r="Y31" s="73">
        <f>D31-'ptfire-wild'!D30-'ptfire-rx'!D30</f>
        <v>15952.033173516487</v>
      </c>
      <c r="Z31" s="73">
        <f>E31-'ptfire-wild'!E30-'ptfire-rx'!E30</f>
        <v>10963.862059614141</v>
      </c>
      <c r="AA31" s="73">
        <f>F31-'ptfire-wild'!F30-'ptfire-rx'!F30</f>
        <v>8137.9625147035222</v>
      </c>
      <c r="AB31" s="73">
        <f>G31-'ptfire-wild'!G30-'ptfire-rx'!G30</f>
        <v>1197.4562526698273</v>
      </c>
      <c r="AC31" s="73">
        <f>H31-'ptfire-wild'!H30-'ptfire-rx'!H30</f>
        <v>26750.280372525198</v>
      </c>
    </row>
    <row r="32" spans="1:29" x14ac:dyDescent="0.25">
      <c r="A32" s="90" t="s">
        <v>194</v>
      </c>
      <c r="B32" s="73">
        <f>rail!B31+'cmv_c1c2 12'!B31+nonpt!B31+nonroad!B31+'onroad all'!Q31+'ptegu (full year)'!B31+ptnonipm!B31+pt_oilgas!B31+np_oilgas!B31+rwc!B31+'ptfire-wild'!B31+ptagfire!B31+'cmv_c3 12'!B31+'ptfire-rx'!B31+airports!B31+np_solvents!B31</f>
        <v>577885.05455567001</v>
      </c>
      <c r="C32" s="73">
        <f>rail!C31+'cmv_c1c2 12'!AO31+nonpt!C31+nonroad!C31+'onroad all'!AR31+'ptegu (full year)'!C31+ptnonipm!C31+pt_oilgas!C31+np_oilgas!C31+rwc!C31+livestock!B31+'ptfire-wild'!C31+ptagfire!C31+'cmv_c3 12'!AO31+fertilizer!B31+'ptfire-rx'!C31+airports!C31+np_solvents!C31</f>
        <v>6800.4601424931752</v>
      </c>
      <c r="D32" s="73">
        <f>rail!D31+'cmv_c1c2 12'!D31+nonpt!D31+nonroad!D31+'onroad all'!AG31+'onroad all'!AT31+'onroad all'!AU31+'ptegu (full year)'!AO31+ptnonipm!D31+pt_oilgas!D31+np_oilgas!D31+rwc!D31+'ptfire-wild'!D31+ptagfire!D31+'cmv_c3 12'!D31+'ptfire-rx'!D31+airports!D31+np_solvents!D31</f>
        <v>75741.544127207453</v>
      </c>
      <c r="E32" s="73">
        <f>rail!E31+'cmv_c1c2 12'!E31+nonpt!E31+nonroad!E31+'ptegu (full year)'!E31+ptnonipm!E31+pt_oilgas!E31+np_oilgas!E31+rwc!E31+'onroad all'!BI31+afdust!BA31+'ptfire-wild'!E31+ptagfire!E31+'cmv_c3 12'!E31+'ptfire-rx'!E31+airports!E31+np_solvents!E31</f>
        <v>31192.914908551276</v>
      </c>
      <c r="F32" s="73">
        <f>rail!F31+'cmv_c1c2 12'!F31+nonpt!F31+nonroad!F31+'ptegu (full year)'!F31+ptnonipm!F31+pt_oilgas!F31+np_oilgas!F31+rwc!F31+'onroad all'!BL31+afdust!BB31+'ptfire-wild'!F31+ptagfire!F31+'cmv_c3 12'!F31+'ptfire-rx'!F31+airports!F31+np_solvents!F31</f>
        <v>19905.435716348562</v>
      </c>
      <c r="G32" s="73">
        <f>rail!G31+'cmv_c1c2 12'!G31+nonpt!G31+nonroad!G31+'onroad all'!CB31+'ptegu (full year)'!BO31+ptnonipm!G31+pt_oilgas!G31+np_oilgas!G31+rwc!G31+'ptfire-wild'!G31+ptagfire!G31+'cmv_c3 12'!G31+'ptfire-rx'!G31+airports!G31+np_solvents!G31</f>
        <v>3398.130602991565</v>
      </c>
      <c r="H32" s="73">
        <f>rail!H31+'cmv_c1c2 12'!H31+nonpt!H31+nonroad!H31+'onroad all'!CN31+'ptegu (full year)'!H31+ptnonipm!H31+pt_oilgas!H31+np_oilgas!H31+rwc!H31+'ptfire-wild'!H31+ptagfire!H31+'cmv_c3 12'!H31+livestock!C31+'ptfire-rx'!H31+np_solvents!H31+airports!H31</f>
        <v>127492.19550240002</v>
      </c>
      <c r="I32" s="36" t="s">
        <v>166</v>
      </c>
      <c r="J32" s="90"/>
      <c r="K32" s="90"/>
      <c r="L32" s="90"/>
      <c r="M32" s="90" t="s">
        <v>194</v>
      </c>
      <c r="N32" s="73">
        <f>B32+'biogenics 12'!H31</f>
        <v>589274.05859667005</v>
      </c>
      <c r="O32" s="73">
        <f t="shared" si="0"/>
        <v>6800.4601424931752</v>
      </c>
      <c r="P32" s="73">
        <f>D32+'biogenics 12'!T31</f>
        <v>77868.037153577548</v>
      </c>
      <c r="Q32" s="73">
        <f t="shared" si="1"/>
        <v>31192.914908551276</v>
      </c>
      <c r="R32" s="73">
        <f t="shared" si="2"/>
        <v>19905.435716348562</v>
      </c>
      <c r="S32" s="73">
        <f t="shared" si="3"/>
        <v>3398.130602991565</v>
      </c>
      <c r="T32" s="73">
        <f>H32+'biogenics 12'!Z31</f>
        <v>223757.71363240003</v>
      </c>
      <c r="U32" s="90"/>
      <c r="V32" s="90" t="s">
        <v>194</v>
      </c>
      <c r="W32" s="73">
        <f>B32-'ptfire-wild'!B31-'ptfire-rx'!B31</f>
        <v>556333.16825567</v>
      </c>
      <c r="X32" s="73">
        <f>C32-'ptfire-wild'!C31-'ptfire-rx'!C31</f>
        <v>6447.0509964931753</v>
      </c>
      <c r="Y32" s="73">
        <f>D32-'ptfire-wild'!D31-'ptfire-rx'!D31</f>
        <v>75460.293381207448</v>
      </c>
      <c r="Z32" s="73">
        <f>E32-'ptfire-wild'!E31-'ptfire-rx'!E31</f>
        <v>29010.534283551275</v>
      </c>
      <c r="AA32" s="73">
        <f>F32-'ptfire-wild'!F31-'ptfire-rx'!F31</f>
        <v>18055.470747348561</v>
      </c>
      <c r="AB32" s="73">
        <f>G32-'ptfire-wild'!G31-'ptfire-rx'!G31</f>
        <v>3240.1009359915647</v>
      </c>
      <c r="AC32" s="73">
        <f>H32-'ptfire-wild'!H31-'ptfire-rx'!H31</f>
        <v>122409.18545540003</v>
      </c>
    </row>
    <row r="33" spans="1:29" x14ac:dyDescent="0.25">
      <c r="A33" s="90" t="s">
        <v>195</v>
      </c>
      <c r="B33" s="73">
        <f>rail!B32+'cmv_c1c2 12'!B32+nonpt!B32+nonroad!B32+'onroad all'!Q32+'ptegu (full year)'!B32+ptnonipm!B32+pt_oilgas!B32+np_oilgas!B32+rwc!B32+'ptfire-wild'!B32+ptagfire!B32+'cmv_c3 12'!B32+'ptfire-rx'!B32+airports!B32+np_solvents!B32</f>
        <v>673580.10897645738</v>
      </c>
      <c r="C33" s="73">
        <f>rail!C32+'cmv_c1c2 12'!AO32+nonpt!C32+nonroad!C32+'onroad all'!AR32+'ptegu (full year)'!C32+ptnonipm!C32+pt_oilgas!C32+np_oilgas!C32+rwc!C32+livestock!B32+'ptfire-wild'!C32+ptagfire!C32+'cmv_c3 12'!AO32+fertilizer!B32+'ptfire-rx'!C32+airports!C32+np_solvents!C32</f>
        <v>54532.619336063355</v>
      </c>
      <c r="D33" s="73">
        <f>rail!D32+'cmv_c1c2 12'!D32+nonpt!D32+nonroad!D32+'onroad all'!AG32+'onroad all'!AT32+'onroad all'!AU32+'ptegu (full year)'!AO32+ptnonipm!D32+pt_oilgas!D32+np_oilgas!D32+rwc!D32+'ptfire-wild'!D32+ptagfire!D32+'cmv_c3 12'!D32+'ptfire-rx'!D32+airports!D32+np_solvents!D32</f>
        <v>136300.7610072025</v>
      </c>
      <c r="E33" s="73">
        <f>rail!E32+'cmv_c1c2 12'!E32+nonpt!E32+nonroad!E32+'ptegu (full year)'!E32+ptnonipm!E32+pt_oilgas!E32+np_oilgas!E32+rwc!E32+'onroad all'!BI32+afdust!BA32+'ptfire-wild'!E32+ptagfire!E32+'cmv_c3 12'!E32+'ptfire-rx'!E32+airports!E32+np_solvents!E32</f>
        <v>184548.46933624742</v>
      </c>
      <c r="F33" s="73">
        <f>rail!F32+'cmv_c1c2 12'!F32+nonpt!F32+nonroad!F32+'ptegu (full year)'!F32+ptnonipm!F32+pt_oilgas!F32+np_oilgas!F32+rwc!F32+'onroad all'!BL32+afdust!BB32+'ptfire-wild'!F32+ptagfire!F32+'cmv_c3 12'!F32+'ptfire-rx'!F32+airports!F32+np_solvents!F32</f>
        <v>59269.622812601541</v>
      </c>
      <c r="G33" s="73">
        <f>rail!G32+'cmv_c1c2 12'!G32+nonpt!G32+nonroad!G32+'onroad all'!CB32+'ptegu (full year)'!BO32+ptnonipm!G32+pt_oilgas!G32+np_oilgas!G32+rwc!G32+'ptfire-wild'!G32+ptagfire!G32+'cmv_c3 12'!G32+'ptfire-rx'!G32+airports!G32+np_solvents!G32</f>
        <v>48696.298971005279</v>
      </c>
      <c r="H33" s="73">
        <f>rail!H32+'cmv_c1c2 12'!H32+nonpt!H32+nonroad!H32+'onroad all'!CN32+'ptegu (full year)'!H32+ptnonipm!H32+pt_oilgas!H32+np_oilgas!H32+rwc!H32+'ptfire-wild'!H32+ptagfire!H32+'cmv_c3 12'!H32+livestock!C32+'ptfire-rx'!H32+np_solvents!H32+airports!H32</f>
        <v>277031.34803145024</v>
      </c>
      <c r="J33" s="90"/>
      <c r="K33" s="90"/>
      <c r="L33" s="90"/>
      <c r="M33" s="90" t="s">
        <v>195</v>
      </c>
      <c r="N33" s="73">
        <f>B33+'biogenics 12'!H32</f>
        <v>790580.31980645738</v>
      </c>
      <c r="O33" s="73">
        <f t="shared" si="0"/>
        <v>54532.619336063355</v>
      </c>
      <c r="P33" s="73">
        <f>D33+'biogenics 12'!T32</f>
        <v>152817.65409920248</v>
      </c>
      <c r="Q33" s="73">
        <f t="shared" si="1"/>
        <v>184548.46933624742</v>
      </c>
      <c r="R33" s="73">
        <f t="shared" si="2"/>
        <v>59269.622812601541</v>
      </c>
      <c r="S33" s="73">
        <f t="shared" si="3"/>
        <v>48696.298971005279</v>
      </c>
      <c r="T33" s="73">
        <f>H33+'biogenics 12'!Z32</f>
        <v>786373.7491314502</v>
      </c>
      <c r="U33" s="90"/>
      <c r="V33" s="90" t="s">
        <v>195</v>
      </c>
      <c r="W33" s="73">
        <f>B33-'ptfire-wild'!B32-'ptfire-rx'!B32</f>
        <v>321154.29362446012</v>
      </c>
      <c r="X33" s="73">
        <f>C33-'ptfire-wild'!C32-'ptfire-rx'!C32</f>
        <v>48756.47546106339</v>
      </c>
      <c r="Y33" s="73">
        <f>D33-'ptfire-wild'!D32-'ptfire-rx'!D32</f>
        <v>130950.34212220251</v>
      </c>
      <c r="Z33" s="73">
        <f>E33-'ptfire-wild'!E32-'ptfire-rx'!E32</f>
        <v>147812.13326324732</v>
      </c>
      <c r="AA33" s="73">
        <f>F33-'ptfire-wild'!F32-'ptfire-rx'!F32</f>
        <v>27994.83884660132</v>
      </c>
      <c r="AB33" s="73">
        <f>G33-'ptfire-wild'!G32-'ptfire-rx'!G32</f>
        <v>45885.721010005291</v>
      </c>
      <c r="AC33" s="73">
        <f>H33-'ptfire-wild'!H32-'ptfire-rx'!H32</f>
        <v>193199.31494244997</v>
      </c>
    </row>
    <row r="34" spans="1:29" x14ac:dyDescent="0.25">
      <c r="A34" s="90" t="s">
        <v>196</v>
      </c>
      <c r="B34" s="73">
        <f>rail!B33+'cmv_c1c2 12'!B33+nonpt!B33+nonroad!B33+'onroad all'!Q33+'ptegu (full year)'!B33+ptnonipm!B33+pt_oilgas!B33+np_oilgas!B33+rwc!B33+'ptfire-wild'!B33+ptagfire!B33+'cmv_c3 12'!B33+'ptfire-rx'!B33+airports!B33+np_solvents!B33</f>
        <v>1126235.8429932001</v>
      </c>
      <c r="C34" s="73">
        <f>rail!C33+'cmv_c1c2 12'!AO33+nonpt!C33+nonroad!C33+'onroad all'!AR33+'ptegu (full year)'!C33+ptnonipm!C33+pt_oilgas!C33+np_oilgas!C33+rwc!C33+livestock!B33+'ptfire-wild'!C33+ptagfire!C33+'cmv_c3 12'!AO33+fertilizer!B33+'ptfire-rx'!C33+airports!C33+np_solvents!C33</f>
        <v>42818.435197526422</v>
      </c>
      <c r="D34" s="73">
        <f>rail!D33+'cmv_c1c2 12'!D33+nonpt!D33+nonroad!D33+'onroad all'!AG33+'onroad all'!AT33+'onroad all'!AU33+'ptegu (full year)'!AO33+ptnonipm!D33+pt_oilgas!D33+np_oilgas!D33+rwc!D33+'ptfire-wild'!D33+ptagfire!D33+'cmv_c3 12'!D33+'ptfire-rx'!D33+airports!D33+np_solvents!D33</f>
        <v>152536.23573999968</v>
      </c>
      <c r="E34" s="73">
        <f>rail!E33+'cmv_c1c2 12'!E33+nonpt!E33+nonroad!E33+'ptegu (full year)'!E33+ptnonipm!E33+pt_oilgas!E33+np_oilgas!E33+rwc!E33+'onroad all'!BI33+afdust!BA33+'ptfire-wild'!E33+ptagfire!E33+'cmv_c3 12'!E33+'ptfire-rx'!E33+airports!E33+np_solvents!E33</f>
        <v>90068.21550573931</v>
      </c>
      <c r="F34" s="73">
        <f>rail!F33+'cmv_c1c2 12'!F33+nonpt!F33+nonroad!F33+'ptegu (full year)'!F33+ptnonipm!F33+pt_oilgas!F33+np_oilgas!F33+rwc!F33+'onroad all'!BL33+afdust!BB33+'ptfire-wild'!F33+ptagfire!F33+'cmv_c3 12'!F33+'ptfire-rx'!F33+airports!F33+np_solvents!F33</f>
        <v>45153.130410065423</v>
      </c>
      <c r="G34" s="73">
        <f>rail!G33+'cmv_c1c2 12'!G33+nonpt!G33+nonroad!G33+'onroad all'!CB33+'ptegu (full year)'!BO33+ptnonipm!G33+pt_oilgas!G33+np_oilgas!G33+rwc!G33+'ptfire-wild'!G33+ptagfire!G33+'cmv_c3 12'!G33+'ptfire-rx'!G33+airports!G33+np_solvents!G33</f>
        <v>14592.902728174799</v>
      </c>
      <c r="H34" s="73">
        <f>rail!H33+'cmv_c1c2 12'!H33+nonpt!H33+nonroad!H33+'onroad all'!CN33+'ptegu (full year)'!H33+ptnonipm!H33+pt_oilgas!H33+np_oilgas!H33+rwc!H33+'ptfire-wild'!H33+ptagfire!H33+'cmv_c3 12'!H33+livestock!C33+'ptfire-rx'!H33+np_solvents!H33+airports!H33</f>
        <v>228945.32195533</v>
      </c>
      <c r="I34" s="36" t="s">
        <v>166</v>
      </c>
      <c r="J34" s="90"/>
      <c r="K34" s="90"/>
      <c r="L34" s="90"/>
      <c r="M34" s="90" t="s">
        <v>196</v>
      </c>
      <c r="N34" s="73">
        <f>B34+'biogenics 12'!H33</f>
        <v>1180548.6939101999</v>
      </c>
      <c r="O34" s="73">
        <f t="shared" si="0"/>
        <v>42818.435197526422</v>
      </c>
      <c r="P34" s="73">
        <f>D34+'biogenics 12'!T33</f>
        <v>164548.10425996949</v>
      </c>
      <c r="Q34" s="73">
        <f t="shared" si="1"/>
        <v>90068.21550573931</v>
      </c>
      <c r="R34" s="73">
        <f t="shared" si="2"/>
        <v>45153.130410065423</v>
      </c>
      <c r="S34" s="73">
        <f t="shared" si="3"/>
        <v>14592.902728174799</v>
      </c>
      <c r="T34" s="73">
        <f>H34+'biogenics 12'!Z33</f>
        <v>579624.70124532899</v>
      </c>
      <c r="U34" s="90"/>
      <c r="V34" s="90" t="s">
        <v>196</v>
      </c>
      <c r="W34" s="73">
        <f>B34-'ptfire-wild'!B33-'ptfire-rx'!B33</f>
        <v>1110051.9064492001</v>
      </c>
      <c r="X34" s="73">
        <f>C34-'ptfire-wild'!C33-'ptfire-rx'!C33</f>
        <v>42552.92094352642</v>
      </c>
      <c r="Y34" s="73">
        <f>D34-'ptfire-wild'!D33-'ptfire-rx'!D33</f>
        <v>152312.62772199968</v>
      </c>
      <c r="Z34" s="73">
        <f>E34-'ptfire-wild'!E33-'ptfire-rx'!E33</f>
        <v>88415.908355739317</v>
      </c>
      <c r="AA34" s="73">
        <f>F34-'ptfire-wild'!F33-'ptfire-rx'!F33</f>
        <v>43751.645558065422</v>
      </c>
      <c r="AB34" s="73">
        <f>G34-'ptfire-wild'!G33-'ptfire-rx'!G33</f>
        <v>14470.460553174798</v>
      </c>
      <c r="AC34" s="73">
        <f>H34-'ptfire-wild'!H33-'ptfire-rx'!H33</f>
        <v>225121.67039632998</v>
      </c>
    </row>
    <row r="35" spans="1:29" x14ac:dyDescent="0.25">
      <c r="A35" s="90" t="s">
        <v>197</v>
      </c>
      <c r="B35" s="73">
        <f>rail!B34+'cmv_c1c2 12'!B34+nonpt!B34+nonroad!B34+'onroad all'!Q34+'ptegu (full year)'!B34+ptnonipm!B34+pt_oilgas!B34+np_oilgas!B34+rwc!B34+'ptfire-wild'!B34+ptagfire!B34+'cmv_c3 12'!B34+'ptfire-rx'!B34+airports!B34+np_solvents!B34</f>
        <v>1128900.2270405209</v>
      </c>
      <c r="C35" s="73">
        <f>rail!C34+'cmv_c1c2 12'!AO34+nonpt!C34+nonroad!C34+'onroad all'!AR34+'ptegu (full year)'!C34+ptnonipm!C34+pt_oilgas!C34+np_oilgas!C34+rwc!C34+livestock!B34+'ptfire-wild'!C34+ptagfire!C34+'cmv_c3 12'!AO34+fertilizer!B34+'ptfire-rx'!C34+airports!C34+np_solvents!C34</f>
        <v>228857.672768474</v>
      </c>
      <c r="D35" s="73">
        <f>rail!D34+'cmv_c1c2 12'!D34+nonpt!D34+nonroad!D34+'onroad all'!AG34+'onroad all'!AT34+'onroad all'!AU34+'ptegu (full year)'!AO34+ptnonipm!D34+pt_oilgas!D34+np_oilgas!D34+rwc!D34+'ptfire-wild'!D34+ptagfire!D34+'cmv_c3 12'!D34+'ptfire-rx'!D34+airports!D34+np_solvents!D34</f>
        <v>97206.882752035235</v>
      </c>
      <c r="E35" s="73">
        <f>rail!E34+'cmv_c1c2 12'!E34+nonpt!E34+nonroad!E34+'ptegu (full year)'!E34+ptnonipm!E34+pt_oilgas!E34+np_oilgas!E34+rwc!E34+'onroad all'!BI34+afdust!BA34+'ptfire-wild'!E34+ptagfire!E34+'cmv_c3 12'!E34+'ptfire-rx'!E34+airports!E34+np_solvents!E34</f>
        <v>127484.58632697517</v>
      </c>
      <c r="F35" s="73">
        <f>rail!F34+'cmv_c1c2 12'!F34+nonpt!F34+nonroad!F34+'ptegu (full year)'!F34+ptnonipm!F34+pt_oilgas!F34+np_oilgas!F34+rwc!F34+'onroad all'!BL34+afdust!BB34+'ptfire-wild'!F34+ptagfire!F34+'cmv_c3 12'!F34+'ptfire-rx'!F34+airports!F34+np_solvents!F34</f>
        <v>61073.066420404321</v>
      </c>
      <c r="G35" s="73">
        <f>rail!G34+'cmv_c1c2 12'!G34+nonpt!G34+nonroad!G34+'onroad all'!CB34+'ptegu (full year)'!BO34+ptnonipm!G34+pt_oilgas!G34+np_oilgas!G34+rwc!G34+'ptfire-wild'!G34+ptagfire!G34+'cmv_c3 12'!G34+'ptfire-rx'!G34+airports!G34+np_solvents!G34</f>
        <v>14886.929920044056</v>
      </c>
      <c r="H35" s="73">
        <f>rail!H34+'cmv_c1c2 12'!H34+nonpt!H34+nonroad!H34+'onroad all'!CN34+'ptegu (full year)'!H34+ptnonipm!H34+pt_oilgas!H34+np_oilgas!H34+rwc!H34+'ptfire-wild'!H34+ptagfire!H34+'cmv_c3 12'!H34+livestock!C34+'ptfire-rx'!H34+np_solvents!H34+airports!H34</f>
        <v>259510.80557309024</v>
      </c>
      <c r="I35" s="36" t="s">
        <v>166</v>
      </c>
      <c r="J35" s="90"/>
      <c r="K35" s="90"/>
      <c r="L35" s="90"/>
      <c r="M35" s="90" t="s">
        <v>197</v>
      </c>
      <c r="N35" s="73">
        <f>B35+'biogenics 12'!H34</f>
        <v>1227057.4108305208</v>
      </c>
      <c r="O35" s="73">
        <f t="shared" si="0"/>
        <v>228857.672768474</v>
      </c>
      <c r="P35" s="73">
        <f>D35+'biogenics 12'!T34</f>
        <v>119692.77412674524</v>
      </c>
      <c r="Q35" s="73">
        <f t="shared" si="1"/>
        <v>127484.58632697517</v>
      </c>
      <c r="R35" s="73">
        <f t="shared" si="2"/>
        <v>61073.066420404321</v>
      </c>
      <c r="S35" s="73">
        <f t="shared" si="3"/>
        <v>14886.929920044056</v>
      </c>
      <c r="T35" s="73">
        <f>H35+'biogenics 12'!Z34</f>
        <v>1122657.2214630893</v>
      </c>
      <c r="U35" s="90"/>
      <c r="V35" s="90" t="s">
        <v>197</v>
      </c>
      <c r="W35" s="73">
        <f>B35-'ptfire-wild'!B34-'ptfire-rx'!B34</f>
        <v>893566.1862945219</v>
      </c>
      <c r="X35" s="73">
        <f>C35-'ptfire-wild'!C34-'ptfire-rx'!C34</f>
        <v>224983.18920947399</v>
      </c>
      <c r="Y35" s="73">
        <f>D35-'ptfire-wild'!D34-'ptfire-rx'!D34</f>
        <v>93079.166442035188</v>
      </c>
      <c r="Z35" s="73">
        <f>E35-'ptfire-wild'!E34-'ptfire-rx'!E34</f>
        <v>102601.56022397488</v>
      </c>
      <c r="AA35" s="73">
        <f>F35-'ptfire-wild'!F34-'ptfire-rx'!F34</f>
        <v>39941.671386404421</v>
      </c>
      <c r="AB35" s="73">
        <f>G35-'ptfire-wild'!G34-'ptfire-rx'!G34</f>
        <v>12839.197303044064</v>
      </c>
      <c r="AC35" s="73">
        <f>H35-'ptfire-wild'!H34-'ptfire-rx'!H34</f>
        <v>203567.268410091</v>
      </c>
    </row>
    <row r="36" spans="1:29" x14ac:dyDescent="0.25">
      <c r="A36" s="90" t="s">
        <v>198</v>
      </c>
      <c r="B36" s="73">
        <f>rail!B35+'cmv_c1c2 12'!B35+nonpt!B35+nonroad!B35+'onroad all'!Q35+'ptegu (full year)'!B35+ptnonipm!B35+pt_oilgas!B35+np_oilgas!B35+rwc!B35+'ptfire-wild'!B35+ptagfire!B35+'cmv_c3 12'!B35+'ptfire-rx'!B35+airports!B35+np_solvents!B35</f>
        <v>289534.96481140115</v>
      </c>
      <c r="C36" s="73">
        <f>rail!C35+'cmv_c1c2 12'!AO35+nonpt!C35+nonroad!C35+'onroad all'!AR35+'ptegu (full year)'!C35+ptnonipm!C35+pt_oilgas!C35+np_oilgas!C35+rwc!C35+livestock!B35+'ptfire-wild'!C35+ptagfire!C35+'cmv_c3 12'!AO35+fertilizer!B35+'ptfire-rx'!C35+airports!C35+np_solvents!C35</f>
        <v>99105.64051129666</v>
      </c>
      <c r="D36" s="73">
        <f>rail!D35+'cmv_c1c2 12'!D35+nonpt!D35+nonroad!D35+'onroad all'!AG35+'onroad all'!AT35+'onroad all'!AU35+'ptegu (full year)'!AO35+ptnonipm!D35+pt_oilgas!D35+np_oilgas!D35+rwc!D35+'ptfire-wild'!D35+ptagfire!D35+'cmv_c3 12'!D35+'ptfire-rx'!D35+airports!D35+np_solvents!D35</f>
        <v>118456.4741982058</v>
      </c>
      <c r="E36" s="73">
        <f>rail!E35+'cmv_c1c2 12'!E35+nonpt!E35+nonroad!E35+'ptegu (full year)'!E35+ptnonipm!E35+pt_oilgas!E35+np_oilgas!E35+rwc!E35+'onroad all'!BI35+afdust!BA35+'ptfire-wild'!E35+ptagfire!E35+'cmv_c3 12'!E35+'ptfire-rx'!E35+airports!E35+np_solvents!E35</f>
        <v>179000.62095846818</v>
      </c>
      <c r="F36" s="73">
        <f>rail!F35+'cmv_c1c2 12'!F35+nonpt!F35+nonroad!F35+'ptegu (full year)'!F35+ptnonipm!F35+pt_oilgas!F35+np_oilgas!F35+rwc!F35+'onroad all'!BL35+afdust!BB35+'ptfire-wild'!F35+ptagfire!F35+'cmv_c3 12'!F35+'ptfire-rx'!F35+airports!F35+np_solvents!F35</f>
        <v>42370.20107659827</v>
      </c>
      <c r="G36" s="73">
        <f>rail!G35+'cmv_c1c2 12'!G35+nonpt!G35+nonroad!G35+'onroad all'!CB35+'ptegu (full year)'!BO35+ptnonipm!G35+pt_oilgas!G35+np_oilgas!G35+rwc!G35+'ptfire-wild'!G35+ptagfire!G35+'cmv_c3 12'!G35+'ptfire-rx'!G35+airports!G35+np_solvents!G35</f>
        <v>82352.495592278676</v>
      </c>
      <c r="H36" s="73">
        <f>rail!H35+'cmv_c1c2 12'!H35+nonpt!H35+nonroad!H35+'onroad all'!CN35+'ptegu (full year)'!H35+ptnonipm!H35+pt_oilgas!H35+np_oilgas!H35+rwc!H35+'ptfire-wild'!H35+ptagfire!H35+'cmv_c3 12'!H35+livestock!C35+'ptfire-rx'!H35+np_solvents!H35+airports!H35</f>
        <v>376461.49731477001</v>
      </c>
      <c r="I36" s="36" t="s">
        <v>166</v>
      </c>
      <c r="J36" s="90"/>
      <c r="K36" s="90"/>
      <c r="L36" s="90"/>
      <c r="M36" s="90" t="s">
        <v>198</v>
      </c>
      <c r="N36" s="73">
        <f>B36+'biogenics 12'!H35</f>
        <v>331461.88471040106</v>
      </c>
      <c r="O36" s="73">
        <f t="shared" si="0"/>
        <v>99105.64051129666</v>
      </c>
      <c r="P36" s="73">
        <f>D36+'biogenics 12'!T35</f>
        <v>147478.57478493301</v>
      </c>
      <c r="Q36" s="73">
        <f t="shared" si="1"/>
        <v>179000.62095846818</v>
      </c>
      <c r="R36" s="73">
        <f t="shared" si="2"/>
        <v>42370.20107659827</v>
      </c>
      <c r="S36" s="73">
        <f t="shared" si="3"/>
        <v>82352.495592278676</v>
      </c>
      <c r="T36" s="73">
        <f>H36+'biogenics 12'!Z35</f>
        <v>500966.46623477002</v>
      </c>
      <c r="U36" s="90"/>
      <c r="V36" s="90" t="s">
        <v>198</v>
      </c>
      <c r="W36" s="73">
        <f>B36-'ptfire-wild'!B35-'ptfire-rx'!B35</f>
        <v>234377.67864140024</v>
      </c>
      <c r="X36" s="73">
        <f>C36-'ptfire-wild'!C35-'ptfire-rx'!C35</f>
        <v>98210.643292296634</v>
      </c>
      <c r="Y36" s="73">
        <f>D36-'ptfire-wild'!D35-'ptfire-rx'!D35</f>
        <v>117158.57915120579</v>
      </c>
      <c r="Z36" s="73">
        <f>E36-'ptfire-wild'!E35-'ptfire-rx'!E35</f>
        <v>172452.87146946808</v>
      </c>
      <c r="AA36" s="73">
        <f>F36-'ptfire-wild'!F35-'ptfire-rx'!F35</f>
        <v>36661.576086598157</v>
      </c>
      <c r="AB36" s="73">
        <f>G36-'ptfire-wild'!G35-'ptfire-rx'!G35</f>
        <v>81775.20090927869</v>
      </c>
      <c r="AC36" s="73">
        <f>H36-'ptfire-wild'!H35-'ptfire-rx'!H35</f>
        <v>362698.18964877009</v>
      </c>
    </row>
    <row r="37" spans="1:29" x14ac:dyDescent="0.25">
      <c r="A37" s="90" t="s">
        <v>199</v>
      </c>
      <c r="B37" s="73">
        <f>rail!B36+'cmv_c1c2 12'!B36+nonpt!B36+nonroad!B36+'onroad all'!Q36+'ptegu (full year)'!B36+ptnonipm!B36+pt_oilgas!B36+np_oilgas!B36+rwc!B36+'ptfire-wild'!B36+ptagfire!B36+'cmv_c3 12'!B36+'ptfire-rx'!B36+airports!B36+np_solvents!B36</f>
        <v>1070785.0747907104</v>
      </c>
      <c r="C37" s="73">
        <f>rail!C36+'cmv_c1c2 12'!AO36+nonpt!C36+nonroad!C36+'onroad all'!AR36+'ptegu (full year)'!C36+ptnonipm!C36+pt_oilgas!C36+np_oilgas!C36+rwc!C36+livestock!B36+'ptfire-wild'!C36+ptagfire!C36+'cmv_c3 12'!AO36+fertilizer!B36+'ptfire-rx'!C36+airports!C36+np_solvents!C36</f>
        <v>96628.389931134079</v>
      </c>
      <c r="D37" s="73">
        <f>rail!D36+'cmv_c1c2 12'!D36+nonpt!D36+nonroad!D36+'onroad all'!AG36+'onroad all'!AT36+'onroad all'!AU36+'ptegu (full year)'!AO36+ptnonipm!D36+pt_oilgas!D36+np_oilgas!D36+rwc!D36+'ptfire-wild'!D36+ptagfire!D36+'cmv_c3 12'!D36+'ptfire-rx'!D36+airports!D36+np_solvents!D36</f>
        <v>153602.06956862108</v>
      </c>
      <c r="E37" s="73">
        <f>rail!E36+'cmv_c1c2 12'!E36+nonpt!E36+nonroad!E36+'ptegu (full year)'!E36+ptnonipm!E36+pt_oilgas!E36+np_oilgas!E36+rwc!E36+'onroad all'!BI36+afdust!BA36+'ptfire-wild'!E36+ptagfire!E36+'cmv_c3 12'!E36+'ptfire-rx'!E36+airports!E36+np_solvents!E36</f>
        <v>127323.79648709405</v>
      </c>
      <c r="F37" s="73">
        <f>rail!F36+'cmv_c1c2 12'!F36+nonpt!F36+nonroad!F36+'ptegu (full year)'!F36+ptnonipm!F36+pt_oilgas!F36+np_oilgas!F36+rwc!F36+'onroad all'!BL36+afdust!BB36+'ptfire-wild'!F36+ptagfire!F36+'cmv_c3 12'!F36+'ptfire-rx'!F36+airports!F36+np_solvents!F36</f>
        <v>60060.407513975631</v>
      </c>
      <c r="G37" s="73">
        <f>rail!G36+'cmv_c1c2 12'!G36+nonpt!G36+nonroad!G36+'onroad all'!CB36+'ptegu (full year)'!BO36+ptnonipm!G36+pt_oilgas!G36+np_oilgas!G36+rwc!G36+'ptfire-wild'!G36+ptagfire!G36+'cmv_c3 12'!G36+'ptfire-rx'!G36+airports!G36+np_solvents!G36</f>
        <v>55819.792804278506</v>
      </c>
      <c r="H37" s="73">
        <f>rail!H36+'cmv_c1c2 12'!H36+nonpt!H36+nonroad!H36+'onroad all'!CN36+'ptegu (full year)'!H36+ptnonipm!H36+pt_oilgas!H36+np_oilgas!H36+rwc!H36+'ptfire-wild'!H36+ptagfire!H36+'cmv_c3 12'!H36+livestock!C36+'ptfire-rx'!H36+np_solvents!H36+airports!H36</f>
        <v>250638.66889571497</v>
      </c>
      <c r="I37" s="36" t="s">
        <v>166</v>
      </c>
      <c r="J37" s="90"/>
      <c r="K37" s="90"/>
      <c r="L37" s="90"/>
      <c r="M37" s="90" t="s">
        <v>199</v>
      </c>
      <c r="N37" s="73">
        <f>B37+'biogenics 12'!H36</f>
        <v>1113410.5687707104</v>
      </c>
      <c r="O37" s="73">
        <f t="shared" si="0"/>
        <v>96628.389931134079</v>
      </c>
      <c r="P37" s="73">
        <f>D37+'biogenics 12'!T36</f>
        <v>176081.39714345109</v>
      </c>
      <c r="Q37" s="73">
        <f t="shared" si="1"/>
        <v>127323.79648709405</v>
      </c>
      <c r="R37" s="73">
        <f t="shared" si="2"/>
        <v>60060.407513975631</v>
      </c>
      <c r="S37" s="73">
        <f t="shared" si="3"/>
        <v>55819.792804278506</v>
      </c>
      <c r="T37" s="73">
        <f>H37+'biogenics 12'!Z36</f>
        <v>511043.79088171502</v>
      </c>
      <c r="U37" s="90"/>
      <c r="V37" s="90" t="s">
        <v>199</v>
      </c>
      <c r="W37" s="73">
        <f>B37-'ptfire-wild'!B36-'ptfire-rx'!B36</f>
        <v>1043974.4942847104</v>
      </c>
      <c r="X37" s="73">
        <f>C37-'ptfire-wild'!C36-'ptfire-rx'!C36</f>
        <v>96188.340874134083</v>
      </c>
      <c r="Y37" s="73">
        <f>D37-'ptfire-wild'!D36-'ptfire-rx'!D36</f>
        <v>153143.03680962109</v>
      </c>
      <c r="Z37" s="73">
        <f>E37-'ptfire-wild'!E36-'ptfire-rx'!E36</f>
        <v>124474.52166709404</v>
      </c>
      <c r="AA37" s="73">
        <f>F37-'ptfire-wild'!F36-'ptfire-rx'!F36</f>
        <v>57632.052573975634</v>
      </c>
      <c r="AB37" s="73">
        <f>G37-'ptfire-wild'!G36-'ptfire-rx'!G36</f>
        <v>55590.149562278501</v>
      </c>
      <c r="AC37" s="73">
        <f>H37-'ptfire-wild'!H36-'ptfire-rx'!H36</f>
        <v>244235.85872371498</v>
      </c>
    </row>
    <row r="38" spans="1:29" x14ac:dyDescent="0.25">
      <c r="A38" s="90" t="s">
        <v>200</v>
      </c>
      <c r="B38" s="73">
        <f>rail!B37+'cmv_c1c2 12'!B37+nonpt!B37+nonroad!B37+'onroad all'!Q37+'ptegu (full year)'!B37+ptnonipm!B37+pt_oilgas!B37+np_oilgas!B37+rwc!B37+'ptfire-wild'!B37+ptagfire!B37+'cmv_c3 12'!B37+'ptfire-rx'!B37+airports!B37+np_solvents!B37</f>
        <v>1535291.873359906</v>
      </c>
      <c r="C38" s="73">
        <f>rail!C37+'cmv_c1c2 12'!AO37+nonpt!C37+nonroad!C37+'onroad all'!AR37+'ptegu (full year)'!C37+ptnonipm!C37+pt_oilgas!C37+np_oilgas!C37+rwc!C37+livestock!B37+'ptfire-wild'!C37+ptagfire!C37+'cmv_c3 12'!AO37+fertilizer!B37+'ptfire-rx'!C37+airports!C37+np_solvents!C37</f>
        <v>207953.51387199541</v>
      </c>
      <c r="D38" s="73">
        <f>rail!D37+'cmv_c1c2 12'!D37+nonpt!D37+nonroad!D37+'onroad all'!AG37+'onroad all'!AT37+'onroad all'!AU37+'ptegu (full year)'!AO37+ptnonipm!D37+pt_oilgas!D37+np_oilgas!D37+rwc!D37+'ptfire-wild'!D37+ptagfire!D37+'cmv_c3 12'!D37+'ptfire-rx'!D37+airports!D37+np_solvents!D37</f>
        <v>165159.57231872136</v>
      </c>
      <c r="E38" s="73">
        <f>rail!E37+'cmv_c1c2 12'!E37+nonpt!E37+nonroad!E37+'ptegu (full year)'!E37+ptnonipm!E37+pt_oilgas!E37+np_oilgas!E37+rwc!E37+'onroad all'!BI37+afdust!BA37+'ptfire-wild'!E37+ptagfire!E37+'cmv_c3 12'!E37+'ptfire-rx'!E37+airports!E37+np_solvents!E37</f>
        <v>430683.99599262461</v>
      </c>
      <c r="F38" s="73">
        <f>rail!F37+'cmv_c1c2 12'!F37+nonpt!F37+nonroad!F37+'ptegu (full year)'!F37+ptnonipm!F37+pt_oilgas!F37+np_oilgas!F37+rwc!F37+'onroad all'!BL37+afdust!BB37+'ptfire-wild'!F37+ptagfire!F37+'cmv_c3 12'!F37+'ptfire-rx'!F37+airports!F37+np_solvents!F37</f>
        <v>166101.29799608054</v>
      </c>
      <c r="G38" s="73">
        <f>rail!G37+'cmv_c1c2 12'!G37+nonpt!G37+nonroad!G37+'onroad all'!CB37+'ptegu (full year)'!BO37+ptnonipm!G37+pt_oilgas!G37+np_oilgas!G37+rwc!G37+'ptfire-wild'!G37+ptagfire!G37+'cmv_c3 12'!G37+'ptfire-rx'!G37+airports!G37+np_solvents!G37</f>
        <v>34124.508204597005</v>
      </c>
      <c r="H38" s="73">
        <f>rail!H37+'cmv_c1c2 12'!H37+nonpt!H37+nonroad!H37+'onroad all'!CN37+'ptegu (full year)'!H37+ptnonipm!H37+pt_oilgas!H37+np_oilgas!H37+rwc!H37+'ptfire-wild'!H37+ptagfire!H37+'cmv_c3 12'!H37+livestock!C37+'ptfire-rx'!H37+np_solvents!H37+airports!H37</f>
        <v>484039.09321682126</v>
      </c>
      <c r="I38" s="36" t="s">
        <v>166</v>
      </c>
      <c r="J38" s="90"/>
      <c r="K38" s="90"/>
      <c r="L38" s="90"/>
      <c r="M38" s="90" t="s">
        <v>200</v>
      </c>
      <c r="N38" s="73">
        <f>B38+'biogenics 12'!H37</f>
        <v>1619205.4439099061</v>
      </c>
      <c r="O38" s="73">
        <f t="shared" si="0"/>
        <v>207953.51387199541</v>
      </c>
      <c r="P38" s="73">
        <f>D38+'biogenics 12'!T37</f>
        <v>190527.91462395125</v>
      </c>
      <c r="Q38" s="73">
        <f t="shared" si="1"/>
        <v>430683.99599262461</v>
      </c>
      <c r="R38" s="73">
        <f t="shared" si="2"/>
        <v>166101.29799608054</v>
      </c>
      <c r="S38" s="73">
        <f t="shared" si="3"/>
        <v>34124.508204597005</v>
      </c>
      <c r="T38" s="73">
        <f>H38+'biogenics 12'!Z37</f>
        <v>942890.65799682122</v>
      </c>
      <c r="U38" s="90"/>
      <c r="V38" s="90" t="s">
        <v>200</v>
      </c>
      <c r="W38" s="73">
        <f>B38-'ptfire-wild'!B37-'ptfire-rx'!B37</f>
        <v>491164.59263691318</v>
      </c>
      <c r="X38" s="73">
        <f>C38-'ptfire-wild'!C37-'ptfire-rx'!C37</f>
        <v>190978.77467898978</v>
      </c>
      <c r="Y38" s="73">
        <f>D38-'ptfire-wild'!D37-'ptfire-rx'!D37</f>
        <v>142639.61114772523</v>
      </c>
      <c r="Z38" s="73">
        <f>E38-'ptfire-wild'!E37-'ptfire-rx'!E37</f>
        <v>310078.12474066147</v>
      </c>
      <c r="AA38" s="73">
        <f>F38-'ptfire-wild'!F37-'ptfire-rx'!F37</f>
        <v>61420.918473050973</v>
      </c>
      <c r="AB38" s="73">
        <f>G38-'ptfire-wild'!G37-'ptfire-rx'!G37</f>
        <v>23806.233140595763</v>
      </c>
      <c r="AC38" s="73">
        <f>H38-'ptfire-wild'!H37-'ptfire-rx'!H37</f>
        <v>226048.4059348678</v>
      </c>
    </row>
    <row r="39" spans="1:29" x14ac:dyDescent="0.25">
      <c r="A39" s="90" t="s">
        <v>201</v>
      </c>
      <c r="B39" s="73">
        <f>rail!B38+'cmv_c1c2 12'!B38+nonpt!B38+nonroad!B38+'onroad all'!Q38+'ptegu (full year)'!B38+ptnonipm!B38+pt_oilgas!B38+np_oilgas!B38+rwc!B38+'ptfire-wild'!B38+ptagfire!B38+'cmv_c3 12'!B38+'ptfire-rx'!B38+airports!B38+np_solvents!B38</f>
        <v>2592368.9503356256</v>
      </c>
      <c r="C39" s="73">
        <f>rail!C38+'cmv_c1c2 12'!AO38+nonpt!C38+nonroad!C38+'onroad all'!AR38+'ptegu (full year)'!C38+ptnonipm!C38+pt_oilgas!C38+np_oilgas!C38+rwc!C38+livestock!B38+'ptfire-wild'!C38+ptagfire!C38+'cmv_c3 12'!AO38+fertilizer!B38+'ptfire-rx'!C38+airports!C38+np_solvents!C38</f>
        <v>72759.828466037667</v>
      </c>
      <c r="D39" s="73">
        <f>rail!D38+'cmv_c1c2 12'!D38+nonpt!D38+nonroad!D38+'onroad all'!AG38+'onroad all'!AT38+'onroad all'!AU38+'ptegu (full year)'!AO38+ptnonipm!D38+pt_oilgas!D38+np_oilgas!D38+rwc!D38+'ptfire-wild'!D38+ptagfire!D38+'cmv_c3 12'!D38+'ptfire-rx'!D38+airports!D38+np_solvents!D38</f>
        <v>79050.626081093811</v>
      </c>
      <c r="E39" s="73">
        <f>rail!E38+'cmv_c1c2 12'!E38+nonpt!E38+nonroad!E38+'ptegu (full year)'!E38+ptnonipm!E38+pt_oilgas!E38+np_oilgas!E38+rwc!E38+'onroad all'!BI38+afdust!BA38+'ptfire-wild'!E38+ptagfire!E38+'cmv_c3 12'!E38+'ptfire-rx'!E38+airports!E38+np_solvents!E38</f>
        <v>464728.70960256102</v>
      </c>
      <c r="F39" s="73">
        <f>rail!F38+'cmv_c1c2 12'!F38+nonpt!F38+nonroad!F38+'ptegu (full year)'!F38+ptnonipm!F38+pt_oilgas!F38+np_oilgas!F38+rwc!F38+'onroad all'!BL38+afdust!BB38+'ptfire-wild'!F38+ptagfire!F38+'cmv_c3 12'!F38+'ptfire-rx'!F38+airports!F38+np_solvents!F38</f>
        <v>231787.44302231458</v>
      </c>
      <c r="G39" s="73">
        <f>rail!G38+'cmv_c1c2 12'!G38+nonpt!G38+nonroad!G38+'onroad all'!CB38+'ptegu (full year)'!BO38+ptnonipm!G38+pt_oilgas!G38+np_oilgas!G38+rwc!G38+'ptfire-wild'!G38+ptagfire!G38+'cmv_c3 12'!G38+'ptfire-rx'!G38+airports!G38+np_solvents!G38</f>
        <v>19611.916966087039</v>
      </c>
      <c r="H39" s="73">
        <f>rail!H38+'cmv_c1c2 12'!H38+nonpt!H38+nonroad!H38+'onroad all'!CN38+'ptegu (full year)'!H38+ptnonipm!H38+pt_oilgas!H38+np_oilgas!H38+rwc!H38+'ptfire-wild'!H38+ptagfire!H38+'cmv_c3 12'!H38+livestock!C38+'ptfire-rx'!H38+np_solvents!H38+airports!H38</f>
        <v>594777.19937728904</v>
      </c>
      <c r="J39" s="90"/>
      <c r="K39" s="90"/>
      <c r="L39" s="90"/>
      <c r="M39" s="90" t="s">
        <v>201</v>
      </c>
      <c r="N39" s="73">
        <f>B39+'biogenics 12'!H38</f>
        <v>2739740.2818356245</v>
      </c>
      <c r="O39" s="73">
        <f t="shared" si="0"/>
        <v>72759.828466037667</v>
      </c>
      <c r="P39" s="73">
        <f>D39+'biogenics 12'!T38</f>
        <v>93244.92581109381</v>
      </c>
      <c r="Q39" s="73">
        <f t="shared" si="1"/>
        <v>464728.70960256102</v>
      </c>
      <c r="R39" s="73">
        <f t="shared" si="2"/>
        <v>231787.44302231458</v>
      </c>
      <c r="S39" s="73">
        <f t="shared" si="3"/>
        <v>19611.916966087039</v>
      </c>
      <c r="T39" s="73">
        <f>H39+'biogenics 12'!Z38</f>
        <v>1423272.9712772882</v>
      </c>
      <c r="U39" s="90"/>
      <c r="V39" s="90" t="s">
        <v>201</v>
      </c>
      <c r="W39" s="73">
        <f>B39-'ptfire-wild'!B38-'ptfire-rx'!B38</f>
        <v>457126.85571261076</v>
      </c>
      <c r="X39" s="73">
        <f>C39-'ptfire-wild'!C38-'ptfire-rx'!C38</f>
        <v>37771.387017037254</v>
      </c>
      <c r="Y39" s="73">
        <f>D39-'ptfire-wild'!D38-'ptfire-rx'!D38</f>
        <v>51717.016093094193</v>
      </c>
      <c r="Z39" s="73">
        <f>E39-'ptfire-wild'!E38-'ptfire-rx'!E38</f>
        <v>248660.0691975581</v>
      </c>
      <c r="AA39" s="73">
        <f>F39-'ptfire-wild'!F38-'ptfire-rx'!F38</f>
        <v>48514.57772731375</v>
      </c>
      <c r="AB39" s="73">
        <f>G39-'ptfire-wild'!G38-'ptfire-rx'!G38</f>
        <v>4120.4886510867645</v>
      </c>
      <c r="AC39" s="73">
        <f>H39-'ptfire-wild'!H38-'ptfire-rx'!H38</f>
        <v>90897.223565294931</v>
      </c>
    </row>
    <row r="40" spans="1:29" x14ac:dyDescent="0.25">
      <c r="A40" s="90" t="s">
        <v>202</v>
      </c>
      <c r="B40" s="73">
        <f>rail!B39+'cmv_c1c2 12'!B39+nonpt!B39+nonroad!B39+'onroad all'!Q39+'ptegu (full year)'!B39+ptnonipm!B39+pt_oilgas!B39+np_oilgas!B39+rwc!B39+'ptfire-wild'!B39+ptagfire!B39+'cmv_c3 12'!B39+'ptfire-rx'!B39+airports!B39+np_solvents!B39</f>
        <v>1042550.3023133299</v>
      </c>
      <c r="C40" s="73">
        <f>rail!C39+'cmv_c1c2 12'!AO39+nonpt!C39+nonroad!C39+'onroad all'!AR39+'ptegu (full year)'!C39+ptnonipm!C39+pt_oilgas!C39+np_oilgas!C39+rwc!C39+livestock!B39+'ptfire-wild'!C39+ptagfire!C39+'cmv_c3 12'!AO39+fertilizer!B39+'ptfire-rx'!C39+airports!C39+np_solvents!C39</f>
        <v>69983.917904368762</v>
      </c>
      <c r="D40" s="73">
        <f>rail!D39+'cmv_c1c2 12'!D39+nonpt!D39+nonroad!D39+'onroad all'!AG39+'onroad all'!AT39+'onroad all'!AU39+'ptegu (full year)'!AO39+ptnonipm!D39+pt_oilgas!D39+np_oilgas!D39+rwc!D39+'ptfire-wild'!D39+ptagfire!D39+'cmv_c3 12'!D39+'ptfire-rx'!D39+airports!D39+np_solvents!D39</f>
        <v>196093.106678927</v>
      </c>
      <c r="E40" s="73">
        <f>rail!E39+'cmv_c1c2 12'!E39+nonpt!E39+nonroad!E39+'ptegu (full year)'!E39+ptnonipm!E39+pt_oilgas!E39+np_oilgas!E39+rwc!E39+'onroad all'!BI39+afdust!BA39+'ptfire-wild'!E39+ptagfire!E39+'cmv_c3 12'!E39+'ptfire-rx'!E39+airports!E39+np_solvents!E39</f>
        <v>98889.147741757683</v>
      </c>
      <c r="F40" s="73">
        <f>rail!F39+'cmv_c1c2 12'!F39+nonpt!F39+nonroad!F39+'ptegu (full year)'!F39+ptnonipm!F39+pt_oilgas!F39+np_oilgas!F39+rwc!F39+'onroad all'!BL39+afdust!BB39+'ptfire-wild'!F39+ptagfire!F39+'cmv_c3 12'!F39+'ptfire-rx'!F39+airports!F39+np_solvents!F39</f>
        <v>67146.954358430376</v>
      </c>
      <c r="G40" s="73">
        <f>rail!G39+'cmv_c1c2 12'!G39+nonpt!G39+nonroad!G39+'onroad all'!CB39+'ptegu (full year)'!BO39+ptnonipm!G39+pt_oilgas!G39+np_oilgas!G39+rwc!G39+'ptfire-wild'!G39+ptagfire!G39+'cmv_c3 12'!G39+'ptfire-rx'!G39+airports!G39+np_solvents!G39</f>
        <v>32860.791739815759</v>
      </c>
      <c r="H40" s="73">
        <f>rail!H39+'cmv_c1c2 12'!H39+nonpt!H39+nonroad!H39+'onroad all'!CN39+'ptegu (full year)'!H39+ptnonipm!H39+pt_oilgas!H39+np_oilgas!H39+rwc!H39+'ptfire-wild'!H39+ptagfire!H39+'cmv_c3 12'!H39+livestock!C39+'ptfire-rx'!H39+np_solvents!H39+airports!H39</f>
        <v>350980.02951901592</v>
      </c>
      <c r="I40" s="36" t="s">
        <v>166</v>
      </c>
      <c r="J40" s="90"/>
      <c r="K40" s="90"/>
      <c r="L40" s="90"/>
      <c r="M40" s="90" t="s">
        <v>202</v>
      </c>
      <c r="N40" s="73">
        <f>B40+'biogenics 12'!H39</f>
        <v>1094526.9184793299</v>
      </c>
      <c r="O40" s="73">
        <f t="shared" si="0"/>
        <v>69983.917904368762</v>
      </c>
      <c r="P40" s="73">
        <f>D40+'biogenics 12'!T39</f>
        <v>209376.52429593631</v>
      </c>
      <c r="Q40" s="73">
        <f t="shared" si="1"/>
        <v>98889.147741757683</v>
      </c>
      <c r="R40" s="73">
        <f t="shared" si="2"/>
        <v>67146.954358430376</v>
      </c>
      <c r="S40" s="73">
        <f t="shared" si="3"/>
        <v>32860.791739815759</v>
      </c>
      <c r="T40" s="73">
        <f>H40+'biogenics 12'!Z39</f>
        <v>773816.97612901498</v>
      </c>
      <c r="U40" s="90"/>
      <c r="V40" s="90" t="s">
        <v>202</v>
      </c>
      <c r="W40" s="73">
        <f>B40-'ptfire-wild'!B39-'ptfire-rx'!B39</f>
        <v>1003330.5620083299</v>
      </c>
      <c r="X40" s="73">
        <f>C40-'ptfire-wild'!C39-'ptfire-rx'!C39</f>
        <v>69338.854907368761</v>
      </c>
      <c r="Y40" s="73">
        <f>D40-'ptfire-wild'!D39-'ptfire-rx'!D39</f>
        <v>195466.23172992698</v>
      </c>
      <c r="Z40" s="73">
        <f>E40-'ptfire-wild'!E39-'ptfire-rx'!E39</f>
        <v>94808.480039757676</v>
      </c>
      <c r="AA40" s="73">
        <f>F40-'ptfire-wild'!F39-'ptfire-rx'!F39</f>
        <v>63685.577525430373</v>
      </c>
      <c r="AB40" s="73">
        <f>G40-'ptfire-wild'!G39-'ptfire-rx'!G39</f>
        <v>32538.085315815759</v>
      </c>
      <c r="AC40" s="73">
        <f>H40-'ptfire-wild'!H39-'ptfire-rx'!H39</f>
        <v>341689.34954801592</v>
      </c>
    </row>
    <row r="41" spans="1:29" x14ac:dyDescent="0.25">
      <c r="A41" s="90" t="s">
        <v>203</v>
      </c>
      <c r="B41" s="73">
        <f>rail!B40+'cmv_c1c2 12'!B40+nonpt!B40+nonroad!B40+'onroad all'!Q40+'ptegu (full year)'!B40+ptnonipm!B40+pt_oilgas!B40+np_oilgas!B40+rwc!B40+'ptfire-wild'!B40+ptagfire!B40+'cmv_c3 12'!B40+'ptfire-rx'!B40+airports!B40+np_solvents!B40</f>
        <v>64251.8334884551</v>
      </c>
      <c r="C41" s="73">
        <f>rail!C40+'cmv_c1c2 12'!AO40+nonpt!C40+nonroad!C40+'onroad all'!AR40+'ptegu (full year)'!C40+ptnonipm!C40+pt_oilgas!C40+np_oilgas!C40+rwc!C40+livestock!B40+'ptfire-wild'!C40+ptagfire!C40+'cmv_c3 12'!AO40+fertilizer!B40+'ptfire-rx'!C40+airports!C40+np_solvents!C40</f>
        <v>836.43205329387627</v>
      </c>
      <c r="D41" s="73">
        <f>rail!D40+'cmv_c1c2 12'!D40+nonpt!D40+nonroad!D40+'onroad all'!AG40+'onroad all'!AT40+'onroad all'!AU40+'ptegu (full year)'!AO40+ptnonipm!D40+pt_oilgas!D40+np_oilgas!D40+rwc!D40+'ptfire-wild'!D40+ptagfire!D40+'cmv_c3 12'!D40+'ptfire-rx'!D40+airports!D40+np_solvents!D40</f>
        <v>8258.8848450400328</v>
      </c>
      <c r="E41" s="73">
        <f>rail!E40+'cmv_c1c2 12'!E40+nonpt!E40+nonroad!E40+'ptegu (full year)'!E40+ptnonipm!E40+pt_oilgas!E40+np_oilgas!E40+rwc!E40+'onroad all'!BI40+afdust!BA40+'ptfire-wild'!E40+ptagfire!E40+'cmv_c3 12'!E40+'ptfire-rx'!E40+airports!E40+np_solvents!E40</f>
        <v>4333.6782624523739</v>
      </c>
      <c r="F41" s="73">
        <f>rail!F40+'cmv_c1c2 12'!F40+nonpt!F40+nonroad!F40+'ptegu (full year)'!F40+ptnonipm!F40+pt_oilgas!F40+np_oilgas!F40+rwc!F40+'onroad all'!BL40+afdust!BB40+'ptfire-wild'!F40+ptagfire!F40+'cmv_c3 12'!F40+'ptfire-rx'!F40+airports!F40+np_solvents!F40</f>
        <v>2903.668478400506</v>
      </c>
      <c r="G41" s="73">
        <f>rail!G40+'cmv_c1c2 12'!G40+nonpt!G40+nonroad!G40+'onroad all'!CB40+'ptegu (full year)'!BO40+ptnonipm!G40+pt_oilgas!G40+np_oilgas!G40+rwc!G40+'ptfire-wild'!G40+ptagfire!G40+'cmv_c3 12'!G40+'ptfire-rx'!G40+airports!G40+np_solvents!G40</f>
        <v>568.50394574589995</v>
      </c>
      <c r="H41" s="73">
        <f>rail!H40+'cmv_c1c2 12'!H40+nonpt!H40+nonroad!H40+'onroad all'!CN40+'ptegu (full year)'!H40+ptnonipm!H40+pt_oilgas!H40+np_oilgas!H40+rwc!H40+'ptfire-wild'!H40+ptagfire!H40+'cmv_c3 12'!H40+livestock!C40+'ptfire-rx'!H40+np_solvents!H40+airports!H40</f>
        <v>13014.11240787719</v>
      </c>
      <c r="I41" s="36" t="s">
        <v>166</v>
      </c>
      <c r="J41" s="90"/>
      <c r="K41" s="90"/>
      <c r="L41" s="90"/>
      <c r="M41" s="90" t="s">
        <v>203</v>
      </c>
      <c r="N41" s="73">
        <f>B41+'biogenics 12'!H40</f>
        <v>66033.234600455107</v>
      </c>
      <c r="O41" s="73">
        <f t="shared" si="0"/>
        <v>836.43205329387627</v>
      </c>
      <c r="P41" s="73">
        <f>D41+'biogenics 12'!T40</f>
        <v>8437.8941252400327</v>
      </c>
      <c r="Q41" s="73">
        <f t="shared" si="1"/>
        <v>4333.6782624523739</v>
      </c>
      <c r="R41" s="73">
        <f t="shared" si="2"/>
        <v>2903.668478400506</v>
      </c>
      <c r="S41" s="73">
        <f t="shared" si="3"/>
        <v>568.50394574589995</v>
      </c>
      <c r="T41" s="73">
        <f>H41+'biogenics 12'!Z40</f>
        <v>31155.887997877191</v>
      </c>
      <c r="U41" s="90"/>
      <c r="V41" s="90" t="s">
        <v>203</v>
      </c>
      <c r="W41" s="73">
        <f>B41-'ptfire-wild'!B40-'ptfire-rx'!B40</f>
        <v>63273.496374455106</v>
      </c>
      <c r="X41" s="73">
        <f>C41-'ptfire-wild'!C40-'ptfire-rx'!C40</f>
        <v>820.36857929387622</v>
      </c>
      <c r="Y41" s="73">
        <f>D41-'ptfire-wild'!D40-'ptfire-rx'!D40</f>
        <v>8245.2040950400333</v>
      </c>
      <c r="Z41" s="73">
        <f>E41-'ptfire-wild'!E40-'ptfire-rx'!E40</f>
        <v>4233.8569854523739</v>
      </c>
      <c r="AA41" s="73">
        <f>F41-'ptfire-wild'!F40-'ptfire-rx'!F40</f>
        <v>2819.074169400506</v>
      </c>
      <c r="AB41" s="73">
        <f>G41-'ptfire-wild'!G40-'ptfire-rx'!G40</f>
        <v>561.05037774589994</v>
      </c>
      <c r="AC41" s="73">
        <f>H41-'ptfire-wild'!H40-'ptfire-rx'!H40</f>
        <v>12783.199868877191</v>
      </c>
    </row>
    <row r="42" spans="1:29" x14ac:dyDescent="0.25">
      <c r="A42" s="90" t="s">
        <v>204</v>
      </c>
      <c r="B42" s="73">
        <f>rail!B41+'cmv_c1c2 12'!B41+nonpt!B41+nonroad!B41+'onroad all'!Q41+'ptegu (full year)'!B41+ptnonipm!B41+pt_oilgas!B41+np_oilgas!B41+rwc!B41+'ptfire-wild'!B41+ptagfire!B41+'cmv_c3 12'!B41+'ptfire-rx'!B41+airports!B41+np_solvents!B41</f>
        <v>880248.16326079622</v>
      </c>
      <c r="C42" s="73">
        <f>rail!C41+'cmv_c1c2 12'!AO41+nonpt!C41+nonroad!C41+'onroad all'!AR41+'ptegu (full year)'!C41+ptnonipm!C41+pt_oilgas!C41+np_oilgas!C41+rwc!C41+livestock!B41+'ptfire-wild'!C41+ptagfire!C41+'cmv_c3 12'!AO41+fertilizer!B41+'ptfire-rx'!C41+airports!C41+np_solvents!C41</f>
        <v>41008.277846239427</v>
      </c>
      <c r="D42" s="73">
        <f>rail!D41+'cmv_c1c2 12'!D41+nonpt!D41+nonroad!D41+'onroad all'!AG41+'onroad all'!AT41+'onroad all'!AU41+'ptegu (full year)'!AO41+ptnonipm!D41+pt_oilgas!D41+np_oilgas!D41+rwc!D41+'ptfire-wild'!D41+ptagfire!D41+'cmv_c3 12'!D41+'ptfire-rx'!D41+airports!D41+np_solvents!D41</f>
        <v>74927.751329438383</v>
      </c>
      <c r="E42" s="73">
        <f>rail!E41+'cmv_c1c2 12'!E41+nonpt!E41+nonroad!E41+'ptegu (full year)'!E41+ptnonipm!E41+pt_oilgas!E41+np_oilgas!E41+rwc!E41+'onroad all'!BI41+afdust!BA41+'ptfire-wild'!E41+ptagfire!E41+'cmv_c3 12'!E41+'ptfire-rx'!E41+airports!E41+np_solvents!E41</f>
        <v>106239.51162886653</v>
      </c>
      <c r="F42" s="73">
        <f>rail!F41+'cmv_c1c2 12'!F41+nonpt!F41+nonroad!F41+'ptegu (full year)'!F41+ptnonipm!F41+pt_oilgas!F41+np_oilgas!F41+rwc!F41+'onroad all'!BL41+afdust!BB41+'ptfire-wild'!F41+ptagfire!F41+'cmv_c3 12'!F41+'ptfire-rx'!F41+airports!F41+np_solvents!F41</f>
        <v>63523.11535346882</v>
      </c>
      <c r="G42" s="73">
        <f>rail!G41+'cmv_c1c2 12'!G41+nonpt!G41+nonroad!G41+'onroad all'!CB41+'ptegu (full year)'!BO41+ptnonipm!G41+pt_oilgas!G41+np_oilgas!G41+rwc!G41+'ptfire-wild'!G41+ptagfire!G41+'cmv_c3 12'!G41+'ptfire-rx'!G41+airports!G41+np_solvents!G41</f>
        <v>17572.671874325002</v>
      </c>
      <c r="H42" s="73">
        <f>rail!H41+'cmv_c1c2 12'!H41+nonpt!H41+nonroad!H41+'onroad all'!CN41+'ptegu (full year)'!H41+ptnonipm!H41+pt_oilgas!H41+np_oilgas!H41+rwc!H41+'ptfire-wild'!H41+ptagfire!H41+'cmv_c3 12'!H41+livestock!C41+'ptfire-rx'!H41+np_solvents!H41+airports!H41</f>
        <v>182747.83133867293</v>
      </c>
      <c r="I42" s="36" t="s">
        <v>166</v>
      </c>
      <c r="J42" s="90"/>
      <c r="K42" s="90"/>
      <c r="L42" s="90"/>
      <c r="M42" s="90" t="s">
        <v>204</v>
      </c>
      <c r="N42" s="73">
        <f>B42+'biogenics 12'!H41</f>
        <v>957600.43416079623</v>
      </c>
      <c r="O42" s="73">
        <f t="shared" si="0"/>
        <v>41008.277846239427</v>
      </c>
      <c r="P42" s="73">
        <f>D42+'biogenics 12'!T41</f>
        <v>87285.281949438388</v>
      </c>
      <c r="Q42" s="73">
        <f t="shared" si="1"/>
        <v>106239.51162886653</v>
      </c>
      <c r="R42" s="73">
        <f t="shared" si="2"/>
        <v>63523.11535346882</v>
      </c>
      <c r="S42" s="73">
        <f t="shared" si="3"/>
        <v>17572.671874325002</v>
      </c>
      <c r="T42" s="73">
        <f>H42+'biogenics 12'!Z41</f>
        <v>946826.3729386729</v>
      </c>
      <c r="U42" s="90"/>
      <c r="V42" s="90" t="s">
        <v>204</v>
      </c>
      <c r="W42" s="73">
        <f>B42-'ptfire-wild'!B41-'ptfire-rx'!B41</f>
        <v>579678.79435978993</v>
      </c>
      <c r="X42" s="73">
        <f>C42-'ptfire-wild'!C41-'ptfire-rx'!C41</f>
        <v>36058.973881239406</v>
      </c>
      <c r="Y42" s="73">
        <f>D42-'ptfire-wild'!D41-'ptfire-rx'!D41</f>
        <v>69531.988059438445</v>
      </c>
      <c r="Z42" s="73">
        <f>E42-'ptfire-wild'!E41-'ptfire-rx'!E41</f>
        <v>74313.68872086615</v>
      </c>
      <c r="AA42" s="73">
        <f>F42-'ptfire-wild'!F41-'ptfire-rx'!F41</f>
        <v>36398.757133468964</v>
      </c>
      <c r="AB42" s="73">
        <f>G42-'ptfire-wild'!G41-'ptfire-rx'!G41</f>
        <v>14919.739021325011</v>
      </c>
      <c r="AC42" s="73">
        <f>H42-'ptfire-wild'!H41-'ptfire-rx'!H41</f>
        <v>111216.06098867393</v>
      </c>
    </row>
    <row r="43" spans="1:29" x14ac:dyDescent="0.25">
      <c r="A43" s="90" t="s">
        <v>205</v>
      </c>
      <c r="B43" s="73">
        <f>rail!B42+'cmv_c1c2 12'!B42+nonpt!B42+nonroad!B42+'onroad all'!Q42+'ptegu (full year)'!B42+ptnonipm!B42+pt_oilgas!B42+np_oilgas!B42+rwc!B42+'ptfire-wild'!B42+ptagfire!B42+'cmv_c3 12'!B42+'ptfire-rx'!B42+airports!B42+np_solvents!B42</f>
        <v>187628.53721187889</v>
      </c>
      <c r="C43" s="73">
        <f>rail!C42+'cmv_c1c2 12'!AO42+nonpt!C42+nonroad!C42+'onroad all'!AR42+'ptegu (full year)'!C42+ptnonipm!C42+pt_oilgas!C42+np_oilgas!C42+rwc!C42+livestock!B42+'ptfire-wild'!C42+ptagfire!C42+'cmv_c3 12'!AO42+fertilizer!B42+'ptfire-rx'!C42+airports!C42+np_solvents!C42</f>
        <v>128568.0167110122</v>
      </c>
      <c r="D43" s="73">
        <f>rail!D42+'cmv_c1c2 12'!D42+nonpt!D42+nonroad!D42+'onroad all'!AG42+'onroad all'!AT42+'onroad all'!AU42+'ptegu (full year)'!AO42+ptnonipm!D42+pt_oilgas!D42+np_oilgas!D42+rwc!D42+'ptfire-wild'!D42+ptagfire!D42+'cmv_c3 12'!D42+'ptfire-rx'!D42+airports!D42+np_solvents!D42</f>
        <v>21417.109419469642</v>
      </c>
      <c r="E43" s="73">
        <f>rail!E42+'cmv_c1c2 12'!E42+nonpt!E42+nonroad!E42+'ptegu (full year)'!E42+ptnonipm!E42+pt_oilgas!E42+np_oilgas!E42+rwc!E42+'onroad all'!BI42+afdust!BA42+'ptfire-wild'!E42+ptagfire!E42+'cmv_c3 12'!E42+'ptfire-rx'!E42+airports!E42+np_solvents!E42</f>
        <v>103755.64586130164</v>
      </c>
      <c r="F43" s="73">
        <f>rail!F42+'cmv_c1c2 12'!F42+nonpt!F42+nonroad!F42+'ptegu (full year)'!F42+ptnonipm!F42+pt_oilgas!F42+np_oilgas!F42+rwc!F42+'onroad all'!BL42+afdust!BB42+'ptfire-wild'!F42+ptagfire!F42+'cmv_c3 12'!F42+'ptfire-rx'!F42+airports!F42+np_solvents!F42</f>
        <v>28082.020052223517</v>
      </c>
      <c r="G43" s="73">
        <f>rail!G42+'cmv_c1c2 12'!G42+nonpt!G42+nonroad!G42+'onroad all'!CB42+'ptegu (full year)'!BO42+ptnonipm!G42+pt_oilgas!G42+np_oilgas!G42+rwc!G42+'ptfire-wild'!G42+ptagfire!G42+'cmv_c3 12'!G42+'ptfire-rx'!G42+airports!G42+np_solvents!G42</f>
        <v>3463.467478658823</v>
      </c>
      <c r="H43" s="73">
        <f>rail!H42+'cmv_c1c2 12'!H42+nonpt!H42+nonroad!H42+'onroad all'!CN42+'ptegu (full year)'!H42+ptnonipm!H42+pt_oilgas!H42+np_oilgas!H42+rwc!H42+'ptfire-wild'!H42+ptagfire!H42+'cmv_c3 12'!H42+livestock!C42+'ptfire-rx'!H42+np_solvents!H42+airports!H42</f>
        <v>64535.677307552338</v>
      </c>
      <c r="I43" s="36" t="s">
        <v>166</v>
      </c>
      <c r="J43" s="90"/>
      <c r="K43" s="90"/>
      <c r="L43" s="90"/>
      <c r="M43" s="90" t="s">
        <v>205</v>
      </c>
      <c r="N43" s="73">
        <f>B43+'biogenics 12'!H42</f>
        <v>238868.20833687889</v>
      </c>
      <c r="O43" s="73">
        <f t="shared" si="0"/>
        <v>128568.0167110122</v>
      </c>
      <c r="P43" s="73">
        <f>D43+'biogenics 12'!T42</f>
        <v>48615.982153766243</v>
      </c>
      <c r="Q43" s="73">
        <f t="shared" si="1"/>
        <v>103755.64586130164</v>
      </c>
      <c r="R43" s="73">
        <f t="shared" si="2"/>
        <v>28082.020052223517</v>
      </c>
      <c r="S43" s="73">
        <f t="shared" si="3"/>
        <v>3463.467478658823</v>
      </c>
      <c r="T43" s="73">
        <f>H43+'biogenics 12'!Z42</f>
        <v>233007.47912855234</v>
      </c>
      <c r="U43" s="90"/>
      <c r="V43" s="90" t="s">
        <v>205</v>
      </c>
      <c r="W43" s="73">
        <f>B43-'ptfire-wild'!B42-'ptfire-rx'!B42</f>
        <v>99300.349547879989</v>
      </c>
      <c r="X43" s="73">
        <f>C43-'ptfire-wild'!C42-'ptfire-rx'!C42</f>
        <v>127124.7146310122</v>
      </c>
      <c r="Y43" s="73">
        <f>D43-'ptfire-wild'!D42-'ptfire-rx'!D42</f>
        <v>20191.634785469658</v>
      </c>
      <c r="Z43" s="73">
        <f>E43-'ptfire-wild'!E42-'ptfire-rx'!E42</f>
        <v>94605.806600301788</v>
      </c>
      <c r="AA43" s="73">
        <f>F43-'ptfire-wild'!F42-'ptfire-rx'!F42</f>
        <v>20275.996885223478</v>
      </c>
      <c r="AB43" s="73">
        <f>G43-'ptfire-wild'!G42-'ptfire-rx'!G42</f>
        <v>2794.7741246588303</v>
      </c>
      <c r="AC43" s="73">
        <f>H43-'ptfire-wild'!H42-'ptfire-rx'!H42</f>
        <v>43496.313325551993</v>
      </c>
    </row>
    <row r="44" spans="1:29" x14ac:dyDescent="0.25">
      <c r="A44" s="90" t="s">
        <v>206</v>
      </c>
      <c r="B44" s="73">
        <f>rail!B43+'cmv_c1c2 12'!B43+nonpt!B43+nonroad!B43+'onroad all'!Q43+'ptegu (full year)'!B43+ptnonipm!B43+pt_oilgas!B43+np_oilgas!B43+rwc!B43+'ptfire-wild'!B43+ptagfire!B43+'cmv_c3 12'!B43+'ptfire-rx'!B43+airports!B43+np_solvents!B43</f>
        <v>773991.78546849859</v>
      </c>
      <c r="C44" s="73">
        <f>rail!C43+'cmv_c1c2 12'!AO43+nonpt!C43+nonroad!C43+'onroad all'!AR43+'ptegu (full year)'!C43+ptnonipm!C43+pt_oilgas!C43+np_oilgas!C43+rwc!C43+livestock!B43+'ptfire-wild'!C43+ptagfire!C43+'cmv_c3 12'!AO43+fertilizer!B43+'ptfire-rx'!C43+airports!C43+np_solvents!C43</f>
        <v>34344.470203368975</v>
      </c>
      <c r="D44" s="73">
        <f>rail!D43+'cmv_c1c2 12'!D43+nonpt!D43+nonroad!D43+'onroad all'!AG43+'onroad all'!AT43+'onroad all'!AU43+'ptegu (full year)'!AO43+ptnonipm!D43+pt_oilgas!D43+np_oilgas!D43+rwc!D43+'ptfire-wild'!D43+ptagfire!D43+'cmv_c3 12'!D43+'ptfire-rx'!D43+airports!D43+np_solvents!D43</f>
        <v>91386.867834203425</v>
      </c>
      <c r="E44" s="73">
        <f>rail!E43+'cmv_c1c2 12'!E43+nonpt!E43+nonroad!E43+'ptegu (full year)'!E43+ptnonipm!E43+pt_oilgas!E43+np_oilgas!E43+rwc!E43+'onroad all'!BI43+afdust!BA43+'ptfire-wild'!E43+ptagfire!E43+'cmv_c3 12'!E43+'ptfire-rx'!E43+airports!E43+np_solvents!E43</f>
        <v>91889.856656368589</v>
      </c>
      <c r="F44" s="73">
        <f>rail!F43+'cmv_c1c2 12'!F43+nonpt!F43+nonroad!F43+'ptegu (full year)'!F43+ptnonipm!F43+pt_oilgas!F43+np_oilgas!F43+rwc!F43+'onroad all'!BL43+afdust!BB43+'ptfire-wild'!F43+ptagfire!F43+'cmv_c3 12'!F43+'ptfire-rx'!F43+airports!F43+np_solvents!F43</f>
        <v>52868.220315247592</v>
      </c>
      <c r="G44" s="73">
        <f>rail!G43+'cmv_c1c2 12'!G43+nonpt!G43+nonroad!G43+'onroad all'!CB43+'ptegu (full year)'!BO43+ptnonipm!G43+pt_oilgas!G43+np_oilgas!G43+rwc!G43+'ptfire-wild'!G43+ptagfire!G43+'cmv_c3 12'!G43+'ptfire-rx'!G43+airports!G43+np_solvents!G43</f>
        <v>15341.352427773465</v>
      </c>
      <c r="H44" s="73">
        <f>rail!H43+'cmv_c1c2 12'!H43+nonpt!H43+nonroad!H43+'onroad all'!CN43+'ptegu (full year)'!H43+ptnonipm!H43+pt_oilgas!H43+np_oilgas!H43+rwc!H43+'ptfire-wild'!H43+ptagfire!H43+'cmv_c3 12'!H43+livestock!C43+'ptfire-rx'!H43+np_solvents!H43+airports!H43</f>
        <v>180668.51999913334</v>
      </c>
      <c r="I44" s="36" t="s">
        <v>166</v>
      </c>
      <c r="J44" s="90"/>
      <c r="K44" s="90"/>
      <c r="L44" s="90"/>
      <c r="M44" s="90" t="s">
        <v>206</v>
      </c>
      <c r="N44" s="73">
        <f>B44+'biogenics 12'!H43</f>
        <v>842757.46739849856</v>
      </c>
      <c r="O44" s="73">
        <f t="shared" si="0"/>
        <v>34344.470203368975</v>
      </c>
      <c r="P44" s="73">
        <f>D44+'biogenics 12'!T43</f>
        <v>111686.07326661333</v>
      </c>
      <c r="Q44" s="73">
        <f t="shared" si="1"/>
        <v>91889.856656368589</v>
      </c>
      <c r="R44" s="73">
        <f t="shared" si="2"/>
        <v>52868.220315247592</v>
      </c>
      <c r="S44" s="73">
        <f t="shared" si="3"/>
        <v>15341.352427773465</v>
      </c>
      <c r="T44" s="73">
        <f>H44+'biogenics 12'!Z43</f>
        <v>851354.10193913325</v>
      </c>
      <c r="U44" s="90"/>
      <c r="V44" s="90" t="s">
        <v>206</v>
      </c>
      <c r="W44" s="73">
        <f>B44-'ptfire-wild'!B43-'ptfire-rx'!B43</f>
        <v>648850.2249594999</v>
      </c>
      <c r="X44" s="73">
        <f>C44-'ptfire-wild'!C43-'ptfire-rx'!C43</f>
        <v>32281.971612368983</v>
      </c>
      <c r="Y44" s="73">
        <f>D44-'ptfire-wild'!D43-'ptfire-rx'!D43</f>
        <v>88865.730292203385</v>
      </c>
      <c r="Z44" s="73">
        <f>E44-'ptfire-wild'!E43-'ptfire-rx'!E43</f>
        <v>78277.563461368758</v>
      </c>
      <c r="AA44" s="73">
        <f>F44-'ptfire-wild'!F43-'ptfire-rx'!F43</f>
        <v>41277.272646247751</v>
      </c>
      <c r="AB44" s="73">
        <f>G44-'ptfire-wild'!G43-'ptfire-rx'!G43</f>
        <v>14153.49040377347</v>
      </c>
      <c r="AC44" s="73">
        <f>H44-'ptfire-wild'!H43-'ptfire-rx'!H43</f>
        <v>150710.30601413298</v>
      </c>
    </row>
    <row r="45" spans="1:29" x14ac:dyDescent="0.25">
      <c r="A45" s="90" t="s">
        <v>207</v>
      </c>
      <c r="B45" s="73">
        <f>rail!B44+'cmv_c1c2 12'!B44+nonpt!B44+nonroad!B44+'onroad all'!Q44+'ptegu (full year)'!B44+ptnonipm!B44+pt_oilgas!B44+np_oilgas!B44+rwc!B44+'ptfire-wild'!B44+ptagfire!B44+'cmv_c3 12'!B44+'ptfire-rx'!B44+airports!B44+np_solvents!B44</f>
        <v>2897805.0056625153</v>
      </c>
      <c r="C45" s="73">
        <f>rail!C44+'cmv_c1c2 12'!AO44+nonpt!C44+nonroad!C44+'onroad all'!AR44+'ptegu (full year)'!C44+ptnonipm!C44+pt_oilgas!C44+np_oilgas!C44+rwc!C44+livestock!B44+'ptfire-wild'!C44+ptagfire!C44+'cmv_c3 12'!AO44+fertilizer!B44+'ptfire-rx'!C44+airports!C44+np_solvents!C44</f>
        <v>544761.6020712005</v>
      </c>
      <c r="D45" s="73">
        <f>rail!D44+'cmv_c1c2 12'!D44+nonpt!D44+nonroad!D44+'onroad all'!AG44+'onroad all'!AT44+'onroad all'!AU44+'ptegu (full year)'!AO44+ptnonipm!D44+pt_oilgas!D44+np_oilgas!D44+rwc!D44+'ptfire-wild'!D44+ptagfire!D44+'cmv_c3 12'!D44+'ptfire-rx'!D44+airports!D44+np_solvents!D44</f>
        <v>651174.56280387996</v>
      </c>
      <c r="E45" s="73">
        <f>rail!E44+'cmv_c1c2 12'!E44+nonpt!E44+nonroad!E44+'ptegu (full year)'!E44+ptnonipm!E44+pt_oilgas!E44+np_oilgas!E44+rwc!E44+'onroad all'!BI44+afdust!BA44+'ptfire-wild'!E44+ptagfire!E44+'cmv_c3 12'!E44+'ptfire-rx'!E44+airports!E44+np_solvents!E44</f>
        <v>877712.7658293565</v>
      </c>
      <c r="F45" s="73">
        <f>rail!F44+'cmv_c1c2 12'!F44+nonpt!F44+nonroad!F44+'ptegu (full year)'!F44+ptnonipm!F44+pt_oilgas!F44+np_oilgas!F44+rwc!F44+'onroad all'!BL44+afdust!BB44+'ptfire-wild'!F44+ptagfire!F44+'cmv_c3 12'!F44+'ptfire-rx'!F44+airports!F44+np_solvents!F44</f>
        <v>263488.65195684758</v>
      </c>
      <c r="G45" s="73">
        <f>rail!G44+'cmv_c1c2 12'!G44+nonpt!G44+nonroad!G44+'onroad all'!CB44+'ptegu (full year)'!BO44+ptnonipm!G44+pt_oilgas!G44+np_oilgas!G44+rwc!G44+'ptfire-wild'!G44+ptagfire!G44+'cmv_c3 12'!G44+'ptfire-rx'!G44+airports!G44+np_solvents!G44</f>
        <v>128764.28832801295</v>
      </c>
      <c r="H45" s="73">
        <f>rail!H44+'cmv_c1c2 12'!H44+nonpt!H44+nonroad!H44+'onroad all'!CN44+'ptegu (full year)'!H44+ptnonipm!H44+pt_oilgas!H44+np_oilgas!H44+rwc!H44+'ptfire-wild'!H44+ptagfire!H44+'cmv_c3 12'!H44+livestock!C44+'ptfire-rx'!H44+np_solvents!H44+airports!H44</f>
        <v>1666754.1189059522</v>
      </c>
      <c r="I45" s="36" t="s">
        <v>166</v>
      </c>
      <c r="J45" s="90"/>
      <c r="K45" s="90"/>
      <c r="L45" s="90"/>
      <c r="M45" s="90" t="s">
        <v>207</v>
      </c>
      <c r="N45" s="73">
        <f>B45+'biogenics 12'!H44</f>
        <v>3320321.4324825155</v>
      </c>
      <c r="O45" s="73">
        <f t="shared" si="0"/>
        <v>544761.6020712005</v>
      </c>
      <c r="P45" s="73">
        <f>D45+'biogenics 12'!T44</f>
        <v>750854.92688527994</v>
      </c>
      <c r="Q45" s="73">
        <f t="shared" si="1"/>
        <v>877712.7658293565</v>
      </c>
      <c r="R45" s="73">
        <f t="shared" si="2"/>
        <v>263488.65195684758</v>
      </c>
      <c r="S45" s="73">
        <f t="shared" si="3"/>
        <v>128764.28832801295</v>
      </c>
      <c r="T45" s="73">
        <f>H45+'biogenics 12'!Z44</f>
        <v>3775243.944955952</v>
      </c>
      <c r="U45" s="90"/>
      <c r="V45" s="90" t="s">
        <v>207</v>
      </c>
      <c r="W45" s="73">
        <f>B45-'ptfire-wild'!B44-'ptfire-rx'!B44</f>
        <v>1984746.8182233986</v>
      </c>
      <c r="X45" s="73">
        <f>C45-'ptfire-wild'!C44-'ptfire-rx'!C44</f>
        <v>529829.96307719557</v>
      </c>
      <c r="Y45" s="73">
        <f>D45-'ptfire-wild'!D44-'ptfire-rx'!D44</f>
        <v>632114.03603988199</v>
      </c>
      <c r="Z45" s="73">
        <f>E45-'ptfire-wild'!E44-'ptfire-rx'!E44</f>
        <v>775005.17756832694</v>
      </c>
      <c r="AA45" s="73">
        <f>F45-'ptfire-wild'!F44-'ptfire-rx'!F44</f>
        <v>175053.77604583095</v>
      </c>
      <c r="AB45" s="73">
        <f>G45-'ptfire-wild'!G44-'ptfire-rx'!G44</f>
        <v>119918.3758340104</v>
      </c>
      <c r="AC45" s="73">
        <f>H45-'ptfire-wild'!H44-'ptfire-rx'!H44</f>
        <v>1444271.8709690098</v>
      </c>
    </row>
    <row r="46" spans="1:29" x14ac:dyDescent="0.25">
      <c r="A46" s="90" t="s">
        <v>208</v>
      </c>
      <c r="B46" s="73">
        <f>rail!B45+'cmv_c1c2 12'!B45+nonpt!B45+nonroad!B45+'onroad all'!Q45+'ptegu (full year)'!B45+ptnonipm!B45+pt_oilgas!B45+np_oilgas!B45+rwc!B45+'ptfire-wild'!B45+ptagfire!B45+'cmv_c3 12'!B45+'ptfire-rx'!B45+airports!B45+np_solvents!B45</f>
        <v>923016.71669619181</v>
      </c>
      <c r="C46" s="73">
        <f>rail!C45+'cmv_c1c2 12'!AO45+nonpt!C45+nonroad!C45+'onroad all'!AR45+'ptegu (full year)'!C45+ptnonipm!C45+pt_oilgas!C45+np_oilgas!C45+rwc!C45+livestock!B45+'ptfire-wild'!C45+ptagfire!C45+'cmv_c3 12'!AO45+fertilizer!B45+'ptfire-rx'!C45+airports!C45+np_solvents!C45</f>
        <v>61801.226215467825</v>
      </c>
      <c r="D46" s="73">
        <f>rail!D45+'cmv_c1c2 12'!D45+nonpt!D45+nonroad!D45+'onroad all'!AG45+'onroad all'!AT45+'onroad all'!AU45+'ptegu (full year)'!AO45+ptnonipm!D45+pt_oilgas!D45+np_oilgas!D45+rwc!D45+'ptfire-wild'!D45+ptagfire!D45+'cmv_c3 12'!D45+'ptfire-rx'!D45+airports!D45+np_solvents!D45</f>
        <v>77135.459801810837</v>
      </c>
      <c r="E46" s="73">
        <f>rail!E45+'cmv_c1c2 12'!E45+nonpt!E45+nonroad!E45+'ptegu (full year)'!E45+ptnonipm!E45+pt_oilgas!E45+np_oilgas!E45+rwc!E45+'onroad all'!BI45+afdust!BA45+'ptfire-wild'!E45+ptagfire!E45+'cmv_c3 12'!E45+'ptfire-rx'!E45+airports!E45+np_solvents!E45</f>
        <v>167690.90611569138</v>
      </c>
      <c r="F46" s="73">
        <f>rail!F45+'cmv_c1c2 12'!F45+nonpt!F45+nonroad!F45+'ptegu (full year)'!F45+ptnonipm!F45+pt_oilgas!F45+np_oilgas!F45+rwc!F45+'onroad all'!BL45+afdust!BB45+'ptfire-wild'!F45+ptagfire!F45+'cmv_c3 12'!F45+'ptfire-rx'!F45+airports!F45+np_solvents!F45</f>
        <v>76963.258374722296</v>
      </c>
      <c r="G46" s="73">
        <f>rail!G45+'cmv_c1c2 12'!G45+nonpt!G45+nonroad!G45+'onroad all'!CB45+'ptegu (full year)'!BO45+ptnonipm!G45+pt_oilgas!G45+np_oilgas!G45+rwc!G45+'ptfire-wild'!G45+ptagfire!G45+'cmv_c3 12'!G45+'ptfire-rx'!G45+airports!G45+np_solvents!G45</f>
        <v>15155.28367911597</v>
      </c>
      <c r="H46" s="73">
        <f>rail!H45+'cmv_c1c2 12'!H45+nonpt!H45+nonroad!H45+'onroad all'!CN45+'ptegu (full year)'!H45+ptnonipm!H45+pt_oilgas!H45+np_oilgas!H45+rwc!H45+'ptfire-wild'!H45+ptagfire!H45+'cmv_c3 12'!H45+livestock!C45+'ptfire-rx'!H45+np_solvents!H45+airports!H45</f>
        <v>356175.47455237975</v>
      </c>
      <c r="J46" s="90"/>
      <c r="K46" s="90"/>
      <c r="L46" s="90"/>
      <c r="M46" s="90" t="s">
        <v>208</v>
      </c>
      <c r="N46" s="73">
        <f>B46+'biogenics 12'!H45</f>
        <v>989411.29776619165</v>
      </c>
      <c r="O46" s="73">
        <f t="shared" si="0"/>
        <v>61801.226215467825</v>
      </c>
      <c r="P46" s="73">
        <f>D46+'biogenics 12'!T45</f>
        <v>89549.425907720841</v>
      </c>
      <c r="Q46" s="73">
        <f t="shared" si="1"/>
        <v>167690.90611569138</v>
      </c>
      <c r="R46" s="73">
        <f t="shared" si="2"/>
        <v>76963.258374722296</v>
      </c>
      <c r="S46" s="73">
        <f t="shared" si="3"/>
        <v>15155.28367911597</v>
      </c>
      <c r="T46" s="73">
        <f>H46+'biogenics 12'!Z45</f>
        <v>633444.5368523798</v>
      </c>
      <c r="U46" s="90"/>
      <c r="V46" s="90" t="s">
        <v>208</v>
      </c>
      <c r="W46" s="73">
        <f>B46-'ptfire-wild'!B45-'ptfire-rx'!B45</f>
        <v>255696.25906319005</v>
      </c>
      <c r="X46" s="73">
        <f>C46-'ptfire-wild'!C45-'ptfire-rx'!C45</f>
        <v>50853.280262467793</v>
      </c>
      <c r="Y46" s="73">
        <f>D46-'ptfire-wild'!D45-'ptfire-rx'!D45</f>
        <v>68122.024169810815</v>
      </c>
      <c r="Z46" s="73">
        <f>E46-'ptfire-wild'!E45-'ptfire-rx'!E45</f>
        <v>99828.656116691534</v>
      </c>
      <c r="AA46" s="73">
        <f>F46-'ptfire-wild'!F45-'ptfire-rx'!F45</f>
        <v>19432.059107722336</v>
      </c>
      <c r="AB46" s="73">
        <f>G46-'ptfire-wild'!G45-'ptfire-rx'!G45</f>
        <v>10169.03509011598</v>
      </c>
      <c r="AC46" s="73">
        <f>H46-'ptfire-wild'!H45-'ptfire-rx'!H45</f>
        <v>198681.71666637994</v>
      </c>
    </row>
    <row r="47" spans="1:29" x14ac:dyDescent="0.25">
      <c r="A47" s="90" t="s">
        <v>209</v>
      </c>
      <c r="B47" s="73">
        <f>rail!B46+'cmv_c1c2 12'!B46+nonpt!B46+nonroad!B46+'onroad all'!Q46+'ptegu (full year)'!B46+ptnonipm!B46+pt_oilgas!B46+np_oilgas!B46+rwc!B46+'ptfire-wild'!B46+ptagfire!B46+'cmv_c3 12'!B46+'ptfire-rx'!B46+airports!B46+np_solvents!B46</f>
        <v>100967.1524161079</v>
      </c>
      <c r="C47" s="73">
        <f>rail!C46+'cmv_c1c2 12'!AO46+nonpt!C46+nonroad!C46+'onroad all'!AR46+'ptegu (full year)'!C46+ptnonipm!C46+pt_oilgas!C46+np_oilgas!C46+rwc!C46+livestock!B46+'ptfire-wild'!C46+ptagfire!C46+'cmv_c3 12'!AO46+fertilizer!B46+'ptfire-rx'!C46+airports!C46+np_solvents!C46</f>
        <v>6257.6794405844757</v>
      </c>
      <c r="D47" s="73">
        <f>rail!D46+'cmv_c1c2 12'!D46+nonpt!D46+nonroad!D46+'onroad all'!AG46+'onroad all'!AT46+'onroad all'!AU46+'ptegu (full year)'!AO46+ptnonipm!D46+pt_oilgas!D46+np_oilgas!D46+rwc!D46+'ptfire-wild'!D46+ptagfire!D46+'cmv_c3 12'!D46+'ptfire-rx'!D46+airports!D46+np_solvents!D46</f>
        <v>8540.8593952606716</v>
      </c>
      <c r="E47" s="73">
        <f>rail!E46+'cmv_c1c2 12'!E46+nonpt!E46+nonroad!E46+'ptegu (full year)'!E46+ptnonipm!E46+pt_oilgas!E46+np_oilgas!E46+rwc!E46+'onroad all'!BI46+afdust!BA46+'ptfire-wild'!E46+ptagfire!E46+'cmv_c3 12'!E46+'ptfire-rx'!E46+airports!E46+np_solvents!E46</f>
        <v>16104.457624580802</v>
      </c>
      <c r="F47" s="73">
        <f>rail!F46+'cmv_c1c2 12'!F46+nonpt!F46+nonroad!F46+'ptegu (full year)'!F46+ptnonipm!F46+pt_oilgas!F46+np_oilgas!F46+rwc!F46+'onroad all'!BL46+afdust!BB46+'ptfire-wild'!F46+ptagfire!F46+'cmv_c3 12'!F46+'ptfire-rx'!F46+airports!F46+np_solvents!F46</f>
        <v>8242.3438824464829</v>
      </c>
      <c r="G47" s="73">
        <f>rail!G46+'cmv_c1c2 12'!G46+nonpt!G46+nonroad!G46+'onroad all'!CB46+'ptegu (full year)'!BO46+ptnonipm!G46+pt_oilgas!G46+np_oilgas!G46+rwc!G46+'ptfire-wild'!G46+ptagfire!G46+'cmv_c3 12'!G46+'ptfire-rx'!G46+airports!G46+np_solvents!G46</f>
        <v>389.75959314390008</v>
      </c>
      <c r="H47" s="73">
        <f>rail!H46+'cmv_c1c2 12'!H46+nonpt!H46+nonroad!H46+'onroad all'!CN46+'ptegu (full year)'!H46+ptnonipm!H46+pt_oilgas!H46+np_oilgas!H46+rwc!H46+'ptfire-wild'!H46+ptagfire!H46+'cmv_c3 12'!H46+livestock!C46+'ptfire-rx'!H46+np_solvents!H46+airports!H46</f>
        <v>17737.855119662501</v>
      </c>
      <c r="I47" s="36" t="s">
        <v>166</v>
      </c>
      <c r="J47" s="90"/>
      <c r="K47" s="90"/>
      <c r="L47" s="90"/>
      <c r="M47" s="90" t="s">
        <v>209</v>
      </c>
      <c r="N47" s="73">
        <f>B47+'biogenics 12'!H46</f>
        <v>113187.6250361078</v>
      </c>
      <c r="O47" s="73">
        <f t="shared" si="0"/>
        <v>6257.6794405844757</v>
      </c>
      <c r="P47" s="73">
        <f>D47+'biogenics 12'!T46</f>
        <v>9860.5263642706614</v>
      </c>
      <c r="Q47" s="73">
        <f t="shared" si="1"/>
        <v>16104.457624580802</v>
      </c>
      <c r="R47" s="73">
        <f t="shared" si="2"/>
        <v>8242.3438824464829</v>
      </c>
      <c r="S47" s="73">
        <f t="shared" si="3"/>
        <v>389.75959314390008</v>
      </c>
      <c r="T47" s="73">
        <f>H47+'biogenics 12'!Z46</f>
        <v>88992.079899662509</v>
      </c>
      <c r="U47" s="90"/>
      <c r="V47" s="90" t="s">
        <v>209</v>
      </c>
      <c r="W47" s="73">
        <f>B47-'ptfire-wild'!B46-'ptfire-rx'!B46</f>
        <v>96282.29492610789</v>
      </c>
      <c r="X47" s="73">
        <f>C47-'ptfire-wild'!C46-'ptfire-rx'!C46</f>
        <v>6180.8192275844758</v>
      </c>
      <c r="Y47" s="73">
        <f>D47-'ptfire-wild'!D46-'ptfire-rx'!D46</f>
        <v>8475.2053842606711</v>
      </c>
      <c r="Z47" s="73">
        <f>E47-'ptfire-wild'!E46-'ptfire-rx'!E46</f>
        <v>15624.947585580801</v>
      </c>
      <c r="AA47" s="73">
        <f>F47-'ptfire-wild'!F46-'ptfire-rx'!F46</f>
        <v>7835.4896244464826</v>
      </c>
      <c r="AB47" s="73">
        <f>G47-'ptfire-wild'!G46-'ptfire-rx'!G46</f>
        <v>354.03607214390007</v>
      </c>
      <c r="AC47" s="73">
        <f>H47-'ptfire-wild'!H46-'ptfire-rx'!H46</f>
        <v>16630.2357806625</v>
      </c>
    </row>
    <row r="48" spans="1:29" x14ac:dyDescent="0.25">
      <c r="A48" s="90" t="s">
        <v>210</v>
      </c>
      <c r="B48" s="73">
        <f>rail!B47+'cmv_c1c2 12'!B47+nonpt!B47+nonroad!B47+'onroad all'!Q47+'ptegu (full year)'!B47+ptnonipm!B47+pt_oilgas!B47+np_oilgas!B47+rwc!B47+'ptfire-wild'!B47+ptagfire!B47+'cmv_c3 12'!B47+'ptfire-rx'!B47+airports!B47+np_solvents!B47</f>
        <v>856852.04166770948</v>
      </c>
      <c r="C48" s="73">
        <f>rail!C47+'cmv_c1c2 12'!AO47+nonpt!C47+nonroad!C47+'onroad all'!AR47+'ptegu (full year)'!C47+ptnonipm!C47+pt_oilgas!C47+np_oilgas!C47+rwc!C47+livestock!B47+'ptfire-wild'!C47+ptagfire!C47+'cmv_c3 12'!AO47+fertilizer!B47+'ptfire-rx'!C47+airports!C47+np_solvents!C47</f>
        <v>48634.36789708287</v>
      </c>
      <c r="D48" s="73">
        <f>rail!D47+'cmv_c1c2 12'!D47+nonpt!D47+nonroad!D47+'onroad all'!AG47+'onroad all'!AT47+'onroad all'!AU47+'ptegu (full year)'!AO47+ptnonipm!D47+pt_oilgas!D47+np_oilgas!D47+rwc!D47+'ptfire-wild'!D47+ptagfire!D47+'cmv_c3 12'!D47+'ptfire-rx'!D47+airports!D47+np_solvents!D47</f>
        <v>98911.146612877623</v>
      </c>
      <c r="E48" s="73">
        <f>rail!E47+'cmv_c1c2 12'!E47+nonpt!E47+nonroad!E47+'ptegu (full year)'!E47+ptnonipm!E47+pt_oilgas!E47+np_oilgas!E47+rwc!E47+'onroad all'!BI47+afdust!BA47+'ptfire-wild'!E47+ptagfire!E47+'cmv_c3 12'!E47+'ptfire-rx'!E47+airports!E47+np_solvents!E47</f>
        <v>82898.816380496122</v>
      </c>
      <c r="F48" s="73">
        <f>rail!F47+'cmv_c1c2 12'!F47+nonpt!F47+nonroad!F47+'ptegu (full year)'!F47+ptnonipm!F47+pt_oilgas!F47+np_oilgas!F47+rwc!F47+'onroad all'!BL47+afdust!BB47+'ptfire-wild'!F47+ptagfire!F47+'cmv_c3 12'!F47+'ptfire-rx'!F47+airports!F47+np_solvents!F47</f>
        <v>51612.990158469205</v>
      </c>
      <c r="G48" s="73">
        <f>rail!G47+'cmv_c1c2 12'!G47+nonpt!G47+nonroad!G47+'onroad all'!CB47+'ptegu (full year)'!BO47+ptnonipm!G47+pt_oilgas!G47+np_oilgas!G47+rwc!G47+'ptfire-wild'!G47+ptagfire!G47+'cmv_c3 12'!G47+'ptfire-rx'!G47+airports!G47+np_solvents!G47</f>
        <v>15932.063335160025</v>
      </c>
      <c r="H48" s="73">
        <f>rail!H47+'cmv_c1c2 12'!H47+nonpt!H47+nonroad!H47+'onroad all'!CN47+'ptegu (full year)'!H47+ptnonipm!H47+pt_oilgas!H47+np_oilgas!H47+rwc!H47+'ptfire-wild'!H47+ptagfire!H47+'cmv_c3 12'!H47+livestock!C47+'ptfire-rx'!H47+np_solvents!H47+airports!H47</f>
        <v>198791.73223277015</v>
      </c>
      <c r="I48" s="36" t="s">
        <v>166</v>
      </c>
      <c r="J48" s="90"/>
      <c r="K48" s="90"/>
      <c r="L48" s="90"/>
      <c r="M48" s="90" t="s">
        <v>210</v>
      </c>
      <c r="N48" s="73">
        <f>B48+'biogenics 12'!H47</f>
        <v>925865.78312570951</v>
      </c>
      <c r="O48" s="73">
        <f t="shared" si="0"/>
        <v>48634.36789708287</v>
      </c>
      <c r="P48" s="73">
        <f>D48+'biogenics 12'!T47</f>
        <v>111048.45754017192</v>
      </c>
      <c r="Q48" s="73">
        <f t="shared" si="1"/>
        <v>82898.816380496122</v>
      </c>
      <c r="R48" s="73">
        <f t="shared" si="2"/>
        <v>51612.990158469205</v>
      </c>
      <c r="S48" s="73">
        <f t="shared" si="3"/>
        <v>15932.063335160025</v>
      </c>
      <c r="T48" s="73">
        <f>H48+'biogenics 12'!Z47</f>
        <v>904826.83839676913</v>
      </c>
      <c r="U48" s="90"/>
      <c r="V48" s="90" t="s">
        <v>210</v>
      </c>
      <c r="W48" s="73">
        <f>B48-'ptfire-wild'!B47-'ptfire-rx'!B47</f>
        <v>727964.0592447099</v>
      </c>
      <c r="X48" s="73">
        <f>C48-'ptfire-wild'!C47-'ptfire-rx'!C47</f>
        <v>46510.573357082874</v>
      </c>
      <c r="Y48" s="73">
        <f>D48-'ptfire-wild'!D47-'ptfire-rx'!D47</f>
        <v>96597.614560877628</v>
      </c>
      <c r="Z48" s="73">
        <f>E48-'ptfire-wild'!E47-'ptfire-rx'!E47</f>
        <v>69240.603730496179</v>
      </c>
      <c r="AA48" s="73">
        <f>F48-'ptfire-wild'!F47-'ptfire-rx'!F47</f>
        <v>40020.109951469276</v>
      </c>
      <c r="AB48" s="73">
        <f>G48-'ptfire-wild'!G47-'ptfire-rx'!G47</f>
        <v>14794.246123160028</v>
      </c>
      <c r="AC48" s="73">
        <f>H48-'ptfire-wild'!H47-'ptfire-rx'!H47</f>
        <v>168160.29719477001</v>
      </c>
    </row>
    <row r="49" spans="1:29" x14ac:dyDescent="0.25">
      <c r="A49" s="90" t="s">
        <v>211</v>
      </c>
      <c r="B49" s="73">
        <f>rail!B48+'cmv_c1c2 12'!B48+nonpt!B48+nonroad!B48+'onroad all'!Q48+'ptegu (full year)'!B48+ptnonipm!B48+pt_oilgas!B48+np_oilgas!B48+rwc!B48+'ptfire-wild'!B48+ptagfire!B48+'cmv_c3 12'!B48+'ptfire-rx'!B48+airports!B48+np_solvents!B48</f>
        <v>1531803.2242220293</v>
      </c>
      <c r="C49" s="73">
        <f>rail!C48+'cmv_c1c2 12'!AO48+nonpt!C48+nonroad!C48+'onroad all'!AR48+'ptegu (full year)'!C48+ptnonipm!C48+pt_oilgas!C48+np_oilgas!C48+rwc!C48+livestock!B48+'ptfire-wild'!C48+ptagfire!C48+'cmv_c3 12'!AO48+fertilizer!B48+'ptfire-rx'!C48+airports!C48+np_solvents!C48</f>
        <v>86682.904060159606</v>
      </c>
      <c r="D49" s="73">
        <f>rail!D48+'cmv_c1c2 12'!D48+nonpt!D48+nonroad!D48+'onroad all'!AG48+'onroad all'!AT48+'onroad all'!AU48+'ptegu (full year)'!AO48+ptnonipm!D48+pt_oilgas!D48+np_oilgas!D48+rwc!D48+'ptfire-wild'!D48+ptagfire!D48+'cmv_c3 12'!D48+'ptfire-rx'!D48+airports!D48+np_solvents!D48</f>
        <v>101559.20018375432</v>
      </c>
      <c r="E49" s="73">
        <f>rail!E48+'cmv_c1c2 12'!E48+nonpt!E48+nonroad!E48+'ptegu (full year)'!E48+ptnonipm!E48+pt_oilgas!E48+np_oilgas!E48+rwc!E48+'onroad all'!BI48+afdust!BA48+'ptfire-wild'!E48+ptagfire!E48+'cmv_c3 12'!E48+'ptfire-rx'!E48+airports!E48+np_solvents!E48</f>
        <v>227669.87002602546</v>
      </c>
      <c r="F49" s="73">
        <f>rail!F48+'cmv_c1c2 12'!F48+nonpt!F48+nonroad!F48+'ptegu (full year)'!F48+ptnonipm!F48+pt_oilgas!F48+np_oilgas!F48+rwc!F48+'onroad all'!BL48+afdust!BB48+'ptfire-wild'!F48+ptagfire!F48+'cmv_c3 12'!F48+'ptfire-rx'!F48+airports!F48+np_solvents!F48</f>
        <v>117757.55278531236</v>
      </c>
      <c r="G49" s="73">
        <f>rail!G48+'cmv_c1c2 12'!G48+nonpt!G48+nonroad!G48+'onroad all'!CB48+'ptegu (full year)'!BO48+ptnonipm!G48+pt_oilgas!G48+np_oilgas!G48+rwc!G48+'ptfire-wild'!G48+ptagfire!G48+'cmv_c3 12'!G48+'ptfire-rx'!G48+airports!G48+np_solvents!G48</f>
        <v>15036.890729625296</v>
      </c>
      <c r="H49" s="73">
        <f>rail!H48+'cmv_c1c2 12'!H48+nonpt!H48+nonroad!H48+'onroad all'!CN48+'ptegu (full year)'!H48+ptnonipm!H48+pt_oilgas!H48+np_oilgas!H48+rwc!H48+'ptfire-wild'!H48+ptagfire!H48+'cmv_c3 12'!H48+livestock!C48+'ptfire-rx'!H48+np_solvents!H48+airports!H48</f>
        <v>346956.3738104215</v>
      </c>
      <c r="J49" s="90"/>
      <c r="K49" s="90"/>
      <c r="L49" s="90"/>
      <c r="M49" s="90" t="s">
        <v>211</v>
      </c>
      <c r="N49" s="73">
        <f>B49+'biogenics 12'!H48</f>
        <v>1660211.7777220283</v>
      </c>
      <c r="O49" s="73">
        <f t="shared" si="0"/>
        <v>86682.904060159606</v>
      </c>
      <c r="P49" s="73">
        <f>D49+'biogenics 12'!T48</f>
        <v>112754.04869494433</v>
      </c>
      <c r="Q49" s="73">
        <f t="shared" si="1"/>
        <v>227669.87002602546</v>
      </c>
      <c r="R49" s="73">
        <f t="shared" si="2"/>
        <v>117757.55278531236</v>
      </c>
      <c r="S49" s="73">
        <f t="shared" si="3"/>
        <v>15036.890729625296</v>
      </c>
      <c r="T49" s="73">
        <f>H49+'biogenics 12'!Z48</f>
        <v>1026147.2792104206</v>
      </c>
      <c r="U49" s="90"/>
      <c r="V49" s="90" t="s">
        <v>211</v>
      </c>
      <c r="W49" s="73">
        <f>B49-'ptfire-wild'!B48-'ptfire-rx'!B48</f>
        <v>664355.20110301999</v>
      </c>
      <c r="X49" s="73">
        <f>C49-'ptfire-wild'!C48-'ptfire-rx'!C48</f>
        <v>72487.323354159555</v>
      </c>
      <c r="Y49" s="73">
        <f>D49-'ptfire-wild'!D48-'ptfire-rx'!D48</f>
        <v>91377.60392275425</v>
      </c>
      <c r="Z49" s="73">
        <f>E49-'ptfire-wild'!E48-'ptfire-rx'!E48</f>
        <v>140701.51079402512</v>
      </c>
      <c r="AA49" s="73">
        <f>F49-'ptfire-wild'!F48-'ptfire-rx'!F48</f>
        <v>43984.03827531256</v>
      </c>
      <c r="AB49" s="73">
        <f>G49-'ptfire-wild'!G48-'ptfire-rx'!G48</f>
        <v>9025.7439336253028</v>
      </c>
      <c r="AC49" s="73">
        <f>H49-'ptfire-wild'!H48-'ptfire-rx'!H48</f>
        <v>142492.85338741986</v>
      </c>
    </row>
    <row r="50" spans="1:29" x14ac:dyDescent="0.25">
      <c r="A50" s="90" t="s">
        <v>212</v>
      </c>
      <c r="B50" s="73">
        <f>rail!B49+'cmv_c1c2 12'!B49+nonpt!B49+nonroad!B49+'onroad all'!Q49+'ptegu (full year)'!B49+ptnonipm!B49+pt_oilgas!B49+np_oilgas!B49+rwc!B49+'ptfire-wild'!B49+ptagfire!B49+'cmv_c3 12'!B49+'ptfire-rx'!B49+airports!B49+np_solvents!B49</f>
        <v>333706.15230783011</v>
      </c>
      <c r="C50" s="73">
        <f>rail!C49+'cmv_c1c2 12'!AO49+nonpt!C49+nonroad!C49+'onroad all'!AR49+'ptegu (full year)'!C49+ptnonipm!C49+pt_oilgas!C49+np_oilgas!C49+rwc!C49+livestock!B49+'ptfire-wild'!C49+ptagfire!C49+'cmv_c3 12'!AO49+fertilizer!B49+'ptfire-rx'!C49+airports!C49+np_solvents!C49</f>
        <v>13061.143207061285</v>
      </c>
      <c r="D50" s="73">
        <f>rail!D49+'cmv_c1c2 12'!D49+nonpt!D49+nonroad!D49+'onroad all'!AG49+'onroad all'!AT49+'onroad all'!AU49+'ptegu (full year)'!AO49+ptnonipm!D49+pt_oilgas!D49+np_oilgas!D49+rwc!D49+'ptfire-wild'!D49+ptagfire!D49+'cmv_c3 12'!D49+'ptfire-rx'!D49+airports!D49+np_solvents!D49</f>
        <v>69793.058234422992</v>
      </c>
      <c r="E50" s="73">
        <f>rail!E49+'cmv_c1c2 12'!E49+nonpt!E49+nonroad!E49+'ptegu (full year)'!E49+ptnonipm!E49+pt_oilgas!E49+np_oilgas!E49+rwc!E49+'onroad all'!BI49+afdust!BA49+'ptfire-wild'!E49+ptagfire!E49+'cmv_c3 12'!E49+'ptfire-rx'!E49+airports!E49+np_solvents!E49</f>
        <v>38572.482481762898</v>
      </c>
      <c r="F50" s="73">
        <f>rail!F49+'cmv_c1c2 12'!F49+nonpt!F49+nonroad!F49+'ptegu (full year)'!F49+ptnonipm!F49+pt_oilgas!F49+np_oilgas!F49+rwc!F49+'onroad all'!BL49+afdust!BB49+'ptfire-wild'!F49+ptagfire!F49+'cmv_c3 12'!F49+'ptfire-rx'!F49+airports!F49+np_solvents!F49</f>
        <v>27613.74225959172</v>
      </c>
      <c r="G50" s="73">
        <f>rail!G49+'cmv_c1c2 12'!G49+nonpt!G49+nonroad!G49+'onroad all'!CB49+'ptegu (full year)'!BO49+ptnonipm!G49+pt_oilgas!G49+np_oilgas!G49+rwc!G49+'ptfire-wild'!G49+ptagfire!G49+'cmv_c3 12'!G49+'ptfire-rx'!G49+airports!G49+np_solvents!G49</f>
        <v>24041.2099229005</v>
      </c>
      <c r="H50" s="73">
        <f>rail!H49+'cmv_c1c2 12'!H49+nonpt!H49+nonroad!H49+'onroad all'!CN49+'ptegu (full year)'!H49+ptnonipm!H49+pt_oilgas!H49+np_oilgas!H49+rwc!H49+'ptfire-wild'!H49+ptagfire!H49+'cmv_c3 12'!H49+livestock!C49+'ptfire-rx'!H49+np_solvents!H49+airports!H49</f>
        <v>156943.55133519298</v>
      </c>
      <c r="I50" s="36" t="s">
        <v>166</v>
      </c>
      <c r="J50" s="90"/>
      <c r="K50" s="90"/>
      <c r="L50" s="90"/>
      <c r="M50" s="90" t="s">
        <v>212</v>
      </c>
      <c r="N50" s="73">
        <f>B50+'biogenics 12'!H49</f>
        <v>370607.9928838301</v>
      </c>
      <c r="O50" s="73">
        <f t="shared" si="0"/>
        <v>13061.143207061285</v>
      </c>
      <c r="P50" s="73">
        <f>D50+'biogenics 12'!T49</f>
        <v>73065.519362018982</v>
      </c>
      <c r="Q50" s="73">
        <f t="shared" si="1"/>
        <v>38572.482481762898</v>
      </c>
      <c r="R50" s="73">
        <f t="shared" si="2"/>
        <v>27613.74225959172</v>
      </c>
      <c r="S50" s="73">
        <f t="shared" si="3"/>
        <v>24041.2099229005</v>
      </c>
      <c r="T50" s="73">
        <f>H50+'biogenics 12'!Z49</f>
        <v>574563.26685519307</v>
      </c>
      <c r="U50" s="90"/>
      <c r="V50" s="90" t="s">
        <v>212</v>
      </c>
      <c r="W50" s="73">
        <f>B50-'ptfire-wild'!B49-'ptfire-rx'!B49</f>
        <v>252701.28391983002</v>
      </c>
      <c r="X50" s="73">
        <f>C50-'ptfire-wild'!C49-'ptfire-rx'!C49</f>
        <v>11725.039824061285</v>
      </c>
      <c r="Y50" s="73">
        <f>D50-'ptfire-wild'!D49-'ptfire-rx'!D49</f>
        <v>68332.936960423001</v>
      </c>
      <c r="Z50" s="73">
        <f>E50-'ptfire-wild'!E49-'ptfire-rx'!E49</f>
        <v>30008.858579762888</v>
      </c>
      <c r="AA50" s="73">
        <f>F50-'ptfire-wild'!F49-'ptfire-rx'!F49</f>
        <v>20354.229662591715</v>
      </c>
      <c r="AB50" s="73">
        <f>G50-'ptfire-wild'!G49-'ptfire-rx'!G49</f>
        <v>23324.013544900499</v>
      </c>
      <c r="AC50" s="73">
        <f>H50-'ptfire-wild'!H49-'ptfire-rx'!H49</f>
        <v>137724.67344319299</v>
      </c>
    </row>
    <row r="51" spans="1:29" x14ac:dyDescent="0.25">
      <c r="A51" s="90" t="s">
        <v>213</v>
      </c>
      <c r="B51" s="73">
        <f>rail!B50+'cmv_c1c2 12'!B50+nonpt!B50+nonroad!B50+'onroad all'!Q50+'ptegu (full year)'!B50+ptnonipm!B50+pt_oilgas!B50+np_oilgas!B50+rwc!B50+'ptfire-wild'!B50+ptagfire!B50+'cmv_c3 12'!B50+'ptfire-rx'!B50+airports!B50+np_solvents!B50</f>
        <v>735924.09469377098</v>
      </c>
      <c r="C51" s="73">
        <f>rail!C50+'cmv_c1c2 12'!AO50+nonpt!C50+nonroad!C50+'onroad all'!AR50+'ptegu (full year)'!C50+ptnonipm!C50+pt_oilgas!C50+np_oilgas!C50+rwc!C50+livestock!B50+'ptfire-wild'!C50+ptagfire!C50+'cmv_c3 12'!AO50+fertilizer!B50+'ptfire-rx'!C50+airports!C50+np_solvents!C50</f>
        <v>74075.77825717206</v>
      </c>
      <c r="D51" s="73">
        <f>rail!D50+'cmv_c1c2 12'!D50+nonpt!D50+nonroad!D50+'onroad all'!AG50+'onroad all'!AT50+'onroad all'!AU50+'ptegu (full year)'!AO50+ptnonipm!D50+pt_oilgas!D50+np_oilgas!D50+rwc!D50+'ptfire-wild'!D50+ptagfire!D50+'cmv_c3 12'!D50+'ptfire-rx'!D50+airports!D50+np_solvents!D50</f>
        <v>86149.531024245603</v>
      </c>
      <c r="E51" s="73">
        <f>rail!E50+'cmv_c1c2 12'!E50+nonpt!E50+nonroad!E50+'ptegu (full year)'!E50+ptnonipm!E50+pt_oilgas!E50+np_oilgas!E50+rwc!E50+'onroad all'!BI50+afdust!BA50+'ptfire-wild'!E50+ptagfire!E50+'cmv_c3 12'!E50+'ptfire-rx'!E50+airports!E50+np_solvents!E50</f>
        <v>103270.96519841895</v>
      </c>
      <c r="F51" s="73">
        <f>rail!F50+'cmv_c1c2 12'!F50+nonpt!F50+nonroad!F50+'ptegu (full year)'!F50+ptnonipm!F50+pt_oilgas!F50+np_oilgas!F50+rwc!F50+'onroad all'!BL50+afdust!BB50+'ptfire-wild'!F50+ptagfire!F50+'cmv_c3 12'!F50+'ptfire-rx'!F50+airports!F50+np_solvents!F50</f>
        <v>55093.535951732963</v>
      </c>
      <c r="G51" s="73">
        <f>rail!G50+'cmv_c1c2 12'!G50+nonpt!G50+nonroad!G50+'onroad all'!CB50+'ptegu (full year)'!BO50+ptnonipm!G50+pt_oilgas!G50+np_oilgas!G50+rwc!G50+'ptfire-wild'!G50+ptagfire!G50+'cmv_c3 12'!G50+'ptfire-rx'!G50+airports!G50+np_solvents!G50</f>
        <v>16181.649889478846</v>
      </c>
      <c r="H51" s="73">
        <f>rail!H50+'cmv_c1c2 12'!H50+nonpt!H50+nonroad!H50+'onroad all'!CN50+'ptegu (full year)'!H50+ptnonipm!H50+pt_oilgas!H50+np_oilgas!H50+rwc!H50+'ptfire-wild'!H50+ptagfire!H50+'cmv_c3 12'!H50+livestock!C50+'ptfire-rx'!H50+np_solvents!H50+airports!H50</f>
        <v>165415.67522481125</v>
      </c>
      <c r="I51" s="36" t="s">
        <v>166</v>
      </c>
      <c r="J51" s="90"/>
      <c r="K51" s="90"/>
      <c r="L51" s="90"/>
      <c r="M51" s="90" t="s">
        <v>213</v>
      </c>
      <c r="N51" s="73">
        <f>B51+'biogenics 12'!H50</f>
        <v>788033.51562577102</v>
      </c>
      <c r="O51" s="73">
        <f t="shared" si="0"/>
        <v>74075.77825717206</v>
      </c>
      <c r="P51" s="73">
        <f>D51+'biogenics 12'!T50</f>
        <v>107231.43771056281</v>
      </c>
      <c r="Q51" s="73">
        <f t="shared" si="1"/>
        <v>103270.96519841895</v>
      </c>
      <c r="R51" s="73">
        <f t="shared" si="2"/>
        <v>55093.535951732963</v>
      </c>
      <c r="S51" s="73">
        <f t="shared" si="3"/>
        <v>16181.649889478846</v>
      </c>
      <c r="T51" s="73">
        <f>H51+'biogenics 12'!Z50</f>
        <v>492278.27371481125</v>
      </c>
      <c r="U51" s="90"/>
      <c r="V51" s="90" t="s">
        <v>213</v>
      </c>
      <c r="W51" s="73">
        <f>B51-'ptfire-wild'!B50-'ptfire-rx'!B50</f>
        <v>601002.44095377205</v>
      </c>
      <c r="X51" s="73">
        <f>C51-'ptfire-wild'!C50-'ptfire-rx'!C50</f>
        <v>71870.255609172076</v>
      </c>
      <c r="Y51" s="73">
        <f>D51-'ptfire-wild'!D50-'ptfire-rx'!D50</f>
        <v>84454.833961245618</v>
      </c>
      <c r="Z51" s="73">
        <f>E51-'ptfire-wild'!E50-'ptfire-rx'!E50</f>
        <v>89545.810270419097</v>
      </c>
      <c r="AA51" s="73">
        <f>F51-'ptfire-wild'!F50-'ptfire-rx'!F50</f>
        <v>43415.759721733106</v>
      </c>
      <c r="AB51" s="73">
        <f>G51-'ptfire-wild'!G50-'ptfire-rx'!G50</f>
        <v>15213.59241047885</v>
      </c>
      <c r="AC51" s="73">
        <f>H51-'ptfire-wild'!H50-'ptfire-rx'!H50</f>
        <v>133451.05846781092</v>
      </c>
    </row>
    <row r="52" spans="1:29" x14ac:dyDescent="0.25">
      <c r="A52" s="90" t="s">
        <v>214</v>
      </c>
      <c r="B52" s="73">
        <f>rail!B51+'cmv_c1c2 12'!B51+nonpt!B51+nonroad!B51+'onroad all'!Q51+'ptegu (full year)'!B51+ptnonipm!B51+pt_oilgas!B51+np_oilgas!B51+rwc!B51+'ptfire-wild'!B51+ptagfire!B51+'cmv_c3 12'!B51+'ptfire-rx'!B51+airports!B51+np_solvents!B51</f>
        <v>498178.23444429872</v>
      </c>
      <c r="C52" s="73">
        <f>rail!C51+'cmv_c1c2 12'!AO51+nonpt!C51+nonroad!C51+'onroad all'!AR51+'ptegu (full year)'!C51+ptnonipm!C51+pt_oilgas!C51+np_oilgas!C51+rwc!C51+livestock!B51+'ptfire-wild'!C51+ptagfire!C51+'cmv_c3 12'!AO51+fertilizer!B51+'ptfire-rx'!C51+airports!C51+np_solvents!C51</f>
        <v>47669.210189156103</v>
      </c>
      <c r="D52" s="73">
        <f>rail!D51+'cmv_c1c2 12'!D51+nonpt!D51+nonroad!D51+'onroad all'!AG51+'onroad all'!AT51+'onroad all'!AU51+'ptegu (full year)'!AO51+ptnonipm!D51+pt_oilgas!D51+np_oilgas!D51+rwc!D51+'ptfire-wild'!D51+ptagfire!D51+'cmv_c3 12'!D51+'ptfire-rx'!D51+airports!D51+np_solvents!D51</f>
        <v>88744.956303784507</v>
      </c>
      <c r="E52" s="73">
        <f>rail!E51+'cmv_c1c2 12'!E51+nonpt!E51+nonroad!E51+'ptegu (full year)'!E51+ptnonipm!E51+pt_oilgas!E51+np_oilgas!E51+rwc!E51+'onroad all'!BI51+afdust!BA51+'ptfire-wild'!E51+ptagfire!E51+'cmv_c3 12'!E51+'ptfire-rx'!E51+airports!E51+np_solvents!E51</f>
        <v>324682.34922656667</v>
      </c>
      <c r="F52" s="73">
        <f>rail!F51+'cmv_c1c2 12'!F51+nonpt!F51+nonroad!F51+'ptegu (full year)'!F51+ptnonipm!F51+pt_oilgas!F51+np_oilgas!F51+rwc!F51+'onroad all'!BL51+afdust!BB51+'ptfire-wild'!F51+ptagfire!F51+'cmv_c3 12'!F51+'ptfire-rx'!F51+airports!F51+np_solvents!F51</f>
        <v>71352.846224987647</v>
      </c>
      <c r="G52" s="73">
        <f>rail!G51+'cmv_c1c2 12'!G51+nonpt!G51+nonroad!G51+'onroad all'!CB51+'ptegu (full year)'!BO51+ptnonipm!G51+pt_oilgas!G51+np_oilgas!G51+rwc!G51+'ptfire-wild'!G51+ptagfire!G51+'cmv_c3 12'!G51+'ptfire-rx'!G51+airports!G51+np_solvents!G51</f>
        <v>25512.269194242697</v>
      </c>
      <c r="H52" s="73">
        <f>rail!H51+'cmv_c1c2 12'!H51+nonpt!H51+nonroad!H51+'onroad all'!CN51+'ptegu (full year)'!H51+ptnonipm!H51+pt_oilgas!H51+np_oilgas!H51+rwc!H51+'ptfire-wild'!H51+ptagfire!H51+'cmv_c3 12'!H51+livestock!C51+'ptfire-rx'!H51+np_solvents!H51+airports!H51</f>
        <v>196770.67018517017</v>
      </c>
      <c r="I52" s="37"/>
      <c r="J52" s="90"/>
      <c r="K52" s="90"/>
      <c r="L52" s="90"/>
      <c r="M52" s="90" t="s">
        <v>214</v>
      </c>
      <c r="N52" s="73">
        <f>B52+'biogenics 12'!H51</f>
        <v>553411.57084429858</v>
      </c>
      <c r="O52" s="73">
        <f t="shared" si="0"/>
        <v>47669.210189156103</v>
      </c>
      <c r="P52" s="73">
        <f>D52+'biogenics 12'!T51</f>
        <v>101958.6109588744</v>
      </c>
      <c r="Q52" s="73">
        <f t="shared" si="1"/>
        <v>324682.34922656667</v>
      </c>
      <c r="R52" s="73">
        <f t="shared" si="2"/>
        <v>71352.846224987647</v>
      </c>
      <c r="S52" s="73">
        <f t="shared" si="3"/>
        <v>25512.269194242697</v>
      </c>
      <c r="T52" s="73">
        <f>H52+'biogenics 12'!Z51</f>
        <v>422325.80868516921</v>
      </c>
      <c r="U52" s="90"/>
      <c r="V52" s="90" t="s">
        <v>214</v>
      </c>
      <c r="W52" s="73">
        <f>B52-'ptfire-wild'!B51-'ptfire-rx'!B51</f>
        <v>123357.11876329998</v>
      </c>
      <c r="X52" s="73">
        <f>C52-'ptfire-wild'!C51-'ptfire-rx'!C51</f>
        <v>41528.473772156103</v>
      </c>
      <c r="Y52" s="73">
        <f>D52-'ptfire-wild'!D51-'ptfire-rx'!D51</f>
        <v>83881.313969784504</v>
      </c>
      <c r="Z52" s="73">
        <f>E52-'ptfire-wild'!E51-'ptfire-rx'!E51</f>
        <v>286642.98351556662</v>
      </c>
      <c r="AA52" s="73">
        <f>F52-'ptfire-wild'!F51-'ptfire-rx'!F51</f>
        <v>39068.826942987653</v>
      </c>
      <c r="AB52" s="73">
        <f>G52-'ptfire-wild'!G51-'ptfire-rx'!G51</f>
        <v>22773.330387242702</v>
      </c>
      <c r="AC52" s="73">
        <f>H52-'ptfire-wild'!H51-'ptfire-rx'!H51</f>
        <v>108231.84761117001</v>
      </c>
    </row>
    <row r="53" spans="1:29" s="21" customFormat="1" x14ac:dyDescent="0.25">
      <c r="A53" s="90" t="s">
        <v>215</v>
      </c>
      <c r="B53" s="73">
        <f>'ptegu (full year)'!B54+ptnonipm!B54+pt_oilgas!B54+airports!B54</f>
        <v>8631.1257363999994</v>
      </c>
      <c r="C53" s="73">
        <f>'ptegu (full year)'!C54+ptnonipm!C54+pt_oilgas!C54+airports!C54</f>
        <v>89.196264279999994</v>
      </c>
      <c r="D53" s="73">
        <f>'ptegu (full year)'!AO54+ptnonipm!D54+pt_oilgas!D54+airports!D54</f>
        <v>11132.492196802319</v>
      </c>
      <c r="E53" s="73">
        <f>'ptegu (full year)'!E54+ptnonipm!E54+pt_oilgas!E54+airports!E54</f>
        <v>3327.1593696224995</v>
      </c>
      <c r="F53" s="73">
        <f>'ptegu (full year)'!F54+ptnonipm!F54+pt_oilgas!F54+airports!F54</f>
        <v>2067.3881366932997</v>
      </c>
      <c r="G53" s="73">
        <f>'ptegu (full year)'!BO54+ptnonipm!G54+pt_oilgas!G54+airports!G54</f>
        <v>6954.1127498485494</v>
      </c>
      <c r="H53" s="73">
        <f>'ptegu (full year)'!H54+ptnonipm!H54+pt_oilgas!H54+airports!H54</f>
        <v>3005.8721961179999</v>
      </c>
      <c r="I53" s="37"/>
      <c r="J53" s="90"/>
      <c r="K53" s="90"/>
      <c r="L53" s="90"/>
      <c r="M53" s="90" t="s">
        <v>215</v>
      </c>
      <c r="N53" s="73">
        <f>B53</f>
        <v>8631.1257363999994</v>
      </c>
      <c r="O53" s="73">
        <f t="shared" si="0"/>
        <v>89.196264279999994</v>
      </c>
      <c r="P53" s="73">
        <f>D53</f>
        <v>11132.492196802319</v>
      </c>
      <c r="Q53" s="73">
        <f t="shared" si="1"/>
        <v>3327.1593696224995</v>
      </c>
      <c r="R53" s="73">
        <f t="shared" si="2"/>
        <v>2067.3881366932997</v>
      </c>
      <c r="S53" s="73">
        <f t="shared" si="3"/>
        <v>6954.1127498485494</v>
      </c>
      <c r="T53" s="73">
        <f>H53</f>
        <v>3005.8721961179999</v>
      </c>
      <c r="U53" s="90"/>
      <c r="V53" s="90" t="s">
        <v>215</v>
      </c>
      <c r="W53" s="73">
        <f>B53</f>
        <v>8631.1257363999994</v>
      </c>
      <c r="X53" s="73">
        <f t="shared" ref="X53:AC53" si="4">C53</f>
        <v>89.196264279999994</v>
      </c>
      <c r="Y53" s="73">
        <f t="shared" si="4"/>
        <v>11132.492196802319</v>
      </c>
      <c r="Z53" s="73">
        <f t="shared" si="4"/>
        <v>3327.1593696224995</v>
      </c>
      <c r="AA53" s="73">
        <f t="shared" si="4"/>
        <v>2067.3881366932997</v>
      </c>
      <c r="AB53" s="73">
        <f t="shared" si="4"/>
        <v>6954.1127498485494</v>
      </c>
      <c r="AC53" s="73">
        <f t="shared" si="4"/>
        <v>3005.8721961179999</v>
      </c>
    </row>
    <row r="55" spans="1:29" x14ac:dyDescent="0.25">
      <c r="A55" s="90" t="s">
        <v>216</v>
      </c>
      <c r="B55" s="73" t="e">
        <f>SUM(B3:B53)</f>
        <v>#VALUE!</v>
      </c>
      <c r="C55" s="73">
        <f t="shared" ref="C55:H55" si="5">SUM(C3:C53)</f>
        <v>5136344.2969822949</v>
      </c>
      <c r="D55" s="73">
        <f t="shared" si="5"/>
        <v>5365639.0975111071</v>
      </c>
      <c r="E55" s="73">
        <f t="shared" si="5"/>
        <v>9681390.1262254324</v>
      </c>
      <c r="F55" s="73">
        <f t="shared" si="5"/>
        <v>3980767.1692230692</v>
      </c>
      <c r="G55" s="73">
        <f t="shared" si="5"/>
        <v>1277562.5208277006</v>
      </c>
      <c r="H55" s="73">
        <f t="shared" si="5"/>
        <v>13679471.349978875</v>
      </c>
      <c r="J55" s="90"/>
      <c r="K55" s="90"/>
      <c r="L55" s="90"/>
      <c r="M55" s="90" t="s">
        <v>216</v>
      </c>
      <c r="N55" s="73" t="e">
        <f>SUM(N3:N53)</f>
        <v>#VALUE!</v>
      </c>
      <c r="O55" s="73">
        <f t="shared" ref="O55:T55" si="6">SUM(O3:O53)</f>
        <v>5136344.2969822949</v>
      </c>
      <c r="P55" s="73">
        <f t="shared" si="6"/>
        <v>6340102.5664710719</v>
      </c>
      <c r="Q55" s="73">
        <f t="shared" si="6"/>
        <v>9681390.1262254324</v>
      </c>
      <c r="R55" s="73">
        <f t="shared" si="6"/>
        <v>3980767.1692230692</v>
      </c>
      <c r="S55" s="73">
        <f t="shared" si="6"/>
        <v>1277562.5208277006</v>
      </c>
      <c r="T55" s="73">
        <f t="shared" si="6"/>
        <v>39435119.555196829</v>
      </c>
      <c r="U55" s="90"/>
      <c r="V55" s="90" t="s">
        <v>216</v>
      </c>
      <c r="W55" s="73" t="e">
        <f>SUM(W3:W53)</f>
        <v>#VALUE!</v>
      </c>
      <c r="X55" s="73">
        <f t="shared" ref="X55:AC55" si="7">SUM(X3:X53)</f>
        <v>4789917.948581282</v>
      </c>
      <c r="Y55" s="73">
        <f t="shared" si="7"/>
        <v>5035580.5834671156</v>
      </c>
      <c r="Z55" s="73">
        <f t="shared" si="7"/>
        <v>7460648.0509834224</v>
      </c>
      <c r="AA55" s="73">
        <f t="shared" si="7"/>
        <v>2087378.8747679901</v>
      </c>
      <c r="AB55" s="73">
        <f t="shared" si="7"/>
        <v>1106216.5663936937</v>
      </c>
      <c r="AC55" s="73">
        <f t="shared" si="7"/>
        <v>8635241.8032790255</v>
      </c>
    </row>
    <row r="56" spans="1:29" x14ac:dyDescent="0.25">
      <c r="A56" s="90"/>
      <c r="B56" s="73"/>
      <c r="C56" s="73"/>
      <c r="D56" s="73"/>
      <c r="E56" s="73"/>
      <c r="F56" s="73"/>
      <c r="G56" s="73"/>
      <c r="H56" s="73"/>
      <c r="J56" s="90"/>
      <c r="K56" s="90"/>
      <c r="L56" s="90"/>
      <c r="M56" s="90"/>
      <c r="N56" s="73"/>
      <c r="O56" s="73"/>
      <c r="P56" s="73"/>
      <c r="Q56" s="73"/>
      <c r="R56" s="73"/>
      <c r="S56" s="73"/>
      <c r="T56" s="73"/>
      <c r="U56" s="90"/>
      <c r="V56" s="90"/>
      <c r="W56" s="73"/>
      <c r="X56" s="73"/>
      <c r="Y56" s="73"/>
      <c r="Z56" s="73"/>
      <c r="AA56" s="73"/>
      <c r="AB56" s="73"/>
      <c r="AC56" s="73"/>
    </row>
    <row r="57" spans="1:29" x14ac:dyDescent="0.25">
      <c r="A57" s="90"/>
      <c r="B57" s="73"/>
      <c r="C57" s="73"/>
      <c r="D57" s="73"/>
      <c r="E57" s="73"/>
      <c r="F57" s="73"/>
      <c r="G57" s="73"/>
      <c r="H57" s="73"/>
      <c r="J57" s="90"/>
      <c r="K57" s="90"/>
      <c r="L57" s="90"/>
      <c r="M57" s="90"/>
      <c r="N57" s="73"/>
      <c r="O57" s="73"/>
      <c r="P57" s="73"/>
      <c r="Q57" s="73"/>
      <c r="R57" s="73"/>
      <c r="S57" s="73"/>
      <c r="T57" s="73"/>
      <c r="U57" s="90"/>
      <c r="V57" s="90"/>
      <c r="W57" s="73"/>
      <c r="X57" s="73"/>
      <c r="Y57" s="73"/>
      <c r="Z57" s="73"/>
      <c r="AA57" s="73"/>
      <c r="AB57" s="73"/>
      <c r="AC57" s="73"/>
    </row>
    <row r="58" spans="1:29" x14ac:dyDescent="0.25">
      <c r="A58" s="90"/>
      <c r="B58" s="73"/>
      <c r="C58" s="73"/>
      <c r="D58" s="73"/>
      <c r="E58" s="73"/>
      <c r="F58" s="73"/>
      <c r="G58" s="73"/>
      <c r="H58" s="73"/>
      <c r="J58" s="90"/>
      <c r="K58" s="90"/>
      <c r="L58" s="90"/>
      <c r="M58" s="90"/>
      <c r="N58" s="73"/>
      <c r="O58" s="73"/>
      <c r="P58" s="73"/>
      <c r="Q58" s="73"/>
      <c r="R58" s="73"/>
      <c r="S58" s="73"/>
      <c r="T58" s="73"/>
      <c r="U58" s="90"/>
      <c r="V58" s="90"/>
      <c r="W58" s="73"/>
      <c r="X58" s="73"/>
      <c r="Y58" s="73"/>
      <c r="Z58" s="73"/>
      <c r="AA58" s="73"/>
      <c r="AB58" s="73"/>
      <c r="AC58" s="73"/>
    </row>
    <row r="59" spans="1:29" x14ac:dyDescent="0.25">
      <c r="A59" s="90"/>
      <c r="B59" s="73"/>
      <c r="C59" s="73"/>
      <c r="D59" s="73"/>
      <c r="E59" s="73"/>
      <c r="F59" s="73"/>
      <c r="G59" s="73"/>
      <c r="H59" s="73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</row>
    <row r="60" spans="1:29" x14ac:dyDescent="0.25">
      <c r="A60" s="90"/>
      <c r="B60" s="73"/>
      <c r="C60" s="73"/>
      <c r="D60" s="73"/>
      <c r="E60" s="73"/>
      <c r="F60" s="73"/>
      <c r="G60" s="73"/>
      <c r="H60" s="73"/>
      <c r="J60" s="90"/>
      <c r="K60" s="90"/>
      <c r="L60" s="90"/>
      <c r="M60" s="90"/>
      <c r="N60" s="73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</row>
    <row r="61" spans="1:29" x14ac:dyDescent="0.25">
      <c r="A61" s="90"/>
      <c r="B61" s="73"/>
      <c r="C61" s="73"/>
      <c r="D61" s="73"/>
      <c r="E61" s="73"/>
      <c r="F61" s="73"/>
      <c r="G61" s="73"/>
      <c r="H61" s="73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</row>
    <row r="90" spans="1:2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</sheetData>
  <mergeCells count="1">
    <mergeCell ref="A1:L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T38"/>
  <sheetViews>
    <sheetView zoomScale="85" zoomScaleNormal="85" workbookViewId="0">
      <pane xSplit="1" ySplit="2" topLeftCell="P9" activePane="bottomRight" state="frozen"/>
      <selection pane="topRight" activeCell="B1" sqref="B1"/>
      <selection pane="bottomLeft" activeCell="A3" sqref="A3"/>
      <selection pane="bottomRight" activeCell="AE39" sqref="AE39"/>
    </sheetView>
  </sheetViews>
  <sheetFormatPr defaultColWidth="9.140625" defaultRowHeight="15" x14ac:dyDescent="0.25"/>
  <cols>
    <col min="1" max="1" width="18.85546875" style="21" customWidth="1"/>
    <col min="2" max="2" width="10.85546875" style="19" customWidth="1"/>
    <col min="3" max="3" width="9.140625" style="19"/>
    <col min="4" max="4" width="10.42578125" style="19" bestFit="1" customWidth="1"/>
    <col min="5" max="14" width="9.140625" style="19"/>
    <col min="15" max="15" width="9.140625" style="21"/>
    <col min="16" max="16" width="21.28515625" style="21" bestFit="1" customWidth="1"/>
    <col min="17" max="17" width="5.42578125" style="19" bestFit="1" customWidth="1"/>
    <col min="18" max="18" width="9.85546875" style="19" bestFit="1" customWidth="1"/>
    <col min="19" max="19" width="5.5703125" style="19" bestFit="1" customWidth="1"/>
    <col min="20" max="20" width="14.5703125" style="19" bestFit="1" customWidth="1"/>
    <col min="21" max="21" width="5.5703125" style="19" bestFit="1" customWidth="1"/>
    <col min="22" max="22" width="5.7109375" style="19" bestFit="1" customWidth="1"/>
    <col min="23" max="23" width="13.42578125" style="19" bestFit="1" customWidth="1"/>
    <col min="24" max="24" width="5.7109375" style="19" bestFit="1" customWidth="1"/>
    <col min="25" max="25" width="9.28515625" style="19" bestFit="1" customWidth="1"/>
    <col min="26" max="26" width="5.7109375" style="19" bestFit="1" customWidth="1"/>
    <col min="27" max="27" width="5.7109375" style="19" customWidth="1"/>
    <col min="28" max="28" width="5.7109375" style="19" bestFit="1" customWidth="1"/>
    <col min="29" max="29" width="5.85546875" style="19" bestFit="1" customWidth="1"/>
    <col min="30" max="30" width="6.42578125" style="19" bestFit="1" customWidth="1"/>
    <col min="31" max="31" width="15.42578125" style="19" bestFit="1" customWidth="1"/>
    <col min="32" max="32" width="6.5703125" style="19" bestFit="1" customWidth="1"/>
    <col min="33" max="33" width="5.7109375" style="19" bestFit="1" customWidth="1"/>
    <col min="34" max="34" width="5.140625" style="19" bestFit="1" customWidth="1"/>
    <col min="35" max="35" width="4.140625" style="19" bestFit="1" customWidth="1"/>
    <col min="36" max="36" width="6.5703125" style="19" bestFit="1" customWidth="1"/>
    <col min="37" max="37" width="6.140625" style="19" bestFit="1" customWidth="1"/>
    <col min="38" max="38" width="5.7109375" style="19" bestFit="1" customWidth="1"/>
    <col min="39" max="39" width="10" style="19" bestFit="1" customWidth="1"/>
    <col min="40" max="40" width="10" style="73" customWidth="1"/>
    <col min="41" max="41" width="7.7109375" style="19" bestFit="1" customWidth="1"/>
    <col min="42" max="42" width="6.7109375" style="19" bestFit="1" customWidth="1"/>
    <col min="43" max="43" width="7.7109375" style="19" bestFit="1" customWidth="1"/>
    <col min="44" max="44" width="5.7109375" style="19" bestFit="1" customWidth="1"/>
    <col min="45" max="45" width="4.28515625" style="19" bestFit="1" customWidth="1"/>
    <col min="46" max="46" width="6.7109375" style="19" bestFit="1" customWidth="1"/>
    <col min="47" max="47" width="4.5703125" style="19" bestFit="1" customWidth="1"/>
    <col min="48" max="48" width="4.140625" style="19" bestFit="1" customWidth="1"/>
    <col min="49" max="49" width="5.7109375" style="19" bestFit="1" customWidth="1"/>
    <col min="50" max="50" width="4.140625" style="19" bestFit="1" customWidth="1"/>
    <col min="51" max="51" width="5.85546875" style="19" bestFit="1" customWidth="1"/>
    <col min="52" max="52" width="3.28515625" style="19" bestFit="1" customWidth="1"/>
    <col min="53" max="53" width="6.7109375" style="19" bestFit="1" customWidth="1"/>
    <col min="54" max="54" width="6.85546875" style="19" bestFit="1" customWidth="1"/>
    <col min="55" max="55" width="5.7109375" style="19" bestFit="1" customWidth="1"/>
    <col min="56" max="56" width="5.140625" style="19" bestFit="1" customWidth="1"/>
    <col min="57" max="57" width="5.28515625" style="19" bestFit="1" customWidth="1"/>
    <col min="58" max="58" width="8.7109375" style="19" bestFit="1" customWidth="1"/>
    <col min="59" max="59" width="4.85546875" style="19" bestFit="1" customWidth="1"/>
    <col min="60" max="60" width="7.85546875" style="19" bestFit="1" customWidth="1"/>
    <col min="61" max="61" width="5.85546875" style="19" bestFit="1" customWidth="1"/>
    <col min="62" max="62" width="6" style="19" bestFit="1" customWidth="1"/>
    <col min="63" max="64" width="5.7109375" style="19" bestFit="1" customWidth="1"/>
    <col min="65" max="65" width="3.85546875" style="19" bestFit="1" customWidth="1"/>
    <col min="66" max="66" width="5.7109375" style="19" bestFit="1" customWidth="1"/>
    <col min="67" max="67" width="3.85546875" style="19" bestFit="1" customWidth="1"/>
    <col min="68" max="68" width="5.7109375" style="19" bestFit="1" customWidth="1"/>
    <col min="69" max="70" width="5.28515625" style="19" bestFit="1" customWidth="1"/>
    <col min="71" max="71" width="6.7109375" style="19" bestFit="1" customWidth="1"/>
    <col min="72" max="72" width="5.7109375" style="19" bestFit="1" customWidth="1"/>
    <col min="73" max="73" width="9.140625" style="19" bestFit="1" customWidth="1"/>
    <col min="74" max="74" width="6.7109375" style="19" bestFit="1" customWidth="1"/>
    <col min="75" max="75" width="7.5703125" style="19" customWidth="1"/>
    <col min="76" max="76" width="8" style="19" bestFit="1" customWidth="1"/>
    <col min="77" max="77" width="6.7109375" style="19" customWidth="1"/>
    <col min="78" max="78" width="9" style="19" bestFit="1" customWidth="1"/>
    <col min="79" max="79" width="7.140625" style="19" customWidth="1"/>
    <col min="80" max="16384" width="9.140625" style="21"/>
  </cols>
  <sheetData>
    <row r="1" spans="1:98" x14ac:dyDescent="0.25">
      <c r="A1" s="90"/>
      <c r="B1" s="73" t="s">
        <v>296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90"/>
      <c r="P1" s="90" t="s">
        <v>411</v>
      </c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 t="s">
        <v>438</v>
      </c>
      <c r="BX1" s="73"/>
      <c r="BY1" s="73"/>
      <c r="BZ1" s="73"/>
      <c r="CA1" s="73"/>
      <c r="CB1" s="90"/>
      <c r="CC1" s="90" t="s">
        <v>298</v>
      </c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</row>
    <row r="2" spans="1:98" x14ac:dyDescent="0.25">
      <c r="A2" s="6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90" t="s">
        <v>300</v>
      </c>
      <c r="J2" s="90" t="s">
        <v>301</v>
      </c>
      <c r="K2" s="90" t="s">
        <v>302</v>
      </c>
      <c r="L2" s="51" t="s">
        <v>304</v>
      </c>
      <c r="M2" s="51" t="s">
        <v>305</v>
      </c>
      <c r="N2" s="51" t="s">
        <v>306</v>
      </c>
      <c r="O2" s="90"/>
      <c r="P2" s="90" t="s">
        <v>307</v>
      </c>
      <c r="Q2" s="73" t="s">
        <v>35</v>
      </c>
      <c r="R2" s="73" t="s">
        <v>37</v>
      </c>
      <c r="S2" s="73" t="s">
        <v>39</v>
      </c>
      <c r="T2" s="73" t="s">
        <v>41</v>
      </c>
      <c r="U2" s="73" t="s">
        <v>43</v>
      </c>
      <c r="V2" s="73" t="s">
        <v>45</v>
      </c>
      <c r="W2" s="73" t="s">
        <v>47</v>
      </c>
      <c r="X2" s="73" t="s">
        <v>49</v>
      </c>
      <c r="Y2" s="73" t="s">
        <v>53</v>
      </c>
      <c r="Z2" s="73" t="s">
        <v>55</v>
      </c>
      <c r="AA2" s="73" t="s">
        <v>57</v>
      </c>
      <c r="AB2" s="73" t="s">
        <v>59</v>
      </c>
      <c r="AC2" s="73" t="s">
        <v>61</v>
      </c>
      <c r="AD2" s="73" t="s">
        <v>63</v>
      </c>
      <c r="AE2" s="73" t="s">
        <v>65</v>
      </c>
      <c r="AF2" s="73" t="s">
        <v>69</v>
      </c>
      <c r="AG2" s="73" t="s">
        <v>71</v>
      </c>
      <c r="AH2" s="73" t="s">
        <v>73</v>
      </c>
      <c r="AI2" s="73" t="s">
        <v>75</v>
      </c>
      <c r="AJ2" s="73" t="s">
        <v>77</v>
      </c>
      <c r="AK2" s="73" t="s">
        <v>79</v>
      </c>
      <c r="AL2" s="73" t="s">
        <v>81</v>
      </c>
      <c r="AM2" s="73" t="s">
        <v>83</v>
      </c>
      <c r="AN2" s="73" t="s">
        <v>312</v>
      </c>
      <c r="AO2" s="73" t="s">
        <v>85</v>
      </c>
      <c r="AP2" s="73" t="s">
        <v>87</v>
      </c>
      <c r="AQ2" s="73" t="s">
        <v>160</v>
      </c>
      <c r="AR2" s="73" t="s">
        <v>93</v>
      </c>
      <c r="AS2" s="73" t="s">
        <v>95</v>
      </c>
      <c r="AT2" s="73" t="s">
        <v>97</v>
      </c>
      <c r="AU2" s="73" t="s">
        <v>99</v>
      </c>
      <c r="AV2" s="73" t="s">
        <v>101</v>
      </c>
      <c r="AW2" s="73" t="s">
        <v>103</v>
      </c>
      <c r="AX2" s="73" t="s">
        <v>105</v>
      </c>
      <c r="AY2" s="73" t="s">
        <v>107</v>
      </c>
      <c r="AZ2" s="73" t="s">
        <v>109</v>
      </c>
      <c r="BA2" s="73" t="s">
        <v>161</v>
      </c>
      <c r="BB2" s="73" t="s">
        <v>162</v>
      </c>
      <c r="BC2" s="73" t="s">
        <v>111</v>
      </c>
      <c r="BD2" s="73" t="s">
        <v>113</v>
      </c>
      <c r="BE2" s="73" t="s">
        <v>115</v>
      </c>
      <c r="BF2" s="73" t="s">
        <v>117</v>
      </c>
      <c r="BG2" s="73" t="s">
        <v>119</v>
      </c>
      <c r="BH2" s="73" t="s">
        <v>121</v>
      </c>
      <c r="BI2" s="73" t="s">
        <v>123</v>
      </c>
      <c r="BJ2" s="73" t="s">
        <v>125</v>
      </c>
      <c r="BK2" s="73" t="s">
        <v>127</v>
      </c>
      <c r="BL2" s="73" t="s">
        <v>129</v>
      </c>
      <c r="BM2" s="73" t="s">
        <v>131</v>
      </c>
      <c r="BN2" s="73" t="s">
        <v>133</v>
      </c>
      <c r="BO2" s="73" t="s">
        <v>135</v>
      </c>
      <c r="BP2" s="73" t="s">
        <v>139</v>
      </c>
      <c r="BQ2" s="73" t="s">
        <v>143</v>
      </c>
      <c r="BR2" s="73" t="s">
        <v>145</v>
      </c>
      <c r="BS2" s="73" t="s">
        <v>147</v>
      </c>
      <c r="BT2" s="73" t="s">
        <v>151</v>
      </c>
      <c r="BU2" s="73" t="s">
        <v>153</v>
      </c>
      <c r="BV2" s="73" t="s">
        <v>439</v>
      </c>
      <c r="BW2" s="90" t="s">
        <v>141</v>
      </c>
      <c r="BX2" s="90" t="s">
        <v>155</v>
      </c>
      <c r="BY2" s="90"/>
      <c r="BZ2" s="90" t="s">
        <v>437</v>
      </c>
      <c r="CA2" s="73"/>
      <c r="CB2" s="73" t="s">
        <v>69</v>
      </c>
      <c r="CC2" s="73" t="s">
        <v>53</v>
      </c>
      <c r="CD2" s="73" t="s">
        <v>81</v>
      </c>
      <c r="CE2" s="73" t="s">
        <v>160</v>
      </c>
      <c r="CF2" s="73" t="s">
        <v>161</v>
      </c>
      <c r="CG2" s="73" t="s">
        <v>162</v>
      </c>
      <c r="CH2" s="73" t="s">
        <v>139</v>
      </c>
      <c r="CI2" s="73" t="s">
        <v>163</v>
      </c>
      <c r="CJ2" s="90" t="s">
        <v>300</v>
      </c>
      <c r="CK2" s="90" t="s">
        <v>301</v>
      </c>
      <c r="CL2" s="90" t="s">
        <v>302</v>
      </c>
      <c r="CM2" s="51" t="s">
        <v>304</v>
      </c>
      <c r="CN2" s="51" t="s">
        <v>305</v>
      </c>
      <c r="CO2" s="51" t="s">
        <v>306</v>
      </c>
      <c r="CP2" s="51"/>
      <c r="CQ2" s="51"/>
      <c r="CR2" s="51"/>
      <c r="CS2" s="51"/>
      <c r="CT2" s="51"/>
    </row>
    <row r="3" spans="1:98" x14ac:dyDescent="0.25">
      <c r="A3" s="14" t="s">
        <v>440</v>
      </c>
      <c r="B3" s="95">
        <v>67223.085999999996</v>
      </c>
      <c r="C3" s="95">
        <v>208.56303</v>
      </c>
      <c r="D3" s="95">
        <v>17704.059000000001</v>
      </c>
      <c r="E3" s="95">
        <v>2413.2891</v>
      </c>
      <c r="F3" s="95">
        <v>1963.4041999999999</v>
      </c>
      <c r="G3" s="95">
        <v>760.55926999999997</v>
      </c>
      <c r="H3" s="95">
        <v>7959.7847000000002</v>
      </c>
      <c r="I3" s="95">
        <v>31.644455000000001</v>
      </c>
      <c r="J3" s="95">
        <v>148.27599000000001</v>
      </c>
      <c r="K3" s="95">
        <v>82.631950000000003</v>
      </c>
      <c r="L3" s="95">
        <v>5.3615975000000002</v>
      </c>
      <c r="M3" s="95">
        <v>19.002023999999999</v>
      </c>
      <c r="N3" s="95">
        <v>9.8389111000000007</v>
      </c>
      <c r="O3" s="90"/>
      <c r="P3" s="90" t="s">
        <v>412</v>
      </c>
      <c r="Q3" s="73">
        <v>0</v>
      </c>
      <c r="R3" s="73">
        <v>0</v>
      </c>
      <c r="S3" s="73">
        <v>0</v>
      </c>
      <c r="T3" s="73">
        <v>0</v>
      </c>
      <c r="U3" s="73">
        <v>0</v>
      </c>
      <c r="V3" s="73">
        <v>0</v>
      </c>
      <c r="W3" s="73">
        <v>0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0</v>
      </c>
      <c r="AE3" s="73">
        <v>0</v>
      </c>
      <c r="AF3" s="73">
        <v>0</v>
      </c>
      <c r="AG3" s="73">
        <v>0</v>
      </c>
      <c r="AH3" s="73">
        <v>0</v>
      </c>
      <c r="AI3" s="73">
        <v>0</v>
      </c>
      <c r="AJ3" s="73">
        <v>0</v>
      </c>
      <c r="AK3" s="73">
        <v>0</v>
      </c>
      <c r="AL3" s="73">
        <v>0</v>
      </c>
      <c r="AM3" s="73">
        <v>0</v>
      </c>
      <c r="AN3" s="73">
        <v>0</v>
      </c>
      <c r="AO3" s="73">
        <v>0</v>
      </c>
      <c r="AP3" s="73">
        <v>0</v>
      </c>
      <c r="AQ3" s="73">
        <v>0</v>
      </c>
      <c r="AR3" s="73">
        <v>0</v>
      </c>
      <c r="AS3" s="73">
        <v>0</v>
      </c>
      <c r="AT3" s="73">
        <v>0</v>
      </c>
      <c r="AU3" s="73">
        <v>0</v>
      </c>
      <c r="AV3" s="73">
        <v>0</v>
      </c>
      <c r="AW3" s="73">
        <v>0</v>
      </c>
      <c r="AX3" s="73">
        <v>0</v>
      </c>
      <c r="AY3" s="73">
        <v>0</v>
      </c>
      <c r="AZ3" s="73">
        <v>0</v>
      </c>
      <c r="BA3" s="73">
        <v>0</v>
      </c>
      <c r="BB3" s="73">
        <v>0</v>
      </c>
      <c r="BC3" s="73">
        <v>0</v>
      </c>
      <c r="BD3" s="73">
        <v>0</v>
      </c>
      <c r="BE3" s="73">
        <v>0</v>
      </c>
      <c r="BF3" s="73">
        <v>0</v>
      </c>
      <c r="BG3" s="73">
        <v>0</v>
      </c>
      <c r="BH3" s="73">
        <v>0</v>
      </c>
      <c r="BI3" s="73">
        <v>0</v>
      </c>
      <c r="BJ3" s="73">
        <v>0</v>
      </c>
      <c r="BK3" s="73">
        <v>0</v>
      </c>
      <c r="BL3" s="73">
        <v>0</v>
      </c>
      <c r="BM3" s="73">
        <v>0</v>
      </c>
      <c r="BN3" s="73">
        <v>0</v>
      </c>
      <c r="BO3" s="73">
        <v>0</v>
      </c>
      <c r="BP3" s="73">
        <v>0</v>
      </c>
      <c r="BQ3" s="73">
        <v>0</v>
      </c>
      <c r="BR3" s="73">
        <v>0</v>
      </c>
      <c r="BS3" s="73">
        <v>0</v>
      </c>
      <c r="BT3" s="73">
        <v>0</v>
      </c>
      <c r="BU3" s="73">
        <v>0</v>
      </c>
      <c r="BV3" s="87">
        <v>0</v>
      </c>
      <c r="BW3" s="73">
        <f t="shared" ref="BW3" si="0">AT3*0.108*92.1006/14.43</f>
        <v>0</v>
      </c>
      <c r="BX3" s="73">
        <f>BV3-AK3*0.966*106.165/128.1705</f>
        <v>0</v>
      </c>
      <c r="BY3" s="73"/>
      <c r="BZ3" s="73" t="str">
        <f t="shared" ref="BZ3:BZ34" si="1">IF(BU3&lt;&gt;0,S3+Q3+U3+V3+X3+Z3+AA3+AB3+AC3+AD3+AG3+AH3+AI3+AJ3+AR3+AT3+BL3+BR3+BS3+BT3+BV3,"")</f>
        <v/>
      </c>
      <c r="CA3" s="73"/>
      <c r="CB3" s="23" t="str">
        <f t="shared" ref="CB3:CB34" si="2">IF(AQ3&lt;&gt;0,AF3/AQ3,"")</f>
        <v/>
      </c>
      <c r="CC3" s="66">
        <f t="shared" ref="CC3:CC34" si="3">IF(B3&lt;&gt;0,(Y3-B3)/B3,"")</f>
        <v>-1</v>
      </c>
      <c r="CD3" s="66">
        <f t="shared" ref="CD3:CD36" si="4">IF(C3&lt;&gt;0,(AL3-C3)/C3,"")</f>
        <v>-1</v>
      </c>
      <c r="CE3" s="66">
        <f t="shared" ref="CE3:CE36" si="5">IF(D3&lt;&gt;0,(AQ3-D3)/D3,"")</f>
        <v>-1</v>
      </c>
      <c r="CF3" s="66">
        <f t="shared" ref="CF3:CF36" si="6">IF(E3&lt;&gt;0,(BA3-E3)/E3,"")</f>
        <v>-1</v>
      </c>
      <c r="CG3" s="66">
        <f t="shared" ref="CG3:CG36" si="7">IF(F3&lt;&gt;0,(BB3-F3)/F3,"")</f>
        <v>-1</v>
      </c>
      <c r="CH3" s="66">
        <f t="shared" ref="CH3:CH36" si="8">IF(G3&lt;&gt;0,(BP3-G3)/G3,"")</f>
        <v>-1</v>
      </c>
      <c r="CI3" s="66">
        <f t="shared" ref="CI3:CI36" si="9">IF(H3&lt;&gt;0,(BU3-H3)/H3,"")</f>
        <v>-1</v>
      </c>
      <c r="CJ3" s="66">
        <f t="shared" ref="CJ3:CJ34" si="10">IF(I3&lt;&gt;0,(T3-I3)/I3,"")</f>
        <v>-1</v>
      </c>
      <c r="CK3" s="66">
        <f t="shared" ref="CK3:CK34" si="11">IF(J3&lt;&gt;0,(V3-J3)/J3,"")</f>
        <v>-1</v>
      </c>
      <c r="CL3" s="66">
        <f t="shared" ref="CL3:CL34" si="12">IF(K3&lt;&gt;0,(AE3-K3)/K3,"")</f>
        <v>-1</v>
      </c>
      <c r="CM3" s="66">
        <f t="shared" ref="CM3:CM34" si="13">IF(L3&lt;&gt;0,(R3-L3)/L3,"")</f>
        <v>-1</v>
      </c>
      <c r="CN3" s="66">
        <f t="shared" ref="CN3:CN34" si="14">IF(M3&lt;&gt;0,(W3-M3)/M3,"")</f>
        <v>-1</v>
      </c>
      <c r="CO3" s="66">
        <f t="shared" ref="CO3:CO34" si="15">IF(N3&lt;&gt;0,(AK3-N3)/N3,"")</f>
        <v>-1</v>
      </c>
      <c r="CP3" s="66"/>
      <c r="CQ3" s="66"/>
      <c r="CR3" s="66"/>
      <c r="CS3" s="66"/>
      <c r="CT3" s="66"/>
    </row>
    <row r="4" spans="1:98" x14ac:dyDescent="0.25">
      <c r="A4" s="45" t="s">
        <v>441</v>
      </c>
      <c r="B4" s="95">
        <v>285586.59000000003</v>
      </c>
      <c r="C4" s="95">
        <v>725.41729999999995</v>
      </c>
      <c r="D4" s="95">
        <v>69597.399999999994</v>
      </c>
      <c r="E4" s="95">
        <v>2862.0234</v>
      </c>
      <c r="F4" s="95">
        <v>1739.4197999999999</v>
      </c>
      <c r="G4" s="95">
        <v>1639.2335</v>
      </c>
      <c r="H4" s="95">
        <v>26977.048999999999</v>
      </c>
      <c r="I4" s="95">
        <v>119.17622</v>
      </c>
      <c r="J4" s="95">
        <v>597.09064000000001</v>
      </c>
      <c r="K4" s="95">
        <v>304.68991</v>
      </c>
      <c r="L4" s="95">
        <v>20.572558999999998</v>
      </c>
      <c r="M4" s="95">
        <v>81.529563999999993</v>
      </c>
      <c r="N4" s="95">
        <v>38.038677</v>
      </c>
      <c r="O4" s="90"/>
      <c r="P4" s="90" t="s">
        <v>413</v>
      </c>
      <c r="Q4" s="73">
        <v>54.286058869837902</v>
      </c>
      <c r="R4" s="73">
        <v>20.5706975112744</v>
      </c>
      <c r="S4" s="73">
        <v>119.169707044435</v>
      </c>
      <c r="T4" s="73">
        <v>119.170831200687</v>
      </c>
      <c r="U4" s="73">
        <v>56.155831215793803</v>
      </c>
      <c r="V4" s="73">
        <v>596.96749912229097</v>
      </c>
      <c r="W4" s="73">
        <v>81.500723809278995</v>
      </c>
      <c r="X4" s="73">
        <v>1598.34525399009</v>
      </c>
      <c r="Y4" s="73">
        <v>285559.46182355302</v>
      </c>
      <c r="Z4" s="73">
        <v>1307.6228277329301</v>
      </c>
      <c r="AA4" s="73">
        <v>367.38716097752899</v>
      </c>
      <c r="AB4" s="73">
        <v>299.08894784206001</v>
      </c>
      <c r="AC4" s="73">
        <v>24.142335946511</v>
      </c>
      <c r="AD4" s="73">
        <v>304.68514498784702</v>
      </c>
      <c r="AE4" s="73">
        <v>304.68514101608798</v>
      </c>
      <c r="AF4" s="73">
        <v>556.73966798392803</v>
      </c>
      <c r="AG4" s="73">
        <v>1056.2451484614401</v>
      </c>
      <c r="AH4" s="73">
        <v>17.133748927293698</v>
      </c>
      <c r="AI4" s="73">
        <v>4.7591520384045101</v>
      </c>
      <c r="AJ4" s="73">
        <v>128.426231284556</v>
      </c>
      <c r="AK4" s="73">
        <v>38.034471015484698</v>
      </c>
      <c r="AL4" s="73">
        <v>725.31010411327202</v>
      </c>
      <c r="AM4" s="73">
        <v>0</v>
      </c>
      <c r="AN4" s="73">
        <v>27767.6567896294</v>
      </c>
      <c r="AO4" s="73">
        <v>55062.514258282397</v>
      </c>
      <c r="AP4" s="73">
        <v>13973.863865253499</v>
      </c>
      <c r="AQ4" s="73">
        <v>69593.117791519893</v>
      </c>
      <c r="AR4" s="73">
        <v>666.35408245837402</v>
      </c>
      <c r="AS4" s="73">
        <v>1.1653558645700699</v>
      </c>
      <c r="AT4" s="73">
        <v>14919.0913952181</v>
      </c>
      <c r="AU4" s="73">
        <v>5.9890042273626598</v>
      </c>
      <c r="AV4" s="73">
        <v>1.0431702221707799</v>
      </c>
      <c r="AW4" s="73">
        <v>1002.56887492628</v>
      </c>
      <c r="AX4" s="73">
        <v>17.992610658244999</v>
      </c>
      <c r="AY4" s="73">
        <v>1.1567877897011001</v>
      </c>
      <c r="AZ4" s="73">
        <v>0.365830485512877</v>
      </c>
      <c r="BA4" s="73">
        <v>2861.4685620672699</v>
      </c>
      <c r="BB4" s="73">
        <v>1739.0511687020801</v>
      </c>
      <c r="BC4" s="73">
        <v>1122.41739336518</v>
      </c>
      <c r="BD4" s="73">
        <v>12.4340617955543</v>
      </c>
      <c r="BE4" s="73">
        <v>0.15327227963425299</v>
      </c>
      <c r="BF4" s="73">
        <v>64.237905057953995</v>
      </c>
      <c r="BG4" s="73">
        <v>2.9584015718954699</v>
      </c>
      <c r="BH4" s="73">
        <v>55.7614599006817</v>
      </c>
      <c r="BI4" s="73">
        <v>6.0923265265629398</v>
      </c>
      <c r="BJ4" s="73">
        <v>1.27338095316831</v>
      </c>
      <c r="BK4" s="73">
        <v>248.29981668568101</v>
      </c>
      <c r="BL4" s="73">
        <v>66.991781490567007</v>
      </c>
      <c r="BM4" s="73">
        <v>10.666774175058</v>
      </c>
      <c r="BN4" s="73">
        <v>306.36926823084502</v>
      </c>
      <c r="BO4" s="73">
        <v>0.52286735120179395</v>
      </c>
      <c r="BP4" s="73">
        <v>1639.0001580713899</v>
      </c>
      <c r="BQ4" s="73">
        <v>0</v>
      </c>
      <c r="BR4" s="73">
        <v>0.24807466770967301</v>
      </c>
      <c r="BS4" s="73">
        <v>3080.9683937882501</v>
      </c>
      <c r="BT4" s="73">
        <v>353.61168927396199</v>
      </c>
      <c r="BU4" s="73">
        <v>26977.744246983799</v>
      </c>
      <c r="BV4" s="73">
        <v>4413.8574259335201</v>
      </c>
      <c r="BW4" s="73">
        <f t="shared" ref="BW4:BW34" si="16">AT4*0.108*92.1006/14.43</f>
        <v>10284.004507767</v>
      </c>
      <c r="BX4" s="73">
        <f t="shared" ref="BX4:BX34" si="17">BV4-AK4*0.966*106.165/128.1705</f>
        <v>4383.4242138571317</v>
      </c>
      <c r="BY4" s="73"/>
      <c r="BZ4" s="73">
        <f t="shared" si="1"/>
        <v>29435.537891271502</v>
      </c>
      <c r="CA4" s="73"/>
      <c r="CB4" s="23">
        <f t="shared" si="2"/>
        <v>7.9999242116404832E-3</v>
      </c>
      <c r="CC4" s="66">
        <f t="shared" si="3"/>
        <v>-9.4991072399457129E-5</v>
      </c>
      <c r="CD4" s="66">
        <f t="shared" si="4"/>
        <v>-1.4777134034153354E-4</v>
      </c>
      <c r="CE4" s="66">
        <f t="shared" si="5"/>
        <v>-6.1528282379815383E-5</v>
      </c>
      <c r="CF4" s="66">
        <f t="shared" si="6"/>
        <v>-1.9386212311546853E-4</v>
      </c>
      <c r="CG4" s="66">
        <f t="shared" si="7"/>
        <v>-2.119277347077567E-4</v>
      </c>
      <c r="CH4" s="66">
        <f t="shared" si="8"/>
        <v>-1.4234819420791251E-4</v>
      </c>
      <c r="CI4" s="66">
        <f t="shared" si="9"/>
        <v>2.5771795269368945E-5</v>
      </c>
      <c r="CJ4" s="66">
        <f t="shared" si="10"/>
        <v>-4.5217068581267168E-5</v>
      </c>
      <c r="CK4" s="66">
        <f t="shared" si="11"/>
        <v>-2.0623481505091705E-4</v>
      </c>
      <c r="CL4" s="66">
        <f t="shared" si="12"/>
        <v>-1.5651925959790729E-5</v>
      </c>
      <c r="CM4" s="66">
        <f t="shared" si="13"/>
        <v>-9.0484063047214892E-5</v>
      </c>
      <c r="CN4" s="66">
        <f t="shared" si="14"/>
        <v>-3.5373905251104678E-4</v>
      </c>
      <c r="CO4" s="66">
        <f t="shared" si="15"/>
        <v>-1.1057126185808102E-4</v>
      </c>
      <c r="CP4" s="66"/>
      <c r="CQ4" s="66"/>
      <c r="CR4" s="66"/>
      <c r="CS4" s="66"/>
      <c r="CT4" s="66"/>
    </row>
    <row r="5" spans="1:98" x14ac:dyDescent="0.25">
      <c r="A5" s="14" t="s">
        <v>442</v>
      </c>
      <c r="B5" s="95">
        <v>81830.5</v>
      </c>
      <c r="C5" s="95">
        <v>193.59663</v>
      </c>
      <c r="D5" s="95">
        <v>18484.328000000001</v>
      </c>
      <c r="E5" s="95">
        <v>2238.5592000000001</v>
      </c>
      <c r="F5" s="95">
        <v>1821.1359</v>
      </c>
      <c r="G5" s="95">
        <v>718.74176</v>
      </c>
      <c r="H5" s="95">
        <v>7696.5141999999996</v>
      </c>
      <c r="I5" s="95">
        <v>31.459482000000001</v>
      </c>
      <c r="J5" s="95">
        <v>159.02592000000001</v>
      </c>
      <c r="K5" s="95">
        <v>80.628983000000005</v>
      </c>
      <c r="L5" s="95">
        <v>5.4107599000000004</v>
      </c>
      <c r="M5" s="95">
        <v>21.035730000000001</v>
      </c>
      <c r="N5" s="95">
        <v>10.027877999999999</v>
      </c>
      <c r="O5" s="90"/>
      <c r="P5" s="90" t="s">
        <v>414</v>
      </c>
      <c r="Q5" s="73">
        <v>8.0733270341551098</v>
      </c>
      <c r="R5" s="73">
        <v>2.8659107393304</v>
      </c>
      <c r="S5" s="73">
        <v>16.2454447138742</v>
      </c>
      <c r="T5" s="73">
        <v>16.245595782993099</v>
      </c>
      <c r="U5" s="73">
        <v>8.0139835271747195</v>
      </c>
      <c r="V5" s="73">
        <v>90.903184681569897</v>
      </c>
      <c r="W5" s="73">
        <v>12.766278553049199</v>
      </c>
      <c r="X5" s="73">
        <v>217.138392526551</v>
      </c>
      <c r="Y5" s="73">
        <v>46264.511668512998</v>
      </c>
      <c r="Z5" s="73">
        <v>198.30244480580001</v>
      </c>
      <c r="AA5" s="73">
        <v>55.0142054097455</v>
      </c>
      <c r="AB5" s="73">
        <v>43.468494321334603</v>
      </c>
      <c r="AC5" s="73">
        <v>3.6399455372652199</v>
      </c>
      <c r="AD5" s="73">
        <v>40.473257729724303</v>
      </c>
      <c r="AE5" s="73">
        <v>40.473260377563498</v>
      </c>
      <c r="AF5" s="73">
        <v>82.827566990194896</v>
      </c>
      <c r="AG5" s="73">
        <v>174.795281453066</v>
      </c>
      <c r="AH5" s="73">
        <v>2.7446471708209499</v>
      </c>
      <c r="AI5" s="73">
        <v>0.62684889717532799</v>
      </c>
      <c r="AJ5" s="73">
        <v>20.418484578197301</v>
      </c>
      <c r="AK5" s="73">
        <v>5.3364038771547104</v>
      </c>
      <c r="AL5" s="73">
        <v>103.99638412231199</v>
      </c>
      <c r="AM5" s="73">
        <v>0</v>
      </c>
      <c r="AN5" s="73">
        <v>4337.2595583039802</v>
      </c>
      <c r="AO5" s="73">
        <v>8291.5953405314194</v>
      </c>
      <c r="AP5" s="73">
        <v>1979.03864261424</v>
      </c>
      <c r="AQ5" s="73">
        <v>10353.4615501358</v>
      </c>
      <c r="AR5" s="73">
        <v>101.666072668749</v>
      </c>
      <c r="AS5" s="73">
        <v>0.153795885073055</v>
      </c>
      <c r="AT5" s="73">
        <v>2366.7237428165099</v>
      </c>
      <c r="AU5" s="73">
        <v>0.77207889901177895</v>
      </c>
      <c r="AV5" s="73">
        <v>0.13076962361590999</v>
      </c>
      <c r="AW5" s="73">
        <v>136.181985813257</v>
      </c>
      <c r="AX5" s="73">
        <v>2.01519240287262</v>
      </c>
      <c r="AY5" s="73">
        <v>0.125707604292398</v>
      </c>
      <c r="AZ5" s="73">
        <v>4.7922896101677097E-2</v>
      </c>
      <c r="BA5" s="73">
        <v>1007.27341847385</v>
      </c>
      <c r="BB5" s="73">
        <v>830.02038739419197</v>
      </c>
      <c r="BC5" s="73">
        <v>177.253031079658</v>
      </c>
      <c r="BD5" s="73">
        <v>1.2686542436217501</v>
      </c>
      <c r="BE5" s="73">
        <v>1.7051823057038999E-2</v>
      </c>
      <c r="BF5" s="73">
        <v>7.0414074196553003</v>
      </c>
      <c r="BG5" s="73">
        <v>0.352133425927457</v>
      </c>
      <c r="BH5" s="73">
        <v>7.28177927324636</v>
      </c>
      <c r="BI5" s="73">
        <v>0.87774250015156696</v>
      </c>
      <c r="BJ5" s="73">
        <v>0.16603626603173499</v>
      </c>
      <c r="BK5" s="73">
        <v>32.742099020596598</v>
      </c>
      <c r="BL5" s="73">
        <v>9.7970333994852208</v>
      </c>
      <c r="BM5" s="73">
        <v>1.11258802780028</v>
      </c>
      <c r="BN5" s="73">
        <v>639.67636259417895</v>
      </c>
      <c r="BO5" s="73">
        <v>5.7079675700105303E-2</v>
      </c>
      <c r="BP5" s="73">
        <v>374.292628912515</v>
      </c>
      <c r="BQ5" s="73">
        <v>0</v>
      </c>
      <c r="BR5" s="73">
        <v>3.2155630053406901E-2</v>
      </c>
      <c r="BS5" s="73">
        <v>484.85316548968501</v>
      </c>
      <c r="BT5" s="73">
        <v>55.265011757469502</v>
      </c>
      <c r="BU5" s="73">
        <v>4225.1612292972204</v>
      </c>
      <c r="BV5" s="87">
        <v>672.54807609351997</v>
      </c>
      <c r="BW5" s="73">
        <f t="shared" si="16"/>
        <v>1631.4262708763545</v>
      </c>
      <c r="BX5" s="73">
        <f t="shared" si="17"/>
        <v>668.27816233942588</v>
      </c>
      <c r="BY5" s="73"/>
      <c r="BZ5" s="73">
        <f t="shared" si="1"/>
        <v>4570.7432002419264</v>
      </c>
      <c r="CA5" s="73"/>
      <c r="CB5" s="23">
        <f t="shared" si="2"/>
        <v>7.999987887056817E-3</v>
      </c>
      <c r="CC5" s="66">
        <f t="shared" si="3"/>
        <v>-0.43462997698275097</v>
      </c>
      <c r="CD5" s="66">
        <f t="shared" si="4"/>
        <v>-0.46281924369080191</v>
      </c>
      <c r="CE5" s="66">
        <f t="shared" si="5"/>
        <v>-0.43987893148532098</v>
      </c>
      <c r="CF5" s="66">
        <f t="shared" si="6"/>
        <v>-0.55003494279988219</v>
      </c>
      <c r="CG5" s="66">
        <f t="shared" si="7"/>
        <v>-0.54422929810224929</v>
      </c>
      <c r="CH5" s="66">
        <f t="shared" si="8"/>
        <v>-0.47923906785030135</v>
      </c>
      <c r="CI5" s="66">
        <f t="shared" si="9"/>
        <v>-0.45102924265413286</v>
      </c>
      <c r="CJ5" s="66">
        <f t="shared" si="10"/>
        <v>-0.48360256589752182</v>
      </c>
      <c r="CK5" s="66">
        <f t="shared" si="11"/>
        <v>-0.42837504300198426</v>
      </c>
      <c r="CL5" s="66">
        <f t="shared" si="12"/>
        <v>-0.49803087088964654</v>
      </c>
      <c r="CM5" s="66">
        <f t="shared" si="13"/>
        <v>-0.47033119334487566</v>
      </c>
      <c r="CN5" s="66">
        <f t="shared" si="14"/>
        <v>-0.39311454591548767</v>
      </c>
      <c r="CO5" s="66">
        <f t="shared" si="15"/>
        <v>-0.46784315912551883</v>
      </c>
      <c r="CP5" s="66"/>
      <c r="CQ5" s="66"/>
      <c r="CR5" s="66"/>
      <c r="CS5" s="66"/>
      <c r="CT5" s="66"/>
    </row>
    <row r="6" spans="1:98" x14ac:dyDescent="0.25">
      <c r="A6" s="14" t="s">
        <v>443</v>
      </c>
      <c r="B6" s="95">
        <v>51823.203000000001</v>
      </c>
      <c r="C6" s="95">
        <v>106.53277</v>
      </c>
      <c r="D6" s="95">
        <v>8704.4320000000007</v>
      </c>
      <c r="E6" s="95">
        <v>1231.1794</v>
      </c>
      <c r="F6" s="95">
        <v>1001.557</v>
      </c>
      <c r="G6" s="95">
        <v>414.21713</v>
      </c>
      <c r="H6" s="95">
        <v>4323.1913999999997</v>
      </c>
      <c r="I6" s="95">
        <v>17.281416</v>
      </c>
      <c r="J6" s="95">
        <v>87.662200999999996</v>
      </c>
      <c r="K6" s="95">
        <v>44.339545999999999</v>
      </c>
      <c r="L6" s="95">
        <v>2.965239</v>
      </c>
      <c r="M6" s="95">
        <v>11.388567999999999</v>
      </c>
      <c r="N6" s="95">
        <v>5.5095735000000001</v>
      </c>
      <c r="O6" s="90"/>
      <c r="P6" s="90" t="s">
        <v>366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0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0</v>
      </c>
      <c r="AL6" s="73">
        <v>0</v>
      </c>
      <c r="AM6" s="73">
        <v>0</v>
      </c>
      <c r="AN6" s="73">
        <v>0</v>
      </c>
      <c r="AO6" s="73">
        <v>0</v>
      </c>
      <c r="AP6" s="73">
        <v>0</v>
      </c>
      <c r="AQ6" s="73">
        <v>0</v>
      </c>
      <c r="AR6" s="73">
        <v>0</v>
      </c>
      <c r="AS6" s="73">
        <v>0</v>
      </c>
      <c r="AT6" s="73">
        <v>0</v>
      </c>
      <c r="AU6" s="73">
        <v>0</v>
      </c>
      <c r="AV6" s="73">
        <v>0</v>
      </c>
      <c r="AW6" s="73">
        <v>0</v>
      </c>
      <c r="AX6" s="73">
        <v>0</v>
      </c>
      <c r="AY6" s="73">
        <v>0</v>
      </c>
      <c r="AZ6" s="73">
        <v>0</v>
      </c>
      <c r="BA6" s="73">
        <v>0</v>
      </c>
      <c r="BB6" s="73">
        <v>0</v>
      </c>
      <c r="BC6" s="73">
        <v>0</v>
      </c>
      <c r="BD6" s="73">
        <v>0</v>
      </c>
      <c r="BE6" s="73">
        <v>0</v>
      </c>
      <c r="BF6" s="73">
        <v>0</v>
      </c>
      <c r="BG6" s="73">
        <v>0</v>
      </c>
      <c r="BH6" s="73">
        <v>0</v>
      </c>
      <c r="BI6" s="73">
        <v>0</v>
      </c>
      <c r="BJ6" s="73">
        <v>0</v>
      </c>
      <c r="BK6" s="73">
        <v>0</v>
      </c>
      <c r="BL6" s="73">
        <v>0</v>
      </c>
      <c r="BM6" s="73">
        <v>0</v>
      </c>
      <c r="BN6" s="73">
        <v>0</v>
      </c>
      <c r="BO6" s="73">
        <v>0</v>
      </c>
      <c r="BP6" s="73">
        <v>0</v>
      </c>
      <c r="BQ6" s="73">
        <v>0</v>
      </c>
      <c r="BR6" s="73">
        <v>0</v>
      </c>
      <c r="BS6" s="73">
        <v>0</v>
      </c>
      <c r="BT6" s="73">
        <v>0</v>
      </c>
      <c r="BU6" s="73">
        <v>0</v>
      </c>
      <c r="BV6" s="87">
        <v>0</v>
      </c>
      <c r="BW6" s="73">
        <f t="shared" si="16"/>
        <v>0</v>
      </c>
      <c r="BX6" s="73">
        <f t="shared" si="17"/>
        <v>0</v>
      </c>
      <c r="BY6" s="73"/>
      <c r="BZ6" s="73" t="str">
        <f t="shared" si="1"/>
        <v/>
      </c>
      <c r="CA6" s="73"/>
      <c r="CB6" s="23" t="str">
        <f t="shared" si="2"/>
        <v/>
      </c>
      <c r="CC6" s="66">
        <f t="shared" si="3"/>
        <v>-1</v>
      </c>
      <c r="CD6" s="66">
        <f t="shared" si="4"/>
        <v>-1</v>
      </c>
      <c r="CE6" s="66">
        <f t="shared" si="5"/>
        <v>-1</v>
      </c>
      <c r="CF6" s="66">
        <f t="shared" si="6"/>
        <v>-1</v>
      </c>
      <c r="CG6" s="66">
        <f t="shared" si="7"/>
        <v>-1</v>
      </c>
      <c r="CH6" s="66">
        <f t="shared" si="8"/>
        <v>-1</v>
      </c>
      <c r="CI6" s="66">
        <f t="shared" si="9"/>
        <v>-1</v>
      </c>
      <c r="CJ6" s="66">
        <f t="shared" si="10"/>
        <v>-1</v>
      </c>
      <c r="CK6" s="66">
        <f t="shared" si="11"/>
        <v>-1</v>
      </c>
      <c r="CL6" s="66">
        <f t="shared" si="12"/>
        <v>-1</v>
      </c>
      <c r="CM6" s="66">
        <f t="shared" si="13"/>
        <v>-1</v>
      </c>
      <c r="CN6" s="66">
        <f t="shared" si="14"/>
        <v>-1</v>
      </c>
      <c r="CO6" s="66">
        <f t="shared" si="15"/>
        <v>-1</v>
      </c>
      <c r="CP6" s="66"/>
      <c r="CQ6" s="66"/>
      <c r="CR6" s="66"/>
      <c r="CS6" s="66"/>
      <c r="CT6" s="66"/>
    </row>
    <row r="7" spans="1:98" x14ac:dyDescent="0.25">
      <c r="A7" s="14" t="s">
        <v>444</v>
      </c>
      <c r="B7" s="95">
        <v>152046.38</v>
      </c>
      <c r="C7" s="95">
        <v>427.12786999999997</v>
      </c>
      <c r="D7" s="95">
        <v>35974.014000000003</v>
      </c>
      <c r="E7" s="95">
        <v>1678.1342</v>
      </c>
      <c r="F7" s="95">
        <v>1017.9547</v>
      </c>
      <c r="G7" s="95">
        <v>994.46105999999997</v>
      </c>
      <c r="H7" s="95">
        <v>17777.456999999999</v>
      </c>
      <c r="I7" s="95">
        <v>64.552077999999995</v>
      </c>
      <c r="J7" s="95">
        <v>306.69135</v>
      </c>
      <c r="K7" s="95">
        <v>168.87447</v>
      </c>
      <c r="L7" s="95">
        <v>10.916565</v>
      </c>
      <c r="M7" s="95">
        <v>38.311534999999999</v>
      </c>
      <c r="N7" s="95">
        <v>20.073747999999998</v>
      </c>
      <c r="O7" s="90"/>
      <c r="P7" s="90" t="s">
        <v>415</v>
      </c>
      <c r="Q7" s="73">
        <v>26.432503310757099</v>
      </c>
      <c r="R7" s="73">
        <v>10.9178176493583</v>
      </c>
      <c r="S7" s="73">
        <v>64.561394666572397</v>
      </c>
      <c r="T7" s="73">
        <v>64.561986992514093</v>
      </c>
      <c r="U7" s="73">
        <v>29.290770109624798</v>
      </c>
      <c r="V7" s="73">
        <v>306.69447096394902</v>
      </c>
      <c r="W7" s="73">
        <v>38.306381591472601</v>
      </c>
      <c r="X7" s="73">
        <v>867.52198914457301</v>
      </c>
      <c r="Y7" s="73">
        <v>152086.71201309501</v>
      </c>
      <c r="Z7" s="73">
        <v>629.92328043157704</v>
      </c>
      <c r="AA7" s="73">
        <v>180.859808502432</v>
      </c>
      <c r="AB7" s="73">
        <v>155.364175469597</v>
      </c>
      <c r="AC7" s="73">
        <v>11.7449723841787</v>
      </c>
      <c r="AD7" s="73">
        <v>168.90681328968401</v>
      </c>
      <c r="AE7" s="73">
        <v>168.906853172761</v>
      </c>
      <c r="AF7" s="73">
        <v>287.77618061586099</v>
      </c>
      <c r="AG7" s="73">
        <v>728.098840789728</v>
      </c>
      <c r="AH7" s="73">
        <v>8.0961790669524891</v>
      </c>
      <c r="AI7" s="73">
        <v>2.7073145869695798</v>
      </c>
      <c r="AJ7" s="73">
        <v>57.681691524386999</v>
      </c>
      <c r="AK7" s="73">
        <v>20.075516219991201</v>
      </c>
      <c r="AL7" s="73">
        <v>427.102119799158</v>
      </c>
      <c r="AM7" s="73">
        <v>0</v>
      </c>
      <c r="AN7" s="73">
        <v>18226.3848850014</v>
      </c>
      <c r="AO7" s="73">
        <v>28622.720813946398</v>
      </c>
      <c r="AP7" s="73">
        <v>7061.53252320089</v>
      </c>
      <c r="AQ7" s="73">
        <v>35972.029517763098</v>
      </c>
      <c r="AR7" s="73">
        <v>357.31942471397701</v>
      </c>
      <c r="AS7" s="73">
        <v>0.68277409822693302</v>
      </c>
      <c r="AT7" s="73">
        <v>10340.504622119999</v>
      </c>
      <c r="AU7" s="73">
        <v>3.4918880029982802</v>
      </c>
      <c r="AV7" s="73">
        <v>0.61213507774048304</v>
      </c>
      <c r="AW7" s="73">
        <v>588.16343887961102</v>
      </c>
      <c r="AX7" s="73">
        <v>10.560770740256901</v>
      </c>
      <c r="AY7" s="73">
        <v>0.68121198983669196</v>
      </c>
      <c r="AZ7" s="73">
        <v>0.21452133765439199</v>
      </c>
      <c r="BA7" s="73">
        <v>1678.35901643589</v>
      </c>
      <c r="BB7" s="73">
        <v>1018.13589105353</v>
      </c>
      <c r="BC7" s="73">
        <v>660.22312538236395</v>
      </c>
      <c r="BD7" s="73">
        <v>7.3203741067147101</v>
      </c>
      <c r="BE7" s="73">
        <v>9.0264478469110399E-2</v>
      </c>
      <c r="BF7" s="73">
        <v>37.6761877235624</v>
      </c>
      <c r="BG7" s="73">
        <v>1.7418122569266401</v>
      </c>
      <c r="BH7" s="73">
        <v>32.289952303003197</v>
      </c>
      <c r="BI7" s="73">
        <v>3.5356944945077302</v>
      </c>
      <c r="BJ7" s="73">
        <v>0.73357744230779798</v>
      </c>
      <c r="BK7" s="73">
        <v>143.48317714688801</v>
      </c>
      <c r="BL7" s="73">
        <v>43.499767984706899</v>
      </c>
      <c r="BM7" s="73">
        <v>6.2782889234279704</v>
      </c>
      <c r="BN7" s="73">
        <v>180.27226972447701</v>
      </c>
      <c r="BO7" s="73">
        <v>0.30755232692339501</v>
      </c>
      <c r="BP7" s="73">
        <v>994.50896910332403</v>
      </c>
      <c r="BQ7" s="73">
        <v>0</v>
      </c>
      <c r="BR7" s="73">
        <v>0.14327930462667601</v>
      </c>
      <c r="BS7" s="73">
        <v>2048.8020479248398</v>
      </c>
      <c r="BT7" s="73">
        <v>223.677293793415</v>
      </c>
      <c r="BU7" s="73">
        <v>17781.332869260401</v>
      </c>
      <c r="BV7" s="87">
        <v>2859.1019676414999</v>
      </c>
      <c r="BW7" s="73">
        <f t="shared" si="16"/>
        <v>7127.9003076924964</v>
      </c>
      <c r="BX7" s="73">
        <f t="shared" si="17"/>
        <v>2843.0385802364999</v>
      </c>
      <c r="BY7" s="73"/>
      <c r="BZ7" s="73">
        <f t="shared" si="1"/>
        <v>19110.932607724048</v>
      </c>
      <c r="CA7" s="73"/>
      <c r="CB7" s="23">
        <f t="shared" si="2"/>
        <v>7.9999984564050313E-3</v>
      </c>
      <c r="CC7" s="66">
        <f t="shared" si="3"/>
        <v>2.6526125182987887E-4</v>
      </c>
      <c r="CD7" s="66">
        <f t="shared" si="4"/>
        <v>-6.0286866417705822E-5</v>
      </c>
      <c r="CE7" s="66">
        <f t="shared" si="5"/>
        <v>-5.5164326030034441E-5</v>
      </c>
      <c r="CF7" s="66">
        <f t="shared" si="6"/>
        <v>1.3396809140176868E-4</v>
      </c>
      <c r="CG7" s="66">
        <f t="shared" si="7"/>
        <v>1.7799520305768863E-4</v>
      </c>
      <c r="CH7" s="66">
        <f t="shared" si="8"/>
        <v>4.8175947003957388E-5</v>
      </c>
      <c r="CI7" s="66">
        <f t="shared" si="9"/>
        <v>2.1802157982451576E-4</v>
      </c>
      <c r="CJ7" s="66">
        <f t="shared" si="10"/>
        <v>1.5350385024164078E-4</v>
      </c>
      <c r="CK7" s="66">
        <f t="shared" si="11"/>
        <v>1.0176237278996397E-5</v>
      </c>
      <c r="CL7" s="66">
        <f t="shared" si="12"/>
        <v>1.9175884170651332E-4</v>
      </c>
      <c r="CM7" s="66">
        <f t="shared" si="13"/>
        <v>1.1474757474531657E-4</v>
      </c>
      <c r="CN7" s="66">
        <f t="shared" si="14"/>
        <v>-1.3451323543675658E-4</v>
      </c>
      <c r="CO7" s="66">
        <f t="shared" si="15"/>
        <v>8.8086190541116586E-5</v>
      </c>
      <c r="CP7" s="66"/>
      <c r="CQ7" s="66"/>
      <c r="CR7" s="66"/>
      <c r="CS7" s="66"/>
      <c r="CT7" s="66"/>
    </row>
    <row r="8" spans="1:98" x14ac:dyDescent="0.25">
      <c r="A8" s="14" t="s">
        <v>445</v>
      </c>
      <c r="B8" s="95">
        <v>58423.23</v>
      </c>
      <c r="C8" s="95">
        <v>126.40258</v>
      </c>
      <c r="D8" s="95">
        <v>10670.066999999999</v>
      </c>
      <c r="E8" s="95">
        <v>1460.8151</v>
      </c>
      <c r="F8" s="95">
        <v>1188.3641</v>
      </c>
      <c r="G8" s="95">
        <v>482.90276999999998</v>
      </c>
      <c r="H8" s="95">
        <v>5292.9135999999999</v>
      </c>
      <c r="I8" s="95">
        <v>20.461824</v>
      </c>
      <c r="J8" s="95">
        <v>104.19795000000001</v>
      </c>
      <c r="K8" s="95">
        <v>52.50367</v>
      </c>
      <c r="L8" s="95">
        <v>3.5119568999999999</v>
      </c>
      <c r="M8" s="95">
        <v>13.508072</v>
      </c>
      <c r="N8" s="95">
        <v>6.5203676000000002</v>
      </c>
      <c r="O8" s="90"/>
      <c r="P8" s="90" t="s">
        <v>367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87">
        <v>0</v>
      </c>
      <c r="BW8" s="73">
        <f t="shared" si="16"/>
        <v>0</v>
      </c>
      <c r="BX8" s="73">
        <f t="shared" si="17"/>
        <v>0</v>
      </c>
      <c r="BY8" s="73"/>
      <c r="BZ8" s="73" t="str">
        <f t="shared" si="1"/>
        <v/>
      </c>
      <c r="CA8" s="73"/>
      <c r="CB8" s="23" t="str">
        <f t="shared" si="2"/>
        <v/>
      </c>
      <c r="CC8" s="66">
        <f t="shared" si="3"/>
        <v>-1</v>
      </c>
      <c r="CD8" s="66">
        <f t="shared" si="4"/>
        <v>-1</v>
      </c>
      <c r="CE8" s="66">
        <f t="shared" si="5"/>
        <v>-1</v>
      </c>
      <c r="CF8" s="66">
        <f t="shared" si="6"/>
        <v>-1</v>
      </c>
      <c r="CG8" s="66">
        <f t="shared" si="7"/>
        <v>-1</v>
      </c>
      <c r="CH8" s="66">
        <f t="shared" si="8"/>
        <v>-1</v>
      </c>
      <c r="CI8" s="66">
        <f t="shared" si="9"/>
        <v>-1</v>
      </c>
      <c r="CJ8" s="66">
        <f t="shared" si="10"/>
        <v>-1</v>
      </c>
      <c r="CK8" s="66">
        <f t="shared" si="11"/>
        <v>-1</v>
      </c>
      <c r="CL8" s="66">
        <f t="shared" si="12"/>
        <v>-1</v>
      </c>
      <c r="CM8" s="66">
        <f t="shared" si="13"/>
        <v>-1</v>
      </c>
      <c r="CN8" s="66">
        <f t="shared" si="14"/>
        <v>-1</v>
      </c>
      <c r="CO8" s="66">
        <f t="shared" si="15"/>
        <v>-1</v>
      </c>
      <c r="CP8" s="66"/>
      <c r="CQ8" s="66"/>
      <c r="CR8" s="66"/>
      <c r="CS8" s="66"/>
      <c r="CT8" s="66"/>
    </row>
    <row r="9" spans="1:98" x14ac:dyDescent="0.25">
      <c r="A9" s="14" t="s">
        <v>446</v>
      </c>
      <c r="B9" s="95">
        <v>112047.91</v>
      </c>
      <c r="C9" s="95">
        <v>252.20304999999999</v>
      </c>
      <c r="D9" s="95">
        <v>21632.975999999999</v>
      </c>
      <c r="E9" s="95">
        <v>2914.6884</v>
      </c>
      <c r="F9" s="95">
        <v>2371.0801999999999</v>
      </c>
      <c r="G9" s="95">
        <v>951.01940999999999</v>
      </c>
      <c r="H9" s="95">
        <v>9957.1025000000009</v>
      </c>
      <c r="I9" s="95">
        <v>40.780735</v>
      </c>
      <c r="J9" s="95">
        <v>205.41033999999999</v>
      </c>
      <c r="K9" s="95">
        <v>104.64026</v>
      </c>
      <c r="L9" s="95">
        <v>7.0013889999999996</v>
      </c>
      <c r="M9" s="95">
        <v>26.968530999999999</v>
      </c>
      <c r="N9" s="95">
        <v>12.991305000000001</v>
      </c>
      <c r="O9" s="90"/>
      <c r="P9" s="90" t="s">
        <v>368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87">
        <v>0</v>
      </c>
      <c r="BW9" s="73">
        <f t="shared" si="16"/>
        <v>0</v>
      </c>
      <c r="BX9" s="73">
        <f t="shared" si="17"/>
        <v>0</v>
      </c>
      <c r="BY9" s="73"/>
      <c r="BZ9" s="73" t="str">
        <f t="shared" si="1"/>
        <v/>
      </c>
      <c r="CA9" s="73"/>
      <c r="CB9" s="23" t="str">
        <f t="shared" si="2"/>
        <v/>
      </c>
      <c r="CC9" s="66">
        <f t="shared" si="3"/>
        <v>-1</v>
      </c>
      <c r="CD9" s="66">
        <f t="shared" si="4"/>
        <v>-1</v>
      </c>
      <c r="CE9" s="66">
        <f t="shared" si="5"/>
        <v>-1</v>
      </c>
      <c r="CF9" s="66">
        <f t="shared" si="6"/>
        <v>-1</v>
      </c>
      <c r="CG9" s="66">
        <f t="shared" si="7"/>
        <v>-1</v>
      </c>
      <c r="CH9" s="66">
        <f t="shared" si="8"/>
        <v>-1</v>
      </c>
      <c r="CI9" s="66">
        <f t="shared" si="9"/>
        <v>-1</v>
      </c>
      <c r="CJ9" s="66">
        <f t="shared" si="10"/>
        <v>-1</v>
      </c>
      <c r="CK9" s="66">
        <f t="shared" si="11"/>
        <v>-1</v>
      </c>
      <c r="CL9" s="66">
        <f t="shared" si="12"/>
        <v>-1</v>
      </c>
      <c r="CM9" s="66">
        <f t="shared" si="13"/>
        <v>-1</v>
      </c>
      <c r="CN9" s="66">
        <f t="shared" si="14"/>
        <v>-1</v>
      </c>
      <c r="CO9" s="66">
        <f t="shared" si="15"/>
        <v>-1</v>
      </c>
      <c r="CP9" s="66"/>
      <c r="CQ9" s="66"/>
      <c r="CR9" s="66"/>
      <c r="CS9" s="66"/>
      <c r="CT9" s="66"/>
    </row>
    <row r="10" spans="1:98" x14ac:dyDescent="0.25">
      <c r="A10" s="45" t="s">
        <v>447</v>
      </c>
      <c r="B10" s="95">
        <v>251099.48</v>
      </c>
      <c r="C10" s="95">
        <v>754.47351000000003</v>
      </c>
      <c r="D10" s="95">
        <v>71874.744000000006</v>
      </c>
      <c r="E10" s="95">
        <v>2972.3973000000001</v>
      </c>
      <c r="F10" s="95">
        <v>1805.3194000000001</v>
      </c>
      <c r="G10" s="95">
        <v>1718.4072000000001</v>
      </c>
      <c r="H10" s="95">
        <v>29699.653999999999</v>
      </c>
      <c r="I10" s="95">
        <v>114.81314</v>
      </c>
      <c r="J10" s="95">
        <v>541.21483999999998</v>
      </c>
      <c r="K10" s="95">
        <v>299.75817999999998</v>
      </c>
      <c r="L10" s="95">
        <v>19.470576999999999</v>
      </c>
      <c r="M10" s="95">
        <v>69.487121999999999</v>
      </c>
      <c r="N10" s="95">
        <v>35.757744000000002</v>
      </c>
      <c r="O10" s="90"/>
      <c r="P10" s="90" t="s">
        <v>416</v>
      </c>
      <c r="Q10" s="73">
        <v>47.271411841439097</v>
      </c>
      <c r="R10" s="73">
        <v>19.4713452699228</v>
      </c>
      <c r="S10" s="73">
        <v>114.821388593607</v>
      </c>
      <c r="T10" s="73">
        <v>114.822334968069</v>
      </c>
      <c r="U10" s="73">
        <v>52.219164205211598</v>
      </c>
      <c r="V10" s="73">
        <v>541.17926003007301</v>
      </c>
      <c r="W10" s="73">
        <v>69.471375266309806</v>
      </c>
      <c r="X10" s="73">
        <v>1536.76073159678</v>
      </c>
      <c r="Y10" s="73">
        <v>251117.54062203399</v>
      </c>
      <c r="Z10" s="73">
        <v>1126.70999281336</v>
      </c>
      <c r="AA10" s="73">
        <v>322.98655894769598</v>
      </c>
      <c r="AB10" s="73">
        <v>276.52568173462703</v>
      </c>
      <c r="AC10" s="73">
        <v>20.968821826626701</v>
      </c>
      <c r="AD10" s="73">
        <v>299.79442189508399</v>
      </c>
      <c r="AE10" s="73">
        <v>299.79439648244698</v>
      </c>
      <c r="AF10" s="73">
        <v>575.04419072295002</v>
      </c>
      <c r="AG10" s="73">
        <v>1185.4020604939101</v>
      </c>
      <c r="AH10" s="73">
        <v>14.2710068281035</v>
      </c>
      <c r="AI10" s="73">
        <v>4.8200627949278196</v>
      </c>
      <c r="AJ10" s="73">
        <v>103.28649286436701</v>
      </c>
      <c r="AK10" s="73">
        <v>35.758353428366703</v>
      </c>
      <c r="AL10" s="73">
        <v>754.42416396214605</v>
      </c>
      <c r="AM10" s="73">
        <v>0</v>
      </c>
      <c r="AN10" s="73">
        <v>30477.189217744999</v>
      </c>
      <c r="AO10" s="73">
        <v>56930.104901447798</v>
      </c>
      <c r="AP10" s="73">
        <v>14375.2714673633</v>
      </c>
      <c r="AQ10" s="73">
        <v>71880.420559534105</v>
      </c>
      <c r="AR10" s="73">
        <v>622.24746281419903</v>
      </c>
      <c r="AS10" s="73">
        <v>1.21008773535717</v>
      </c>
      <c r="AT10" s="73">
        <v>17069.0849515382</v>
      </c>
      <c r="AU10" s="73">
        <v>6.2087205168736199</v>
      </c>
      <c r="AV10" s="73">
        <v>1.0838024824043599</v>
      </c>
      <c r="AW10" s="73">
        <v>1041.6421913722099</v>
      </c>
      <c r="AX10" s="73">
        <v>18.6948846592481</v>
      </c>
      <c r="AY10" s="73">
        <v>1.20325409723485</v>
      </c>
      <c r="AZ10" s="73">
        <v>0.37998818983999899</v>
      </c>
      <c r="BA10" s="73">
        <v>2972.6180313146101</v>
      </c>
      <c r="BB10" s="73">
        <v>1805.5110147083001</v>
      </c>
      <c r="BC10" s="73">
        <v>1167.10701660631</v>
      </c>
      <c r="BD10" s="73">
        <v>12.933045236528301</v>
      </c>
      <c r="BE10" s="73">
        <v>0.159438596592756</v>
      </c>
      <c r="BF10" s="73">
        <v>66.728420798403704</v>
      </c>
      <c r="BG10" s="73">
        <v>3.0773226725530001</v>
      </c>
      <c r="BH10" s="73">
        <v>57.674253036591203</v>
      </c>
      <c r="BI10" s="73">
        <v>6.3055573977744297</v>
      </c>
      <c r="BJ10" s="73">
        <v>1.31476558232334</v>
      </c>
      <c r="BK10" s="73">
        <v>256.63702621846602</v>
      </c>
      <c r="BL10" s="73">
        <v>74.2541373358969</v>
      </c>
      <c r="BM10" s="73">
        <v>11.093661074422499</v>
      </c>
      <c r="BN10" s="73">
        <v>318.620924898449</v>
      </c>
      <c r="BO10" s="73">
        <v>0.54367014302485095</v>
      </c>
      <c r="BP10" s="73">
        <v>1718.34724293721</v>
      </c>
      <c r="BQ10" s="73">
        <v>0</v>
      </c>
      <c r="BR10" s="73">
        <v>0.25594443465670502</v>
      </c>
      <c r="BS10" s="73">
        <v>3414.9383847096701</v>
      </c>
      <c r="BT10" s="73">
        <v>374.88962460982498</v>
      </c>
      <c r="BU10" s="73">
        <v>29704.221066044902</v>
      </c>
      <c r="BV10" s="87">
        <v>4840.43217531553</v>
      </c>
      <c r="BW10" s="73">
        <f t="shared" si="16"/>
        <v>11766.034668930355</v>
      </c>
      <c r="BX10" s="73">
        <f t="shared" si="17"/>
        <v>4811.8201945430119</v>
      </c>
      <c r="BY10" s="73"/>
      <c r="BZ10" s="73">
        <f t="shared" si="1"/>
        <v>32043.119737223791</v>
      </c>
      <c r="CA10" s="73"/>
      <c r="CB10" s="23">
        <f t="shared" si="2"/>
        <v>8.0000114947390514E-3</v>
      </c>
      <c r="CC10" s="66">
        <f t="shared" si="3"/>
        <v>7.1926162626793314E-5</v>
      </c>
      <c r="CD10" s="66">
        <f t="shared" si="4"/>
        <v>-6.5404599631310303E-5</v>
      </c>
      <c r="CE10" s="66">
        <f t="shared" si="5"/>
        <v>7.8978500905665648E-5</v>
      </c>
      <c r="CF10" s="66">
        <f t="shared" si="6"/>
        <v>7.4260367081486881E-5</v>
      </c>
      <c r="CG10" s="66">
        <f t="shared" si="7"/>
        <v>1.0613895153400233E-4</v>
      </c>
      <c r="CH10" s="66">
        <f t="shared" si="8"/>
        <v>-3.4891068188081539E-5</v>
      </c>
      <c r="CI10" s="66">
        <f t="shared" si="9"/>
        <v>1.5377505895870658E-4</v>
      </c>
      <c r="CJ10" s="66">
        <f t="shared" si="10"/>
        <v>8.008637398991478E-5</v>
      </c>
      <c r="CK10" s="66">
        <f t="shared" si="11"/>
        <v>-6.5740935571853486E-5</v>
      </c>
      <c r="CL10" s="66">
        <f t="shared" si="12"/>
        <v>1.2081899632231161E-4</v>
      </c>
      <c r="CM10" s="66">
        <f t="shared" si="13"/>
        <v>3.9457994634741613E-5</v>
      </c>
      <c r="CN10" s="66">
        <f t="shared" si="14"/>
        <v>-2.2661369814960941E-4</v>
      </c>
      <c r="CO10" s="66">
        <f t="shared" si="15"/>
        <v>1.7043255488967126E-5</v>
      </c>
      <c r="CP10" s="66"/>
      <c r="CQ10" s="66"/>
      <c r="CR10" s="66"/>
      <c r="CS10" s="66"/>
      <c r="CT10" s="66"/>
    </row>
    <row r="11" spans="1:98" x14ac:dyDescent="0.25">
      <c r="A11" s="14" t="s">
        <v>448</v>
      </c>
      <c r="B11" s="95">
        <v>489023.34</v>
      </c>
      <c r="C11" s="95">
        <v>2078.3108000000002</v>
      </c>
      <c r="D11" s="95">
        <v>131857.38</v>
      </c>
      <c r="E11" s="95">
        <v>8139.0648000000001</v>
      </c>
      <c r="F11" s="95">
        <v>4929.6004000000003</v>
      </c>
      <c r="G11" s="95">
        <v>614.47844999999995</v>
      </c>
      <c r="H11" s="95">
        <v>66357.179999999993</v>
      </c>
      <c r="I11" s="95">
        <v>289.02755999999999</v>
      </c>
      <c r="J11" s="95">
        <v>1192.2538999999999</v>
      </c>
      <c r="K11" s="95">
        <v>774.15778</v>
      </c>
      <c r="L11" s="95">
        <v>47.940970999999998</v>
      </c>
      <c r="M11" s="95">
        <v>148.98363000000001</v>
      </c>
      <c r="N11" s="95">
        <v>86.131232999999995</v>
      </c>
      <c r="O11" s="90"/>
      <c r="P11" s="90" t="s">
        <v>417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87">
        <v>0</v>
      </c>
      <c r="BW11" s="73">
        <f t="shared" si="16"/>
        <v>0</v>
      </c>
      <c r="BX11" s="73">
        <f t="shared" si="17"/>
        <v>0</v>
      </c>
      <c r="BY11" s="73"/>
      <c r="BZ11" s="73" t="str">
        <f t="shared" si="1"/>
        <v/>
      </c>
      <c r="CA11" s="73"/>
      <c r="CB11" s="23" t="str">
        <f t="shared" si="2"/>
        <v/>
      </c>
      <c r="CC11" s="66">
        <f t="shared" si="3"/>
        <v>-1</v>
      </c>
      <c r="CD11" s="66">
        <f t="shared" si="4"/>
        <v>-1</v>
      </c>
      <c r="CE11" s="66">
        <f t="shared" si="5"/>
        <v>-1</v>
      </c>
      <c r="CF11" s="66">
        <f t="shared" si="6"/>
        <v>-1</v>
      </c>
      <c r="CG11" s="66">
        <f t="shared" si="7"/>
        <v>-1</v>
      </c>
      <c r="CH11" s="66">
        <f t="shared" si="8"/>
        <v>-1</v>
      </c>
      <c r="CI11" s="66">
        <f t="shared" si="9"/>
        <v>-1</v>
      </c>
      <c r="CJ11" s="66">
        <f t="shared" si="10"/>
        <v>-1</v>
      </c>
      <c r="CK11" s="66">
        <f t="shared" si="11"/>
        <v>-1</v>
      </c>
      <c r="CL11" s="66">
        <f t="shared" si="12"/>
        <v>-1</v>
      </c>
      <c r="CM11" s="66">
        <f t="shared" si="13"/>
        <v>-1</v>
      </c>
      <c r="CN11" s="66">
        <f t="shared" si="14"/>
        <v>-1</v>
      </c>
      <c r="CO11" s="66">
        <f t="shared" si="15"/>
        <v>-1</v>
      </c>
      <c r="CP11" s="66"/>
      <c r="CQ11" s="66"/>
      <c r="CR11" s="66"/>
      <c r="CS11" s="66"/>
      <c r="CT11" s="66"/>
    </row>
    <row r="12" spans="1:98" x14ac:dyDescent="0.25">
      <c r="A12" s="14" t="s">
        <v>449</v>
      </c>
      <c r="B12" s="95">
        <v>96266.702999999994</v>
      </c>
      <c r="C12" s="95">
        <v>236.92558</v>
      </c>
      <c r="D12" s="95">
        <v>22493.419000000002</v>
      </c>
      <c r="E12" s="95">
        <v>2742.3526999999999</v>
      </c>
      <c r="F12" s="95">
        <v>2231.1844999999998</v>
      </c>
      <c r="G12" s="95">
        <v>868.82830999999999</v>
      </c>
      <c r="H12" s="95">
        <v>9951.4619000000002</v>
      </c>
      <c r="I12" s="95">
        <v>38.649234999999997</v>
      </c>
      <c r="J12" s="95">
        <v>196.88748000000001</v>
      </c>
      <c r="K12" s="95">
        <v>99.017669999999995</v>
      </c>
      <c r="L12" s="95">
        <v>6.6590891000000001</v>
      </c>
      <c r="M12" s="95">
        <v>26.159382000000001</v>
      </c>
      <c r="N12" s="95">
        <v>12.336209</v>
      </c>
      <c r="O12" s="90"/>
      <c r="P12" s="90" t="s">
        <v>418</v>
      </c>
      <c r="Q12" s="73">
        <v>10.3832382026253</v>
      </c>
      <c r="R12" s="73">
        <v>4.0691565131052796</v>
      </c>
      <c r="S12" s="73">
        <v>24.069193087700601</v>
      </c>
      <c r="T12" s="73">
        <v>24.0694164330253</v>
      </c>
      <c r="U12" s="73">
        <v>11.041670646075501</v>
      </c>
      <c r="V12" s="73">
        <v>114.51949889727899</v>
      </c>
      <c r="W12" s="73">
        <v>14.167286102143001</v>
      </c>
      <c r="X12" s="73">
        <v>329.39852614105098</v>
      </c>
      <c r="Y12" s="73">
        <v>61373.060281640501</v>
      </c>
      <c r="Z12" s="73">
        <v>247.63482967715299</v>
      </c>
      <c r="AA12" s="73">
        <v>70.221238331093403</v>
      </c>
      <c r="AB12" s="73">
        <v>58.515892843393502</v>
      </c>
      <c r="AC12" s="73">
        <v>4.6067399295744096</v>
      </c>
      <c r="AD12" s="73">
        <v>62.742185329171598</v>
      </c>
      <c r="AE12" s="73">
        <v>62.742183674272098</v>
      </c>
      <c r="AF12" s="73">
        <v>115.415763970965</v>
      </c>
      <c r="AG12" s="73">
        <v>226.90569186275101</v>
      </c>
      <c r="AH12" s="73">
        <v>3.1852981413516499</v>
      </c>
      <c r="AI12" s="73">
        <v>0.98938797750183305</v>
      </c>
      <c r="AJ12" s="73">
        <v>23.516405906867501</v>
      </c>
      <c r="AK12" s="73">
        <v>7.5504918504702401</v>
      </c>
      <c r="AL12" s="73">
        <v>156.70481738234199</v>
      </c>
      <c r="AM12" s="73">
        <v>0</v>
      </c>
      <c r="AN12" s="73">
        <v>5975.8245410803702</v>
      </c>
      <c r="AO12" s="73">
        <v>11344.806936843001</v>
      </c>
      <c r="AP12" s="73">
        <v>2966.74456444937</v>
      </c>
      <c r="AQ12" s="73">
        <v>14426.9672652634</v>
      </c>
      <c r="AR12" s="73">
        <v>131.016568927782</v>
      </c>
      <c r="AS12" s="73">
        <v>0.25006063449020799</v>
      </c>
      <c r="AT12" s="73">
        <v>3282.2676574844099</v>
      </c>
      <c r="AU12" s="73">
        <v>1.27020941505867</v>
      </c>
      <c r="AV12" s="73">
        <v>0.221715225560387</v>
      </c>
      <c r="AW12" s="73">
        <v>214.40885327689401</v>
      </c>
      <c r="AX12" s="73">
        <v>3.80043136185011</v>
      </c>
      <c r="AY12" s="73">
        <v>0.24413573526899099</v>
      </c>
      <c r="AZ12" s="73">
        <v>7.8343881898399997E-2</v>
      </c>
      <c r="BA12" s="73">
        <v>1782.1579592334399</v>
      </c>
      <c r="BB12" s="73">
        <v>1451.1559776530501</v>
      </c>
      <c r="BC12" s="73">
        <v>331.00198158038302</v>
      </c>
      <c r="BD12" s="73">
        <v>2.6148037214019202</v>
      </c>
      <c r="BE12" s="73">
        <v>3.2419952810066301E-2</v>
      </c>
      <c r="BF12" s="73">
        <v>13.5141788466519</v>
      </c>
      <c r="BG12" s="73">
        <v>0.62769471078115202</v>
      </c>
      <c r="BH12" s="73">
        <v>11.6766778771694</v>
      </c>
      <c r="BI12" s="73">
        <v>1.30545954121816</v>
      </c>
      <c r="BJ12" s="73">
        <v>0.26434544729024301</v>
      </c>
      <c r="BK12" s="73">
        <v>51.904445521034802</v>
      </c>
      <c r="BL12" s="73">
        <v>14.6097915319216</v>
      </c>
      <c r="BM12" s="73">
        <v>2.2469083407463701</v>
      </c>
      <c r="BN12" s="73">
        <v>1146.5848072884801</v>
      </c>
      <c r="BO12" s="73">
        <v>0.110486874452289</v>
      </c>
      <c r="BP12" s="73">
        <v>571.04833844474899</v>
      </c>
      <c r="BQ12" s="73">
        <v>0</v>
      </c>
      <c r="BR12" s="73">
        <v>5.2296693475894697E-2</v>
      </c>
      <c r="BS12" s="73">
        <v>665.59231086389104</v>
      </c>
      <c r="BT12" s="73">
        <v>74.415097596124198</v>
      </c>
      <c r="BU12" s="73">
        <v>5804.00419186825</v>
      </c>
      <c r="BV12" s="87">
        <v>953.21580251308706</v>
      </c>
      <c r="BW12" s="73">
        <f t="shared" si="16"/>
        <v>2262.527555537778</v>
      </c>
      <c r="BX12" s="73">
        <f t="shared" si="17"/>
        <v>947.17429033659721</v>
      </c>
      <c r="BY12" s="73"/>
      <c r="BZ12" s="73">
        <f t="shared" si="1"/>
        <v>6308.8993225842805</v>
      </c>
      <c r="CA12" s="73"/>
      <c r="CB12" s="23">
        <f t="shared" si="2"/>
        <v>8.0000017917041966E-3</v>
      </c>
      <c r="CC12" s="66">
        <f t="shared" si="3"/>
        <v>-0.36246845099036473</v>
      </c>
      <c r="CD12" s="66">
        <f t="shared" si="4"/>
        <v>-0.33859055074449124</v>
      </c>
      <c r="CE12" s="66">
        <f t="shared" si="5"/>
        <v>-0.35861385655673783</v>
      </c>
      <c r="CF12" s="66">
        <f t="shared" si="6"/>
        <v>-0.35013539314857645</v>
      </c>
      <c r="CG12" s="66">
        <f t="shared" si="7"/>
        <v>-0.34960287790944666</v>
      </c>
      <c r="CH12" s="66">
        <f t="shared" si="8"/>
        <v>-0.34273741788553252</v>
      </c>
      <c r="CI12" s="66">
        <f t="shared" si="9"/>
        <v>-0.41676868683301194</v>
      </c>
      <c r="CJ12" s="66">
        <f t="shared" si="10"/>
        <v>-0.37723433767769787</v>
      </c>
      <c r="CK12" s="66">
        <f t="shared" si="11"/>
        <v>-0.41835052743181544</v>
      </c>
      <c r="CL12" s="66">
        <f t="shared" si="12"/>
        <v>-0.36635366521680324</v>
      </c>
      <c r="CM12" s="66">
        <f t="shared" si="13"/>
        <v>-0.38893196171451144</v>
      </c>
      <c r="CN12" s="66">
        <f t="shared" si="14"/>
        <v>-0.45842428150087794</v>
      </c>
      <c r="CO12" s="66">
        <f t="shared" si="15"/>
        <v>-0.3879406671474</v>
      </c>
      <c r="CP12" s="66"/>
      <c r="CQ12" s="66"/>
      <c r="CR12" s="66"/>
      <c r="CS12" s="66"/>
      <c r="CT12" s="66"/>
    </row>
    <row r="13" spans="1:98" x14ac:dyDescent="0.25">
      <c r="A13" s="14" t="s">
        <v>450</v>
      </c>
      <c r="B13" s="95">
        <v>208446.55</v>
      </c>
      <c r="C13" s="95">
        <v>646.32294000000002</v>
      </c>
      <c r="D13" s="95">
        <v>54672.442999999999</v>
      </c>
      <c r="E13" s="95">
        <v>7476.2649000000001</v>
      </c>
      <c r="F13" s="95">
        <v>6082.3696</v>
      </c>
      <c r="G13" s="95">
        <v>2357.4216000000001</v>
      </c>
      <c r="H13" s="95">
        <v>25696.473000000002</v>
      </c>
      <c r="I13" s="95">
        <v>97.838493</v>
      </c>
      <c r="J13" s="95">
        <v>461.45776000000001</v>
      </c>
      <c r="K13" s="95">
        <v>255.61911000000001</v>
      </c>
      <c r="L13" s="95">
        <v>16.566140999999998</v>
      </c>
      <c r="M13" s="95">
        <v>58.476016999999999</v>
      </c>
      <c r="N13" s="95">
        <v>30.403454</v>
      </c>
      <c r="O13" s="90"/>
      <c r="P13" s="90" t="s">
        <v>419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87">
        <v>0</v>
      </c>
      <c r="BW13" s="73">
        <f t="shared" si="16"/>
        <v>0</v>
      </c>
      <c r="BX13" s="73">
        <f t="shared" si="17"/>
        <v>0</v>
      </c>
      <c r="BY13" s="73"/>
      <c r="BZ13" s="73" t="str">
        <f t="shared" si="1"/>
        <v/>
      </c>
      <c r="CA13" s="73"/>
      <c r="CB13" s="23" t="str">
        <f t="shared" si="2"/>
        <v/>
      </c>
      <c r="CC13" s="66">
        <f t="shared" si="3"/>
        <v>-1</v>
      </c>
      <c r="CD13" s="66">
        <f t="shared" si="4"/>
        <v>-1</v>
      </c>
      <c r="CE13" s="66">
        <f t="shared" si="5"/>
        <v>-1</v>
      </c>
      <c r="CF13" s="66">
        <f t="shared" si="6"/>
        <v>-1</v>
      </c>
      <c r="CG13" s="66">
        <f t="shared" si="7"/>
        <v>-1</v>
      </c>
      <c r="CH13" s="66">
        <f t="shared" si="8"/>
        <v>-1</v>
      </c>
      <c r="CI13" s="66">
        <f t="shared" si="9"/>
        <v>-1</v>
      </c>
      <c r="CJ13" s="66">
        <f t="shared" si="10"/>
        <v>-1</v>
      </c>
      <c r="CK13" s="66">
        <f t="shared" si="11"/>
        <v>-1</v>
      </c>
      <c r="CL13" s="66">
        <f t="shared" si="12"/>
        <v>-1</v>
      </c>
      <c r="CM13" s="66">
        <f t="shared" si="13"/>
        <v>-1</v>
      </c>
      <c r="CN13" s="66">
        <f t="shared" si="14"/>
        <v>-1</v>
      </c>
      <c r="CO13" s="66">
        <f t="shared" si="15"/>
        <v>-1</v>
      </c>
      <c r="CP13" s="66"/>
      <c r="CQ13" s="66"/>
      <c r="CR13" s="66"/>
      <c r="CS13" s="66"/>
      <c r="CT13" s="66"/>
    </row>
    <row r="14" spans="1:98" x14ac:dyDescent="0.25">
      <c r="A14" s="14" t="s">
        <v>451</v>
      </c>
      <c r="B14" s="95">
        <v>153307.94</v>
      </c>
      <c r="C14" s="95">
        <v>332.05972000000003</v>
      </c>
      <c r="D14" s="95">
        <v>26848.420999999998</v>
      </c>
      <c r="E14" s="95">
        <v>3837.6075999999998</v>
      </c>
      <c r="F14" s="95">
        <v>3121.8676999999998</v>
      </c>
      <c r="G14" s="95">
        <v>1268.4081000000001</v>
      </c>
      <c r="H14" s="95">
        <v>14605.454</v>
      </c>
      <c r="I14" s="95">
        <v>53.750813000000001</v>
      </c>
      <c r="J14" s="95">
        <v>276.23334</v>
      </c>
      <c r="K14" s="95">
        <v>137.92162999999999</v>
      </c>
      <c r="L14" s="95">
        <v>9.2255286999999999</v>
      </c>
      <c r="M14" s="95">
        <v>35.484729999999999</v>
      </c>
      <c r="N14" s="95">
        <v>17.128005999999999</v>
      </c>
      <c r="O14" s="90"/>
      <c r="P14" s="90" t="s">
        <v>369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87">
        <v>0</v>
      </c>
      <c r="BW14" s="73">
        <f t="shared" si="16"/>
        <v>0</v>
      </c>
      <c r="BX14" s="73">
        <f t="shared" si="17"/>
        <v>0</v>
      </c>
      <c r="BY14" s="73"/>
      <c r="BZ14" s="73" t="str">
        <f t="shared" si="1"/>
        <v/>
      </c>
      <c r="CA14" s="73"/>
      <c r="CB14" s="23" t="str">
        <f t="shared" si="2"/>
        <v/>
      </c>
      <c r="CC14" s="66">
        <f t="shared" si="3"/>
        <v>-1</v>
      </c>
      <c r="CD14" s="66">
        <f t="shared" si="4"/>
        <v>-1</v>
      </c>
      <c r="CE14" s="66">
        <f t="shared" si="5"/>
        <v>-1</v>
      </c>
      <c r="CF14" s="66">
        <f t="shared" si="6"/>
        <v>-1</v>
      </c>
      <c r="CG14" s="66">
        <f t="shared" si="7"/>
        <v>-1</v>
      </c>
      <c r="CH14" s="66">
        <f t="shared" si="8"/>
        <v>-1</v>
      </c>
      <c r="CI14" s="66">
        <f t="shared" si="9"/>
        <v>-1</v>
      </c>
      <c r="CJ14" s="66">
        <f t="shared" si="10"/>
        <v>-1</v>
      </c>
      <c r="CK14" s="66">
        <f t="shared" si="11"/>
        <v>-1</v>
      </c>
      <c r="CL14" s="66">
        <f t="shared" si="12"/>
        <v>-1</v>
      </c>
      <c r="CM14" s="66">
        <f t="shared" si="13"/>
        <v>-1</v>
      </c>
      <c r="CN14" s="66">
        <f t="shared" si="14"/>
        <v>-1</v>
      </c>
      <c r="CO14" s="66">
        <f t="shared" si="15"/>
        <v>-1</v>
      </c>
      <c r="CP14" s="66"/>
      <c r="CQ14" s="66"/>
      <c r="CR14" s="66"/>
      <c r="CS14" s="66"/>
      <c r="CT14" s="66"/>
    </row>
    <row r="15" spans="1:98" x14ac:dyDescent="0.25">
      <c r="A15" s="14" t="s">
        <v>452</v>
      </c>
      <c r="B15" s="95">
        <v>118319.57</v>
      </c>
      <c r="C15" s="95">
        <v>379.22861</v>
      </c>
      <c r="D15" s="95">
        <v>32204.008000000002</v>
      </c>
      <c r="E15" s="95">
        <v>4246.5003999999999</v>
      </c>
      <c r="F15" s="95">
        <v>3439.7572</v>
      </c>
      <c r="G15" s="95">
        <v>1321.8602000000001</v>
      </c>
      <c r="H15" s="95">
        <v>14256.692999999999</v>
      </c>
      <c r="I15" s="95">
        <v>57.577525999999999</v>
      </c>
      <c r="J15" s="95">
        <v>268.45247999999998</v>
      </c>
      <c r="K15" s="95">
        <v>150.33357000000001</v>
      </c>
      <c r="L15" s="95">
        <v>9.7609691999999999</v>
      </c>
      <c r="M15" s="95">
        <v>34.707821000000003</v>
      </c>
      <c r="N15" s="95">
        <v>17.886467</v>
      </c>
      <c r="O15" s="90"/>
      <c r="P15" s="90" t="s">
        <v>420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87">
        <v>0</v>
      </c>
      <c r="BW15" s="73">
        <f t="shared" si="16"/>
        <v>0</v>
      </c>
      <c r="BX15" s="73">
        <f t="shared" si="17"/>
        <v>0</v>
      </c>
      <c r="BY15" s="73"/>
      <c r="BZ15" s="73" t="str">
        <f t="shared" si="1"/>
        <v/>
      </c>
      <c r="CA15" s="73"/>
      <c r="CB15" s="23" t="str">
        <f t="shared" si="2"/>
        <v/>
      </c>
      <c r="CC15" s="66">
        <f t="shared" si="3"/>
        <v>-1</v>
      </c>
      <c r="CD15" s="66">
        <f t="shared" si="4"/>
        <v>-1</v>
      </c>
      <c r="CE15" s="66">
        <f t="shared" si="5"/>
        <v>-1</v>
      </c>
      <c r="CF15" s="66">
        <f t="shared" si="6"/>
        <v>-1</v>
      </c>
      <c r="CG15" s="66">
        <f t="shared" si="7"/>
        <v>-1</v>
      </c>
      <c r="CH15" s="66">
        <f t="shared" si="8"/>
        <v>-1</v>
      </c>
      <c r="CI15" s="66">
        <f t="shared" si="9"/>
        <v>-1</v>
      </c>
      <c r="CJ15" s="66">
        <f t="shared" si="10"/>
        <v>-1</v>
      </c>
      <c r="CK15" s="66">
        <f t="shared" si="11"/>
        <v>-1</v>
      </c>
      <c r="CL15" s="66">
        <f t="shared" si="12"/>
        <v>-1</v>
      </c>
      <c r="CM15" s="66">
        <f t="shared" si="13"/>
        <v>-1</v>
      </c>
      <c r="CN15" s="66">
        <f t="shared" si="14"/>
        <v>-1</v>
      </c>
      <c r="CO15" s="66">
        <f t="shared" si="15"/>
        <v>-1</v>
      </c>
      <c r="CP15" s="66"/>
      <c r="CQ15" s="66"/>
      <c r="CR15" s="66"/>
      <c r="CS15" s="66"/>
      <c r="CT15" s="66"/>
    </row>
    <row r="16" spans="1:98" x14ac:dyDescent="0.25">
      <c r="A16" s="14" t="s">
        <v>453</v>
      </c>
      <c r="B16" s="95">
        <v>399199.78</v>
      </c>
      <c r="C16" s="95">
        <v>1379.0882999999999</v>
      </c>
      <c r="D16" s="95">
        <v>113005.52</v>
      </c>
      <c r="E16" s="95">
        <v>11093.148999999999</v>
      </c>
      <c r="F16" s="95">
        <v>8508.3220000000001</v>
      </c>
      <c r="G16" s="95">
        <v>3396.4987999999998</v>
      </c>
      <c r="H16" s="95">
        <v>52160.870999999999</v>
      </c>
      <c r="I16" s="95">
        <v>198.51202000000001</v>
      </c>
      <c r="J16" s="95">
        <v>888.02448000000004</v>
      </c>
      <c r="K16" s="95">
        <v>526.55517999999995</v>
      </c>
      <c r="L16" s="95">
        <v>33.111820000000002</v>
      </c>
      <c r="M16" s="95">
        <v>106.59721999999999</v>
      </c>
      <c r="N16" s="95">
        <v>60.346867000000003</v>
      </c>
      <c r="O16" s="90"/>
      <c r="P16" s="90" t="s">
        <v>421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87">
        <v>0</v>
      </c>
      <c r="BW16" s="73">
        <f t="shared" si="16"/>
        <v>0</v>
      </c>
      <c r="BX16" s="73">
        <f t="shared" si="17"/>
        <v>0</v>
      </c>
      <c r="BY16" s="73"/>
      <c r="BZ16" s="73" t="str">
        <f t="shared" si="1"/>
        <v/>
      </c>
      <c r="CA16" s="73"/>
      <c r="CB16" s="23" t="str">
        <f t="shared" si="2"/>
        <v/>
      </c>
      <c r="CC16" s="66">
        <f t="shared" si="3"/>
        <v>-1</v>
      </c>
      <c r="CD16" s="66">
        <f t="shared" si="4"/>
        <v>-1</v>
      </c>
      <c r="CE16" s="66">
        <f t="shared" si="5"/>
        <v>-1</v>
      </c>
      <c r="CF16" s="66">
        <f t="shared" si="6"/>
        <v>-1</v>
      </c>
      <c r="CG16" s="66">
        <f t="shared" si="7"/>
        <v>-1</v>
      </c>
      <c r="CH16" s="66">
        <f t="shared" si="8"/>
        <v>-1</v>
      </c>
      <c r="CI16" s="66">
        <f t="shared" si="9"/>
        <v>-1</v>
      </c>
      <c r="CJ16" s="66">
        <f t="shared" si="10"/>
        <v>-1</v>
      </c>
      <c r="CK16" s="66">
        <f t="shared" si="11"/>
        <v>-1</v>
      </c>
      <c r="CL16" s="66">
        <f t="shared" si="12"/>
        <v>-1</v>
      </c>
      <c r="CM16" s="66">
        <f t="shared" si="13"/>
        <v>-1</v>
      </c>
      <c r="CN16" s="66">
        <f t="shared" si="14"/>
        <v>-1</v>
      </c>
      <c r="CO16" s="66">
        <f t="shared" si="15"/>
        <v>-1</v>
      </c>
      <c r="CP16" s="66"/>
      <c r="CQ16" s="66"/>
      <c r="CR16" s="66"/>
      <c r="CS16" s="66"/>
      <c r="CT16" s="66"/>
    </row>
    <row r="17" spans="1:98" x14ac:dyDescent="0.25">
      <c r="A17" s="14" t="s">
        <v>454</v>
      </c>
      <c r="B17" s="95">
        <v>381403.31</v>
      </c>
      <c r="C17" s="95">
        <v>1179.2114999999999</v>
      </c>
      <c r="D17" s="95">
        <v>94827.877999999997</v>
      </c>
      <c r="E17" s="95">
        <v>8389.4686000000002</v>
      </c>
      <c r="F17" s="95">
        <v>6265.4795999999997</v>
      </c>
      <c r="G17" s="95">
        <v>2212.2573000000002</v>
      </c>
      <c r="H17" s="95">
        <v>40867.832000000002</v>
      </c>
      <c r="I17" s="95">
        <v>183.03863999999999</v>
      </c>
      <c r="J17" s="95">
        <v>853.15215999999998</v>
      </c>
      <c r="K17" s="95">
        <v>475.91802999999999</v>
      </c>
      <c r="L17" s="95">
        <v>31.109605999999999</v>
      </c>
      <c r="M17" s="95">
        <v>113.547</v>
      </c>
      <c r="N17" s="95">
        <v>56.799762999999999</v>
      </c>
      <c r="O17" s="90"/>
      <c r="P17" s="90" t="s">
        <v>422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87">
        <v>0</v>
      </c>
      <c r="BW17" s="73">
        <f t="shared" si="16"/>
        <v>0</v>
      </c>
      <c r="BX17" s="73">
        <f t="shared" si="17"/>
        <v>0</v>
      </c>
      <c r="BY17" s="73"/>
      <c r="BZ17" s="73" t="str">
        <f t="shared" si="1"/>
        <v/>
      </c>
      <c r="CA17" s="73"/>
      <c r="CB17" s="23" t="str">
        <f t="shared" si="2"/>
        <v/>
      </c>
      <c r="CC17" s="66">
        <f t="shared" si="3"/>
        <v>-1</v>
      </c>
      <c r="CD17" s="66">
        <f t="shared" si="4"/>
        <v>-1</v>
      </c>
      <c r="CE17" s="66">
        <f t="shared" si="5"/>
        <v>-1</v>
      </c>
      <c r="CF17" s="66">
        <f t="shared" si="6"/>
        <v>-1</v>
      </c>
      <c r="CG17" s="66">
        <f t="shared" si="7"/>
        <v>-1</v>
      </c>
      <c r="CH17" s="66">
        <f t="shared" si="8"/>
        <v>-1</v>
      </c>
      <c r="CI17" s="66">
        <f t="shared" si="9"/>
        <v>-1</v>
      </c>
      <c r="CJ17" s="66">
        <f t="shared" si="10"/>
        <v>-1</v>
      </c>
      <c r="CK17" s="66">
        <f t="shared" si="11"/>
        <v>-1</v>
      </c>
      <c r="CL17" s="66">
        <f t="shared" si="12"/>
        <v>-1</v>
      </c>
      <c r="CM17" s="66">
        <f t="shared" si="13"/>
        <v>-1</v>
      </c>
      <c r="CN17" s="66">
        <f t="shared" si="14"/>
        <v>-1</v>
      </c>
      <c r="CO17" s="66">
        <f t="shared" si="15"/>
        <v>-1</v>
      </c>
      <c r="CP17" s="66"/>
      <c r="CQ17" s="66"/>
      <c r="CR17" s="66"/>
      <c r="CS17" s="66"/>
      <c r="CT17" s="66"/>
    </row>
    <row r="18" spans="1:98" x14ac:dyDescent="0.25">
      <c r="A18" s="14" t="s">
        <v>455</v>
      </c>
      <c r="B18" s="95">
        <v>296570</v>
      </c>
      <c r="C18" s="95">
        <v>735.53588999999999</v>
      </c>
      <c r="D18" s="95">
        <v>64073.692999999999</v>
      </c>
      <c r="E18" s="95">
        <v>8505.3559000000005</v>
      </c>
      <c r="F18" s="95">
        <v>6919.3887999999997</v>
      </c>
      <c r="G18" s="95">
        <v>2692.6388999999999</v>
      </c>
      <c r="H18" s="95">
        <v>31330.141</v>
      </c>
      <c r="I18" s="95">
        <v>119.61868</v>
      </c>
      <c r="J18" s="95">
        <v>611.42980999999997</v>
      </c>
      <c r="K18" s="95">
        <v>306.45907999999997</v>
      </c>
      <c r="L18" s="95">
        <v>20.588915</v>
      </c>
      <c r="M18" s="95">
        <v>80.346969999999999</v>
      </c>
      <c r="N18" s="95">
        <v>38.124938999999998</v>
      </c>
      <c r="O18" s="90"/>
      <c r="P18" s="90" t="s">
        <v>370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87">
        <v>0</v>
      </c>
      <c r="BW18" s="73">
        <f t="shared" si="16"/>
        <v>0</v>
      </c>
      <c r="BX18" s="73">
        <f t="shared" si="17"/>
        <v>0</v>
      </c>
      <c r="BY18" s="73"/>
      <c r="BZ18" s="73" t="str">
        <f t="shared" si="1"/>
        <v/>
      </c>
      <c r="CA18" s="73"/>
      <c r="CB18" s="23" t="str">
        <f t="shared" si="2"/>
        <v/>
      </c>
      <c r="CC18" s="66">
        <f t="shared" si="3"/>
        <v>-1</v>
      </c>
      <c r="CD18" s="66">
        <f t="shared" si="4"/>
        <v>-1</v>
      </c>
      <c r="CE18" s="66">
        <f t="shared" si="5"/>
        <v>-1</v>
      </c>
      <c r="CF18" s="66">
        <f t="shared" si="6"/>
        <v>-1</v>
      </c>
      <c r="CG18" s="66">
        <f t="shared" si="7"/>
        <v>-1</v>
      </c>
      <c r="CH18" s="66">
        <f t="shared" si="8"/>
        <v>-1</v>
      </c>
      <c r="CI18" s="66">
        <f t="shared" si="9"/>
        <v>-1</v>
      </c>
      <c r="CJ18" s="66">
        <f t="shared" si="10"/>
        <v>-1</v>
      </c>
      <c r="CK18" s="66">
        <f t="shared" si="11"/>
        <v>-1</v>
      </c>
      <c r="CL18" s="66">
        <f t="shared" si="12"/>
        <v>-1</v>
      </c>
      <c r="CM18" s="66">
        <f t="shared" si="13"/>
        <v>-1</v>
      </c>
      <c r="CN18" s="66">
        <f t="shared" si="14"/>
        <v>-1</v>
      </c>
      <c r="CO18" s="66">
        <f t="shared" si="15"/>
        <v>-1</v>
      </c>
      <c r="CP18" s="66"/>
      <c r="CQ18" s="66"/>
      <c r="CR18" s="66"/>
      <c r="CS18" s="66"/>
      <c r="CT18" s="66"/>
    </row>
    <row r="19" spans="1:98" x14ac:dyDescent="0.25">
      <c r="A19" s="14" t="s">
        <v>456</v>
      </c>
      <c r="B19" s="95">
        <v>75090.031000000003</v>
      </c>
      <c r="C19" s="95">
        <v>223.35611</v>
      </c>
      <c r="D19" s="95">
        <v>18795.3</v>
      </c>
      <c r="E19" s="95">
        <v>2581.5798</v>
      </c>
      <c r="F19" s="95">
        <v>2100.1172999999999</v>
      </c>
      <c r="G19" s="95">
        <v>826.9325</v>
      </c>
      <c r="H19" s="95">
        <v>9106.8554999999997</v>
      </c>
      <c r="I19" s="95">
        <v>33.541125999999998</v>
      </c>
      <c r="J19" s="95">
        <v>158.43253000000001</v>
      </c>
      <c r="K19" s="95">
        <v>87.795508999999996</v>
      </c>
      <c r="L19" s="95">
        <v>5.6650046999999999</v>
      </c>
      <c r="M19" s="95">
        <v>19.702809999999999</v>
      </c>
      <c r="N19" s="95">
        <v>10.408261</v>
      </c>
      <c r="O19" s="90"/>
      <c r="P19" s="90" t="s">
        <v>423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87">
        <v>0</v>
      </c>
      <c r="BW19" s="73">
        <f t="shared" si="16"/>
        <v>0</v>
      </c>
      <c r="BX19" s="73">
        <f t="shared" si="17"/>
        <v>0</v>
      </c>
      <c r="BY19" s="73"/>
      <c r="BZ19" s="73" t="str">
        <f t="shared" si="1"/>
        <v/>
      </c>
      <c r="CA19" s="73"/>
      <c r="CB19" s="23" t="str">
        <f t="shared" si="2"/>
        <v/>
      </c>
      <c r="CC19" s="66">
        <f t="shared" si="3"/>
        <v>-1</v>
      </c>
      <c r="CD19" s="66">
        <f t="shared" si="4"/>
        <v>-1</v>
      </c>
      <c r="CE19" s="66">
        <f t="shared" si="5"/>
        <v>-1</v>
      </c>
      <c r="CF19" s="66">
        <f t="shared" si="6"/>
        <v>-1</v>
      </c>
      <c r="CG19" s="66">
        <f t="shared" si="7"/>
        <v>-1</v>
      </c>
      <c r="CH19" s="66">
        <f t="shared" si="8"/>
        <v>-1</v>
      </c>
      <c r="CI19" s="66">
        <f t="shared" si="9"/>
        <v>-1</v>
      </c>
      <c r="CJ19" s="66">
        <f t="shared" si="10"/>
        <v>-1</v>
      </c>
      <c r="CK19" s="66">
        <f t="shared" si="11"/>
        <v>-1</v>
      </c>
      <c r="CL19" s="66">
        <f t="shared" si="12"/>
        <v>-1</v>
      </c>
      <c r="CM19" s="66">
        <f t="shared" si="13"/>
        <v>-1</v>
      </c>
      <c r="CN19" s="66">
        <f t="shared" si="14"/>
        <v>-1</v>
      </c>
      <c r="CO19" s="66">
        <f t="shared" si="15"/>
        <v>-1</v>
      </c>
      <c r="CP19" s="66"/>
      <c r="CQ19" s="66"/>
      <c r="CR19" s="66"/>
      <c r="CS19" s="66"/>
      <c r="CT19" s="66"/>
    </row>
    <row r="20" spans="1:98" x14ac:dyDescent="0.25">
      <c r="A20" s="14" t="s">
        <v>457</v>
      </c>
      <c r="B20" s="95">
        <v>69956.241999999998</v>
      </c>
      <c r="C20" s="95">
        <v>152.2047</v>
      </c>
      <c r="D20" s="95">
        <v>12743.341</v>
      </c>
      <c r="E20" s="95">
        <v>1759.0237999999999</v>
      </c>
      <c r="F20" s="95">
        <v>1430.9540999999999</v>
      </c>
      <c r="G20" s="95">
        <v>580.54998999999998</v>
      </c>
      <c r="H20" s="95">
        <v>6886.2637000000004</v>
      </c>
      <c r="I20" s="95">
        <v>24.647268</v>
      </c>
      <c r="J20" s="95">
        <v>127.45907</v>
      </c>
      <c r="K20" s="95">
        <v>63.238627999999999</v>
      </c>
      <c r="L20" s="95">
        <v>4.2308897999999999</v>
      </c>
      <c r="M20" s="95">
        <v>16.284229</v>
      </c>
      <c r="N20" s="95">
        <v>7.8542752</v>
      </c>
      <c r="O20" s="90"/>
      <c r="P20" s="90" t="s">
        <v>424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87">
        <v>0</v>
      </c>
      <c r="BW20" s="73">
        <f t="shared" si="16"/>
        <v>0</v>
      </c>
      <c r="BX20" s="73">
        <f t="shared" si="17"/>
        <v>0</v>
      </c>
      <c r="BY20" s="73"/>
      <c r="BZ20" s="73" t="str">
        <f t="shared" si="1"/>
        <v/>
      </c>
      <c r="CA20" s="73"/>
      <c r="CB20" s="23" t="str">
        <f t="shared" si="2"/>
        <v/>
      </c>
      <c r="CC20" s="66">
        <f t="shared" si="3"/>
        <v>-1</v>
      </c>
      <c r="CD20" s="66">
        <f t="shared" si="4"/>
        <v>-1</v>
      </c>
      <c r="CE20" s="66">
        <f t="shared" si="5"/>
        <v>-1</v>
      </c>
      <c r="CF20" s="66">
        <f t="shared" si="6"/>
        <v>-1</v>
      </c>
      <c r="CG20" s="66">
        <f t="shared" si="7"/>
        <v>-1</v>
      </c>
      <c r="CH20" s="66">
        <f t="shared" si="8"/>
        <v>-1</v>
      </c>
      <c r="CI20" s="66">
        <f t="shared" si="9"/>
        <v>-1</v>
      </c>
      <c r="CJ20" s="66">
        <f t="shared" si="10"/>
        <v>-1</v>
      </c>
      <c r="CK20" s="66">
        <f t="shared" si="11"/>
        <v>-1</v>
      </c>
      <c r="CL20" s="66">
        <f t="shared" si="12"/>
        <v>-1</v>
      </c>
      <c r="CM20" s="66">
        <f t="shared" si="13"/>
        <v>-1</v>
      </c>
      <c r="CN20" s="66">
        <f t="shared" si="14"/>
        <v>-1</v>
      </c>
      <c r="CO20" s="66">
        <f t="shared" si="15"/>
        <v>-1</v>
      </c>
      <c r="CP20" s="66"/>
      <c r="CQ20" s="66"/>
      <c r="CR20" s="66"/>
      <c r="CS20" s="66"/>
      <c r="CT20" s="66"/>
    </row>
    <row r="21" spans="1:98" x14ac:dyDescent="0.25">
      <c r="A21" s="46" t="s">
        <v>458</v>
      </c>
      <c r="B21" s="95">
        <v>313327.12</v>
      </c>
      <c r="C21" s="95">
        <v>919.68957999999998</v>
      </c>
      <c r="D21" s="95">
        <v>78479.197</v>
      </c>
      <c r="E21" s="95">
        <v>3601.4726999999998</v>
      </c>
      <c r="F21" s="95">
        <v>2181.3436000000002</v>
      </c>
      <c r="G21" s="95">
        <v>1016.1077</v>
      </c>
      <c r="H21" s="95">
        <v>39203.061999999998</v>
      </c>
      <c r="I21" s="95">
        <v>135.67728</v>
      </c>
      <c r="J21" s="95">
        <v>618.62061000000006</v>
      </c>
      <c r="K21" s="95">
        <v>359.14425999999997</v>
      </c>
      <c r="L21" s="95">
        <v>22.795843000000001</v>
      </c>
      <c r="M21" s="95">
        <v>76.780738999999997</v>
      </c>
      <c r="N21" s="95">
        <v>41.865597000000001</v>
      </c>
      <c r="O21" s="90"/>
      <c r="P21" s="90" t="s">
        <v>425</v>
      </c>
      <c r="Q21" s="73">
        <v>54.444832497983498</v>
      </c>
      <c r="R21" s="73">
        <v>22.135604675160501</v>
      </c>
      <c r="S21" s="73">
        <v>131.56724359597101</v>
      </c>
      <c r="T21" s="73">
        <v>131.56838639981899</v>
      </c>
      <c r="U21" s="73">
        <v>58.048044237987298</v>
      </c>
      <c r="V21" s="73">
        <v>601.340127274986</v>
      </c>
      <c r="W21" s="73">
        <v>75.328979594586599</v>
      </c>
      <c r="X21" s="73">
        <v>1794.4732114004901</v>
      </c>
      <c r="Y21" s="73">
        <v>298622.11459842202</v>
      </c>
      <c r="Z21" s="73">
        <v>1258.3743112043501</v>
      </c>
      <c r="AA21" s="73">
        <v>355.39987772229699</v>
      </c>
      <c r="AB21" s="73">
        <v>293.350391073987</v>
      </c>
      <c r="AC21" s="73">
        <v>22.960827584743601</v>
      </c>
      <c r="AD21" s="73">
        <v>348.05237169966102</v>
      </c>
      <c r="AE21" s="73">
        <v>348.05238897667999</v>
      </c>
      <c r="AF21" s="73">
        <v>601.84104904087906</v>
      </c>
      <c r="AG21" s="73">
        <v>1439.27738653235</v>
      </c>
      <c r="AH21" s="73">
        <v>16.879202678027099</v>
      </c>
      <c r="AI21" s="73">
        <v>5.46213670159303</v>
      </c>
      <c r="AJ21" s="73">
        <v>120.529715928305</v>
      </c>
      <c r="AK21" s="73">
        <v>40.612181664509201</v>
      </c>
      <c r="AL21" s="73">
        <v>881.54811609539297</v>
      </c>
      <c r="AM21" s="73">
        <v>0</v>
      </c>
      <c r="AN21" s="73">
        <v>39204.030845615802</v>
      </c>
      <c r="AO21" s="73">
        <v>58676.600010488401</v>
      </c>
      <c r="AP21" s="73">
        <v>15951.681820891999</v>
      </c>
      <c r="AQ21" s="73">
        <v>75230.122880421404</v>
      </c>
      <c r="AR21" s="73">
        <v>699.99641993206899</v>
      </c>
      <c r="AS21" s="73">
        <v>1.41665787663698</v>
      </c>
      <c r="AT21" s="73">
        <v>22162.4979635735</v>
      </c>
      <c r="AU21" s="73">
        <v>7.2579258166445602</v>
      </c>
      <c r="AV21" s="73">
        <v>1.27652287367952</v>
      </c>
      <c r="AW21" s="73">
        <v>1219.0942028602001</v>
      </c>
      <c r="AX21" s="73">
        <v>22.190667196464101</v>
      </c>
      <c r="AY21" s="73">
        <v>1.4350833224755599</v>
      </c>
      <c r="AZ21" s="73">
        <v>0.44559264664924397</v>
      </c>
      <c r="BA21" s="73">
        <v>3495.4751865108201</v>
      </c>
      <c r="BB21" s="73">
        <v>2107.8952666579798</v>
      </c>
      <c r="BC21" s="73">
        <v>1387.57991985283</v>
      </c>
      <c r="BD21" s="73">
        <v>15.479318538949901</v>
      </c>
      <c r="BE21" s="73">
        <v>0.18986717152510199</v>
      </c>
      <c r="BF21" s="73">
        <v>79.285260777145297</v>
      </c>
      <c r="BG21" s="73">
        <v>3.6481120332968699</v>
      </c>
      <c r="BH21" s="73">
        <v>67.041442724336903</v>
      </c>
      <c r="BI21" s="73">
        <v>7.2727414426005996</v>
      </c>
      <c r="BJ21" s="73">
        <v>1.5229808954778401</v>
      </c>
      <c r="BK21" s="73">
        <v>297.607048749108</v>
      </c>
      <c r="BL21" s="73">
        <v>84.242867080591907</v>
      </c>
      <c r="BM21" s="73">
        <v>13.2570948724802</v>
      </c>
      <c r="BN21" s="73">
        <v>368.827271628125</v>
      </c>
      <c r="BO21" s="73">
        <v>0.64747523218270697</v>
      </c>
      <c r="BP21" s="73">
        <v>935.65216149365597</v>
      </c>
      <c r="BQ21" s="73">
        <v>0</v>
      </c>
      <c r="BR21" s="73">
        <v>0.29714681709100199</v>
      </c>
      <c r="BS21" s="73">
        <v>4418.5060494674699</v>
      </c>
      <c r="BT21" s="73">
        <v>1391.4073687003199</v>
      </c>
      <c r="BU21" s="73">
        <v>38309.699547655</v>
      </c>
      <c r="BV21" s="87">
        <v>5751.1981749061097</v>
      </c>
      <c r="BW21" s="73">
        <f t="shared" si="16"/>
        <v>15277.018078582183</v>
      </c>
      <c r="BX21" s="73">
        <f t="shared" si="17"/>
        <v>5718.702412391689</v>
      </c>
      <c r="BY21" s="73"/>
      <c r="BZ21" s="73">
        <f t="shared" si="1"/>
        <v>41008.30567060988</v>
      </c>
      <c r="CA21" s="73"/>
      <c r="CB21" s="23">
        <f t="shared" si="2"/>
        <v>8.0000008772750236E-3</v>
      </c>
      <c r="CC21" s="66">
        <f t="shared" si="3"/>
        <v>-4.693179895049613E-2</v>
      </c>
      <c r="CD21" s="66">
        <f t="shared" si="4"/>
        <v>-4.1472106169352284E-2</v>
      </c>
      <c r="CE21" s="66">
        <f t="shared" si="5"/>
        <v>-4.1400450613410272E-2</v>
      </c>
      <c r="CF21" s="66">
        <f t="shared" si="6"/>
        <v>-2.9431713723438668E-2</v>
      </c>
      <c r="CG21" s="66">
        <f t="shared" si="7"/>
        <v>-3.3671143483319316E-2</v>
      </c>
      <c r="CH21" s="66">
        <f t="shared" si="8"/>
        <v>-7.9180128746533518E-2</v>
      </c>
      <c r="CI21" s="66">
        <f t="shared" si="9"/>
        <v>-2.278807845022407E-2</v>
      </c>
      <c r="CJ21" s="66">
        <f t="shared" si="10"/>
        <v>-3.0284315842571474E-2</v>
      </c>
      <c r="CK21" s="66">
        <f t="shared" si="11"/>
        <v>-2.7933894289448345E-2</v>
      </c>
      <c r="CL21" s="66">
        <f t="shared" si="12"/>
        <v>-3.0884166221450907E-2</v>
      </c>
      <c r="CM21" s="66">
        <f t="shared" si="13"/>
        <v>-2.8963101949750256E-2</v>
      </c>
      <c r="CN21" s="66">
        <f t="shared" si="14"/>
        <v>-1.890785924075826E-2</v>
      </c>
      <c r="CO21" s="66">
        <f t="shared" si="15"/>
        <v>-2.9939029305871355E-2</v>
      </c>
      <c r="CP21" s="66"/>
      <c r="CQ21" s="66"/>
      <c r="CR21" s="66"/>
      <c r="CS21" s="66"/>
      <c r="CT21" s="66"/>
    </row>
    <row r="22" spans="1:98" x14ac:dyDescent="0.25">
      <c r="A22" s="14" t="s">
        <v>459</v>
      </c>
      <c r="B22" s="95">
        <v>88479.633000000002</v>
      </c>
      <c r="C22" s="95">
        <v>276.22681</v>
      </c>
      <c r="D22" s="95">
        <v>24860.904999999999</v>
      </c>
      <c r="E22" s="95">
        <v>3071.9814000000001</v>
      </c>
      <c r="F22" s="95">
        <v>2504.8663999999999</v>
      </c>
      <c r="G22" s="95">
        <v>1015.3636</v>
      </c>
      <c r="H22" s="95">
        <v>9499.6494000000002</v>
      </c>
      <c r="I22" s="95">
        <v>38.201552999999997</v>
      </c>
      <c r="J22" s="95">
        <v>164.52701999999999</v>
      </c>
      <c r="K22" s="95">
        <v>102.04646</v>
      </c>
      <c r="L22" s="95">
        <v>6.3066963999999999</v>
      </c>
      <c r="M22" s="95">
        <v>18.445630999999999</v>
      </c>
      <c r="N22" s="95">
        <v>11.602107</v>
      </c>
      <c r="O22" s="90"/>
      <c r="P22" s="90" t="s">
        <v>371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87">
        <v>0</v>
      </c>
      <c r="BW22" s="73">
        <f t="shared" si="16"/>
        <v>0</v>
      </c>
      <c r="BX22" s="73">
        <f t="shared" si="17"/>
        <v>0</v>
      </c>
      <c r="BY22" s="73"/>
      <c r="BZ22" s="73" t="str">
        <f t="shared" si="1"/>
        <v/>
      </c>
      <c r="CA22" s="73"/>
      <c r="CB22" s="23" t="str">
        <f t="shared" si="2"/>
        <v/>
      </c>
      <c r="CC22" s="66">
        <f t="shared" si="3"/>
        <v>-1</v>
      </c>
      <c r="CD22" s="66">
        <f t="shared" si="4"/>
        <v>-1</v>
      </c>
      <c r="CE22" s="66">
        <f t="shared" si="5"/>
        <v>-1</v>
      </c>
      <c r="CF22" s="66">
        <f t="shared" si="6"/>
        <v>-1</v>
      </c>
      <c r="CG22" s="66">
        <f t="shared" si="7"/>
        <v>-1</v>
      </c>
      <c r="CH22" s="66">
        <f t="shared" si="8"/>
        <v>-1</v>
      </c>
      <c r="CI22" s="66">
        <f t="shared" si="9"/>
        <v>-1</v>
      </c>
      <c r="CJ22" s="66">
        <f t="shared" si="10"/>
        <v>-1</v>
      </c>
      <c r="CK22" s="66">
        <f t="shared" si="11"/>
        <v>-1</v>
      </c>
      <c r="CL22" s="66">
        <f t="shared" si="12"/>
        <v>-1</v>
      </c>
      <c r="CM22" s="66">
        <f t="shared" si="13"/>
        <v>-1</v>
      </c>
      <c r="CN22" s="66">
        <f t="shared" si="14"/>
        <v>-1</v>
      </c>
      <c r="CO22" s="66">
        <f t="shared" si="15"/>
        <v>-1</v>
      </c>
      <c r="CP22" s="66"/>
      <c r="CQ22" s="66"/>
      <c r="CR22" s="66"/>
      <c r="CS22" s="66"/>
      <c r="CT22" s="66"/>
    </row>
    <row r="23" spans="1:98" x14ac:dyDescent="0.25">
      <c r="A23" s="14" t="s">
        <v>460</v>
      </c>
      <c r="B23" s="95">
        <v>191992.66</v>
      </c>
      <c r="C23" s="95">
        <v>488.09134</v>
      </c>
      <c r="D23" s="95">
        <v>46174.135000000002</v>
      </c>
      <c r="E23" s="95">
        <v>5770.8437999999996</v>
      </c>
      <c r="F23" s="95">
        <v>4689.3989000000001</v>
      </c>
      <c r="G23" s="95">
        <v>1774.9195999999999</v>
      </c>
      <c r="H23" s="95">
        <v>20995.293000000001</v>
      </c>
      <c r="I23" s="95">
        <v>83.539756999999994</v>
      </c>
      <c r="J23" s="95">
        <v>437.99907999999999</v>
      </c>
      <c r="K23" s="95">
        <v>211.50502</v>
      </c>
      <c r="L23" s="95">
        <v>14.570080000000001</v>
      </c>
      <c r="M23" s="95">
        <v>61.239876000000002</v>
      </c>
      <c r="N23" s="95">
        <v>26.904245</v>
      </c>
      <c r="O23" s="90"/>
      <c r="P23" s="90" t="s">
        <v>426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87">
        <v>0</v>
      </c>
      <c r="BW23" s="73">
        <f t="shared" si="16"/>
        <v>0</v>
      </c>
      <c r="BX23" s="73">
        <f t="shared" si="17"/>
        <v>0</v>
      </c>
      <c r="BY23" s="73"/>
      <c r="BZ23" s="73" t="str">
        <f t="shared" si="1"/>
        <v/>
      </c>
      <c r="CA23" s="73"/>
      <c r="CB23" s="23" t="str">
        <f t="shared" si="2"/>
        <v/>
      </c>
      <c r="CC23" s="66">
        <f t="shared" si="3"/>
        <v>-1</v>
      </c>
      <c r="CD23" s="66">
        <f t="shared" si="4"/>
        <v>-1</v>
      </c>
      <c r="CE23" s="66">
        <f t="shared" si="5"/>
        <v>-1</v>
      </c>
      <c r="CF23" s="66">
        <f t="shared" si="6"/>
        <v>-1</v>
      </c>
      <c r="CG23" s="66">
        <f t="shared" si="7"/>
        <v>-1</v>
      </c>
      <c r="CH23" s="66">
        <f t="shared" si="8"/>
        <v>-1</v>
      </c>
      <c r="CI23" s="66">
        <f t="shared" si="9"/>
        <v>-1</v>
      </c>
      <c r="CJ23" s="66">
        <f t="shared" si="10"/>
        <v>-1</v>
      </c>
      <c r="CK23" s="66">
        <f t="shared" si="11"/>
        <v>-1</v>
      </c>
      <c r="CL23" s="66">
        <f t="shared" si="12"/>
        <v>-1</v>
      </c>
      <c r="CM23" s="66">
        <f t="shared" si="13"/>
        <v>-1</v>
      </c>
      <c r="CN23" s="66">
        <f t="shared" si="14"/>
        <v>-1</v>
      </c>
      <c r="CO23" s="66">
        <f t="shared" si="15"/>
        <v>-1</v>
      </c>
      <c r="CP23" s="66"/>
      <c r="CQ23" s="66"/>
      <c r="CR23" s="66"/>
      <c r="CS23" s="66"/>
      <c r="CT23" s="66"/>
    </row>
    <row r="24" spans="1:98" x14ac:dyDescent="0.25">
      <c r="A24" s="14" t="s">
        <v>461</v>
      </c>
      <c r="B24" s="95">
        <v>64691.902000000002</v>
      </c>
      <c r="C24" s="95">
        <v>203.98943</v>
      </c>
      <c r="D24" s="95">
        <v>19154.728999999999</v>
      </c>
      <c r="E24" s="95">
        <v>2359.8683000000001</v>
      </c>
      <c r="F24" s="95">
        <v>1919.9056</v>
      </c>
      <c r="G24" s="95">
        <v>739.57470999999998</v>
      </c>
      <c r="H24" s="95">
        <v>7808.0981000000002</v>
      </c>
      <c r="I24" s="95">
        <v>30.929673999999999</v>
      </c>
      <c r="J24" s="95">
        <v>144.76917</v>
      </c>
      <c r="K24" s="95">
        <v>80.775002000000001</v>
      </c>
      <c r="L24" s="95">
        <v>5.2400111999999996</v>
      </c>
      <c r="M24" s="95">
        <v>18.555804999999999</v>
      </c>
      <c r="N24" s="95">
        <v>9.6132735999999994</v>
      </c>
      <c r="O24" s="90"/>
      <c r="P24" s="90" t="s">
        <v>427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87">
        <v>0</v>
      </c>
      <c r="BW24" s="73">
        <f t="shared" si="16"/>
        <v>0</v>
      </c>
      <c r="BX24" s="73">
        <f t="shared" si="17"/>
        <v>0</v>
      </c>
      <c r="BY24" s="73"/>
      <c r="BZ24" s="73" t="str">
        <f t="shared" si="1"/>
        <v/>
      </c>
      <c r="CA24" s="73"/>
      <c r="CB24" s="23" t="str">
        <f t="shared" si="2"/>
        <v/>
      </c>
      <c r="CC24" s="66">
        <f t="shared" si="3"/>
        <v>-1</v>
      </c>
      <c r="CD24" s="66">
        <f t="shared" si="4"/>
        <v>-1</v>
      </c>
      <c r="CE24" s="66">
        <f t="shared" si="5"/>
        <v>-1</v>
      </c>
      <c r="CF24" s="66">
        <f t="shared" si="6"/>
        <v>-1</v>
      </c>
      <c r="CG24" s="66">
        <f t="shared" si="7"/>
        <v>-1</v>
      </c>
      <c r="CH24" s="66">
        <f t="shared" si="8"/>
        <v>-1</v>
      </c>
      <c r="CI24" s="66">
        <f t="shared" si="9"/>
        <v>-1</v>
      </c>
      <c r="CJ24" s="66">
        <f t="shared" si="10"/>
        <v>-1</v>
      </c>
      <c r="CK24" s="66">
        <f t="shared" si="11"/>
        <v>-1</v>
      </c>
      <c r="CL24" s="66">
        <f t="shared" si="12"/>
        <v>-1</v>
      </c>
      <c r="CM24" s="66">
        <f t="shared" si="13"/>
        <v>-1</v>
      </c>
      <c r="CN24" s="66">
        <f t="shared" si="14"/>
        <v>-1</v>
      </c>
      <c r="CO24" s="66">
        <f t="shared" si="15"/>
        <v>-1</v>
      </c>
      <c r="CP24" s="66"/>
      <c r="CQ24" s="66"/>
      <c r="CR24" s="66"/>
      <c r="CS24" s="66"/>
      <c r="CT24" s="66"/>
    </row>
    <row r="25" spans="1:98" x14ac:dyDescent="0.25">
      <c r="A25" s="14" t="s">
        <v>462</v>
      </c>
      <c r="B25" s="95">
        <v>59768.309000000001</v>
      </c>
      <c r="C25" s="95">
        <v>156.63583</v>
      </c>
      <c r="D25" s="95">
        <v>12835.977999999999</v>
      </c>
      <c r="E25" s="95">
        <v>1810.2375</v>
      </c>
      <c r="F25" s="95">
        <v>1472.6159</v>
      </c>
      <c r="G25" s="95">
        <v>607.78985999999998</v>
      </c>
      <c r="H25" s="95">
        <v>6268.3813</v>
      </c>
      <c r="I25" s="95">
        <v>23.523861</v>
      </c>
      <c r="J25" s="95">
        <v>110.83651</v>
      </c>
      <c r="K25" s="95">
        <v>61.609729999999999</v>
      </c>
      <c r="L25" s="95">
        <v>3.9671595000000002</v>
      </c>
      <c r="M25" s="95">
        <v>13.68146</v>
      </c>
      <c r="N25" s="95">
        <v>7.3025389000000001</v>
      </c>
      <c r="O25" s="90"/>
      <c r="P25" s="90" t="s">
        <v>372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M25" s="73">
        <v>0</v>
      </c>
      <c r="AN25" s="73">
        <v>0</v>
      </c>
      <c r="AO25" s="73">
        <v>0</v>
      </c>
      <c r="AP25" s="73">
        <v>0</v>
      </c>
      <c r="AQ25" s="73">
        <v>0</v>
      </c>
      <c r="AR25" s="73">
        <v>0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73">
        <v>0</v>
      </c>
      <c r="BB25" s="73">
        <v>0</v>
      </c>
      <c r="BC25" s="73">
        <v>0</v>
      </c>
      <c r="BD25" s="73">
        <v>0</v>
      </c>
      <c r="BE25" s="73">
        <v>0</v>
      </c>
      <c r="BF25" s="73">
        <v>0</v>
      </c>
      <c r="BG25" s="73">
        <v>0</v>
      </c>
      <c r="BH25" s="73">
        <v>0</v>
      </c>
      <c r="BI25" s="73">
        <v>0</v>
      </c>
      <c r="BJ25" s="73">
        <v>0</v>
      </c>
      <c r="BK25" s="73">
        <v>0</v>
      </c>
      <c r="BL25" s="73">
        <v>0</v>
      </c>
      <c r="BM25" s="73">
        <v>0</v>
      </c>
      <c r="BN25" s="73">
        <v>0</v>
      </c>
      <c r="BO25" s="73">
        <v>0</v>
      </c>
      <c r="BP25" s="73">
        <v>0</v>
      </c>
      <c r="BQ25" s="73">
        <v>0</v>
      </c>
      <c r="BR25" s="73">
        <v>0</v>
      </c>
      <c r="BS25" s="73">
        <v>0</v>
      </c>
      <c r="BT25" s="73">
        <v>0</v>
      </c>
      <c r="BU25" s="73">
        <v>0</v>
      </c>
      <c r="BV25" s="87">
        <v>0</v>
      </c>
      <c r="BW25" s="73">
        <f t="shared" si="16"/>
        <v>0</v>
      </c>
      <c r="BX25" s="73">
        <f t="shared" si="17"/>
        <v>0</v>
      </c>
      <c r="BY25" s="73"/>
      <c r="BZ25" s="73" t="str">
        <f t="shared" si="1"/>
        <v/>
      </c>
      <c r="CA25" s="73"/>
      <c r="CB25" s="23" t="str">
        <f t="shared" si="2"/>
        <v/>
      </c>
      <c r="CC25" s="66">
        <f t="shared" si="3"/>
        <v>-1</v>
      </c>
      <c r="CD25" s="66">
        <f t="shared" si="4"/>
        <v>-1</v>
      </c>
      <c r="CE25" s="66">
        <f t="shared" si="5"/>
        <v>-1</v>
      </c>
      <c r="CF25" s="66">
        <f t="shared" si="6"/>
        <v>-1</v>
      </c>
      <c r="CG25" s="66">
        <f t="shared" si="7"/>
        <v>-1</v>
      </c>
      <c r="CH25" s="66">
        <f t="shared" si="8"/>
        <v>-1</v>
      </c>
      <c r="CI25" s="66">
        <f t="shared" si="9"/>
        <v>-1</v>
      </c>
      <c r="CJ25" s="66">
        <f t="shared" si="10"/>
        <v>-1</v>
      </c>
      <c r="CK25" s="66">
        <f t="shared" si="11"/>
        <v>-1</v>
      </c>
      <c r="CL25" s="66">
        <f t="shared" si="12"/>
        <v>-1</v>
      </c>
      <c r="CM25" s="66">
        <f t="shared" si="13"/>
        <v>-1</v>
      </c>
      <c r="CN25" s="66">
        <f t="shared" si="14"/>
        <v>-1</v>
      </c>
      <c r="CO25" s="66">
        <f t="shared" si="15"/>
        <v>-1</v>
      </c>
      <c r="CP25" s="66"/>
      <c r="CQ25" s="66"/>
      <c r="CR25" s="66"/>
      <c r="CS25" s="66"/>
      <c r="CT25" s="66"/>
    </row>
    <row r="26" spans="1:98" x14ac:dyDescent="0.25">
      <c r="A26" s="14" t="s">
        <v>463</v>
      </c>
      <c r="B26" s="95">
        <v>129253.16</v>
      </c>
      <c r="C26" s="95">
        <v>367.4624</v>
      </c>
      <c r="D26" s="95">
        <v>30483.887999999999</v>
      </c>
      <c r="E26" s="95">
        <v>4248.1844000000001</v>
      </c>
      <c r="F26" s="95">
        <v>3455.9744999999998</v>
      </c>
      <c r="G26" s="95">
        <v>1381.3554999999999</v>
      </c>
      <c r="H26" s="95">
        <v>15721.433999999999</v>
      </c>
      <c r="I26" s="95">
        <v>55.163615999999998</v>
      </c>
      <c r="J26" s="95">
        <v>262.49880999999999</v>
      </c>
      <c r="K26" s="95">
        <v>144.52457999999999</v>
      </c>
      <c r="L26" s="95">
        <v>9.3129100999999999</v>
      </c>
      <c r="M26" s="95">
        <v>32.339202999999998</v>
      </c>
      <c r="N26" s="95">
        <v>17.128291999999998</v>
      </c>
      <c r="O26" s="90"/>
      <c r="P26" s="90" t="s">
        <v>428</v>
      </c>
      <c r="Q26" s="73">
        <v>5.9624661906887704E-6</v>
      </c>
      <c r="R26" s="73">
        <v>3.7930372659082699E-6</v>
      </c>
      <c r="S26" s="73">
        <v>1.7143693633757099E-5</v>
      </c>
      <c r="T26" s="73">
        <v>1.7144004415615301E-5</v>
      </c>
      <c r="U26" s="73">
        <v>1.3281299856148401E-5</v>
      </c>
      <c r="V26" s="73">
        <v>1.6709253040096499E-4</v>
      </c>
      <c r="W26" s="73">
        <v>3.4868868941086903E-5</v>
      </c>
      <c r="X26" s="73">
        <v>4.5869313751880898E-4</v>
      </c>
      <c r="Y26" s="73">
        <v>7.3993825294730295E-2</v>
      </c>
      <c r="Z26" s="73">
        <v>2.6128158828684299E-4</v>
      </c>
      <c r="AA26" s="73">
        <v>8.9186453463185604E-5</v>
      </c>
      <c r="AB26" s="73">
        <v>1.06911348597033E-4</v>
      </c>
      <c r="AC26" s="73">
        <v>6.1209523599265897E-6</v>
      </c>
      <c r="AD26" s="73">
        <v>3.1734286554561497E-5</v>
      </c>
      <c r="AE26" s="73">
        <v>3.1734286554561497E-5</v>
      </c>
      <c r="AF26" s="73">
        <v>3.7310713911715802E-5</v>
      </c>
      <c r="AG26" s="73">
        <v>2.6524870091546899E-4</v>
      </c>
      <c r="AH26" s="73">
        <v>1.7438773442131401E-6</v>
      </c>
      <c r="AI26" s="73">
        <v>8.3815041430358803E-7</v>
      </c>
      <c r="AJ26" s="73">
        <v>1.18182329870974E-5</v>
      </c>
      <c r="AK26" s="73">
        <v>6.9380353076274403E-6</v>
      </c>
      <c r="AL26" s="73">
        <v>0</v>
      </c>
      <c r="AM26" s="73">
        <v>0</v>
      </c>
      <c r="AN26" s="73">
        <v>6.51296736608299E-3</v>
      </c>
      <c r="AO26" s="73">
        <v>4.3275905135115797E-3</v>
      </c>
      <c r="AP26" s="73">
        <v>2.9893912707992299E-4</v>
      </c>
      <c r="AQ26" s="73">
        <v>4.66384035450322E-3</v>
      </c>
      <c r="AR26" s="73">
        <v>1.7344651443751801E-4</v>
      </c>
      <c r="AS26" s="73">
        <v>1.2115974139784E-8</v>
      </c>
      <c r="AT26" s="73">
        <v>3.4800257345524899E-3</v>
      </c>
      <c r="AU26" s="73">
        <v>1.3389870864266899E-7</v>
      </c>
      <c r="AV26" s="73">
        <v>3.3404233976531703E-8</v>
      </c>
      <c r="AW26" s="73">
        <v>1.2302738691667E-5</v>
      </c>
      <c r="AX26" s="73">
        <v>1.17182934021175E-7</v>
      </c>
      <c r="AY26" s="73">
        <v>0</v>
      </c>
      <c r="AZ26" s="73">
        <v>2.25616935906127E-8</v>
      </c>
      <c r="BA26" s="73">
        <v>1.8305076558805501E-4</v>
      </c>
      <c r="BB26" s="73">
        <v>1.6781525133241799E-4</v>
      </c>
      <c r="BC26" s="73">
        <v>1.52355142556369E-5</v>
      </c>
      <c r="BD26" s="73">
        <v>2.25397355555923E-8</v>
      </c>
      <c r="BE26" s="73">
        <v>0</v>
      </c>
      <c r="BF26" s="73">
        <v>4.5679117269355203E-7</v>
      </c>
      <c r="BG26" s="73">
        <v>9.5598361965861194E-8</v>
      </c>
      <c r="BH26" s="73">
        <v>2.08530013172616E-6</v>
      </c>
      <c r="BI26" s="73">
        <v>1.8977915199215101E-7</v>
      </c>
      <c r="BJ26" s="73">
        <v>1.29631332087721E-7</v>
      </c>
      <c r="BK26" s="73">
        <v>1.04263628697564E-5</v>
      </c>
      <c r="BL26" s="73">
        <v>1.40390093469358E-5</v>
      </c>
      <c r="BM26" s="73">
        <v>2.80504527742412E-8</v>
      </c>
      <c r="BN26" s="73">
        <v>1.4175741441932999E-4</v>
      </c>
      <c r="BO26" s="73">
        <v>1.8814684987075399E-9</v>
      </c>
      <c r="BP26" s="73">
        <v>3.3224796265370303E-5</v>
      </c>
      <c r="BQ26" s="73">
        <v>0</v>
      </c>
      <c r="BR26" s="73">
        <v>2.5735939658504E-8</v>
      </c>
      <c r="BS26" s="73">
        <v>7.20312303113477E-4</v>
      </c>
      <c r="BT26" s="73">
        <v>7.5451569238909298E-5</v>
      </c>
      <c r="BU26" s="73">
        <v>6.3657033570881198E-3</v>
      </c>
      <c r="BV26" s="87">
        <v>1.07132226888672E-3</v>
      </c>
      <c r="BW26" s="73">
        <f t="shared" si="16"/>
        <v>2.3988458407563622E-3</v>
      </c>
      <c r="BX26" s="73">
        <f t="shared" si="17"/>
        <v>1.065770812687302E-3</v>
      </c>
      <c r="BY26" s="73"/>
      <c r="BZ26" s="73">
        <f t="shared" si="1"/>
        <v>6.9716798540387101E-3</v>
      </c>
      <c r="CA26" s="73"/>
      <c r="CB26" s="23">
        <f t="shared" si="2"/>
        <v>7.99999808648897E-3</v>
      </c>
      <c r="CC26" s="66">
        <f t="shared" si="3"/>
        <v>-0.99999942752792048</v>
      </c>
      <c r="CD26" s="66">
        <f t="shared" si="4"/>
        <v>-1</v>
      </c>
      <c r="CE26" s="66">
        <f t="shared" si="5"/>
        <v>-0.99999984700638078</v>
      </c>
      <c r="CF26" s="66">
        <f t="shared" si="6"/>
        <v>-0.99999995691082399</v>
      </c>
      <c r="CG26" s="66">
        <f t="shared" si="7"/>
        <v>-0.99999995144198806</v>
      </c>
      <c r="CH26" s="66">
        <f t="shared" si="8"/>
        <v>-0.99999997594768597</v>
      </c>
      <c r="CI26" s="66">
        <f t="shared" si="9"/>
        <v>-0.9999995950939744</v>
      </c>
      <c r="CJ26" s="66">
        <f t="shared" si="10"/>
        <v>-0.9999996892153622</v>
      </c>
      <c r="CK26" s="66">
        <f t="shared" si="11"/>
        <v>-0.99999936345414142</v>
      </c>
      <c r="CL26" s="66">
        <f t="shared" si="12"/>
        <v>-0.99999978042291104</v>
      </c>
      <c r="CM26" s="66">
        <f t="shared" si="13"/>
        <v>-0.99999959271192085</v>
      </c>
      <c r="CN26" s="66">
        <f t="shared" si="14"/>
        <v>-0.99999892177710925</v>
      </c>
      <c r="CO26" s="66">
        <f t="shared" si="15"/>
        <v>-0.99999959493711876</v>
      </c>
      <c r="CP26" s="66"/>
      <c r="CQ26" s="66"/>
      <c r="CR26" s="66"/>
      <c r="CS26" s="66"/>
      <c r="CT26" s="66"/>
    </row>
    <row r="27" spans="1:98" x14ac:dyDescent="0.25">
      <c r="A27" s="14" t="s">
        <v>464</v>
      </c>
      <c r="B27" s="95">
        <v>199625.31</v>
      </c>
      <c r="C27" s="95">
        <v>455.07819000000001</v>
      </c>
      <c r="D27" s="95">
        <v>43415.853999999999</v>
      </c>
      <c r="E27" s="95">
        <v>5260.3072000000002</v>
      </c>
      <c r="F27" s="95">
        <v>4279.2951000000003</v>
      </c>
      <c r="G27" s="95">
        <v>1708.626</v>
      </c>
      <c r="H27" s="95">
        <v>20220.116999999998</v>
      </c>
      <c r="I27" s="95">
        <v>73.765831000000006</v>
      </c>
      <c r="J27" s="95">
        <v>380.43914999999998</v>
      </c>
      <c r="K27" s="95">
        <v>189.18565000000001</v>
      </c>
      <c r="L27" s="95">
        <v>12.67337</v>
      </c>
      <c r="M27" s="95">
        <v>48.994556000000003</v>
      </c>
      <c r="N27" s="95">
        <v>23.506488999999998</v>
      </c>
      <c r="O27" s="90"/>
      <c r="P27" s="90" t="s">
        <v>429</v>
      </c>
      <c r="Q27" s="73">
        <v>25.532081939410102</v>
      </c>
      <c r="R27" s="73">
        <v>9.64754316673476</v>
      </c>
      <c r="S27" s="73">
        <v>56.0287240541087</v>
      </c>
      <c r="T27" s="73">
        <v>56.029351119635102</v>
      </c>
      <c r="U27" s="73">
        <v>26.3954326237867</v>
      </c>
      <c r="V27" s="73">
        <v>290.98078746074702</v>
      </c>
      <c r="W27" s="73">
        <v>37.802112542367198</v>
      </c>
      <c r="X27" s="73">
        <v>755.56350539466803</v>
      </c>
      <c r="Y27" s="73">
        <v>150546.23564410699</v>
      </c>
      <c r="Z27" s="73">
        <v>615.80331496088502</v>
      </c>
      <c r="AA27" s="73">
        <v>173.20227417879599</v>
      </c>
      <c r="AB27" s="73">
        <v>141.22215925806501</v>
      </c>
      <c r="AC27" s="73">
        <v>11.3946972791192</v>
      </c>
      <c r="AD27" s="73">
        <v>143.415455877715</v>
      </c>
      <c r="AE27" s="73">
        <v>143.41546747856</v>
      </c>
      <c r="AF27" s="73">
        <v>262.05500774241102</v>
      </c>
      <c r="AG27" s="73">
        <v>644.69991491185601</v>
      </c>
      <c r="AH27" s="73">
        <v>8.3714085766933994</v>
      </c>
      <c r="AI27" s="73">
        <v>2.21357899597171</v>
      </c>
      <c r="AJ27" s="73">
        <v>60.857289811994598</v>
      </c>
      <c r="AK27" s="73">
        <v>17.8856316946936</v>
      </c>
      <c r="AL27" s="73">
        <v>342.219882444044</v>
      </c>
      <c r="AM27" s="73">
        <v>0</v>
      </c>
      <c r="AN27" s="73">
        <v>15872.6935404575</v>
      </c>
      <c r="AO27" s="73">
        <v>25989.257874678198</v>
      </c>
      <c r="AP27" s="73">
        <v>6505.6401435914304</v>
      </c>
      <c r="AQ27" s="73">
        <v>32756.953026012099</v>
      </c>
      <c r="AR27" s="73">
        <v>333.34901770975</v>
      </c>
      <c r="AS27" s="73">
        <v>0.54579953691914995</v>
      </c>
      <c r="AT27" s="73">
        <v>8891.2782143520908</v>
      </c>
      <c r="AU27" s="73">
        <v>2.7870687346020899</v>
      </c>
      <c r="AV27" s="73">
        <v>0.49161466040554003</v>
      </c>
      <c r="AW27" s="73">
        <v>470.83101523944902</v>
      </c>
      <c r="AX27" s="73">
        <v>8.5020362887393404</v>
      </c>
      <c r="AY27" s="73">
        <v>0.55049207769087904</v>
      </c>
      <c r="AZ27" s="73">
        <v>0.17174032441012499</v>
      </c>
      <c r="BA27" s="73">
        <v>3981.3240515990101</v>
      </c>
      <c r="BB27" s="73">
        <v>3237.87217659005</v>
      </c>
      <c r="BC27" s="73">
        <v>743.45187500895497</v>
      </c>
      <c r="BD27" s="73">
        <v>5.9204399319874099</v>
      </c>
      <c r="BE27" s="73">
        <v>7.28832241384062E-2</v>
      </c>
      <c r="BF27" s="73">
        <v>30.3454758191548</v>
      </c>
      <c r="BG27" s="73">
        <v>1.4044071353693</v>
      </c>
      <c r="BH27" s="73">
        <v>25.6841784608431</v>
      </c>
      <c r="BI27" s="73">
        <v>2.7985265745134602</v>
      </c>
      <c r="BJ27" s="73">
        <v>0.58183133958343602</v>
      </c>
      <c r="BK27" s="73">
        <v>113.93260058422401</v>
      </c>
      <c r="BL27" s="73">
        <v>36.429383808157297</v>
      </c>
      <c r="BM27" s="73">
        <v>5.0738171815010098</v>
      </c>
      <c r="BN27" s="73">
        <v>2567.93011775988</v>
      </c>
      <c r="BO27" s="73">
        <v>0.248131716639935</v>
      </c>
      <c r="BP27" s="73">
        <v>1286.9370459873101</v>
      </c>
      <c r="BQ27" s="73">
        <v>0</v>
      </c>
      <c r="BR27" s="73">
        <v>0.11386456734808501</v>
      </c>
      <c r="BS27" s="73">
        <v>1780.8572908306901</v>
      </c>
      <c r="BT27" s="73">
        <v>198.213126377235</v>
      </c>
      <c r="BU27" s="73">
        <v>15465.578284032399</v>
      </c>
      <c r="BV27" s="87">
        <v>2455.4033971303102</v>
      </c>
      <c r="BW27" s="73">
        <f t="shared" si="16"/>
        <v>6128.9218501279056</v>
      </c>
      <c r="BX27" s="73">
        <f t="shared" si="17"/>
        <v>2441.0922418032601</v>
      </c>
      <c r="BY27" s="73"/>
      <c r="BZ27" s="73">
        <f t="shared" si="1"/>
        <v>16651.324920099396</v>
      </c>
      <c r="CA27" s="73"/>
      <c r="CB27" s="23">
        <f t="shared" si="2"/>
        <v>7.999981180615753E-3</v>
      </c>
      <c r="CC27" s="66">
        <f t="shared" si="3"/>
        <v>-0.24585597064767495</v>
      </c>
      <c r="CD27" s="66">
        <f t="shared" si="4"/>
        <v>-0.24799761894973696</v>
      </c>
      <c r="CE27" s="66">
        <f t="shared" si="5"/>
        <v>-0.24550711300042377</v>
      </c>
      <c r="CF27" s="66">
        <f t="shared" si="6"/>
        <v>-0.2431384897826861</v>
      </c>
      <c r="CG27" s="66">
        <f t="shared" si="7"/>
        <v>-0.24336319395452541</v>
      </c>
      <c r="CH27" s="66">
        <f t="shared" si="8"/>
        <v>-0.2468000334846186</v>
      </c>
      <c r="CI27" s="66">
        <f t="shared" si="9"/>
        <v>-0.23513903089520202</v>
      </c>
      <c r="CJ27" s="66">
        <f t="shared" si="10"/>
        <v>-0.24044302951545279</v>
      </c>
      <c r="CK27" s="66">
        <f t="shared" si="11"/>
        <v>-0.23514499635290681</v>
      </c>
      <c r="CL27" s="66">
        <f t="shared" si="12"/>
        <v>-0.24193263348166208</v>
      </c>
      <c r="CM27" s="66">
        <f t="shared" si="13"/>
        <v>-0.23875471427609549</v>
      </c>
      <c r="CN27" s="66">
        <f t="shared" si="14"/>
        <v>-0.2284425938594648</v>
      </c>
      <c r="CO27" s="66">
        <f t="shared" si="15"/>
        <v>-0.23911938976962482</v>
      </c>
      <c r="CP27" s="66"/>
      <c r="CQ27" s="66"/>
      <c r="CR27" s="66"/>
      <c r="CS27" s="66"/>
      <c r="CT27" s="66"/>
    </row>
    <row r="28" spans="1:98" x14ac:dyDescent="0.25">
      <c r="A28" s="45" t="s">
        <v>465</v>
      </c>
      <c r="B28" s="95">
        <v>191420.67</v>
      </c>
      <c r="C28" s="95">
        <v>448.60376000000002</v>
      </c>
      <c r="D28" s="95">
        <v>42865.758000000002</v>
      </c>
      <c r="E28" s="95">
        <v>1763.0283999999999</v>
      </c>
      <c r="F28" s="95">
        <v>1069.5945999999999</v>
      </c>
      <c r="G28" s="95">
        <v>1031.1492000000001</v>
      </c>
      <c r="H28" s="95">
        <v>19543.559000000001</v>
      </c>
      <c r="I28" s="95">
        <v>73.297256000000004</v>
      </c>
      <c r="J28" s="95">
        <v>378.20580999999999</v>
      </c>
      <c r="K28" s="95">
        <v>187.64999</v>
      </c>
      <c r="L28" s="95">
        <v>12.622484999999999</v>
      </c>
      <c r="M28" s="95">
        <v>49.412196999999999</v>
      </c>
      <c r="N28" s="95">
        <v>23.389413999999999</v>
      </c>
      <c r="O28" s="90"/>
      <c r="P28" s="90" t="s">
        <v>430</v>
      </c>
      <c r="Q28" s="73">
        <v>33.3936843873797</v>
      </c>
      <c r="R28" s="73">
        <v>12.6224681739213</v>
      </c>
      <c r="S28" s="73">
        <v>73.298868522908904</v>
      </c>
      <c r="T28" s="73">
        <v>73.299419330336903</v>
      </c>
      <c r="U28" s="73">
        <v>34.516087072934397</v>
      </c>
      <c r="V28" s="73">
        <v>378.19857836669701</v>
      </c>
      <c r="W28" s="73">
        <v>49.404196401698897</v>
      </c>
      <c r="X28" s="73">
        <v>987.99269994751296</v>
      </c>
      <c r="Y28" s="73">
        <v>191452.82885541499</v>
      </c>
      <c r="Z28" s="73">
        <v>804.80736635064</v>
      </c>
      <c r="AA28" s="73">
        <v>226.21872282539201</v>
      </c>
      <c r="AB28" s="73">
        <v>184.290549676079</v>
      </c>
      <c r="AC28" s="73">
        <v>14.880405837559699</v>
      </c>
      <c r="AD28" s="73">
        <v>187.658418498202</v>
      </c>
      <c r="AE28" s="73">
        <v>187.658424240703</v>
      </c>
      <c r="AF28" s="73">
        <v>342.93737197175801</v>
      </c>
      <c r="AG28" s="73">
        <v>801.24157943201305</v>
      </c>
      <c r="AH28" s="73">
        <v>10.8428157285675</v>
      </c>
      <c r="AI28" s="73">
        <v>2.9113750988340801</v>
      </c>
      <c r="AJ28" s="73">
        <v>79.427118076161506</v>
      </c>
      <c r="AK28" s="73">
        <v>23.389003163590601</v>
      </c>
      <c r="AL28" s="73">
        <v>448.56186443999798</v>
      </c>
      <c r="AM28" s="73">
        <v>0</v>
      </c>
      <c r="AN28" s="73">
        <v>20065.385694869299</v>
      </c>
      <c r="AO28" s="73">
        <v>33970.258428898203</v>
      </c>
      <c r="AP28" s="73">
        <v>8553.9892018430601</v>
      </c>
      <c r="AQ28" s="73">
        <v>42867.185002712999</v>
      </c>
      <c r="AR28" s="73">
        <v>429.71150780824701</v>
      </c>
      <c r="AS28" s="73">
        <v>0.71726424378709996</v>
      </c>
      <c r="AT28" s="73">
        <v>11162.8327360568</v>
      </c>
      <c r="AU28" s="73">
        <v>3.6694494858270299</v>
      </c>
      <c r="AV28" s="73">
        <v>0.64296974586220002</v>
      </c>
      <c r="AW28" s="73">
        <v>617.71039808859302</v>
      </c>
      <c r="AX28" s="73">
        <v>11.092303371969299</v>
      </c>
      <c r="AY28" s="73">
        <v>0.71537762661419702</v>
      </c>
      <c r="AZ28" s="73">
        <v>0.225339652639759</v>
      </c>
      <c r="BA28" s="73">
        <v>1762.82248715332</v>
      </c>
      <c r="BB28" s="73">
        <v>1069.4724610395699</v>
      </c>
      <c r="BC28" s="73">
        <v>693.35002611374705</v>
      </c>
      <c r="BD28" s="73">
        <v>7.6868273622248999</v>
      </c>
      <c r="BE28" s="73">
        <v>9.4786826623015102E-2</v>
      </c>
      <c r="BF28" s="73">
        <v>39.575085821524802</v>
      </c>
      <c r="BG28" s="73">
        <v>1.8288896512839099</v>
      </c>
      <c r="BH28" s="73">
        <v>33.947884176876798</v>
      </c>
      <c r="BI28" s="73">
        <v>3.7168225536136399</v>
      </c>
      <c r="BJ28" s="73">
        <v>0.77153771402745797</v>
      </c>
      <c r="BK28" s="73">
        <v>150.87095091629499</v>
      </c>
      <c r="BL28" s="73">
        <v>46.741665123009703</v>
      </c>
      <c r="BM28" s="73">
        <v>6.5927626545853402</v>
      </c>
      <c r="BN28" s="73">
        <v>189.29082811333899</v>
      </c>
      <c r="BO28" s="73">
        <v>0.322983033890551</v>
      </c>
      <c r="BP28" s="73">
        <v>1031.1044030472201</v>
      </c>
      <c r="BQ28" s="73">
        <v>0</v>
      </c>
      <c r="BR28" s="73">
        <v>0.15075127342959899</v>
      </c>
      <c r="BS28" s="73">
        <v>2248.33736835424</v>
      </c>
      <c r="BT28" s="73">
        <v>250.642584893612</v>
      </c>
      <c r="BU28" s="73">
        <v>19546.596581072201</v>
      </c>
      <c r="BV28" s="87">
        <v>3132.01853086954</v>
      </c>
      <c r="BW28" s="73">
        <f t="shared" si="16"/>
        <v>7694.7462238787994</v>
      </c>
      <c r="BX28" s="73">
        <f t="shared" si="17"/>
        <v>3113.3038629767466</v>
      </c>
      <c r="BY28" s="73"/>
      <c r="BZ28" s="73">
        <f t="shared" si="1"/>
        <v>21090.113414199765</v>
      </c>
      <c r="CA28" s="73"/>
      <c r="CB28" s="23">
        <f t="shared" si="2"/>
        <v>7.9999974794252061E-3</v>
      </c>
      <c r="CC28" s="66">
        <f t="shared" si="3"/>
        <v>1.6800095525200314E-4</v>
      </c>
      <c r="CD28" s="66">
        <f t="shared" si="4"/>
        <v>-9.3391013936322664E-5</v>
      </c>
      <c r="CE28" s="66">
        <f t="shared" si="5"/>
        <v>3.3290038006487817E-5</v>
      </c>
      <c r="CF28" s="66">
        <f t="shared" si="6"/>
        <v>-1.1679496863459139E-4</v>
      </c>
      <c r="CG28" s="66">
        <f t="shared" si="7"/>
        <v>-1.1419182597779846E-4</v>
      </c>
      <c r="CH28" s="66">
        <f t="shared" si="8"/>
        <v>-4.3443715788133691E-5</v>
      </c>
      <c r="CI28" s="66">
        <f t="shared" si="9"/>
        <v>1.5542619807374017E-4</v>
      </c>
      <c r="CJ28" s="66">
        <f t="shared" si="10"/>
        <v>2.9514479190034602E-5</v>
      </c>
      <c r="CK28" s="66">
        <f t="shared" si="11"/>
        <v>-1.9120894263837287E-5</v>
      </c>
      <c r="CL28" s="66">
        <f t="shared" si="12"/>
        <v>4.4946662150083122E-5</v>
      </c>
      <c r="CM28" s="66">
        <f t="shared" si="13"/>
        <v>-1.3330242578413945E-6</v>
      </c>
      <c r="CN28" s="66">
        <f t="shared" si="14"/>
        <v>-1.6191545381198091E-4</v>
      </c>
      <c r="CO28" s="66">
        <f t="shared" si="15"/>
        <v>-1.7565057824762921E-5</v>
      </c>
      <c r="CP28" s="66"/>
      <c r="CQ28" s="66"/>
      <c r="CR28" s="66"/>
      <c r="CS28" s="66"/>
      <c r="CT28" s="66"/>
    </row>
    <row r="29" spans="1:98" x14ac:dyDescent="0.25">
      <c r="A29" s="14" t="s">
        <v>466</v>
      </c>
      <c r="B29" s="95">
        <v>91506.422000000006</v>
      </c>
      <c r="C29" s="95">
        <v>196.15835999999999</v>
      </c>
      <c r="D29" s="95">
        <v>16105.045</v>
      </c>
      <c r="E29" s="95">
        <v>2266.9929999999999</v>
      </c>
      <c r="F29" s="95">
        <v>1844.1838</v>
      </c>
      <c r="G29" s="95">
        <v>752.08843999999999</v>
      </c>
      <c r="H29" s="95">
        <v>8192.9434000000001</v>
      </c>
      <c r="I29" s="95">
        <v>31.775224999999999</v>
      </c>
      <c r="J29" s="95">
        <v>161.93231</v>
      </c>
      <c r="K29" s="95">
        <v>81.528960999999995</v>
      </c>
      <c r="L29" s="95">
        <v>5.4536967000000001</v>
      </c>
      <c r="M29" s="95">
        <v>20.975867999999998</v>
      </c>
      <c r="N29" s="95">
        <v>10.12677</v>
      </c>
      <c r="O29" s="90"/>
      <c r="P29" s="90" t="s">
        <v>373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87">
        <v>0</v>
      </c>
      <c r="BW29" s="73">
        <f t="shared" si="16"/>
        <v>0</v>
      </c>
      <c r="BX29" s="73">
        <f t="shared" si="17"/>
        <v>0</v>
      </c>
      <c r="BY29" s="73"/>
      <c r="BZ29" s="73" t="str">
        <f t="shared" si="1"/>
        <v/>
      </c>
      <c r="CA29" s="73"/>
      <c r="CB29" s="23" t="str">
        <f t="shared" si="2"/>
        <v/>
      </c>
      <c r="CC29" s="66">
        <f t="shared" si="3"/>
        <v>-1</v>
      </c>
      <c r="CD29" s="66">
        <f t="shared" si="4"/>
        <v>-1</v>
      </c>
      <c r="CE29" s="66">
        <f t="shared" si="5"/>
        <v>-1</v>
      </c>
      <c r="CF29" s="66">
        <f t="shared" si="6"/>
        <v>-1</v>
      </c>
      <c r="CG29" s="66">
        <f t="shared" si="7"/>
        <v>-1</v>
      </c>
      <c r="CH29" s="66">
        <f t="shared" si="8"/>
        <v>-1</v>
      </c>
      <c r="CI29" s="66">
        <f t="shared" si="9"/>
        <v>-1</v>
      </c>
      <c r="CJ29" s="66">
        <f t="shared" si="10"/>
        <v>-1</v>
      </c>
      <c r="CK29" s="66">
        <f t="shared" si="11"/>
        <v>-1</v>
      </c>
      <c r="CL29" s="66">
        <f t="shared" si="12"/>
        <v>-1</v>
      </c>
      <c r="CM29" s="66">
        <f t="shared" si="13"/>
        <v>-1</v>
      </c>
      <c r="CN29" s="66">
        <f t="shared" si="14"/>
        <v>-1</v>
      </c>
      <c r="CO29" s="66">
        <f t="shared" si="15"/>
        <v>-1</v>
      </c>
      <c r="CP29" s="66"/>
      <c r="CQ29" s="66"/>
      <c r="CR29" s="66"/>
      <c r="CS29" s="66"/>
      <c r="CT29" s="66"/>
    </row>
    <row r="30" spans="1:98" x14ac:dyDescent="0.25">
      <c r="A30" s="14" t="s">
        <v>467</v>
      </c>
      <c r="B30" s="95">
        <v>290063.96999999997</v>
      </c>
      <c r="C30" s="95">
        <v>639.46483999999998</v>
      </c>
      <c r="D30" s="95">
        <v>54384.603000000003</v>
      </c>
      <c r="E30" s="95">
        <v>2507.4153000000001</v>
      </c>
      <c r="F30" s="95">
        <v>1519.6146000000001</v>
      </c>
      <c r="G30" s="95">
        <v>1495.2953</v>
      </c>
      <c r="H30" s="95">
        <v>27534.368999999999</v>
      </c>
      <c r="I30" s="95">
        <v>103.62933</v>
      </c>
      <c r="J30" s="95">
        <v>529.12676999999996</v>
      </c>
      <c r="K30" s="95">
        <v>266.03629000000001</v>
      </c>
      <c r="L30" s="95">
        <v>17.798162000000001</v>
      </c>
      <c r="M30" s="95">
        <v>68.751380999999995</v>
      </c>
      <c r="N30" s="95">
        <v>33.044617000000002</v>
      </c>
      <c r="O30" s="90"/>
      <c r="P30" s="90" t="s">
        <v>431</v>
      </c>
      <c r="Q30" s="73">
        <v>25.926525357313601</v>
      </c>
      <c r="R30" s="73">
        <v>9.8876558698955801</v>
      </c>
      <c r="S30" s="73">
        <v>57.6121618607215</v>
      </c>
      <c r="T30" s="73">
        <v>57.612629640833603</v>
      </c>
      <c r="U30" s="73">
        <v>26.9474043386464</v>
      </c>
      <c r="V30" s="73">
        <v>291.74400111701402</v>
      </c>
      <c r="W30" s="73">
        <v>38.064296098933802</v>
      </c>
      <c r="X30" s="73">
        <v>777.53318825671704</v>
      </c>
      <c r="Y30" s="73">
        <v>155811.151041959</v>
      </c>
      <c r="Z30" s="73">
        <v>622.78115259601805</v>
      </c>
      <c r="AA30" s="73">
        <v>175.48699124665501</v>
      </c>
      <c r="AB30" s="73">
        <v>143.64839795599599</v>
      </c>
      <c r="AC30" s="73">
        <v>11.5059767197305</v>
      </c>
      <c r="AD30" s="73">
        <v>148.14986476330901</v>
      </c>
      <c r="AE30" s="73">
        <v>148.14990876377601</v>
      </c>
      <c r="AF30" s="73">
        <v>235.94422147345901</v>
      </c>
      <c r="AG30" s="73">
        <v>634.44212155662501</v>
      </c>
      <c r="AH30" s="73">
        <v>8.3956280320601593</v>
      </c>
      <c r="AI30" s="73">
        <v>2.2871498123626299</v>
      </c>
      <c r="AJ30" s="73">
        <v>61.112967951166702</v>
      </c>
      <c r="AK30" s="73">
        <v>18.323284838429501</v>
      </c>
      <c r="AL30" s="73">
        <v>347.50737579324999</v>
      </c>
      <c r="AM30" s="73">
        <v>0</v>
      </c>
      <c r="AN30" s="73">
        <v>15686.255343176899</v>
      </c>
      <c r="AO30" s="73">
        <v>23447.7945769164</v>
      </c>
      <c r="AP30" s="73">
        <v>5809.2593125768099</v>
      </c>
      <c r="AQ30" s="73">
        <v>29492.998110966699</v>
      </c>
      <c r="AR30" s="73">
        <v>335.78789235346102</v>
      </c>
      <c r="AS30" s="73">
        <v>0.56033952688812005</v>
      </c>
      <c r="AT30" s="73">
        <v>8741.1061847398305</v>
      </c>
      <c r="AU30" s="73">
        <v>2.8755186115290701</v>
      </c>
      <c r="AV30" s="73">
        <v>0.51179187343265098</v>
      </c>
      <c r="AW30" s="73">
        <v>482.47543461366701</v>
      </c>
      <c r="AX30" s="73">
        <v>8.99413069032226</v>
      </c>
      <c r="AY30" s="73">
        <v>0.58641200339511701</v>
      </c>
      <c r="AZ30" s="73">
        <v>0.176778862492214</v>
      </c>
      <c r="BA30" s="73">
        <v>1406.9880348940801</v>
      </c>
      <c r="BB30" s="73">
        <v>841.56736757705403</v>
      </c>
      <c r="BC30" s="73">
        <v>565.42066731703005</v>
      </c>
      <c r="BD30" s="73">
        <v>6.3541719432089296</v>
      </c>
      <c r="BE30" s="73">
        <v>7.7337957241356406E-2</v>
      </c>
      <c r="BF30" s="73">
        <v>32.2245215937212</v>
      </c>
      <c r="BG30" s="73">
        <v>1.4769735123486301</v>
      </c>
      <c r="BH30" s="73">
        <v>26.475670657032399</v>
      </c>
      <c r="BI30" s="73">
        <v>2.8114301053258099</v>
      </c>
      <c r="BJ30" s="73">
        <v>0.59935973643744</v>
      </c>
      <c r="BK30" s="73">
        <v>117.15409244090201</v>
      </c>
      <c r="BL30" s="73">
        <v>36.177826123075597</v>
      </c>
      <c r="BM30" s="73">
        <v>5.4280703960052197</v>
      </c>
      <c r="BN30" s="73">
        <v>152.52167165793</v>
      </c>
      <c r="BO30" s="73">
        <v>0.26366139517297998</v>
      </c>
      <c r="BP30" s="73">
        <v>818.72704641633197</v>
      </c>
      <c r="BQ30" s="73">
        <v>0</v>
      </c>
      <c r="BR30" s="73">
        <v>0.11789420339807399</v>
      </c>
      <c r="BS30" s="73">
        <v>1754.90261446727</v>
      </c>
      <c r="BT30" s="73">
        <v>196.99715744830399</v>
      </c>
      <c r="BU30" s="73">
        <v>15265.3549014809</v>
      </c>
      <c r="BV30" s="87">
        <v>2424.3554763792399</v>
      </c>
      <c r="BW30" s="73">
        <f t="shared" si="16"/>
        <v>6025.4055039536324</v>
      </c>
      <c r="BX30" s="73">
        <f t="shared" si="17"/>
        <v>2409.6941336936279</v>
      </c>
      <c r="BY30" s="73"/>
      <c r="BZ30" s="73">
        <f t="shared" si="1"/>
        <v>16477.018577278915</v>
      </c>
      <c r="CA30" s="73"/>
      <c r="CB30" s="23">
        <f t="shared" si="2"/>
        <v>8.0000080217590801E-3</v>
      </c>
      <c r="CC30" s="66">
        <f t="shared" si="3"/>
        <v>-0.46283865920348871</v>
      </c>
      <c r="CD30" s="66">
        <f t="shared" si="4"/>
        <v>-0.45656531202989986</v>
      </c>
      <c r="CE30" s="66">
        <f t="shared" si="5"/>
        <v>-0.45769580940093102</v>
      </c>
      <c r="CF30" s="66">
        <f t="shared" si="6"/>
        <v>-0.438869167427478</v>
      </c>
      <c r="CG30" s="66">
        <f t="shared" si="7"/>
        <v>-0.44619683992437692</v>
      </c>
      <c r="CH30" s="66">
        <f t="shared" si="8"/>
        <v>-0.45246464265865616</v>
      </c>
      <c r="CI30" s="66">
        <f t="shared" si="9"/>
        <v>-0.4455890780906982</v>
      </c>
      <c r="CJ30" s="66">
        <f t="shared" si="10"/>
        <v>-0.44405092997480922</v>
      </c>
      <c r="CK30" s="66">
        <f t="shared" si="11"/>
        <v>-0.44863118319072376</v>
      </c>
      <c r="CL30" s="66">
        <f t="shared" si="12"/>
        <v>-0.44312142992305298</v>
      </c>
      <c r="CM30" s="66">
        <f t="shared" si="13"/>
        <v>-0.44445635061105865</v>
      </c>
      <c r="CN30" s="66">
        <f t="shared" si="14"/>
        <v>-0.44634863263424768</v>
      </c>
      <c r="CO30" s="66">
        <f t="shared" si="15"/>
        <v>-0.44549864692244734</v>
      </c>
      <c r="CP30" s="66"/>
      <c r="CQ30" s="66"/>
      <c r="CR30" s="66"/>
      <c r="CS30" s="66"/>
      <c r="CT30" s="66"/>
    </row>
    <row r="31" spans="1:98" x14ac:dyDescent="0.25">
      <c r="A31" s="14" t="s">
        <v>468</v>
      </c>
      <c r="B31" s="95">
        <v>30058.134999999998</v>
      </c>
      <c r="C31" s="95">
        <v>97.313591000000002</v>
      </c>
      <c r="D31" s="95">
        <v>8441.9891000000007</v>
      </c>
      <c r="E31" s="95">
        <v>1128.0872999999999</v>
      </c>
      <c r="F31" s="95">
        <v>917.93601000000001</v>
      </c>
      <c r="G31" s="95">
        <v>349.33636000000001</v>
      </c>
      <c r="H31" s="95">
        <v>3592.3960000000002</v>
      </c>
      <c r="I31" s="95">
        <v>15.027787</v>
      </c>
      <c r="J31" s="95">
        <v>70.473618000000002</v>
      </c>
      <c r="K31" s="95">
        <v>39.076084000000002</v>
      </c>
      <c r="L31" s="95">
        <v>2.5590491000000002</v>
      </c>
      <c r="M31" s="95">
        <v>9.3409615000000006</v>
      </c>
      <c r="N31" s="95">
        <v>4.6879119999999999</v>
      </c>
      <c r="O31" s="90"/>
      <c r="P31" s="90" t="s">
        <v>432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AL31" s="73">
        <v>0</v>
      </c>
      <c r="AM31" s="73">
        <v>0</v>
      </c>
      <c r="AN31" s="73">
        <v>0</v>
      </c>
      <c r="AO31" s="73">
        <v>0</v>
      </c>
      <c r="AP31" s="73">
        <v>0</v>
      </c>
      <c r="AQ31" s="73">
        <v>0</v>
      </c>
      <c r="AR31" s="73">
        <v>0</v>
      </c>
      <c r="AS31" s="73">
        <v>0</v>
      </c>
      <c r="AT31" s="73">
        <v>0</v>
      </c>
      <c r="AU31" s="73">
        <v>0</v>
      </c>
      <c r="AV31" s="73">
        <v>0</v>
      </c>
      <c r="AW31" s="73">
        <v>0</v>
      </c>
      <c r="AX31" s="73">
        <v>0</v>
      </c>
      <c r="AY31" s="73">
        <v>0</v>
      </c>
      <c r="AZ31" s="73">
        <v>0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0</v>
      </c>
      <c r="BG31" s="73">
        <v>0</v>
      </c>
      <c r="BH31" s="73">
        <v>0</v>
      </c>
      <c r="BI31" s="73">
        <v>0</v>
      </c>
      <c r="BJ31" s="73">
        <v>0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0</v>
      </c>
      <c r="BQ31" s="73">
        <v>0</v>
      </c>
      <c r="BR31" s="73">
        <v>0</v>
      </c>
      <c r="BS31" s="73">
        <v>0</v>
      </c>
      <c r="BT31" s="73">
        <v>0</v>
      </c>
      <c r="BU31" s="73">
        <v>0</v>
      </c>
      <c r="BV31" s="87">
        <v>0</v>
      </c>
      <c r="BW31" s="73">
        <f t="shared" si="16"/>
        <v>0</v>
      </c>
      <c r="BX31" s="73">
        <f t="shared" si="17"/>
        <v>0</v>
      </c>
      <c r="BY31" s="73"/>
      <c r="BZ31" s="73" t="str">
        <f t="shared" si="1"/>
        <v/>
      </c>
      <c r="CA31" s="73"/>
      <c r="CB31" s="23" t="str">
        <f t="shared" si="2"/>
        <v/>
      </c>
      <c r="CC31" s="66">
        <f t="shared" si="3"/>
        <v>-1</v>
      </c>
      <c r="CD31" s="66">
        <f t="shared" si="4"/>
        <v>-1</v>
      </c>
      <c r="CE31" s="66">
        <f t="shared" si="5"/>
        <v>-1</v>
      </c>
      <c r="CF31" s="66">
        <f t="shared" si="6"/>
        <v>-1</v>
      </c>
      <c r="CG31" s="66">
        <f t="shared" si="7"/>
        <v>-1</v>
      </c>
      <c r="CH31" s="66">
        <f t="shared" si="8"/>
        <v>-1</v>
      </c>
      <c r="CI31" s="66">
        <f t="shared" si="9"/>
        <v>-1</v>
      </c>
      <c r="CJ31" s="66">
        <f t="shared" si="10"/>
        <v>-1</v>
      </c>
      <c r="CK31" s="66">
        <f t="shared" si="11"/>
        <v>-1</v>
      </c>
      <c r="CL31" s="66">
        <f t="shared" si="12"/>
        <v>-1</v>
      </c>
      <c r="CM31" s="66">
        <f t="shared" si="13"/>
        <v>-1</v>
      </c>
      <c r="CN31" s="66">
        <f t="shared" si="14"/>
        <v>-1</v>
      </c>
      <c r="CO31" s="66">
        <f t="shared" si="15"/>
        <v>-1</v>
      </c>
      <c r="CP31" s="66"/>
      <c r="CQ31" s="66"/>
      <c r="CR31" s="66"/>
      <c r="CS31" s="66"/>
      <c r="CT31" s="66"/>
    </row>
    <row r="32" spans="1:98" x14ac:dyDescent="0.25">
      <c r="A32" s="14" t="s">
        <v>469</v>
      </c>
      <c r="B32" s="95">
        <v>238774.08</v>
      </c>
      <c r="C32" s="95">
        <v>696.98846000000003</v>
      </c>
      <c r="D32" s="95">
        <v>63933.703999999998</v>
      </c>
      <c r="E32" s="95">
        <v>8056.3644000000004</v>
      </c>
      <c r="F32" s="95">
        <v>6553.8909000000003</v>
      </c>
      <c r="G32" s="95">
        <v>2597.6226000000001</v>
      </c>
      <c r="H32" s="95">
        <v>26826.486000000001</v>
      </c>
      <c r="I32" s="95">
        <v>104.70632000000001</v>
      </c>
      <c r="J32" s="95">
        <v>489.47332999999998</v>
      </c>
      <c r="K32" s="95">
        <v>274.07873999999998</v>
      </c>
      <c r="L32" s="95">
        <v>17.682549999999999</v>
      </c>
      <c r="M32" s="95">
        <v>61.462349000000003</v>
      </c>
      <c r="N32" s="95">
        <v>32.496552000000001</v>
      </c>
      <c r="O32" s="90"/>
      <c r="P32" s="90" t="s">
        <v>374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73"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0</v>
      </c>
      <c r="BB32" s="73">
        <v>0</v>
      </c>
      <c r="BC32" s="73"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0</v>
      </c>
      <c r="BS32" s="73">
        <v>0</v>
      </c>
      <c r="BT32" s="73">
        <v>0</v>
      </c>
      <c r="BU32" s="73">
        <v>0</v>
      </c>
      <c r="BV32" s="87">
        <v>0</v>
      </c>
      <c r="BW32" s="73">
        <f t="shared" si="16"/>
        <v>0</v>
      </c>
      <c r="BX32" s="73">
        <f t="shared" si="17"/>
        <v>0</v>
      </c>
      <c r="BY32" s="73"/>
      <c r="BZ32" s="73" t="str">
        <f t="shared" si="1"/>
        <v/>
      </c>
      <c r="CA32" s="73"/>
      <c r="CB32" s="23" t="str">
        <f t="shared" si="2"/>
        <v/>
      </c>
      <c r="CC32" s="66">
        <f t="shared" si="3"/>
        <v>-1</v>
      </c>
      <c r="CD32" s="66">
        <f t="shared" si="4"/>
        <v>-1</v>
      </c>
      <c r="CE32" s="66">
        <f t="shared" si="5"/>
        <v>-1</v>
      </c>
      <c r="CF32" s="66">
        <f t="shared" si="6"/>
        <v>-1</v>
      </c>
      <c r="CG32" s="66">
        <f t="shared" si="7"/>
        <v>-1</v>
      </c>
      <c r="CH32" s="66">
        <f t="shared" si="8"/>
        <v>-1</v>
      </c>
      <c r="CI32" s="66">
        <f t="shared" si="9"/>
        <v>-1</v>
      </c>
      <c r="CJ32" s="66">
        <f t="shared" si="10"/>
        <v>-1</v>
      </c>
      <c r="CK32" s="66">
        <f t="shared" si="11"/>
        <v>-1</v>
      </c>
      <c r="CL32" s="66">
        <f t="shared" si="12"/>
        <v>-1</v>
      </c>
      <c r="CM32" s="66">
        <f t="shared" si="13"/>
        <v>-1</v>
      </c>
      <c r="CN32" s="66">
        <f t="shared" si="14"/>
        <v>-1</v>
      </c>
      <c r="CO32" s="66">
        <f t="shared" si="15"/>
        <v>-1</v>
      </c>
      <c r="CP32" s="66"/>
      <c r="CQ32" s="66"/>
      <c r="CR32" s="66"/>
      <c r="CS32" s="66"/>
      <c r="CT32" s="66"/>
    </row>
    <row r="33" spans="1:98" x14ac:dyDescent="0.25">
      <c r="A33" s="14" t="s">
        <v>470</v>
      </c>
      <c r="B33" s="95">
        <v>87104.616999999998</v>
      </c>
      <c r="C33" s="95">
        <v>232.09323000000001</v>
      </c>
      <c r="D33" s="95">
        <v>19347.435000000001</v>
      </c>
      <c r="E33" s="95">
        <v>2682.2878000000001</v>
      </c>
      <c r="F33" s="95">
        <v>2182.0234</v>
      </c>
      <c r="G33" s="95">
        <v>895.07250999999997</v>
      </c>
      <c r="H33" s="95">
        <v>9617.5751999999993</v>
      </c>
      <c r="I33" s="95">
        <v>34.836914</v>
      </c>
      <c r="J33" s="95">
        <v>165.37463</v>
      </c>
      <c r="K33" s="95">
        <v>91.241523999999998</v>
      </c>
      <c r="L33" s="95">
        <v>5.8754515999999999</v>
      </c>
      <c r="M33" s="95">
        <v>20.270243000000001</v>
      </c>
      <c r="N33" s="95">
        <v>10.812987</v>
      </c>
      <c r="O33" s="90"/>
      <c r="P33" s="90" t="s">
        <v>433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0</v>
      </c>
      <c r="AN33" s="73">
        <v>0</v>
      </c>
      <c r="AO33" s="73">
        <v>0</v>
      </c>
      <c r="AP33" s="73">
        <v>0</v>
      </c>
      <c r="AQ33" s="73">
        <v>0</v>
      </c>
      <c r="AR33" s="73">
        <v>0</v>
      </c>
      <c r="AS33" s="73">
        <v>0</v>
      </c>
      <c r="AT33" s="73">
        <v>0</v>
      </c>
      <c r="AU33" s="73">
        <v>0</v>
      </c>
      <c r="AV33" s="73">
        <v>0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0</v>
      </c>
      <c r="BC33" s="73">
        <v>0</v>
      </c>
      <c r="BD33" s="73">
        <v>0</v>
      </c>
      <c r="BE33" s="73">
        <v>0</v>
      </c>
      <c r="BF33" s="73">
        <v>0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87">
        <v>0</v>
      </c>
      <c r="BW33" s="73">
        <f t="shared" si="16"/>
        <v>0</v>
      </c>
      <c r="BX33" s="73">
        <f t="shared" si="17"/>
        <v>0</v>
      </c>
      <c r="BY33" s="73"/>
      <c r="BZ33" s="73" t="str">
        <f t="shared" si="1"/>
        <v/>
      </c>
      <c r="CA33" s="73"/>
      <c r="CB33" s="23" t="str">
        <f t="shared" si="2"/>
        <v/>
      </c>
      <c r="CC33" s="66">
        <f t="shared" si="3"/>
        <v>-1</v>
      </c>
      <c r="CD33" s="66">
        <f t="shared" si="4"/>
        <v>-1</v>
      </c>
      <c r="CE33" s="66">
        <f t="shared" si="5"/>
        <v>-1</v>
      </c>
      <c r="CF33" s="66">
        <f t="shared" si="6"/>
        <v>-1</v>
      </c>
      <c r="CG33" s="66">
        <f t="shared" si="7"/>
        <v>-1</v>
      </c>
      <c r="CH33" s="66">
        <f t="shared" si="8"/>
        <v>-1</v>
      </c>
      <c r="CI33" s="66">
        <f t="shared" si="9"/>
        <v>-1</v>
      </c>
      <c r="CJ33" s="66">
        <f t="shared" si="10"/>
        <v>-1</v>
      </c>
      <c r="CK33" s="66">
        <f t="shared" si="11"/>
        <v>-1</v>
      </c>
      <c r="CL33" s="66">
        <f t="shared" si="12"/>
        <v>-1</v>
      </c>
      <c r="CM33" s="66">
        <f t="shared" si="13"/>
        <v>-1</v>
      </c>
      <c r="CN33" s="66">
        <f t="shared" si="14"/>
        <v>-1</v>
      </c>
      <c r="CO33" s="66">
        <f t="shared" si="15"/>
        <v>-1</v>
      </c>
      <c r="CP33" s="66"/>
      <c r="CQ33" s="66"/>
      <c r="CR33" s="66"/>
      <c r="CS33" s="66"/>
      <c r="CT33" s="66"/>
    </row>
    <row r="34" spans="1:98" x14ac:dyDescent="0.25">
      <c r="A34" s="14" t="s">
        <v>471</v>
      </c>
      <c r="B34" s="95">
        <v>110414.01</v>
      </c>
      <c r="C34" s="95">
        <v>280.61795000000001</v>
      </c>
      <c r="D34" s="95">
        <v>26451.107</v>
      </c>
      <c r="E34" s="95">
        <v>3248.0338999999999</v>
      </c>
      <c r="F34" s="95">
        <v>2642.6046999999999</v>
      </c>
      <c r="G34" s="95">
        <v>1020.009</v>
      </c>
      <c r="H34" s="95">
        <v>11842.725</v>
      </c>
      <c r="I34" s="95">
        <v>45.974049000000001</v>
      </c>
      <c r="J34" s="95">
        <v>235.35941</v>
      </c>
      <c r="K34" s="95">
        <v>117.58669999999999</v>
      </c>
      <c r="L34" s="95">
        <v>7.9300404000000002</v>
      </c>
      <c r="M34" s="95">
        <v>31.299037999999999</v>
      </c>
      <c r="N34" s="95">
        <v>14.67168</v>
      </c>
      <c r="O34" s="90"/>
      <c r="P34" s="90" t="s">
        <v>434</v>
      </c>
      <c r="Q34" s="73">
        <v>0.43069911609473199</v>
      </c>
      <c r="R34" s="73">
        <v>0.148656724712634</v>
      </c>
      <c r="S34" s="73">
        <v>0.84079921809255997</v>
      </c>
      <c r="T34" s="73">
        <v>0.84080803652778602</v>
      </c>
      <c r="U34" s="73">
        <v>0.42209931318308802</v>
      </c>
      <c r="V34" s="73">
        <v>4.8681232958947396</v>
      </c>
      <c r="W34" s="73">
        <v>0.66534882812623997</v>
      </c>
      <c r="X34" s="73">
        <v>11.3838324614516</v>
      </c>
      <c r="Y34" s="73">
        <v>2533.5708725342602</v>
      </c>
      <c r="Z34" s="73">
        <v>10.6648641575455</v>
      </c>
      <c r="AA34" s="73">
        <v>2.94226037552373</v>
      </c>
      <c r="AB34" s="73">
        <v>2.3038211065946799</v>
      </c>
      <c r="AC34" s="73">
        <v>0.19578783337281699</v>
      </c>
      <c r="AD34" s="73">
        <v>2.0813369117522802</v>
      </c>
      <c r="AE34" s="73">
        <v>2.0813368587954999</v>
      </c>
      <c r="AF34" s="73">
        <v>4.7657219385241101</v>
      </c>
      <c r="AG34" s="73">
        <v>9.2537755309633596</v>
      </c>
      <c r="AH34" s="73">
        <v>0.14789624895944001</v>
      </c>
      <c r="AI34" s="73">
        <v>3.3021893955918501E-2</v>
      </c>
      <c r="AJ34" s="73">
        <v>1.10912353149842</v>
      </c>
      <c r="AK34" s="73">
        <v>0.27875613339357402</v>
      </c>
      <c r="AL34" s="73">
        <v>6.0537295237465303</v>
      </c>
      <c r="AM34" s="73">
        <v>0</v>
      </c>
      <c r="AN34" s="73">
        <v>237.741162497175</v>
      </c>
      <c r="AO34" s="73">
        <v>477.104251569415</v>
      </c>
      <c r="AP34" s="73">
        <v>113.845145986761</v>
      </c>
      <c r="AQ34" s="73">
        <v>595.71511949470005</v>
      </c>
      <c r="AR34" s="73">
        <v>5.4035267570286099</v>
      </c>
      <c r="AS34" s="73">
        <v>8.4854419991512199E-3</v>
      </c>
      <c r="AT34" s="73">
        <v>129.53249943352199</v>
      </c>
      <c r="AU34" s="73">
        <v>4.1481470262405097E-2</v>
      </c>
      <c r="AV34" s="73">
        <v>6.5702922777603201E-3</v>
      </c>
      <c r="AW34" s="73">
        <v>7.57451534141327</v>
      </c>
      <c r="AX34" s="73">
        <v>8.7261277247749902E-2</v>
      </c>
      <c r="AY34" s="73">
        <v>5.0048743089887897E-3</v>
      </c>
      <c r="AZ34" s="73">
        <v>2.5961147836439098E-3</v>
      </c>
      <c r="BA34" s="73">
        <v>47.093064996213499</v>
      </c>
      <c r="BB34" s="73">
        <v>39.497981281205</v>
      </c>
      <c r="BC34" s="73">
        <v>7.59508371500851</v>
      </c>
      <c r="BD34" s="73">
        <v>4.5022161631861103E-2</v>
      </c>
      <c r="BE34" s="73">
        <v>7.1194799296725496E-4</v>
      </c>
      <c r="BF34" s="73">
        <v>0.29243722162513602</v>
      </c>
      <c r="BG34" s="73">
        <v>1.6200332456996001E-2</v>
      </c>
      <c r="BH34" s="73">
        <v>0.39559276994218301</v>
      </c>
      <c r="BI34" s="73">
        <v>5.4240740201833101E-2</v>
      </c>
      <c r="BJ34" s="73">
        <v>9.0719727508721901E-3</v>
      </c>
      <c r="BK34" s="73">
        <v>1.8076777206413199</v>
      </c>
      <c r="BL34" s="73">
        <v>0.54712840687268804</v>
      </c>
      <c r="BM34" s="73">
        <v>4.1541973798067601E-2</v>
      </c>
      <c r="BN34" s="73">
        <v>29.107228922435802</v>
      </c>
      <c r="BO34" s="73">
        <v>2.3407054349443498E-3</v>
      </c>
      <c r="BP34" s="73">
        <v>20.6835319508148</v>
      </c>
      <c r="BQ34" s="73">
        <v>0</v>
      </c>
      <c r="BR34" s="73">
        <v>1.7371096672041499E-3</v>
      </c>
      <c r="BS34" s="73">
        <v>26.590750574402499</v>
      </c>
      <c r="BT34" s="73">
        <v>2.9535334434563998</v>
      </c>
      <c r="BU34" s="73">
        <v>230.95128468834901</v>
      </c>
      <c r="BV34" s="87">
        <v>37.580530876515702</v>
      </c>
      <c r="BW34" s="73">
        <f t="shared" si="16"/>
        <v>89.289137842780306</v>
      </c>
      <c r="BX34" s="73">
        <f t="shared" si="17"/>
        <v>37.357484668729434</v>
      </c>
      <c r="BY34" s="73"/>
      <c r="BZ34" s="73">
        <f t="shared" si="1"/>
        <v>249.28714759634798</v>
      </c>
      <c r="CA34" s="73"/>
      <c r="CB34" s="23">
        <f t="shared" si="2"/>
        <v>8.0000016493899147E-3</v>
      </c>
      <c r="CC34" s="66">
        <f t="shared" si="3"/>
        <v>-0.97705390038334583</v>
      </c>
      <c r="CD34" s="66">
        <f t="shared" si="4"/>
        <v>-0.97842714792925212</v>
      </c>
      <c r="CE34" s="66">
        <f t="shared" si="5"/>
        <v>-0.9774786318207892</v>
      </c>
      <c r="CF34" s="66">
        <f t="shared" si="6"/>
        <v>-0.98550105496244567</v>
      </c>
      <c r="CG34" s="66">
        <f t="shared" si="7"/>
        <v>-0.98505339020958949</v>
      </c>
      <c r="CH34" s="66">
        <f t="shared" si="8"/>
        <v>-0.97972220642090924</v>
      </c>
      <c r="CI34" s="66">
        <f t="shared" si="9"/>
        <v>-0.9804984676509545</v>
      </c>
      <c r="CJ34" s="66">
        <f t="shared" si="10"/>
        <v>-0.98171124678342381</v>
      </c>
      <c r="CK34" s="66">
        <f t="shared" si="11"/>
        <v>-0.97931621558749338</v>
      </c>
      <c r="CL34" s="66">
        <f t="shared" si="12"/>
        <v>-0.98229955548718095</v>
      </c>
      <c r="CM34" s="66">
        <f t="shared" si="13"/>
        <v>-0.98125397637159151</v>
      </c>
      <c r="CN34" s="66">
        <f t="shared" si="14"/>
        <v>-0.97874219558677045</v>
      </c>
      <c r="CO34" s="66">
        <f t="shared" si="15"/>
        <v>-0.98100039440653186</v>
      </c>
      <c r="CP34" s="66"/>
      <c r="CQ34" s="66"/>
      <c r="CR34" s="66"/>
      <c r="CS34" s="66"/>
      <c r="CT34" s="66"/>
    </row>
    <row r="35" spans="1:98" x14ac:dyDescent="0.25">
      <c r="A35" s="90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90"/>
      <c r="P35" s="90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90"/>
      <c r="CC35" s="66"/>
      <c r="CD35" s="66" t="str">
        <f t="shared" si="4"/>
        <v/>
      </c>
      <c r="CE35" s="66" t="str">
        <f t="shared" si="5"/>
        <v/>
      </c>
      <c r="CF35" s="66" t="str">
        <f t="shared" si="6"/>
        <v/>
      </c>
      <c r="CG35" s="66" t="str">
        <f t="shared" si="7"/>
        <v/>
      </c>
      <c r="CH35" s="66" t="str">
        <f t="shared" si="8"/>
        <v/>
      </c>
      <c r="CI35" s="66" t="str">
        <f t="shared" si="9"/>
        <v/>
      </c>
      <c r="CJ35" s="66"/>
      <c r="CK35" s="66"/>
      <c r="CL35" s="66"/>
      <c r="CM35" s="66"/>
      <c r="CN35" s="66"/>
      <c r="CO35" s="66"/>
      <c r="CP35" s="90"/>
      <c r="CQ35" s="90"/>
      <c r="CR35" s="90"/>
      <c r="CS35" s="90"/>
      <c r="CT35" s="90"/>
    </row>
    <row r="36" spans="1:98" x14ac:dyDescent="0.25">
      <c r="A36" s="4" t="s">
        <v>322</v>
      </c>
      <c r="B36" s="1">
        <f t="shared" ref="B36:N36" si="18">SUM(B3:B34)</f>
        <v>5434143.8429999985</v>
      </c>
      <c r="C36" s="1">
        <f t="shared" si="18"/>
        <v>15594.974661000002</v>
      </c>
      <c r="D36" s="1">
        <f t="shared" si="18"/>
        <v>1313097.7501000001</v>
      </c>
      <c r="E36" s="1">
        <f t="shared" si="18"/>
        <v>124316.55899999999</v>
      </c>
      <c r="F36" s="1">
        <f t="shared" si="18"/>
        <v>95170.524510000003</v>
      </c>
      <c r="G36" s="1">
        <f t="shared" si="18"/>
        <v>40203.726630000005</v>
      </c>
      <c r="H36" s="1">
        <f t="shared" si="18"/>
        <v>607768.9798999998</v>
      </c>
      <c r="I36" s="1">
        <f t="shared" si="18"/>
        <v>2386.4191639999999</v>
      </c>
      <c r="J36" s="1">
        <f t="shared" si="18"/>
        <v>11332.988468999996</v>
      </c>
      <c r="K36" s="1">
        <f t="shared" si="18"/>
        <v>6221.0721469999989</v>
      </c>
      <c r="L36" s="1">
        <f t="shared" si="18"/>
        <v>404.85708279999994</v>
      </c>
      <c r="M36" s="1">
        <f t="shared" si="18"/>
        <v>1453.0702625000001</v>
      </c>
      <c r="N36" s="1">
        <f t="shared" si="18"/>
        <v>743.3301528999998</v>
      </c>
      <c r="O36" s="90"/>
      <c r="P36" s="90"/>
      <c r="Q36" s="1">
        <f>SUM(Q3:Q34)</f>
        <v>286.17436851946235</v>
      </c>
      <c r="R36" s="1">
        <f t="shared" ref="R36:BV36" si="19">SUM(R3:R34)</f>
        <v>112.33686008645323</v>
      </c>
      <c r="S36" s="1">
        <f t="shared" si="19"/>
        <v>658.21494250168553</v>
      </c>
      <c r="T36" s="1">
        <f t="shared" si="19"/>
        <v>658.22077704844526</v>
      </c>
      <c r="U36" s="1">
        <f t="shared" si="19"/>
        <v>303.05050057171815</v>
      </c>
      <c r="V36" s="1">
        <f t="shared" si="19"/>
        <v>3217.3956983030307</v>
      </c>
      <c r="W36" s="1">
        <f t="shared" si="19"/>
        <v>417.47701365683537</v>
      </c>
      <c r="X36" s="1">
        <f t="shared" si="19"/>
        <v>8876.1117895530224</v>
      </c>
      <c r="Y36" s="1">
        <f t="shared" si="19"/>
        <v>1595367.2614150981</v>
      </c>
      <c r="Z36" s="1">
        <f t="shared" si="19"/>
        <v>6822.6246460118473</v>
      </c>
      <c r="AA36" s="1">
        <f t="shared" si="19"/>
        <v>1929.7191877036128</v>
      </c>
      <c r="AB36" s="1">
        <f t="shared" si="19"/>
        <v>1597.7786181930824</v>
      </c>
      <c r="AC36" s="1">
        <f t="shared" si="19"/>
        <v>126.04051699963421</v>
      </c>
      <c r="AD36" s="1">
        <f t="shared" si="19"/>
        <v>1705.9593027164367</v>
      </c>
      <c r="AE36" s="1">
        <f t="shared" si="19"/>
        <v>1705.9593927759327</v>
      </c>
      <c r="AF36" s="1">
        <f t="shared" si="19"/>
        <v>3065.3467797616445</v>
      </c>
      <c r="AG36" s="1">
        <f t="shared" si="19"/>
        <v>6900.3620662734038</v>
      </c>
      <c r="AH36" s="1">
        <f t="shared" si="19"/>
        <v>90.067833142707229</v>
      </c>
      <c r="AI36" s="1">
        <f t="shared" si="19"/>
        <v>26.810029635846846</v>
      </c>
      <c r="AJ36" s="1">
        <f t="shared" si="19"/>
        <v>656.36553327573404</v>
      </c>
      <c r="AK36" s="1">
        <f t="shared" si="19"/>
        <v>207.24410082411936</v>
      </c>
      <c r="AL36" s="1">
        <f t="shared" si="19"/>
        <v>4193.4285576756611</v>
      </c>
      <c r="AM36" s="1">
        <f t="shared" si="19"/>
        <v>0</v>
      </c>
      <c r="AN36" s="1">
        <f>SUM(AN3:AN34)</f>
        <v>177850.42809134419</v>
      </c>
      <c r="AO36" s="1">
        <f t="shared" si="19"/>
        <v>302812.76172119216</v>
      </c>
      <c r="AP36" s="1">
        <f t="shared" si="19"/>
        <v>77290.866986710491</v>
      </c>
      <c r="AQ36" s="1">
        <f t="shared" si="19"/>
        <v>383168.97548766457</v>
      </c>
      <c r="AR36" s="1">
        <f t="shared" si="19"/>
        <v>3682.8521495901509</v>
      </c>
      <c r="AS36" s="1">
        <f t="shared" si="19"/>
        <v>6.71062085606391</v>
      </c>
      <c r="AT36" s="1">
        <f t="shared" si="19"/>
        <v>99064.923447358684</v>
      </c>
      <c r="AU36" s="1">
        <f t="shared" si="19"/>
        <v>34.363345314068873</v>
      </c>
      <c r="AV36" s="1">
        <f t="shared" si="19"/>
        <v>6.0210621105538253</v>
      </c>
      <c r="AW36" s="1">
        <f t="shared" si="19"/>
        <v>5780.6509227143133</v>
      </c>
      <c r="AX36" s="1">
        <f t="shared" si="19"/>
        <v>103.9302887643984</v>
      </c>
      <c r="AY36" s="1">
        <f t="shared" si="19"/>
        <v>6.7034671208187735</v>
      </c>
      <c r="AZ36" s="1">
        <f t="shared" si="19"/>
        <v>2.1086544145440245</v>
      </c>
      <c r="BA36" s="1">
        <f t="shared" si="19"/>
        <v>20995.579995729269</v>
      </c>
      <c r="BB36" s="1">
        <f t="shared" si="19"/>
        <v>14140.179860472263</v>
      </c>
      <c r="BC36" s="1">
        <f t="shared" si="19"/>
        <v>6855.4001352569794</v>
      </c>
      <c r="BD36" s="1">
        <f t="shared" si="19"/>
        <v>72.056719064363719</v>
      </c>
      <c r="BE36" s="1">
        <f t="shared" si="19"/>
        <v>0.88803425808407166</v>
      </c>
      <c r="BF36" s="1">
        <f t="shared" si="19"/>
        <v>370.92088153618971</v>
      </c>
      <c r="BG36" s="1">
        <f t="shared" si="19"/>
        <v>17.131947398437788</v>
      </c>
      <c r="BH36" s="1">
        <f t="shared" si="19"/>
        <v>318.22889326502343</v>
      </c>
      <c r="BI36" s="1">
        <f t="shared" si="19"/>
        <v>34.77054206624932</v>
      </c>
      <c r="BJ36" s="1">
        <f t="shared" si="19"/>
        <v>7.2368874790298046</v>
      </c>
      <c r="BK36" s="1">
        <f t="shared" si="19"/>
        <v>1414.4389454301997</v>
      </c>
      <c r="BL36" s="1">
        <f t="shared" si="19"/>
        <v>413.29139632329407</v>
      </c>
      <c r="BM36" s="1">
        <f t="shared" si="19"/>
        <v>61.791507647875406</v>
      </c>
      <c r="BN36" s="1">
        <f t="shared" si="19"/>
        <v>5899.2008925755536</v>
      </c>
      <c r="BO36" s="1">
        <f t="shared" si="19"/>
        <v>3.0262484565050198</v>
      </c>
      <c r="BP36" s="1">
        <f t="shared" si="19"/>
        <v>9390.3015595893175</v>
      </c>
      <c r="BQ36" s="1">
        <f t="shared" si="19"/>
        <v>0</v>
      </c>
      <c r="BR36" s="1">
        <f t="shared" si="19"/>
        <v>1.4131447271922593</v>
      </c>
      <c r="BS36" s="1">
        <f t="shared" si="19"/>
        <v>19924.349096782713</v>
      </c>
      <c r="BT36" s="1">
        <f t="shared" si="19"/>
        <v>3122.0725633452917</v>
      </c>
      <c r="BU36" s="1">
        <f t="shared" si="19"/>
        <v>173310.6505680868</v>
      </c>
      <c r="BV36" s="1">
        <f t="shared" si="19"/>
        <v>27539.712628981139</v>
      </c>
      <c r="BW36" s="1">
        <f>SUM(BW3:BW34)</f>
        <v>68287.276504035108</v>
      </c>
      <c r="BX36" s="1">
        <f>SUM(BX3:BX34)</f>
        <v>27373.886642617534</v>
      </c>
      <c r="BY36" s="1"/>
      <c r="BZ36" s="1"/>
      <c r="CA36" s="1"/>
      <c r="CB36" s="90"/>
      <c r="CC36" s="66">
        <f>IF(B36&lt;&gt;0,(Y36-B36)/B36,"")</f>
        <v>-0.70641791834970047</v>
      </c>
      <c r="CD36" s="66">
        <f t="shared" si="4"/>
        <v>-0.7311038556437921</v>
      </c>
      <c r="CE36" s="66">
        <f t="shared" si="5"/>
        <v>-0.70819462948704004</v>
      </c>
      <c r="CF36" s="66">
        <f t="shared" si="6"/>
        <v>-0.83111195994630704</v>
      </c>
      <c r="CG36" s="66">
        <f t="shared" si="7"/>
        <v>-0.85142269696132145</v>
      </c>
      <c r="CH36" s="66">
        <f t="shared" si="8"/>
        <v>-0.76643206123627661</v>
      </c>
      <c r="CI36" s="66">
        <f t="shared" si="9"/>
        <v>-0.71484123688477375</v>
      </c>
      <c r="CJ36" s="66">
        <f>IF(I36&lt;&gt;0,(T36-I36)/I36,"")</f>
        <v>-0.72418056853634738</v>
      </c>
      <c r="CK36" s="66">
        <f>IF(J36&lt;&gt;0,(V36-J36)/J36,"")</f>
        <v>-0.71610350552249979</v>
      </c>
      <c r="CL36" s="66">
        <f>IF(K36&lt;&gt;0,(AE36-K36)/K36,"")</f>
        <v>-0.72577726918042562</v>
      </c>
      <c r="CM36" s="66">
        <f>IF(L36&lt;&gt;0,(R36-L36)/L36,"")</f>
        <v>-0.72252712164616417</v>
      </c>
      <c r="CN36" s="66">
        <f>IF(M36&lt;&gt;0,(W36-M36)/M36,"")</f>
        <v>-0.71269316809321503</v>
      </c>
      <c r="CO36" s="66">
        <f>IF(N36&lt;&gt;0,(AK36-N36)/N36,"")</f>
        <v>-0.72119508402076082</v>
      </c>
      <c r="CP36" s="66"/>
      <c r="CQ36" s="66"/>
      <c r="CR36" s="66"/>
      <c r="CS36" s="66"/>
      <c r="CT36" s="66"/>
    </row>
    <row r="37" spans="1:98" x14ac:dyDescent="0.25">
      <c r="A37" s="4" t="s">
        <v>435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90"/>
      <c r="P37" s="9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90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90"/>
      <c r="CQ37" s="90"/>
      <c r="CR37" s="90"/>
      <c r="CS37" s="90"/>
      <c r="CT37" s="90"/>
    </row>
    <row r="38" spans="1:98" x14ac:dyDescent="0.25">
      <c r="A38" s="4" t="s">
        <v>436</v>
      </c>
      <c r="B38" s="1">
        <f>SUM(B3:B34)</f>
        <v>5434143.8429999985</v>
      </c>
      <c r="C38" s="1">
        <f t="shared" ref="C38:N38" si="20">SUM(C3:C34)</f>
        <v>15594.974661000002</v>
      </c>
      <c r="D38" s="1">
        <f t="shared" si="20"/>
        <v>1313097.7501000001</v>
      </c>
      <c r="E38" s="1">
        <f>SUM(E3:E34)</f>
        <v>124316.55899999999</v>
      </c>
      <c r="F38" s="1">
        <f t="shared" si="20"/>
        <v>95170.524510000003</v>
      </c>
      <c r="G38" s="1">
        <f t="shared" si="20"/>
        <v>40203.726630000005</v>
      </c>
      <c r="H38" s="1">
        <f t="shared" si="20"/>
        <v>607768.9798999998</v>
      </c>
      <c r="I38" s="1">
        <f t="shared" si="20"/>
        <v>2386.4191639999999</v>
      </c>
      <c r="J38" s="1">
        <f t="shared" si="20"/>
        <v>11332.988468999996</v>
      </c>
      <c r="K38" s="1">
        <f t="shared" si="20"/>
        <v>6221.0721469999989</v>
      </c>
      <c r="L38" s="1">
        <f t="shared" si="20"/>
        <v>404.85708279999994</v>
      </c>
      <c r="M38" s="1">
        <f t="shared" si="20"/>
        <v>1453.0702625000001</v>
      </c>
      <c r="N38" s="1">
        <f t="shared" si="20"/>
        <v>743.3301528999998</v>
      </c>
      <c r="O38" s="90"/>
      <c r="P38" s="90"/>
      <c r="Q38" s="1">
        <f t="shared" ref="Q38:BV38" si="21">SUM(Q3:Q34)</f>
        <v>286.17436851946235</v>
      </c>
      <c r="R38" s="1">
        <f t="shared" si="21"/>
        <v>112.33686008645323</v>
      </c>
      <c r="S38" s="1">
        <f t="shared" si="21"/>
        <v>658.21494250168553</v>
      </c>
      <c r="T38" s="1">
        <f t="shared" si="21"/>
        <v>658.22077704844526</v>
      </c>
      <c r="U38" s="1">
        <f t="shared" si="21"/>
        <v>303.05050057171815</v>
      </c>
      <c r="V38" s="1">
        <f t="shared" si="21"/>
        <v>3217.3956983030307</v>
      </c>
      <c r="W38" s="1">
        <f t="shared" si="21"/>
        <v>417.47701365683537</v>
      </c>
      <c r="X38" s="1">
        <f t="shared" si="21"/>
        <v>8876.1117895530224</v>
      </c>
      <c r="Y38" s="1">
        <f t="shared" si="21"/>
        <v>1595367.2614150981</v>
      </c>
      <c r="Z38" s="1">
        <f t="shared" si="21"/>
        <v>6822.6246460118473</v>
      </c>
      <c r="AA38" s="1">
        <f t="shared" si="21"/>
        <v>1929.7191877036128</v>
      </c>
      <c r="AB38" s="1">
        <f t="shared" si="21"/>
        <v>1597.7786181930824</v>
      </c>
      <c r="AC38" s="1">
        <f t="shared" si="21"/>
        <v>126.04051699963421</v>
      </c>
      <c r="AD38" s="1">
        <f t="shared" si="21"/>
        <v>1705.9593027164367</v>
      </c>
      <c r="AE38" s="1">
        <f t="shared" si="21"/>
        <v>1705.9593927759327</v>
      </c>
      <c r="AF38" s="1">
        <f t="shared" si="21"/>
        <v>3065.3467797616445</v>
      </c>
      <c r="AG38" s="1">
        <f t="shared" si="21"/>
        <v>6900.3620662734038</v>
      </c>
      <c r="AH38" s="1">
        <f t="shared" si="21"/>
        <v>90.067833142707229</v>
      </c>
      <c r="AI38" s="1">
        <f t="shared" si="21"/>
        <v>26.810029635846846</v>
      </c>
      <c r="AJ38" s="1">
        <f t="shared" si="21"/>
        <v>656.36553327573404</v>
      </c>
      <c r="AK38" s="1">
        <f t="shared" si="21"/>
        <v>207.24410082411936</v>
      </c>
      <c r="AL38" s="1">
        <f t="shared" si="21"/>
        <v>4193.4285576756611</v>
      </c>
      <c r="AM38" s="1">
        <f t="shared" si="21"/>
        <v>0</v>
      </c>
      <c r="AN38" s="1">
        <f>SUM(AN3:AN34)</f>
        <v>177850.42809134419</v>
      </c>
      <c r="AO38" s="1">
        <f t="shared" si="21"/>
        <v>302812.76172119216</v>
      </c>
      <c r="AP38" s="1">
        <f t="shared" si="21"/>
        <v>77290.866986710491</v>
      </c>
      <c r="AQ38" s="1">
        <f t="shared" si="21"/>
        <v>383168.97548766457</v>
      </c>
      <c r="AR38" s="1">
        <f t="shared" si="21"/>
        <v>3682.8521495901509</v>
      </c>
      <c r="AS38" s="1">
        <f t="shared" si="21"/>
        <v>6.71062085606391</v>
      </c>
      <c r="AT38" s="1">
        <f t="shared" si="21"/>
        <v>99064.923447358684</v>
      </c>
      <c r="AU38" s="1">
        <f t="shared" si="21"/>
        <v>34.363345314068873</v>
      </c>
      <c r="AV38" s="1">
        <f t="shared" si="21"/>
        <v>6.0210621105538253</v>
      </c>
      <c r="AW38" s="1">
        <f t="shared" si="21"/>
        <v>5780.6509227143133</v>
      </c>
      <c r="AX38" s="1">
        <f t="shared" si="21"/>
        <v>103.9302887643984</v>
      </c>
      <c r="AY38" s="1">
        <f t="shared" si="21"/>
        <v>6.7034671208187735</v>
      </c>
      <c r="AZ38" s="1">
        <f t="shared" si="21"/>
        <v>2.1086544145440245</v>
      </c>
      <c r="BA38" s="1">
        <f t="shared" si="21"/>
        <v>20995.579995729269</v>
      </c>
      <c r="BB38" s="1">
        <f t="shared" si="21"/>
        <v>14140.179860472263</v>
      </c>
      <c r="BC38" s="1">
        <f t="shared" si="21"/>
        <v>6855.4001352569794</v>
      </c>
      <c r="BD38" s="1">
        <f t="shared" si="21"/>
        <v>72.056719064363719</v>
      </c>
      <c r="BE38" s="1">
        <f t="shared" si="21"/>
        <v>0.88803425808407166</v>
      </c>
      <c r="BF38" s="1">
        <f t="shared" si="21"/>
        <v>370.92088153618971</v>
      </c>
      <c r="BG38" s="1">
        <f t="shared" si="21"/>
        <v>17.131947398437788</v>
      </c>
      <c r="BH38" s="1">
        <f t="shared" si="21"/>
        <v>318.22889326502343</v>
      </c>
      <c r="BI38" s="1">
        <f t="shared" si="21"/>
        <v>34.77054206624932</v>
      </c>
      <c r="BJ38" s="1">
        <f t="shared" si="21"/>
        <v>7.2368874790298046</v>
      </c>
      <c r="BK38" s="1">
        <f t="shared" si="21"/>
        <v>1414.4389454301997</v>
      </c>
      <c r="BL38" s="1">
        <f t="shared" si="21"/>
        <v>413.29139632329407</v>
      </c>
      <c r="BM38" s="1">
        <f t="shared" si="21"/>
        <v>61.791507647875406</v>
      </c>
      <c r="BN38" s="1">
        <f t="shared" si="21"/>
        <v>5899.2008925755536</v>
      </c>
      <c r="BO38" s="1">
        <f t="shared" si="21"/>
        <v>3.0262484565050198</v>
      </c>
      <c r="BP38" s="1">
        <f t="shared" si="21"/>
        <v>9390.3015595893175</v>
      </c>
      <c r="BQ38" s="1">
        <f t="shared" si="21"/>
        <v>0</v>
      </c>
      <c r="BR38" s="1">
        <f t="shared" si="21"/>
        <v>1.4131447271922593</v>
      </c>
      <c r="BS38" s="1">
        <f t="shared" si="21"/>
        <v>19924.349096782713</v>
      </c>
      <c r="BT38" s="1">
        <f t="shared" si="21"/>
        <v>3122.0725633452917</v>
      </c>
      <c r="BU38" s="1">
        <f t="shared" si="21"/>
        <v>173310.6505680868</v>
      </c>
      <c r="BV38" s="1">
        <f t="shared" si="21"/>
        <v>27539.712628981139</v>
      </c>
      <c r="BW38" s="1">
        <f>SUM(BW3:BW34)</f>
        <v>68287.276504035108</v>
      </c>
      <c r="BX38" s="1">
        <f>SUM(BX3:BX34)</f>
        <v>27373.886642617534</v>
      </c>
      <c r="BY38" s="1"/>
      <c r="BZ38" s="1"/>
      <c r="CA38" s="1"/>
      <c r="CB38" s="90"/>
      <c r="CC38" s="66">
        <f>IF(B38&lt;&gt;0,(Y38-B38)/B38,"")</f>
        <v>-0.70641791834970047</v>
      </c>
      <c r="CD38" s="66">
        <f>IF(C38&lt;&gt;0,(AL38-C38)/C38,"")</f>
        <v>-0.7311038556437921</v>
      </c>
      <c r="CE38" s="66">
        <f>IF(D38&lt;&gt;0,(AQ38-D38)/D38,"")</f>
        <v>-0.70819462948704004</v>
      </c>
      <c r="CF38" s="66">
        <f>IF(E38&lt;&gt;0,(BA38-E38)/E38,"")</f>
        <v>-0.83111195994630704</v>
      </c>
      <c r="CG38" s="66">
        <f>IF(F38&lt;&gt;0,(BB38-F38)/F38,"")</f>
        <v>-0.85142269696132145</v>
      </c>
      <c r="CH38" s="66">
        <f>IF(G38&lt;&gt;0,(BP38-G38)/G38,"")</f>
        <v>-0.76643206123627661</v>
      </c>
      <c r="CI38" s="66">
        <f>IF(H38&lt;&gt;0,(BU38-H38)/H38,"")</f>
        <v>-0.71484123688477375</v>
      </c>
      <c r="CJ38" s="66">
        <f>IF(I38&lt;&gt;0,(T38-I38)/I38,"")</f>
        <v>-0.72418056853634738</v>
      </c>
      <c r="CK38" s="66">
        <f>IF(J38&lt;&gt;0,(V38-J38)/J38,"")</f>
        <v>-0.71610350552249979</v>
      </c>
      <c r="CL38" s="66">
        <f>IF(K38&lt;&gt;0,(AE38-K38)/K38,"")</f>
        <v>-0.72577726918042562</v>
      </c>
      <c r="CM38" s="66">
        <f>IF(L38&lt;&gt;0,(R38-L38)/L38,"")</f>
        <v>-0.72252712164616417</v>
      </c>
      <c r="CN38" s="66">
        <f>IF(M38&lt;&gt;0,(W38-M38)/M38,"")</f>
        <v>-0.71269316809321503</v>
      </c>
      <c r="CO38" s="66">
        <f>IF(N38&lt;&gt;0,(AK38-N38)/N38,"")</f>
        <v>-0.72119508402076082</v>
      </c>
      <c r="CP38" s="66"/>
      <c r="CQ38" s="66"/>
      <c r="CR38" s="66"/>
      <c r="CS38" s="66"/>
      <c r="CT38" s="66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H87"/>
  <sheetViews>
    <sheetView zoomScale="85" zoomScaleNormal="85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RowHeight="15" x14ac:dyDescent="0.25"/>
  <cols>
    <col min="1" max="1" width="19.85546875" customWidth="1"/>
    <col min="9" max="11" width="9.140625" style="21"/>
    <col min="13" max="13" width="15.5703125" bestFit="1" customWidth="1"/>
    <col min="14" max="14" width="6.7109375" style="72" bestFit="1" customWidth="1"/>
    <col min="15" max="15" width="6.7109375" style="21" bestFit="1" customWidth="1"/>
    <col min="16" max="16" width="5.7109375" bestFit="1" customWidth="1"/>
    <col min="17" max="17" width="14.5703125" bestFit="1" customWidth="1"/>
    <col min="18" max="18" width="5.5703125" bestFit="1" customWidth="1"/>
    <col min="19" max="19" width="5.42578125" style="72" bestFit="1" customWidth="1"/>
    <col min="20" max="20" width="6.7109375" bestFit="1" customWidth="1"/>
    <col min="21" max="22" width="9.28515625" bestFit="1" customWidth="1"/>
    <col min="23" max="23" width="5.7109375" bestFit="1" customWidth="1"/>
    <col min="24" max="24" width="7.7109375" bestFit="1" customWidth="1"/>
    <col min="25" max="25" width="5.7109375" style="21" bestFit="1" customWidth="1"/>
    <col min="26" max="26" width="6.7109375" bestFit="1" customWidth="1"/>
    <col min="27" max="27" width="5.7109375" style="72" bestFit="1" customWidth="1"/>
    <col min="28" max="28" width="6.42578125" bestFit="1" customWidth="1"/>
    <col min="29" max="29" width="15.42578125" bestFit="1" customWidth="1"/>
    <col min="30" max="30" width="6.5703125" customWidth="1"/>
    <col min="31" max="31" width="5.7109375" bestFit="1" customWidth="1"/>
    <col min="32" max="32" width="5.140625" bestFit="1" customWidth="1"/>
    <col min="33" max="33" width="5.7109375" style="72" bestFit="1" customWidth="1"/>
    <col min="34" max="34" width="5.7109375" style="21" bestFit="1" customWidth="1"/>
    <col min="35" max="35" width="6.7109375" bestFit="1" customWidth="1"/>
    <col min="36" max="36" width="6.140625" style="21" bestFit="1" customWidth="1"/>
    <col min="37" max="37" width="7.7109375" bestFit="1" customWidth="1"/>
    <col min="38" max="38" width="10" bestFit="1" customWidth="1"/>
    <col min="39" max="39" width="9.28515625" style="72" bestFit="1" customWidth="1"/>
    <col min="40" max="40" width="7.7109375" bestFit="1" customWidth="1"/>
    <col min="41" max="41" width="6.7109375" bestFit="1" customWidth="1"/>
    <col min="42" max="42" width="7.7109375" bestFit="1" customWidth="1"/>
    <col min="43" max="43" width="6" bestFit="1" customWidth="1"/>
    <col min="44" max="44" width="6.7109375" bestFit="1" customWidth="1"/>
    <col min="45" max="45" width="5.7109375" bestFit="1" customWidth="1"/>
    <col min="46" max="46" width="7.7109375" bestFit="1" customWidth="1"/>
    <col min="47" max="50" width="5.7109375" bestFit="1" customWidth="1"/>
    <col min="51" max="51" width="5.85546875" bestFit="1" customWidth="1"/>
    <col min="52" max="52" width="4.140625" bestFit="1" customWidth="1"/>
    <col min="53" max="53" width="7.7109375" bestFit="1" customWidth="1"/>
    <col min="54" max="54" width="6.85546875" bestFit="1" customWidth="1"/>
    <col min="55" max="55" width="6.7109375" bestFit="1" customWidth="1"/>
    <col min="56" max="56" width="5.140625" bestFit="1" customWidth="1"/>
    <col min="57" max="57" width="5.28515625" bestFit="1" customWidth="1"/>
    <col min="58" max="58" width="8.7109375" bestFit="1" customWidth="1"/>
    <col min="59" max="59" width="4.85546875" bestFit="1" customWidth="1"/>
    <col min="60" max="60" width="7.85546875" bestFit="1" customWidth="1"/>
    <col min="61" max="61" width="5.85546875" bestFit="1" customWidth="1"/>
    <col min="62" max="62" width="6" bestFit="1" customWidth="1"/>
    <col min="63" max="63" width="6.7109375" bestFit="1" customWidth="1"/>
    <col min="64" max="64" width="7.7109375" style="21" bestFit="1" customWidth="1"/>
    <col min="65" max="66" width="5.7109375" bestFit="1" customWidth="1"/>
    <col min="67" max="67" width="4.140625" bestFit="1" customWidth="1"/>
    <col min="68" max="68" width="9.28515625" bestFit="1" customWidth="1"/>
    <col min="69" max="69" width="8" style="21" bestFit="1" customWidth="1"/>
    <col min="70" max="70" width="6.7109375" bestFit="1" customWidth="1"/>
    <col min="71" max="71" width="5.7109375" bestFit="1" customWidth="1"/>
    <col min="72" max="72" width="6.7109375" bestFit="1" customWidth="1"/>
    <col min="73" max="73" width="4.85546875" style="72" bestFit="1" customWidth="1"/>
    <col min="74" max="74" width="6.7109375" bestFit="1" customWidth="1"/>
    <col min="75" max="75" width="9.140625" bestFit="1" customWidth="1"/>
    <col min="76" max="76" width="7.140625" bestFit="1" customWidth="1"/>
    <col min="78" max="85" width="9.140625" style="21"/>
  </cols>
  <sheetData>
    <row r="1" spans="1:86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54" t="s">
        <v>472</v>
      </c>
      <c r="J1" s="90"/>
      <c r="K1" s="90"/>
      <c r="L1" s="90"/>
      <c r="M1" s="90" t="s">
        <v>411</v>
      </c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 t="s">
        <v>298</v>
      </c>
      <c r="CB1" s="90"/>
      <c r="CC1" s="90"/>
      <c r="CD1" s="90"/>
      <c r="CE1" s="90"/>
      <c r="CF1" s="90"/>
      <c r="CG1" s="90"/>
      <c r="CH1" s="90"/>
    </row>
    <row r="2" spans="1:86" x14ac:dyDescent="0.25">
      <c r="A2" s="90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73" t="s">
        <v>97</v>
      </c>
      <c r="J2" s="73"/>
      <c r="K2" s="73"/>
      <c r="L2" s="73"/>
      <c r="M2" s="73" t="s">
        <v>307</v>
      </c>
      <c r="N2" s="73" t="s">
        <v>308</v>
      </c>
      <c r="O2" s="73" t="s">
        <v>35</v>
      </c>
      <c r="P2" s="73" t="s">
        <v>39</v>
      </c>
      <c r="Q2" s="73" t="s">
        <v>41</v>
      </c>
      <c r="R2" s="73" t="s">
        <v>43</v>
      </c>
      <c r="S2" s="73" t="s">
        <v>309</v>
      </c>
      <c r="T2" s="73" t="s">
        <v>45</v>
      </c>
      <c r="U2" s="73" t="s">
        <v>49</v>
      </c>
      <c r="V2" s="73" t="s">
        <v>53</v>
      </c>
      <c r="W2" s="73" t="s">
        <v>55</v>
      </c>
      <c r="X2" s="73" t="s">
        <v>57</v>
      </c>
      <c r="Y2" s="73" t="s">
        <v>59</v>
      </c>
      <c r="Z2" s="73" t="s">
        <v>61</v>
      </c>
      <c r="AA2" s="73" t="s">
        <v>310</v>
      </c>
      <c r="AB2" s="73" t="s">
        <v>63</v>
      </c>
      <c r="AC2" s="73" t="s">
        <v>65</v>
      </c>
      <c r="AD2" s="73" t="s">
        <v>69</v>
      </c>
      <c r="AE2" s="73" t="s">
        <v>71</v>
      </c>
      <c r="AF2" s="73" t="s">
        <v>73</v>
      </c>
      <c r="AG2" s="73" t="s">
        <v>311</v>
      </c>
      <c r="AH2" s="73" t="s">
        <v>75</v>
      </c>
      <c r="AI2" s="73" t="s">
        <v>77</v>
      </c>
      <c r="AJ2" s="73" t="s">
        <v>79</v>
      </c>
      <c r="AK2" s="73" t="s">
        <v>81</v>
      </c>
      <c r="AL2" s="73" t="s">
        <v>83</v>
      </c>
      <c r="AM2" s="73" t="s">
        <v>312</v>
      </c>
      <c r="AN2" s="73" t="s">
        <v>85</v>
      </c>
      <c r="AO2" s="73" t="s">
        <v>87</v>
      </c>
      <c r="AP2" s="73" t="s">
        <v>160</v>
      </c>
      <c r="AQ2" s="73" t="s">
        <v>91</v>
      </c>
      <c r="AR2" s="73" t="s">
        <v>93</v>
      </c>
      <c r="AS2" s="73" t="s">
        <v>95</v>
      </c>
      <c r="AT2" s="73" t="s">
        <v>97</v>
      </c>
      <c r="AU2" s="73" t="s">
        <v>99</v>
      </c>
      <c r="AV2" s="73" t="s">
        <v>101</v>
      </c>
      <c r="AW2" s="73" t="s">
        <v>103</v>
      </c>
      <c r="AX2" s="73" t="s">
        <v>105</v>
      </c>
      <c r="AY2" s="73" t="s">
        <v>107</v>
      </c>
      <c r="AZ2" s="73" t="s">
        <v>109</v>
      </c>
      <c r="BA2" s="73" t="s">
        <v>161</v>
      </c>
      <c r="BB2" s="73" t="s">
        <v>162</v>
      </c>
      <c r="BC2" s="73" t="s">
        <v>111</v>
      </c>
      <c r="BD2" s="73" t="s">
        <v>113</v>
      </c>
      <c r="BE2" s="73" t="s">
        <v>115</v>
      </c>
      <c r="BF2" s="73" t="s">
        <v>117</v>
      </c>
      <c r="BG2" s="73" t="s">
        <v>119</v>
      </c>
      <c r="BH2" s="73" t="s">
        <v>121</v>
      </c>
      <c r="BI2" s="73" t="s">
        <v>123</v>
      </c>
      <c r="BJ2" s="73" t="s">
        <v>125</v>
      </c>
      <c r="BK2" s="73" t="s">
        <v>127</v>
      </c>
      <c r="BL2" s="73" t="s">
        <v>129</v>
      </c>
      <c r="BM2" s="73" t="s">
        <v>131</v>
      </c>
      <c r="BN2" s="73" t="s">
        <v>133</v>
      </c>
      <c r="BO2" s="73" t="s">
        <v>135</v>
      </c>
      <c r="BP2" s="73" t="s">
        <v>139</v>
      </c>
      <c r="BQ2" s="73" t="s">
        <v>141</v>
      </c>
      <c r="BR2" s="73" t="s">
        <v>143</v>
      </c>
      <c r="BS2" s="73" t="s">
        <v>145</v>
      </c>
      <c r="BT2" s="73" t="s">
        <v>147</v>
      </c>
      <c r="BU2" s="73" t="s">
        <v>149</v>
      </c>
      <c r="BV2" s="73" t="s">
        <v>151</v>
      </c>
      <c r="BW2" s="73" t="s">
        <v>153</v>
      </c>
      <c r="BX2" s="73" t="s">
        <v>155</v>
      </c>
      <c r="BY2" s="90"/>
      <c r="BZ2" s="73" t="s">
        <v>69</v>
      </c>
      <c r="CA2" s="73" t="s">
        <v>53</v>
      </c>
      <c r="CB2" s="73" t="s">
        <v>81</v>
      </c>
      <c r="CC2" s="73" t="s">
        <v>160</v>
      </c>
      <c r="CD2" s="73" t="s">
        <v>161</v>
      </c>
      <c r="CE2" s="73" t="s">
        <v>162</v>
      </c>
      <c r="CF2" s="73" t="s">
        <v>139</v>
      </c>
      <c r="CG2" s="73" t="s">
        <v>163</v>
      </c>
      <c r="CH2" s="73" t="s">
        <v>97</v>
      </c>
    </row>
    <row r="3" spans="1:86" x14ac:dyDescent="0.25">
      <c r="A3" s="13" t="s">
        <v>473</v>
      </c>
      <c r="B3" s="73">
        <v>9027.81</v>
      </c>
      <c r="C3" s="73">
        <v>7.03</v>
      </c>
      <c r="D3" s="73">
        <v>16390.14</v>
      </c>
      <c r="E3" s="73">
        <v>3576.98</v>
      </c>
      <c r="F3" s="73">
        <v>1611.57</v>
      </c>
      <c r="G3" s="73">
        <v>17792.740000000002</v>
      </c>
      <c r="H3" s="73">
        <v>3973.24</v>
      </c>
      <c r="I3" s="73">
        <v>2121.41</v>
      </c>
      <c r="J3" s="73"/>
      <c r="K3" s="73"/>
      <c r="L3" s="73"/>
      <c r="M3" s="73" t="s">
        <v>350</v>
      </c>
      <c r="N3" s="73">
        <v>0</v>
      </c>
      <c r="O3" s="73">
        <v>6.2452592300061696</v>
      </c>
      <c r="P3" s="73">
        <v>0.63983606871835996</v>
      </c>
      <c r="Q3" s="73">
        <v>0.63983606871835996</v>
      </c>
      <c r="R3" s="73">
        <v>0.68191075697498504</v>
      </c>
      <c r="S3" s="73">
        <v>0</v>
      </c>
      <c r="T3" s="73">
        <v>13.9557538412881</v>
      </c>
      <c r="U3" s="73">
        <v>15.298087870743</v>
      </c>
      <c r="V3" s="73">
        <v>5897.4775377187298</v>
      </c>
      <c r="W3" s="73">
        <v>2.12960538091215</v>
      </c>
      <c r="X3" s="73">
        <v>1.40824768043885</v>
      </c>
      <c r="Y3" s="73">
        <v>0.68310971066253401</v>
      </c>
      <c r="Z3" s="73">
        <v>2.1300003290340999</v>
      </c>
      <c r="AA3" s="73">
        <v>0</v>
      </c>
      <c r="AB3" s="73">
        <v>33.493398140390099</v>
      </c>
      <c r="AC3" s="73">
        <v>33.493398140390099</v>
      </c>
      <c r="AD3" s="73">
        <v>0.158120808428137</v>
      </c>
      <c r="AE3" s="73">
        <v>1.1270428898404099</v>
      </c>
      <c r="AF3" s="73">
        <v>0.11688357904407499</v>
      </c>
      <c r="AG3" s="73">
        <v>0.87558997749665002</v>
      </c>
      <c r="AH3" s="73">
        <v>0.54076125061591496</v>
      </c>
      <c r="AI3" s="73">
        <v>53.695323896814699</v>
      </c>
      <c r="AJ3" s="73">
        <v>4.5888183730472099E-2</v>
      </c>
      <c r="AK3" s="73">
        <v>1.47340712437264E-2</v>
      </c>
      <c r="AL3" s="73">
        <v>0</v>
      </c>
      <c r="AM3" s="73">
        <v>338.64383564653298</v>
      </c>
      <c r="AN3" s="73">
        <v>4339.26523219315</v>
      </c>
      <c r="AO3" s="73">
        <v>481.98239924889901</v>
      </c>
      <c r="AP3" s="73">
        <v>4821.40575225048</v>
      </c>
      <c r="AQ3" s="73">
        <v>0.114381813531969</v>
      </c>
      <c r="AR3" s="73">
        <v>4.0163259693687499</v>
      </c>
      <c r="AS3" s="73">
        <v>48.7170445058063</v>
      </c>
      <c r="AT3" s="73">
        <v>147.66367263289101</v>
      </c>
      <c r="AU3" s="73">
        <v>11.5121880855284</v>
      </c>
      <c r="AV3" s="73">
        <v>1.6347575720498</v>
      </c>
      <c r="AW3" s="73">
        <v>4.6673554330704299</v>
      </c>
      <c r="AX3" s="73">
        <v>17.9343256451684</v>
      </c>
      <c r="AY3" s="73">
        <v>0.45954134713426698</v>
      </c>
      <c r="AZ3" s="73">
        <v>8.5172002295816291</v>
      </c>
      <c r="BA3" s="73">
        <v>2311.1998352848</v>
      </c>
      <c r="BB3" s="73">
        <v>641.50740418861506</v>
      </c>
      <c r="BC3" s="73">
        <v>1669.6924310961899</v>
      </c>
      <c r="BD3" s="73">
        <v>2.48871156379349</v>
      </c>
      <c r="BE3" s="73">
        <v>0.79211323820389401</v>
      </c>
      <c r="BF3" s="73">
        <v>399.950190386261</v>
      </c>
      <c r="BG3" s="73">
        <v>3.0892011441988001</v>
      </c>
      <c r="BH3" s="73">
        <v>6.3532555312532599</v>
      </c>
      <c r="BI3" s="73">
        <v>5.8754112009127099E-2</v>
      </c>
      <c r="BJ3" s="73">
        <v>0.50107948213429498</v>
      </c>
      <c r="BK3" s="73">
        <v>16.284104309407599</v>
      </c>
      <c r="BL3" s="73">
        <v>1.26295075785259</v>
      </c>
      <c r="BM3" s="73">
        <v>114.97525860767099</v>
      </c>
      <c r="BN3" s="73">
        <v>2.11177725219222</v>
      </c>
      <c r="BO3" s="73">
        <v>1.46054574315051</v>
      </c>
      <c r="BP3" s="73">
        <v>5383.0566509719702</v>
      </c>
      <c r="BQ3" s="73">
        <v>0.93294488853868696</v>
      </c>
      <c r="BR3" s="73">
        <v>0</v>
      </c>
      <c r="BS3" s="73">
        <v>18.726795154728102</v>
      </c>
      <c r="BT3" s="73">
        <v>14.7509350492706</v>
      </c>
      <c r="BU3" s="73">
        <v>0</v>
      </c>
      <c r="BV3" s="73">
        <v>27.631024259735501</v>
      </c>
      <c r="BW3" s="73">
        <v>384.73485393773001</v>
      </c>
      <c r="BX3" s="73">
        <v>6.4895063902939603</v>
      </c>
      <c r="BY3" s="90"/>
      <c r="BZ3" s="28">
        <f t="shared" ref="BZ3:BZ47" si="0">AD3/AP3</f>
        <v>3.2795582150357536E-5</v>
      </c>
      <c r="CA3" s="66">
        <f t="shared" ref="CA3:CA34" si="1">IF(B3=0,"",(V3-B3)/B3)</f>
        <v>-0.34674328129205972</v>
      </c>
      <c r="CB3" s="66">
        <f t="shared" ref="CB3:CB34" si="2">IF(C3=0,"",(AK3-C3)/C3)</f>
        <v>-0.99790411504356669</v>
      </c>
      <c r="CC3" s="66">
        <f t="shared" ref="CC3:CC34" si="3">IF(D3=0,"",(AP3-D3)/D3)</f>
        <v>-0.70583498662912691</v>
      </c>
      <c r="CD3" s="66">
        <f t="shared" ref="CD3:CD34" si="4">IF(E3=0,"",(BA3-E3)/E3)</f>
        <v>-0.35386839309003687</v>
      </c>
      <c r="CE3" s="66">
        <f t="shared" ref="CE3:CE34" si="5">IF(F3=0,"",(BB3-F3)/F3)</f>
        <v>-0.60193637000650602</v>
      </c>
      <c r="CF3" s="66">
        <f t="shared" ref="CF3:CF34" si="6">IF(G3=0,"",(BP3-G3)/G3)</f>
        <v>-0.69745769055401419</v>
      </c>
      <c r="CG3" s="66">
        <f t="shared" ref="CG3:CG34" si="7">IF(H3=0,"",(BW3-H3)/H3)</f>
        <v>-0.90316848367132874</v>
      </c>
      <c r="CH3" s="66">
        <f>IF(I3=0,"",(AT3-I3)/I3)</f>
        <v>-0.9303936190397466</v>
      </c>
    </row>
    <row r="4" spans="1:86" x14ac:dyDescent="0.25">
      <c r="A4" s="13" t="s">
        <v>351</v>
      </c>
      <c r="B4" s="73">
        <v>213.31</v>
      </c>
      <c r="C4" s="73">
        <v>17.97</v>
      </c>
      <c r="D4" s="73">
        <v>196.85</v>
      </c>
      <c r="E4" s="73">
        <v>33.69</v>
      </c>
      <c r="F4" s="73">
        <v>15.41</v>
      </c>
      <c r="G4" s="73">
        <v>57.53</v>
      </c>
      <c r="H4" s="73">
        <v>259.95999999999998</v>
      </c>
      <c r="I4" s="73">
        <v>70.16</v>
      </c>
      <c r="J4" s="73"/>
      <c r="K4" s="73"/>
      <c r="L4" s="73"/>
      <c r="M4" s="73" t="s">
        <v>351</v>
      </c>
      <c r="N4" s="73">
        <v>0</v>
      </c>
      <c r="O4" s="73">
        <v>2.8912589850674499</v>
      </c>
      <c r="P4" s="73">
        <v>0.49999655693832201</v>
      </c>
      <c r="Q4" s="73">
        <v>0.49999655693832201</v>
      </c>
      <c r="R4" s="73">
        <v>0.73409405403363004</v>
      </c>
      <c r="S4" s="73">
        <v>0</v>
      </c>
      <c r="T4" s="73">
        <v>2.02041257298466</v>
      </c>
      <c r="U4" s="73">
        <v>45.646534573874298</v>
      </c>
      <c r="V4" s="73">
        <v>213.357124720977</v>
      </c>
      <c r="W4" s="73">
        <v>13.697620652876401</v>
      </c>
      <c r="X4" s="73">
        <v>2.1642621403301998</v>
      </c>
      <c r="Y4" s="73">
        <v>1.14230909896803</v>
      </c>
      <c r="Z4" s="73">
        <v>16.787969684512099</v>
      </c>
      <c r="AA4" s="73">
        <v>0</v>
      </c>
      <c r="AB4" s="73">
        <v>9.1832564799571497</v>
      </c>
      <c r="AC4" s="73">
        <v>9.1832564799571497</v>
      </c>
      <c r="AD4" s="73">
        <v>0.104877427773562</v>
      </c>
      <c r="AE4" s="73">
        <v>2.50152171771634</v>
      </c>
      <c r="AF4" s="73">
        <v>6.3964234595038597E-2</v>
      </c>
      <c r="AG4" s="73">
        <v>0.512536421191499</v>
      </c>
      <c r="AH4" s="73">
        <v>0.48675834265337498</v>
      </c>
      <c r="AI4" s="73">
        <v>8.8399790970378795</v>
      </c>
      <c r="AJ4" s="73">
        <v>2.68607091688642E-2</v>
      </c>
      <c r="AK4" s="73">
        <v>17.9656674553801</v>
      </c>
      <c r="AL4" s="73">
        <v>0</v>
      </c>
      <c r="AM4" s="73">
        <v>204.45288803827199</v>
      </c>
      <c r="AN4" s="73">
        <v>177.14227296604699</v>
      </c>
      <c r="AO4" s="73">
        <v>19.5776280463676</v>
      </c>
      <c r="AP4" s="73">
        <v>196.82477844018899</v>
      </c>
      <c r="AQ4" s="73">
        <v>5.8249126413024599E-2</v>
      </c>
      <c r="AR4" s="73">
        <v>5.4254178577539198</v>
      </c>
      <c r="AS4" s="73">
        <v>0.21914466178342801</v>
      </c>
      <c r="AT4" s="73">
        <v>71.443725532118805</v>
      </c>
      <c r="AU4" s="73">
        <v>0.262715232018011</v>
      </c>
      <c r="AV4" s="73">
        <v>1.5205609299095599</v>
      </c>
      <c r="AW4" s="73">
        <v>0.54586976106306795</v>
      </c>
      <c r="AX4" s="73">
        <v>0.311685925391678</v>
      </c>
      <c r="AY4" s="73">
        <v>8.7642388267002297E-3</v>
      </c>
      <c r="AZ4" s="73">
        <v>0.399749013774367</v>
      </c>
      <c r="BA4" s="73">
        <v>33.650787186082901</v>
      </c>
      <c r="BB4" s="73">
        <v>15.380533176239201</v>
      </c>
      <c r="BC4" s="73">
        <v>18.270254009843601</v>
      </c>
      <c r="BD4" s="73">
        <v>2.4513353615855599E-3</v>
      </c>
      <c r="BE4" s="73">
        <v>1.14464006790235E-2</v>
      </c>
      <c r="BF4" s="73">
        <v>5.9522936972833502</v>
      </c>
      <c r="BG4" s="73">
        <v>8.9701198906507004E-2</v>
      </c>
      <c r="BH4" s="73">
        <v>0.81623983584825099</v>
      </c>
      <c r="BI4" s="73">
        <v>0.92837591717345203</v>
      </c>
      <c r="BJ4" s="73">
        <v>0.169358741601767</v>
      </c>
      <c r="BK4" s="73">
        <v>2.0927007884389601</v>
      </c>
      <c r="BL4" s="73">
        <v>2.8149095943842202</v>
      </c>
      <c r="BM4" s="73">
        <v>1.0338032668088599</v>
      </c>
      <c r="BN4" s="73">
        <v>0.98983134114430904</v>
      </c>
      <c r="BO4" s="73">
        <v>2.5840890226359499E-2</v>
      </c>
      <c r="BP4" s="73">
        <v>57.111050375769203</v>
      </c>
      <c r="BQ4" s="73">
        <v>0.54611009982932701</v>
      </c>
      <c r="BR4" s="73">
        <v>0</v>
      </c>
      <c r="BS4" s="73">
        <v>31.838295094429299</v>
      </c>
      <c r="BT4" s="73">
        <v>16.782553149326802</v>
      </c>
      <c r="BU4" s="73">
        <v>0</v>
      </c>
      <c r="BV4" s="73">
        <v>9.2417008470783504</v>
      </c>
      <c r="BW4" s="73">
        <v>259.92696001366699</v>
      </c>
      <c r="BX4" s="73">
        <v>5.1666804094141803</v>
      </c>
      <c r="BY4" s="90"/>
      <c r="BZ4" s="28">
        <f t="shared" si="0"/>
        <v>5.3284667004176048E-4</v>
      </c>
      <c r="CA4" s="66">
        <f t="shared" si="1"/>
        <v>2.2092129284607194E-4</v>
      </c>
      <c r="CB4" s="66">
        <f t="shared" si="2"/>
        <v>-2.410987545853746E-4</v>
      </c>
      <c r="CC4" s="66">
        <f t="shared" si="3"/>
        <v>-1.2812578009144664E-4</v>
      </c>
      <c r="CD4" s="66">
        <f t="shared" si="4"/>
        <v>-1.1639303626327223E-3</v>
      </c>
      <c r="CE4" s="66">
        <f t="shared" si="5"/>
        <v>-1.912188433536622E-3</v>
      </c>
      <c r="CF4" s="66">
        <f t="shared" si="6"/>
        <v>-7.282280970464074E-3</v>
      </c>
      <c r="CG4" s="66">
        <f t="shared" si="7"/>
        <v>-1.2709642380748744E-4</v>
      </c>
      <c r="CH4" s="66">
        <f t="shared" ref="CH4:CH15" si="8">IF(I4=0,"",(AT4-I4)/I4)</f>
        <v>1.8297114197816537E-2</v>
      </c>
    </row>
    <row r="5" spans="1:86" x14ac:dyDescent="0.25">
      <c r="A5" s="13" t="s">
        <v>474</v>
      </c>
      <c r="B5" s="73">
        <v>5618.35</v>
      </c>
      <c r="C5" s="73">
        <v>117.15</v>
      </c>
      <c r="D5" s="73">
        <v>17085.88</v>
      </c>
      <c r="E5" s="73">
        <v>874.5</v>
      </c>
      <c r="F5" s="73">
        <v>530.08000000000004</v>
      </c>
      <c r="G5" s="73">
        <v>45933.120000000003</v>
      </c>
      <c r="H5" s="73">
        <v>3793.28</v>
      </c>
      <c r="I5" s="73">
        <v>2253.42</v>
      </c>
      <c r="J5" s="73"/>
      <c r="K5" s="73"/>
      <c r="L5" s="73"/>
      <c r="M5" s="73" t="s">
        <v>352</v>
      </c>
      <c r="N5" s="73">
        <v>0</v>
      </c>
      <c r="O5" s="73">
        <v>40.306799352051399</v>
      </c>
      <c r="P5" s="73">
        <v>19.6135110455775</v>
      </c>
      <c r="Q5" s="73">
        <v>19.6135110455775</v>
      </c>
      <c r="R5" s="73">
        <v>3.9499609076295501</v>
      </c>
      <c r="S5" s="73">
        <v>0</v>
      </c>
      <c r="T5" s="73">
        <v>9.7414361552989899</v>
      </c>
      <c r="U5" s="73">
        <v>53.148730332842803</v>
      </c>
      <c r="V5" s="73">
        <v>5614.6037166533797</v>
      </c>
      <c r="W5" s="73">
        <v>21.0402619660486</v>
      </c>
      <c r="X5" s="73">
        <v>1.9861280315010099</v>
      </c>
      <c r="Y5" s="73">
        <v>6.0504768826583799</v>
      </c>
      <c r="Z5" s="73">
        <v>387.72529131875001</v>
      </c>
      <c r="AA5" s="73">
        <v>0</v>
      </c>
      <c r="AB5" s="73">
        <v>43.8581703013203</v>
      </c>
      <c r="AC5" s="73">
        <v>43.8581703013203</v>
      </c>
      <c r="AD5" s="73">
        <v>1.27268119488533</v>
      </c>
      <c r="AE5" s="73">
        <v>50.346767244105699</v>
      </c>
      <c r="AF5" s="73">
        <v>1.7778434507448799</v>
      </c>
      <c r="AG5" s="73">
        <v>6.7331535995057799</v>
      </c>
      <c r="AH5" s="73">
        <v>34.6340419032502</v>
      </c>
      <c r="AI5" s="73">
        <v>173.21672815723301</v>
      </c>
      <c r="AJ5" s="73">
        <v>0.35287333642054602</v>
      </c>
      <c r="AK5" s="73">
        <v>117.05674575955901</v>
      </c>
      <c r="AL5" s="73">
        <v>0</v>
      </c>
      <c r="AM5" s="73">
        <v>3662.3838329302998</v>
      </c>
      <c r="AN5" s="73">
        <v>15351.929387563399</v>
      </c>
      <c r="AO5" s="73">
        <v>1704.4964899961899</v>
      </c>
      <c r="AP5" s="73">
        <v>17057.698558754499</v>
      </c>
      <c r="AQ5" s="73">
        <v>6.69612394558993</v>
      </c>
      <c r="AR5" s="73">
        <v>51.000984796496297</v>
      </c>
      <c r="AS5" s="73">
        <v>14.350895649729599</v>
      </c>
      <c r="AT5" s="73">
        <v>2271.54411124639</v>
      </c>
      <c r="AU5" s="73">
        <v>13.475038843137201</v>
      </c>
      <c r="AV5" s="73">
        <v>3.33927883507774</v>
      </c>
      <c r="AW5" s="73">
        <v>23.061060180463699</v>
      </c>
      <c r="AX5" s="73">
        <v>7.0807422449614599</v>
      </c>
      <c r="AY5" s="73">
        <v>1.6615518758577299</v>
      </c>
      <c r="AZ5" s="73">
        <v>6.9001714811816504</v>
      </c>
      <c r="BA5" s="73">
        <v>869.83346281899799</v>
      </c>
      <c r="BB5" s="73">
        <v>528.21550500709895</v>
      </c>
      <c r="BC5" s="73">
        <v>341.61795781189801</v>
      </c>
      <c r="BD5" s="73">
        <v>7.3167347343706002E-2</v>
      </c>
      <c r="BE5" s="73">
        <v>0.17416822665718601</v>
      </c>
      <c r="BF5" s="73">
        <v>199.12561308041299</v>
      </c>
      <c r="BG5" s="73">
        <v>2.2793508622827701</v>
      </c>
      <c r="BH5" s="73">
        <v>50.622318358058898</v>
      </c>
      <c r="BI5" s="73">
        <v>2.64223509560416</v>
      </c>
      <c r="BJ5" s="73">
        <v>3.0203462987152498</v>
      </c>
      <c r="BK5" s="73">
        <v>127.061244117041</v>
      </c>
      <c r="BL5" s="73">
        <v>13.3078738378843</v>
      </c>
      <c r="BM5" s="73">
        <v>26.559589421121299</v>
      </c>
      <c r="BN5" s="73">
        <v>31.6004482743365</v>
      </c>
      <c r="BO5" s="73">
        <v>15.1882848151148</v>
      </c>
      <c r="BP5" s="73">
        <v>45924.717384642499</v>
      </c>
      <c r="BQ5" s="73">
        <v>7.1742476736978702</v>
      </c>
      <c r="BR5" s="73">
        <v>1069.45823839679</v>
      </c>
      <c r="BS5" s="73">
        <v>13.1620297435297</v>
      </c>
      <c r="BT5" s="73">
        <v>149.04951804285199</v>
      </c>
      <c r="BU5" s="73">
        <v>0</v>
      </c>
      <c r="BV5" s="73">
        <v>259.36619669532399</v>
      </c>
      <c r="BW5" s="73">
        <v>3796.05162444912</v>
      </c>
      <c r="BX5" s="73">
        <v>95.241418350839595</v>
      </c>
      <c r="BY5" s="90"/>
      <c r="BZ5" s="28">
        <f t="shared" si="0"/>
        <v>7.4610369652250289E-5</v>
      </c>
      <c r="CA5" s="66">
        <f t="shared" si="1"/>
        <v>-6.6679422724121094E-4</v>
      </c>
      <c r="CB5" s="66">
        <f t="shared" si="2"/>
        <v>-7.9602424618863512E-4</v>
      </c>
      <c r="CC5" s="66">
        <f t="shared" si="3"/>
        <v>-1.6493994599928335E-3</v>
      </c>
      <c r="CD5" s="66">
        <f t="shared" si="4"/>
        <v>-5.3362346266460983E-3</v>
      </c>
      <c r="CE5" s="66">
        <f t="shared" si="5"/>
        <v>-3.5173841550352517E-3</v>
      </c>
      <c r="CF5" s="66">
        <f t="shared" si="6"/>
        <v>-1.8293151776981918E-4</v>
      </c>
      <c r="CG5" s="66">
        <f t="shared" si="7"/>
        <v>7.3066698190479655E-4</v>
      </c>
      <c r="CH5" s="66">
        <f t="shared" si="8"/>
        <v>8.0429352923067736E-3</v>
      </c>
    </row>
    <row r="6" spans="1:86" x14ac:dyDescent="0.25">
      <c r="A6" s="13" t="s">
        <v>475</v>
      </c>
      <c r="B6" s="73">
        <v>44530.32</v>
      </c>
      <c r="C6" s="73">
        <v>402.28</v>
      </c>
      <c r="D6" s="73">
        <v>16478.490000000002</v>
      </c>
      <c r="E6" s="73">
        <v>3326.4</v>
      </c>
      <c r="F6" s="73">
        <v>1424.43</v>
      </c>
      <c r="G6" s="73">
        <v>19974.78</v>
      </c>
      <c r="H6" s="73">
        <v>3421.72</v>
      </c>
      <c r="I6" s="73">
        <v>987.03</v>
      </c>
      <c r="J6" s="73"/>
      <c r="K6" s="73"/>
      <c r="L6" s="73"/>
      <c r="M6" s="73" t="s">
        <v>353</v>
      </c>
      <c r="N6" s="73">
        <v>0</v>
      </c>
      <c r="O6" s="73">
        <v>3.8902193752733401</v>
      </c>
      <c r="P6" s="73">
        <v>24.040757628538898</v>
      </c>
      <c r="Q6" s="73">
        <v>24.040757628538898</v>
      </c>
      <c r="R6" s="73">
        <v>33.236717340624303</v>
      </c>
      <c r="S6" s="73">
        <v>0</v>
      </c>
      <c r="T6" s="73">
        <v>10.6834429311624</v>
      </c>
      <c r="U6" s="73">
        <v>16.8377576430426</v>
      </c>
      <c r="V6" s="73">
        <v>44507.042365194699</v>
      </c>
      <c r="W6" s="73">
        <v>17.5148752829103</v>
      </c>
      <c r="X6" s="73">
        <v>2.9829786396865998</v>
      </c>
      <c r="Y6" s="73">
        <v>3.3028384776203601</v>
      </c>
      <c r="Z6" s="73">
        <v>21.562193456885801</v>
      </c>
      <c r="AA6" s="73">
        <v>0</v>
      </c>
      <c r="AB6" s="73">
        <v>247.94187437875101</v>
      </c>
      <c r="AC6" s="73">
        <v>247.94187437875101</v>
      </c>
      <c r="AD6" s="73">
        <v>0.57982799117487405</v>
      </c>
      <c r="AE6" s="73">
        <v>23.119357936371401</v>
      </c>
      <c r="AF6" s="73">
        <v>9.5225379417156301E-3</v>
      </c>
      <c r="AG6" s="73">
        <v>6.4658448869907996</v>
      </c>
      <c r="AH6" s="73">
        <v>7.0389266803397401</v>
      </c>
      <c r="AI6" s="73">
        <v>1205.52210712851</v>
      </c>
      <c r="AJ6" s="73">
        <v>0.33885972969795197</v>
      </c>
      <c r="AK6" s="73">
        <v>402.15196736527099</v>
      </c>
      <c r="AL6" s="73">
        <v>0</v>
      </c>
      <c r="AM6" s="73">
        <v>3260.4288975373202</v>
      </c>
      <c r="AN6" s="73">
        <v>14821.301352644199</v>
      </c>
      <c r="AO6" s="73">
        <v>1646.2315149242399</v>
      </c>
      <c r="AP6" s="73">
        <v>16468.112695559601</v>
      </c>
      <c r="AQ6" s="73">
        <v>9.3202546757059399E-2</v>
      </c>
      <c r="AR6" s="73">
        <v>35.443094811185702</v>
      </c>
      <c r="AS6" s="73">
        <v>7.7511387644195997</v>
      </c>
      <c r="AT6" s="73">
        <v>1002.13607289024</v>
      </c>
      <c r="AU6" s="73">
        <v>8.5176439068188703</v>
      </c>
      <c r="AV6" s="73">
        <v>14.669778228255501</v>
      </c>
      <c r="AW6" s="73">
        <v>69.351685538972504</v>
      </c>
      <c r="AX6" s="73">
        <v>8.0882054295740495</v>
      </c>
      <c r="AY6" s="73">
        <v>7.2040331784586398</v>
      </c>
      <c r="AZ6" s="73">
        <v>12.083904487441499</v>
      </c>
      <c r="BA6" s="73">
        <v>3289.5979918138601</v>
      </c>
      <c r="BB6" s="73">
        <v>1418.50824110945</v>
      </c>
      <c r="BC6" s="73">
        <v>1871.0897507044101</v>
      </c>
      <c r="BD6" s="73">
        <v>0.37536022828860699</v>
      </c>
      <c r="BE6" s="73">
        <v>0.612877432938153</v>
      </c>
      <c r="BF6" s="73">
        <v>520.41722951400004</v>
      </c>
      <c r="BG6" s="73">
        <v>11.082236873074301</v>
      </c>
      <c r="BH6" s="73">
        <v>193.96663152350001</v>
      </c>
      <c r="BI6" s="73">
        <v>4.7031313425797503</v>
      </c>
      <c r="BJ6" s="73">
        <v>9.5405430645347895</v>
      </c>
      <c r="BK6" s="73">
        <v>485.27670574172998</v>
      </c>
      <c r="BL6" s="73">
        <v>24.095042131526199</v>
      </c>
      <c r="BM6" s="73">
        <v>17.548099441679401</v>
      </c>
      <c r="BN6" s="73">
        <v>46.664853818674203</v>
      </c>
      <c r="BO6" s="73">
        <v>0.65418259450938898</v>
      </c>
      <c r="BP6" s="73">
        <v>19966.768048494101</v>
      </c>
      <c r="BQ6" s="73">
        <v>6.8893596092347602</v>
      </c>
      <c r="BR6" s="73">
        <v>92.2997884665198</v>
      </c>
      <c r="BS6" s="73">
        <v>205.136125378884</v>
      </c>
      <c r="BT6" s="73">
        <v>58.5277844347479</v>
      </c>
      <c r="BU6" s="73">
        <v>0</v>
      </c>
      <c r="BV6" s="73">
        <v>295.68675774764102</v>
      </c>
      <c r="BW6" s="73">
        <v>3414.8864824730299</v>
      </c>
      <c r="BX6" s="73">
        <v>30.043888320650801</v>
      </c>
      <c r="BY6" s="90"/>
      <c r="BZ6" s="28">
        <f t="shared" si="0"/>
        <v>3.5209134276280281E-5</v>
      </c>
      <c r="CA6" s="66">
        <f t="shared" si="1"/>
        <v>-5.2273675116866903E-4</v>
      </c>
      <c r="CB6" s="66">
        <f t="shared" si="2"/>
        <v>-3.1826746228741555E-4</v>
      </c>
      <c r="CC6" s="66">
        <f t="shared" si="3"/>
        <v>-6.297485048933865E-4</v>
      </c>
      <c r="CD6" s="66">
        <f t="shared" si="4"/>
        <v>-1.106361477457312E-2</v>
      </c>
      <c r="CE6" s="66">
        <f t="shared" si="5"/>
        <v>-4.15728318734519E-3</v>
      </c>
      <c r="CF6" s="66">
        <f t="shared" si="6"/>
        <v>-4.0110336664022039E-4</v>
      </c>
      <c r="CG6" s="66">
        <f t="shared" si="7"/>
        <v>-1.997100150500304E-3</v>
      </c>
      <c r="CH6" s="66">
        <f t="shared" si="8"/>
        <v>1.5304573204705083E-2</v>
      </c>
    </row>
    <row r="7" spans="1:86" x14ac:dyDescent="0.25">
      <c r="A7" s="13" t="s">
        <v>476</v>
      </c>
      <c r="B7" s="73">
        <v>543126.12</v>
      </c>
      <c r="C7" s="73">
        <v>1484.81</v>
      </c>
      <c r="D7" s="73">
        <v>47250.18</v>
      </c>
      <c r="E7" s="73">
        <v>11685.94</v>
      </c>
      <c r="F7" s="73">
        <v>9262.24</v>
      </c>
      <c r="G7" s="73">
        <v>140357.20000000001</v>
      </c>
      <c r="H7" s="73">
        <v>26034.799999999999</v>
      </c>
      <c r="I7" s="73">
        <v>8089.31</v>
      </c>
      <c r="J7" s="73"/>
      <c r="K7" s="73"/>
      <c r="L7" s="73"/>
      <c r="M7" s="73" t="s">
        <v>354</v>
      </c>
      <c r="N7" s="73">
        <v>0</v>
      </c>
      <c r="O7" s="73">
        <v>162.93075974826399</v>
      </c>
      <c r="P7" s="73">
        <v>196.324430181602</v>
      </c>
      <c r="Q7" s="73">
        <v>196.324430181602</v>
      </c>
      <c r="R7" s="73">
        <v>27.505788000587501</v>
      </c>
      <c r="S7" s="73">
        <v>0</v>
      </c>
      <c r="T7" s="73">
        <v>225.72545062578999</v>
      </c>
      <c r="U7" s="73">
        <v>924.56705677985997</v>
      </c>
      <c r="V7" s="73">
        <v>541956.22837996099</v>
      </c>
      <c r="W7" s="73">
        <v>217.76961066040499</v>
      </c>
      <c r="X7" s="73">
        <v>113.12504901226499</v>
      </c>
      <c r="Y7" s="73">
        <v>49.161552262976102</v>
      </c>
      <c r="Z7" s="73">
        <v>4017.8148107359102</v>
      </c>
      <c r="AA7" s="73">
        <v>0</v>
      </c>
      <c r="AB7" s="73">
        <v>716.37743201501905</v>
      </c>
      <c r="AC7" s="73">
        <v>716.37743201501905</v>
      </c>
      <c r="AD7" s="73">
        <v>7.5961025682123404</v>
      </c>
      <c r="AE7" s="73">
        <v>103.333052707711</v>
      </c>
      <c r="AF7" s="73">
        <v>4.9404768280670801</v>
      </c>
      <c r="AG7" s="73">
        <v>32.583066381301201</v>
      </c>
      <c r="AH7" s="73">
        <v>159.22994117153101</v>
      </c>
      <c r="AI7" s="73">
        <v>2844.6976200478698</v>
      </c>
      <c r="AJ7" s="73">
        <v>1.70760765070551</v>
      </c>
      <c r="AK7" s="73">
        <v>1484.76125844188</v>
      </c>
      <c r="AL7" s="73">
        <v>0</v>
      </c>
      <c r="AM7" s="73">
        <v>23951.5077284197</v>
      </c>
      <c r="AN7" s="73">
        <v>39309.581444027499</v>
      </c>
      <c r="AO7" s="73">
        <v>4360.1365075611002</v>
      </c>
      <c r="AP7" s="73">
        <v>43677.314054156697</v>
      </c>
      <c r="AQ7" s="73">
        <v>12.6681922011296</v>
      </c>
      <c r="AR7" s="73">
        <v>454.03158418632398</v>
      </c>
      <c r="AS7" s="73">
        <v>1174.76154577941</v>
      </c>
      <c r="AT7" s="73">
        <v>8128.5701498486296</v>
      </c>
      <c r="AU7" s="73">
        <v>70.483098547913698</v>
      </c>
      <c r="AV7" s="73">
        <v>169.472129329078</v>
      </c>
      <c r="AW7" s="73">
        <v>309.82844058989201</v>
      </c>
      <c r="AX7" s="73">
        <v>96.511963547438199</v>
      </c>
      <c r="AY7" s="73">
        <v>62.285483137287301</v>
      </c>
      <c r="AZ7" s="73">
        <v>112.140811595595</v>
      </c>
      <c r="BA7" s="73">
        <v>11557.8264277621</v>
      </c>
      <c r="BB7" s="73">
        <v>9167.2793920535805</v>
      </c>
      <c r="BC7" s="73">
        <v>2390.5470357085901</v>
      </c>
      <c r="BD7" s="73">
        <v>132.29811500079899</v>
      </c>
      <c r="BE7" s="73">
        <v>3.6078254107706802</v>
      </c>
      <c r="BF7" s="73">
        <v>4197.8355163547603</v>
      </c>
      <c r="BG7" s="73">
        <v>224.13690633222501</v>
      </c>
      <c r="BH7" s="73">
        <v>536.69738279771695</v>
      </c>
      <c r="BI7" s="73">
        <v>5.0084195682733696</v>
      </c>
      <c r="BJ7" s="73">
        <v>71.640400890226402</v>
      </c>
      <c r="BK7" s="73">
        <v>1345.3928743952699</v>
      </c>
      <c r="BL7" s="73">
        <v>197.54461609729699</v>
      </c>
      <c r="BM7" s="73">
        <v>245.536435137155</v>
      </c>
      <c r="BN7" s="73">
        <v>404.58058998899497</v>
      </c>
      <c r="BO7" s="73">
        <v>5.0614536507547996</v>
      </c>
      <c r="BP7" s="73">
        <v>140341.28161120301</v>
      </c>
      <c r="BQ7" s="73">
        <v>34.7173367076443</v>
      </c>
      <c r="BR7" s="73">
        <v>0</v>
      </c>
      <c r="BS7" s="73">
        <v>988.11654709856202</v>
      </c>
      <c r="BT7" s="73">
        <v>2411.75792263928</v>
      </c>
      <c r="BU7" s="73">
        <v>0</v>
      </c>
      <c r="BV7" s="73">
        <v>1867.0020133216899</v>
      </c>
      <c r="BW7" s="73">
        <v>25907.505402640199</v>
      </c>
      <c r="BX7" s="73">
        <v>1011.89520666716</v>
      </c>
      <c r="BY7" s="90"/>
      <c r="BZ7" s="28">
        <f t="shared" si="0"/>
        <v>1.7391414130442465E-4</v>
      </c>
      <c r="CA7" s="66">
        <f t="shared" si="1"/>
        <v>-2.1539962394719822E-3</v>
      </c>
      <c r="CB7" s="66">
        <f t="shared" si="2"/>
        <v>-3.2826798122251483E-5</v>
      </c>
      <c r="CC7" s="66">
        <f t="shared" si="3"/>
        <v>-7.5615922433381264E-2</v>
      </c>
      <c r="CD7" s="66">
        <f t="shared" si="4"/>
        <v>-1.0963052372158369E-2</v>
      </c>
      <c r="CE7" s="66">
        <f t="shared" si="5"/>
        <v>-1.0252445191057375E-2</v>
      </c>
      <c r="CF7" s="66">
        <f t="shared" si="6"/>
        <v>-1.1341341090445913E-4</v>
      </c>
      <c r="CG7" s="66">
        <f t="shared" si="7"/>
        <v>-4.889401776076629E-3</v>
      </c>
      <c r="CH7" s="66">
        <f t="shared" si="8"/>
        <v>4.8533372869415592E-3</v>
      </c>
    </row>
    <row r="8" spans="1:86" x14ac:dyDescent="0.25">
      <c r="A8" s="47" t="s">
        <v>477</v>
      </c>
      <c r="B8" s="73">
        <v>90742.04</v>
      </c>
      <c r="C8" s="73">
        <v>3969.84</v>
      </c>
      <c r="D8" s="73">
        <v>73344.850000000006</v>
      </c>
      <c r="E8" s="73">
        <v>19289.37</v>
      </c>
      <c r="F8" s="73">
        <v>12398.73</v>
      </c>
      <c r="G8" s="73">
        <v>159339.88</v>
      </c>
      <c r="H8" s="73">
        <v>53680.95</v>
      </c>
      <c r="I8" s="73">
        <v>19988.75</v>
      </c>
      <c r="J8" s="73"/>
      <c r="K8" s="73"/>
      <c r="L8" s="73"/>
      <c r="M8" s="73" t="s">
        <v>355</v>
      </c>
      <c r="N8" s="73">
        <v>0</v>
      </c>
      <c r="O8" s="73">
        <v>974.735773733202</v>
      </c>
      <c r="P8" s="73">
        <v>221.99669557661099</v>
      </c>
      <c r="Q8" s="73">
        <v>221.99669557661099</v>
      </c>
      <c r="R8" s="73">
        <v>55.376702384541296</v>
      </c>
      <c r="S8" s="73">
        <v>0</v>
      </c>
      <c r="T8" s="73">
        <v>446.02021952563399</v>
      </c>
      <c r="U8" s="73">
        <v>1210.15455609687</v>
      </c>
      <c r="V8" s="73">
        <v>90683.678457525501</v>
      </c>
      <c r="W8" s="73">
        <v>802.77856978864895</v>
      </c>
      <c r="X8" s="73">
        <v>84.1603553107755</v>
      </c>
      <c r="Y8" s="73">
        <v>94.927979413064705</v>
      </c>
      <c r="Z8" s="73">
        <v>8592.3837485783606</v>
      </c>
      <c r="AA8" s="73">
        <v>0</v>
      </c>
      <c r="AB8" s="73">
        <v>767.79513694882598</v>
      </c>
      <c r="AC8" s="73">
        <v>767.79513694882598</v>
      </c>
      <c r="AD8" s="73">
        <v>21.288181626771198</v>
      </c>
      <c r="AE8" s="73">
        <v>250.415827633188</v>
      </c>
      <c r="AF8" s="73">
        <v>9.9931399043983404</v>
      </c>
      <c r="AG8" s="73">
        <v>94.941066308285698</v>
      </c>
      <c r="AH8" s="73">
        <v>848.15566920583694</v>
      </c>
      <c r="AI8" s="73">
        <v>3390.1199541922001</v>
      </c>
      <c r="AJ8" s="73">
        <v>4.9756458383001796</v>
      </c>
      <c r="AK8" s="73">
        <v>3970.3572934168101</v>
      </c>
      <c r="AL8" s="73">
        <v>0</v>
      </c>
      <c r="AM8" s="73">
        <v>49933.935732118603</v>
      </c>
      <c r="AN8" s="73">
        <v>65981.705381127496</v>
      </c>
      <c r="AO8" s="73">
        <v>7310.0118548279497</v>
      </c>
      <c r="AP8" s="73">
        <v>73313.005417582201</v>
      </c>
      <c r="AQ8" s="73">
        <v>13.4626121189822</v>
      </c>
      <c r="AR8" s="73">
        <v>557.55381910973301</v>
      </c>
      <c r="AS8" s="73">
        <v>233.32717709612601</v>
      </c>
      <c r="AT8" s="73">
        <v>20246.280347979398</v>
      </c>
      <c r="AU8" s="73">
        <v>344.44498335580801</v>
      </c>
      <c r="AV8" s="73">
        <v>124.933699529864</v>
      </c>
      <c r="AW8" s="73">
        <v>505.04204089874497</v>
      </c>
      <c r="AX8" s="73">
        <v>154.61081021955499</v>
      </c>
      <c r="AY8" s="73">
        <v>85.213337542507702</v>
      </c>
      <c r="AZ8" s="73">
        <v>278.33856613366697</v>
      </c>
      <c r="BA8" s="73">
        <v>19268.6669587121</v>
      </c>
      <c r="BB8" s="73">
        <v>12386.840262257199</v>
      </c>
      <c r="BC8" s="73">
        <v>6881.8266964548902</v>
      </c>
      <c r="BD8" s="73">
        <v>73.107639931215601</v>
      </c>
      <c r="BE8" s="73">
        <v>6.8770066728395998</v>
      </c>
      <c r="BF8" s="73">
        <v>5929.26956315405</v>
      </c>
      <c r="BG8" s="73">
        <v>121.39140546636</v>
      </c>
      <c r="BH8" s="73">
        <v>873.74690975250905</v>
      </c>
      <c r="BI8" s="73">
        <v>37.838589624474999</v>
      </c>
      <c r="BJ8" s="73">
        <v>178.91006917310099</v>
      </c>
      <c r="BK8" s="73">
        <v>2192.0080290242399</v>
      </c>
      <c r="BL8" s="73">
        <v>659.64938989622601</v>
      </c>
      <c r="BM8" s="73">
        <v>685.87719742279603</v>
      </c>
      <c r="BN8" s="73">
        <v>550.27393718696601</v>
      </c>
      <c r="BO8" s="73">
        <v>11.629300072421801</v>
      </c>
      <c r="BP8" s="73">
        <v>159323.60617167101</v>
      </c>
      <c r="BQ8" s="73">
        <v>101.159760527323</v>
      </c>
      <c r="BR8" s="73">
        <v>0</v>
      </c>
      <c r="BS8" s="73">
        <v>415.872143769145</v>
      </c>
      <c r="BT8" s="73">
        <v>3362.9043445769698</v>
      </c>
      <c r="BU8" s="73">
        <v>0</v>
      </c>
      <c r="BV8" s="73">
        <v>3818.4101090427998</v>
      </c>
      <c r="BW8" s="73">
        <v>53674.816234775099</v>
      </c>
      <c r="BX8" s="73">
        <v>4201.5478533224396</v>
      </c>
      <c r="BY8" s="90"/>
      <c r="BZ8" s="28">
        <f t="shared" si="0"/>
        <v>2.9037387712475073E-4</v>
      </c>
      <c r="CA8" s="66">
        <f t="shared" si="1"/>
        <v>-6.4315881012255228E-4</v>
      </c>
      <c r="CB8" s="66">
        <f t="shared" si="2"/>
        <v>1.3030586038982291E-4</v>
      </c>
      <c r="CC8" s="66">
        <f t="shared" si="3"/>
        <v>-4.3417612031117675E-4</v>
      </c>
      <c r="CD8" s="66">
        <f t="shared" si="4"/>
        <v>-1.0732875821190323E-3</v>
      </c>
      <c r="CE8" s="66">
        <f t="shared" si="5"/>
        <v>-9.5894803280660264E-4</v>
      </c>
      <c r="CF8" s="66">
        <f t="shared" si="6"/>
        <v>-1.0213280146184726E-4</v>
      </c>
      <c r="CG8" s="66">
        <f t="shared" si="7"/>
        <v>-1.1426335087025333E-4</v>
      </c>
      <c r="CH8" s="66">
        <f t="shared" si="8"/>
        <v>1.2883764516510455E-2</v>
      </c>
    </row>
    <row r="9" spans="1:86" x14ac:dyDescent="0.25">
      <c r="A9" s="13" t="s">
        <v>478</v>
      </c>
      <c r="B9" s="73">
        <v>5730.84</v>
      </c>
      <c r="C9" s="73">
        <v>2350.11</v>
      </c>
      <c r="D9" s="73">
        <v>3280.92</v>
      </c>
      <c r="E9" s="73">
        <v>3416.07</v>
      </c>
      <c r="F9" s="73">
        <v>1955.18</v>
      </c>
      <c r="G9" s="73">
        <v>237119.94</v>
      </c>
      <c r="H9" s="73">
        <v>10520.02</v>
      </c>
      <c r="I9" s="73">
        <v>2334.17</v>
      </c>
      <c r="J9" s="73"/>
      <c r="K9" s="73"/>
      <c r="L9" s="73"/>
      <c r="M9" s="73" t="s">
        <v>356</v>
      </c>
      <c r="N9" s="73">
        <v>0</v>
      </c>
      <c r="O9" s="73">
        <v>15.9519025916121</v>
      </c>
      <c r="P9" s="73">
        <v>12.8688842217465</v>
      </c>
      <c r="Q9" s="73">
        <v>12.8688842217465</v>
      </c>
      <c r="R9" s="73">
        <v>9.1120517282283799</v>
      </c>
      <c r="S9" s="73">
        <v>0</v>
      </c>
      <c r="T9" s="73">
        <v>19.5031614308953</v>
      </c>
      <c r="U9" s="73">
        <v>151.03334292921301</v>
      </c>
      <c r="V9" s="73">
        <v>5685.5352194755897</v>
      </c>
      <c r="W9" s="73">
        <v>54.767632258897599</v>
      </c>
      <c r="X9" s="73">
        <v>11.6030354074203</v>
      </c>
      <c r="Y9" s="73">
        <v>12.5535620635019</v>
      </c>
      <c r="Z9" s="73">
        <v>6329.9859460231801</v>
      </c>
      <c r="AA9" s="73">
        <v>0</v>
      </c>
      <c r="AB9" s="73">
        <v>63.311537521099403</v>
      </c>
      <c r="AC9" s="73">
        <v>63.311537521099403</v>
      </c>
      <c r="AD9" s="73">
        <v>2.1317242218809702</v>
      </c>
      <c r="AE9" s="73">
        <v>62.168369108104102</v>
      </c>
      <c r="AF9" s="73">
        <v>8.2455356038255498</v>
      </c>
      <c r="AG9" s="73">
        <v>14.537991950559601</v>
      </c>
      <c r="AH9" s="73">
        <v>39.482761679166003</v>
      </c>
      <c r="AI9" s="73">
        <v>238.86266571714401</v>
      </c>
      <c r="AJ9" s="73">
        <v>0.76190583018801405</v>
      </c>
      <c r="AK9" s="73">
        <v>2349.21253833636</v>
      </c>
      <c r="AL9" s="73">
        <v>0</v>
      </c>
      <c r="AM9" s="73">
        <v>10349.325632235201</v>
      </c>
      <c r="AN9" s="73">
        <v>2806.3121145298301</v>
      </c>
      <c r="AO9" s="73">
        <v>309.68120548323498</v>
      </c>
      <c r="AP9" s="73">
        <v>3118.1250442349501</v>
      </c>
      <c r="AQ9" s="73">
        <v>0.85026561372969001</v>
      </c>
      <c r="AR9" s="73">
        <v>71.965031112247303</v>
      </c>
      <c r="AS9" s="73">
        <v>50.252508154345499</v>
      </c>
      <c r="AT9" s="73">
        <v>2383.26909969895</v>
      </c>
      <c r="AU9" s="73">
        <v>41.366991786750702</v>
      </c>
      <c r="AV9" s="73">
        <v>15.0538669532675</v>
      </c>
      <c r="AW9" s="73">
        <v>51.491180588050199</v>
      </c>
      <c r="AX9" s="73">
        <v>29.333651424855201</v>
      </c>
      <c r="AY9" s="73">
        <v>2.9705043183033202</v>
      </c>
      <c r="AZ9" s="73">
        <v>17.7226894601122</v>
      </c>
      <c r="BA9" s="73">
        <v>3421.21905403234</v>
      </c>
      <c r="BB9" s="73">
        <v>1949.8834131109199</v>
      </c>
      <c r="BC9" s="73">
        <v>1471.33564092142</v>
      </c>
      <c r="BD9" s="73">
        <v>6.66386271818868</v>
      </c>
      <c r="BE9" s="73">
        <v>1.6101775492319601</v>
      </c>
      <c r="BF9" s="73">
        <v>887.58780768026202</v>
      </c>
      <c r="BG9" s="73">
        <v>10.0413768569806</v>
      </c>
      <c r="BH9" s="73">
        <v>189.77079113664499</v>
      </c>
      <c r="BI9" s="73">
        <v>3.3789656688415799</v>
      </c>
      <c r="BJ9" s="73">
        <v>7.4878508303157698</v>
      </c>
      <c r="BK9" s="73">
        <v>475.99227586124698</v>
      </c>
      <c r="BL9" s="73">
        <v>50.650324577833402</v>
      </c>
      <c r="BM9" s="73">
        <v>129.93107530658</v>
      </c>
      <c r="BN9" s="73">
        <v>27.319184226793102</v>
      </c>
      <c r="BO9" s="73">
        <v>1.90865259015526</v>
      </c>
      <c r="BP9" s="73">
        <v>237058.13511185499</v>
      </c>
      <c r="BQ9" s="73">
        <v>15.490325117326901</v>
      </c>
      <c r="BR9" s="73">
        <v>0</v>
      </c>
      <c r="BS9" s="73">
        <v>23.314316767104899</v>
      </c>
      <c r="BT9" s="73">
        <v>459.519844255821</v>
      </c>
      <c r="BU9" s="73">
        <v>0</v>
      </c>
      <c r="BV9" s="73">
        <v>281.18879097983103</v>
      </c>
      <c r="BW9" s="73">
        <v>10517.9552616908</v>
      </c>
      <c r="BX9" s="73">
        <v>181.281898970307</v>
      </c>
      <c r="BY9" s="90"/>
      <c r="BZ9" s="28">
        <f t="shared" si="0"/>
        <v>6.8365578404954602E-4</v>
      </c>
      <c r="CA9" s="66">
        <f t="shared" si="1"/>
        <v>-7.9054345478866087E-3</v>
      </c>
      <c r="CB9" s="66">
        <f t="shared" si="2"/>
        <v>-3.8188070500534661E-4</v>
      </c>
      <c r="CC9" s="66">
        <f t="shared" si="3"/>
        <v>-4.9618691027227109E-2</v>
      </c>
      <c r="CD9" s="66">
        <f t="shared" si="4"/>
        <v>1.5073034312352471E-3</v>
      </c>
      <c r="CE9" s="66">
        <f t="shared" si="5"/>
        <v>-2.7090021834716587E-3</v>
      </c>
      <c r="CF9" s="66">
        <f t="shared" si="6"/>
        <v>-2.6064821096449581E-4</v>
      </c>
      <c r="CG9" s="66">
        <f t="shared" si="7"/>
        <v>-1.962675269818915E-4</v>
      </c>
      <c r="CH9" s="66">
        <f t="shared" si="8"/>
        <v>2.1034928775089168E-2</v>
      </c>
    </row>
    <row r="10" spans="1:86" x14ac:dyDescent="0.25">
      <c r="A10" s="13" t="s">
        <v>479</v>
      </c>
      <c r="B10" s="73">
        <v>69814.91</v>
      </c>
      <c r="C10" s="73">
        <v>2100.23</v>
      </c>
      <c r="D10" s="73">
        <v>52573.54</v>
      </c>
      <c r="E10" s="73">
        <v>8677.86</v>
      </c>
      <c r="F10" s="73">
        <v>5737.69</v>
      </c>
      <c r="G10" s="73">
        <v>99850.4</v>
      </c>
      <c r="H10" s="73">
        <v>17752.04</v>
      </c>
      <c r="I10" s="73">
        <v>7551.73</v>
      </c>
      <c r="J10" s="73"/>
      <c r="K10" s="73"/>
      <c r="L10" s="73"/>
      <c r="M10" s="73" t="s">
        <v>357</v>
      </c>
      <c r="N10" s="73">
        <v>0</v>
      </c>
      <c r="O10" s="73">
        <v>37.226206635679503</v>
      </c>
      <c r="P10" s="73">
        <v>469.18916278741602</v>
      </c>
      <c r="Q10" s="73">
        <v>469.18916278741602</v>
      </c>
      <c r="R10" s="73">
        <v>35.899242559570098</v>
      </c>
      <c r="S10" s="73">
        <v>0</v>
      </c>
      <c r="T10" s="73">
        <v>147.435011311822</v>
      </c>
      <c r="U10" s="73">
        <v>8377.7780483917104</v>
      </c>
      <c r="V10" s="73">
        <v>69259.751253199604</v>
      </c>
      <c r="W10" s="73">
        <v>429.33777520168701</v>
      </c>
      <c r="X10" s="73">
        <v>1198.75556722225</v>
      </c>
      <c r="Y10" s="73">
        <v>658.22972498031299</v>
      </c>
      <c r="Z10" s="73">
        <v>170.37123307633601</v>
      </c>
      <c r="AA10" s="73">
        <v>0</v>
      </c>
      <c r="AB10" s="73">
        <v>884.57331007757602</v>
      </c>
      <c r="AC10" s="73">
        <v>884.57331007757602</v>
      </c>
      <c r="AD10" s="73">
        <v>1.1389443400460499</v>
      </c>
      <c r="AE10" s="73">
        <v>138.066566936708</v>
      </c>
      <c r="AF10" s="73">
        <v>3.40048578765786</v>
      </c>
      <c r="AG10" s="73">
        <v>14.403030119516</v>
      </c>
      <c r="AH10" s="73">
        <v>32.190432738636602</v>
      </c>
      <c r="AI10" s="73">
        <v>949.39564857510004</v>
      </c>
      <c r="AJ10" s="73">
        <v>0.75483209772829196</v>
      </c>
      <c r="AK10" s="73">
        <v>2079.5077739151702</v>
      </c>
      <c r="AL10" s="73">
        <v>0</v>
      </c>
      <c r="AM10" s="73">
        <v>17833.2121996596</v>
      </c>
      <c r="AN10" s="73">
        <v>47119.608989640903</v>
      </c>
      <c r="AO10" s="73">
        <v>5234.3745809105303</v>
      </c>
      <c r="AP10" s="73">
        <v>52355.122514891402</v>
      </c>
      <c r="AQ10" s="73">
        <v>2.3966986878857002</v>
      </c>
      <c r="AR10" s="73">
        <v>223.99616531777099</v>
      </c>
      <c r="AS10" s="73">
        <v>42.5328471028511</v>
      </c>
      <c r="AT10" s="73">
        <v>8808.2296514016907</v>
      </c>
      <c r="AU10" s="73">
        <v>46.318650094195299</v>
      </c>
      <c r="AV10" s="73">
        <v>91.260393480932706</v>
      </c>
      <c r="AW10" s="73">
        <v>232.53778372162199</v>
      </c>
      <c r="AX10" s="73">
        <v>55.3889515406131</v>
      </c>
      <c r="AY10" s="73">
        <v>77.204930416618396</v>
      </c>
      <c r="AZ10" s="73">
        <v>20.586958716196701</v>
      </c>
      <c r="BA10" s="73">
        <v>8444.0316151928801</v>
      </c>
      <c r="BB10" s="73">
        <v>5678.6692112298097</v>
      </c>
      <c r="BC10" s="73">
        <v>2765.3624039630599</v>
      </c>
      <c r="BD10" s="73">
        <v>0.35928982511836</v>
      </c>
      <c r="BE10" s="73">
        <v>1.00998868257301</v>
      </c>
      <c r="BF10" s="73">
        <v>2301.27667363305</v>
      </c>
      <c r="BG10" s="73">
        <v>6.9983634209119403</v>
      </c>
      <c r="BH10" s="73">
        <v>542.26078484653101</v>
      </c>
      <c r="BI10" s="73">
        <v>105.38153594486199</v>
      </c>
      <c r="BJ10" s="73">
        <v>65.222512728935996</v>
      </c>
      <c r="BK10" s="73">
        <v>1356.1657217592899</v>
      </c>
      <c r="BL10" s="73">
        <v>1370.56680679494</v>
      </c>
      <c r="BM10" s="73">
        <v>108.24254799737599</v>
      </c>
      <c r="BN10" s="73">
        <v>585.74654956139102</v>
      </c>
      <c r="BO10" s="73">
        <v>40.174727756742399</v>
      </c>
      <c r="BP10" s="73">
        <v>99668.612014540398</v>
      </c>
      <c r="BQ10" s="73">
        <v>15.3464488585492</v>
      </c>
      <c r="BR10" s="73">
        <v>1616.7458028957601</v>
      </c>
      <c r="BS10" s="73">
        <v>105.495669365852</v>
      </c>
      <c r="BT10" s="73">
        <v>538.27985382454699</v>
      </c>
      <c r="BU10" s="73">
        <v>0</v>
      </c>
      <c r="BV10" s="73">
        <v>1140.53935544041</v>
      </c>
      <c r="BW10" s="73">
        <v>17283.558607597501</v>
      </c>
      <c r="BX10" s="73">
        <v>473.66189240943902</v>
      </c>
      <c r="BY10" s="90"/>
      <c r="BZ10" s="28">
        <f t="shared" si="0"/>
        <v>2.1754210196377619E-5</v>
      </c>
      <c r="CA10" s="66">
        <f t="shared" si="1"/>
        <v>-7.9518651073302235E-3</v>
      </c>
      <c r="CB10" s="66">
        <f t="shared" si="2"/>
        <v>-9.8666460743965182E-3</v>
      </c>
      <c r="CC10" s="66">
        <f t="shared" si="3"/>
        <v>-4.1545135653524388E-3</v>
      </c>
      <c r="CD10" s="66">
        <f t="shared" si="4"/>
        <v>-2.6945397230091348E-2</v>
      </c>
      <c r="CE10" s="66">
        <f t="shared" si="5"/>
        <v>-1.028650707343721E-2</v>
      </c>
      <c r="CF10" s="66">
        <f t="shared" si="6"/>
        <v>-1.8206034773981458E-3</v>
      </c>
      <c r="CG10" s="66">
        <f t="shared" si="7"/>
        <v>-2.6390284857543144E-2</v>
      </c>
      <c r="CH10" s="66">
        <f t="shared" si="8"/>
        <v>0.16638566942961297</v>
      </c>
    </row>
    <row r="11" spans="1:86" x14ac:dyDescent="0.25">
      <c r="A11" s="13" t="s">
        <v>480</v>
      </c>
      <c r="B11" s="73">
        <v>472622.91</v>
      </c>
      <c r="C11" s="73">
        <v>13815.92</v>
      </c>
      <c r="D11" s="73">
        <v>279271.88</v>
      </c>
      <c r="E11" s="73">
        <v>11003.53</v>
      </c>
      <c r="F11" s="73">
        <v>9031.06</v>
      </c>
      <c r="G11" s="73">
        <v>182100.08</v>
      </c>
      <c r="H11" s="73">
        <v>89332.27</v>
      </c>
      <c r="I11" s="73">
        <v>40676.47</v>
      </c>
      <c r="J11" s="73"/>
      <c r="K11" s="73"/>
      <c r="L11" s="73"/>
      <c r="M11" s="73" t="s">
        <v>358</v>
      </c>
      <c r="N11" s="73">
        <v>0</v>
      </c>
      <c r="O11" s="73">
        <v>45.284941906228099</v>
      </c>
      <c r="P11" s="73">
        <v>252.21403116513801</v>
      </c>
      <c r="Q11" s="73">
        <v>252.21403116513801</v>
      </c>
      <c r="R11" s="73">
        <v>57.589498669744899</v>
      </c>
      <c r="S11" s="73">
        <v>0</v>
      </c>
      <c r="T11" s="73">
        <v>610.43013890920099</v>
      </c>
      <c r="U11" s="73">
        <v>8219.7292547870693</v>
      </c>
      <c r="V11" s="73">
        <v>357825.23196260899</v>
      </c>
      <c r="W11" s="73">
        <v>1656.19121475621</v>
      </c>
      <c r="X11" s="73">
        <v>925.11227686295297</v>
      </c>
      <c r="Y11" s="73">
        <v>315.95856886955198</v>
      </c>
      <c r="Z11" s="73">
        <v>3415.9104549335202</v>
      </c>
      <c r="AA11" s="73">
        <v>0</v>
      </c>
      <c r="AB11" s="73">
        <v>1986.1267010250399</v>
      </c>
      <c r="AC11" s="73">
        <v>1986.1267010250399</v>
      </c>
      <c r="AD11" s="73">
        <v>8.6934567189594496</v>
      </c>
      <c r="AE11" s="73">
        <v>486.22893202707797</v>
      </c>
      <c r="AF11" s="73">
        <v>5.2371960430567901</v>
      </c>
      <c r="AG11" s="73">
        <v>33.710834804731199</v>
      </c>
      <c r="AH11" s="73">
        <v>49.7558717186594</v>
      </c>
      <c r="AI11" s="73">
        <v>3096.5178518602302</v>
      </c>
      <c r="AJ11" s="73">
        <v>1.76671484973008</v>
      </c>
      <c r="AK11" s="73">
        <v>11511.972311437001</v>
      </c>
      <c r="AL11" s="73">
        <v>0</v>
      </c>
      <c r="AM11" s="73">
        <v>34231.992139530499</v>
      </c>
      <c r="AN11" s="73">
        <v>198116.88401263201</v>
      </c>
      <c r="AO11" s="73">
        <v>22004.291621664801</v>
      </c>
      <c r="AP11" s="73">
        <v>220129.86909101601</v>
      </c>
      <c r="AQ11" s="73">
        <v>4.55422246404917</v>
      </c>
      <c r="AR11" s="73">
        <v>563.14635325517395</v>
      </c>
      <c r="AS11" s="73">
        <v>116.55291682512301</v>
      </c>
      <c r="AT11" s="73">
        <v>15571.384266773501</v>
      </c>
      <c r="AU11" s="73">
        <v>128.261503034111</v>
      </c>
      <c r="AV11" s="73">
        <v>99.348135000027597</v>
      </c>
      <c r="AW11" s="73">
        <v>263.45670453104901</v>
      </c>
      <c r="AX11" s="73">
        <v>91.020109613805204</v>
      </c>
      <c r="AY11" s="73">
        <v>22.760947384822298</v>
      </c>
      <c r="AZ11" s="73">
        <v>34.070894580488002</v>
      </c>
      <c r="BA11" s="73">
        <v>7185.65092701309</v>
      </c>
      <c r="BB11" s="73">
        <v>5865.6346430220701</v>
      </c>
      <c r="BC11" s="73">
        <v>1320.0162839910199</v>
      </c>
      <c r="BD11" s="73">
        <v>2.4865108703296501</v>
      </c>
      <c r="BE11" s="73">
        <v>2.1443128796221198</v>
      </c>
      <c r="BF11" s="73">
        <v>2071.1951680418001</v>
      </c>
      <c r="BG11" s="73">
        <v>13.9872146748458</v>
      </c>
      <c r="BH11" s="73">
        <v>596.34157189547898</v>
      </c>
      <c r="BI11" s="73">
        <v>102.579396264268</v>
      </c>
      <c r="BJ11" s="73">
        <v>64.200634324862094</v>
      </c>
      <c r="BK11" s="73">
        <v>1492.83041485474</v>
      </c>
      <c r="BL11" s="73">
        <v>1515.5462228864801</v>
      </c>
      <c r="BM11" s="73">
        <v>220.625401819915</v>
      </c>
      <c r="BN11" s="73">
        <v>467.23445879285902</v>
      </c>
      <c r="BO11" s="73">
        <v>76.5383476339221</v>
      </c>
      <c r="BP11" s="73">
        <v>143630.50650540099</v>
      </c>
      <c r="BQ11" s="73">
        <v>35.919013528411398</v>
      </c>
      <c r="BR11" s="73">
        <v>1849.50623448337</v>
      </c>
      <c r="BS11" s="73">
        <v>974.50522473669503</v>
      </c>
      <c r="BT11" s="73">
        <v>942.63235139358301</v>
      </c>
      <c r="BU11" s="73">
        <v>0</v>
      </c>
      <c r="BV11" s="73">
        <v>1251.77282235646</v>
      </c>
      <c r="BW11" s="73">
        <v>33919.2013773375</v>
      </c>
      <c r="BX11" s="73">
        <v>463.84750081005399</v>
      </c>
      <c r="BY11" s="90"/>
      <c r="BZ11" s="28">
        <f t="shared" si="0"/>
        <v>3.9492399440645688E-5</v>
      </c>
      <c r="CA11" s="66">
        <f t="shared" si="1"/>
        <v>-0.24289486524762627</v>
      </c>
      <c r="CB11" s="66">
        <f t="shared" si="2"/>
        <v>-0.16676035244580159</v>
      </c>
      <c r="CC11" s="66">
        <f t="shared" si="3"/>
        <v>-0.21177216592298514</v>
      </c>
      <c r="CD11" s="66">
        <f t="shared" si="4"/>
        <v>-0.34696857035759526</v>
      </c>
      <c r="CE11" s="66">
        <f t="shared" si="5"/>
        <v>-0.35050429927139554</v>
      </c>
      <c r="CF11" s="66">
        <f t="shared" si="6"/>
        <v>-0.21125511583849385</v>
      </c>
      <c r="CG11" s="66">
        <f t="shared" si="7"/>
        <v>-0.62030292774002616</v>
      </c>
      <c r="CH11" s="66">
        <f t="shared" si="8"/>
        <v>-0.61718939065328182</v>
      </c>
    </row>
    <row r="12" spans="1:86" x14ac:dyDescent="0.25">
      <c r="A12" s="13" t="s">
        <v>481</v>
      </c>
      <c r="B12" s="73">
        <v>161643</v>
      </c>
      <c r="C12" s="73">
        <v>2046.24</v>
      </c>
      <c r="D12" s="73">
        <v>57584.49</v>
      </c>
      <c r="E12" s="73">
        <v>24218.74</v>
      </c>
      <c r="F12" s="73">
        <v>10644.39</v>
      </c>
      <c r="G12" s="73">
        <v>75867.360000000001</v>
      </c>
      <c r="H12" s="73">
        <v>18828.54</v>
      </c>
      <c r="I12" s="73">
        <v>4123.91</v>
      </c>
      <c r="J12" s="73"/>
      <c r="K12" s="73"/>
      <c r="L12" s="73"/>
      <c r="M12" s="73" t="s">
        <v>359</v>
      </c>
      <c r="N12" s="73">
        <v>0</v>
      </c>
      <c r="O12" s="73">
        <v>77.856922615544704</v>
      </c>
      <c r="P12" s="73">
        <v>378.16654781548698</v>
      </c>
      <c r="Q12" s="73">
        <v>378.16654781548698</v>
      </c>
      <c r="R12" s="73">
        <v>43.3038435475355</v>
      </c>
      <c r="S12" s="73">
        <v>0</v>
      </c>
      <c r="T12" s="73">
        <v>92.137769626751194</v>
      </c>
      <c r="U12" s="73">
        <v>453.33106297287202</v>
      </c>
      <c r="V12" s="73">
        <v>47730.562670709398</v>
      </c>
      <c r="W12" s="73">
        <v>155.66273397041999</v>
      </c>
      <c r="X12" s="73">
        <v>43.645355651707398</v>
      </c>
      <c r="Y12" s="73">
        <v>36.089115398174101</v>
      </c>
      <c r="Z12" s="73">
        <v>478.03975196783199</v>
      </c>
      <c r="AA12" s="73">
        <v>0</v>
      </c>
      <c r="AB12" s="73">
        <v>476.97087393346698</v>
      </c>
      <c r="AC12" s="73">
        <v>476.97087393346698</v>
      </c>
      <c r="AD12" s="73">
        <v>11.7505299129483</v>
      </c>
      <c r="AE12" s="73">
        <v>101.94960271587</v>
      </c>
      <c r="AF12" s="73">
        <v>0.69846371457067602</v>
      </c>
      <c r="AG12" s="73">
        <v>52.988142624502601</v>
      </c>
      <c r="AH12" s="73">
        <v>60.384865386901097</v>
      </c>
      <c r="AI12" s="73">
        <v>4450.2092778012502</v>
      </c>
      <c r="AJ12" s="73">
        <v>2.7769973395924601</v>
      </c>
      <c r="AK12" s="73">
        <v>1946.6411167312101</v>
      </c>
      <c r="AL12" s="73">
        <v>0</v>
      </c>
      <c r="AM12" s="73">
        <v>14042.7046515087</v>
      </c>
      <c r="AN12" s="73">
        <v>23147.944068042601</v>
      </c>
      <c r="AO12" s="73">
        <v>2560.2430837367001</v>
      </c>
      <c r="AP12" s="73">
        <v>25719.937681692201</v>
      </c>
      <c r="AQ12" s="73">
        <v>1.38381583243117</v>
      </c>
      <c r="AR12" s="73">
        <v>185.72357030431399</v>
      </c>
      <c r="AS12" s="73">
        <v>235.81014395299599</v>
      </c>
      <c r="AT12" s="73">
        <v>3927.46261889073</v>
      </c>
      <c r="AU12" s="73">
        <v>83.135664343121803</v>
      </c>
      <c r="AV12" s="73">
        <v>22.7753590530046</v>
      </c>
      <c r="AW12" s="73">
        <v>187.84991249877299</v>
      </c>
      <c r="AX12" s="73">
        <v>96.6831058780988</v>
      </c>
      <c r="AY12" s="73">
        <v>91.013334145736593</v>
      </c>
      <c r="AZ12" s="73">
        <v>59.899218157156497</v>
      </c>
      <c r="BA12" s="73">
        <v>21555.861948326001</v>
      </c>
      <c r="BB12" s="73">
        <v>8397.3777959331292</v>
      </c>
      <c r="BC12" s="73">
        <v>13158.484152392901</v>
      </c>
      <c r="BD12" s="73">
        <v>12.5142004803761</v>
      </c>
      <c r="BE12" s="73">
        <v>4.9193661540920504</v>
      </c>
      <c r="BF12" s="73">
        <v>4542.7879724675704</v>
      </c>
      <c r="BG12" s="73">
        <v>31.447232987758898</v>
      </c>
      <c r="BH12" s="73">
        <v>581.19484571636394</v>
      </c>
      <c r="BI12" s="73">
        <v>4.5401512870803504</v>
      </c>
      <c r="BJ12" s="73">
        <v>30.263420967057399</v>
      </c>
      <c r="BK12" s="73">
        <v>1457.9865529820199</v>
      </c>
      <c r="BL12" s="73">
        <v>103.48131801341199</v>
      </c>
      <c r="BM12" s="73">
        <v>561.10328570027104</v>
      </c>
      <c r="BN12" s="73">
        <v>384.792039316125</v>
      </c>
      <c r="BO12" s="73">
        <v>8.6619898455110906</v>
      </c>
      <c r="BP12" s="73">
        <v>17419.351309006201</v>
      </c>
      <c r="BQ12" s="73">
        <v>56.458971036916203</v>
      </c>
      <c r="BR12" s="73">
        <v>0</v>
      </c>
      <c r="BS12" s="73">
        <v>1761.3828778341001</v>
      </c>
      <c r="BT12" s="73">
        <v>708.484402501467</v>
      </c>
      <c r="BU12" s="73">
        <v>0</v>
      </c>
      <c r="BV12" s="73">
        <v>647.30373655965604</v>
      </c>
      <c r="BW12" s="73">
        <v>14569.0669490776</v>
      </c>
      <c r="BX12" s="73">
        <v>243.51589289741</v>
      </c>
      <c r="BY12" s="90"/>
      <c r="BZ12" s="28">
        <f t="shared" si="0"/>
        <v>4.5686463390276743E-4</v>
      </c>
      <c r="CA12" s="66">
        <f t="shared" si="1"/>
        <v>-0.70471617904450312</v>
      </c>
      <c r="CB12" s="66">
        <f t="shared" si="2"/>
        <v>-4.8674096522788091E-2</v>
      </c>
      <c r="CC12" s="66">
        <f t="shared" si="3"/>
        <v>-0.55335303513685363</v>
      </c>
      <c r="CD12" s="66">
        <f t="shared" si="4"/>
        <v>-0.10995113914571941</v>
      </c>
      <c r="CE12" s="66">
        <f t="shared" si="5"/>
        <v>-0.21109825965291298</v>
      </c>
      <c r="CF12" s="66">
        <f t="shared" si="6"/>
        <v>-0.77039729194470186</v>
      </c>
      <c r="CG12" s="66">
        <f t="shared" si="7"/>
        <v>-0.22622428775265638</v>
      </c>
      <c r="CH12" s="66">
        <f t="shared" si="8"/>
        <v>-4.763619504530163E-2</v>
      </c>
    </row>
    <row r="13" spans="1:86" x14ac:dyDescent="0.25">
      <c r="A13" s="16" t="s">
        <v>360</v>
      </c>
      <c r="B13" s="73">
        <v>424.4</v>
      </c>
      <c r="C13" s="73">
        <v>0.03</v>
      </c>
      <c r="D13" s="73">
        <v>114.17</v>
      </c>
      <c r="E13" s="73">
        <v>11.17</v>
      </c>
      <c r="F13" s="73">
        <v>9.23</v>
      </c>
      <c r="G13" s="73">
        <v>4.28</v>
      </c>
      <c r="H13" s="73">
        <v>75.209999999999994</v>
      </c>
      <c r="I13" s="73">
        <v>25.8</v>
      </c>
      <c r="J13" s="73"/>
      <c r="K13" s="73"/>
      <c r="L13" s="73"/>
      <c r="M13" s="73" t="s">
        <v>360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90"/>
      <c r="BZ13" s="28" t="e">
        <f t="shared" si="0"/>
        <v>#DIV/0!</v>
      </c>
      <c r="CA13" s="66">
        <f t="shared" si="1"/>
        <v>-1</v>
      </c>
      <c r="CB13" s="66">
        <f t="shared" si="2"/>
        <v>-1</v>
      </c>
      <c r="CC13" s="66">
        <f t="shared" si="3"/>
        <v>-1</v>
      </c>
      <c r="CD13" s="66">
        <f t="shared" si="4"/>
        <v>-1</v>
      </c>
      <c r="CE13" s="66">
        <f t="shared" si="5"/>
        <v>-1</v>
      </c>
      <c r="CF13" s="66">
        <f t="shared" si="6"/>
        <v>-1</v>
      </c>
      <c r="CG13" s="66">
        <f t="shared" si="7"/>
        <v>-1</v>
      </c>
      <c r="CH13" s="66">
        <f t="shared" si="8"/>
        <v>-1</v>
      </c>
    </row>
    <row r="14" spans="1:86" x14ac:dyDescent="0.25">
      <c r="A14" s="16" t="s">
        <v>482</v>
      </c>
      <c r="B14" s="73">
        <v>2729.45</v>
      </c>
      <c r="C14" s="73">
        <v>0.25</v>
      </c>
      <c r="D14" s="73">
        <v>6826.59</v>
      </c>
      <c r="E14" s="73">
        <v>445.89</v>
      </c>
      <c r="F14" s="73">
        <v>443.05</v>
      </c>
      <c r="G14" s="73">
        <v>442.82</v>
      </c>
      <c r="H14" s="73">
        <v>424.94</v>
      </c>
      <c r="I14" s="73">
        <v>191.61</v>
      </c>
      <c r="J14" s="73"/>
      <c r="K14" s="73"/>
      <c r="L14" s="73"/>
      <c r="M14" s="73" t="s">
        <v>361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90"/>
      <c r="BZ14" s="28" t="e">
        <f t="shared" si="0"/>
        <v>#DIV/0!</v>
      </c>
      <c r="CA14" s="66">
        <f t="shared" si="1"/>
        <v>-1</v>
      </c>
      <c r="CB14" s="66">
        <f t="shared" si="2"/>
        <v>-1</v>
      </c>
      <c r="CC14" s="66">
        <f t="shared" si="3"/>
        <v>-1</v>
      </c>
      <c r="CD14" s="66">
        <f t="shared" si="4"/>
        <v>-1</v>
      </c>
      <c r="CE14" s="66">
        <f t="shared" si="5"/>
        <v>-1</v>
      </c>
      <c r="CF14" s="66">
        <f t="shared" si="6"/>
        <v>-1</v>
      </c>
      <c r="CG14" s="66">
        <f t="shared" si="7"/>
        <v>-1</v>
      </c>
      <c r="CH14" s="66">
        <f t="shared" si="8"/>
        <v>-1</v>
      </c>
    </row>
    <row r="15" spans="1:86" x14ac:dyDescent="0.25">
      <c r="A15" s="96" t="s">
        <v>362</v>
      </c>
      <c r="B15" s="97">
        <v>16986.650000000001</v>
      </c>
      <c r="C15" s="97">
        <v>0.05</v>
      </c>
      <c r="D15" s="97">
        <v>12178.16</v>
      </c>
      <c r="E15" s="97">
        <v>678.43</v>
      </c>
      <c r="F15" s="97">
        <v>406.95</v>
      </c>
      <c r="G15" s="97">
        <v>39.299999999999997</v>
      </c>
      <c r="H15" s="97">
        <v>65.77</v>
      </c>
      <c r="I15" s="97">
        <v>13.36</v>
      </c>
      <c r="J15" s="97"/>
      <c r="K15" s="97"/>
      <c r="L15" s="73"/>
      <c r="M15" s="73" t="s">
        <v>362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90"/>
      <c r="BZ15" s="28" t="e">
        <f t="shared" si="0"/>
        <v>#DIV/0!</v>
      </c>
      <c r="CA15" s="66">
        <f t="shared" si="1"/>
        <v>-1</v>
      </c>
      <c r="CB15" s="66">
        <f t="shared" si="2"/>
        <v>-1</v>
      </c>
      <c r="CC15" s="66">
        <f t="shared" si="3"/>
        <v>-1</v>
      </c>
      <c r="CD15" s="66">
        <f t="shared" si="4"/>
        <v>-1</v>
      </c>
      <c r="CE15" s="66">
        <f t="shared" si="5"/>
        <v>-1</v>
      </c>
      <c r="CF15" s="66">
        <f t="shared" si="6"/>
        <v>-1</v>
      </c>
      <c r="CG15" s="66">
        <f t="shared" si="7"/>
        <v>-1</v>
      </c>
      <c r="CH15" s="66">
        <f t="shared" si="8"/>
        <v>-1</v>
      </c>
    </row>
    <row r="16" spans="1:86" x14ac:dyDescent="0.25">
      <c r="A16" s="14" t="s">
        <v>440</v>
      </c>
      <c r="B16" s="73">
        <v>364.53</v>
      </c>
      <c r="C16" s="73">
        <v>8.01</v>
      </c>
      <c r="D16" s="73">
        <v>4452.58</v>
      </c>
      <c r="E16" s="73">
        <v>776.89</v>
      </c>
      <c r="F16" s="73">
        <v>546.96</v>
      </c>
      <c r="G16" s="73">
        <v>3262.87</v>
      </c>
      <c r="H16" s="73">
        <v>2421.44</v>
      </c>
      <c r="I16" s="73"/>
      <c r="J16" s="73"/>
      <c r="K16" s="73"/>
      <c r="L16" s="73"/>
      <c r="M16" s="73" t="s">
        <v>412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90"/>
      <c r="BZ16" s="28" t="e">
        <f t="shared" si="0"/>
        <v>#DIV/0!</v>
      </c>
      <c r="CA16" s="66">
        <f t="shared" si="1"/>
        <v>-1</v>
      </c>
      <c r="CB16" s="66">
        <f t="shared" si="2"/>
        <v>-1</v>
      </c>
      <c r="CC16" s="66">
        <f t="shared" si="3"/>
        <v>-1</v>
      </c>
      <c r="CD16" s="66">
        <f t="shared" si="4"/>
        <v>-1</v>
      </c>
      <c r="CE16" s="66">
        <f t="shared" si="5"/>
        <v>-1</v>
      </c>
      <c r="CF16" s="66">
        <f t="shared" si="6"/>
        <v>-1</v>
      </c>
      <c r="CG16" s="66">
        <f t="shared" si="7"/>
        <v>-1</v>
      </c>
      <c r="CH16" s="90"/>
    </row>
    <row r="17" spans="1:85" x14ac:dyDescent="0.25">
      <c r="A17" s="45" t="s">
        <v>441</v>
      </c>
      <c r="B17" s="73">
        <v>16212.74</v>
      </c>
      <c r="C17" s="73">
        <v>44.87</v>
      </c>
      <c r="D17" s="73">
        <v>23261.88</v>
      </c>
      <c r="E17" s="73">
        <v>6302.36</v>
      </c>
      <c r="F17" s="73">
        <v>5306.55</v>
      </c>
      <c r="G17" s="73">
        <v>1361.54</v>
      </c>
      <c r="H17" s="73">
        <v>13198.57</v>
      </c>
      <c r="I17" s="73"/>
      <c r="J17" s="73"/>
      <c r="K17" s="73"/>
      <c r="L17" s="73"/>
      <c r="M17" s="73" t="s">
        <v>413</v>
      </c>
      <c r="N17" s="73">
        <v>9.7678052792473693</v>
      </c>
      <c r="O17" s="73">
        <v>555.96562623111902</v>
      </c>
      <c r="P17" s="73">
        <v>27.187833812341399</v>
      </c>
      <c r="Q17" s="73">
        <v>26.478800784827801</v>
      </c>
      <c r="R17" s="73">
        <v>39.3213402362803</v>
      </c>
      <c r="S17" s="73">
        <v>4.6822644499523003</v>
      </c>
      <c r="T17" s="73">
        <v>277.48678006692802</v>
      </c>
      <c r="U17" s="73">
        <v>3233.81578276139</v>
      </c>
      <c r="V17" s="73">
        <v>16212.718879170099</v>
      </c>
      <c r="W17" s="73">
        <v>98.0091487891996</v>
      </c>
      <c r="X17" s="73">
        <v>32.070122220026597</v>
      </c>
      <c r="Y17" s="73">
        <v>150.62374105777201</v>
      </c>
      <c r="Z17" s="73">
        <v>156.89243313501601</v>
      </c>
      <c r="AA17" s="73">
        <v>5.6277041163461696</v>
      </c>
      <c r="AB17" s="73">
        <v>660.89490465177403</v>
      </c>
      <c r="AC17" s="73">
        <v>660.89490465177403</v>
      </c>
      <c r="AD17" s="73">
        <v>0</v>
      </c>
      <c r="AE17" s="73">
        <v>47.597720526573902</v>
      </c>
      <c r="AF17" s="73">
        <v>5.3501611389777004</v>
      </c>
      <c r="AG17" s="73">
        <v>282.45358016001597</v>
      </c>
      <c r="AH17" s="73">
        <v>264.38585642939302</v>
      </c>
      <c r="AI17" s="73">
        <v>129.236469317504</v>
      </c>
      <c r="AJ17" s="73">
        <v>3.3100247612535001</v>
      </c>
      <c r="AK17" s="73">
        <v>44.872846982941702</v>
      </c>
      <c r="AL17" s="73">
        <v>0</v>
      </c>
      <c r="AM17" s="73">
        <v>13883.051496001301</v>
      </c>
      <c r="AN17" s="73">
        <v>20935.595379994102</v>
      </c>
      <c r="AO17" s="73">
        <v>2326.178925357</v>
      </c>
      <c r="AP17" s="73">
        <v>23261.7743053511</v>
      </c>
      <c r="AQ17" s="73">
        <v>4.40601786555661E-2</v>
      </c>
      <c r="AR17" s="73">
        <v>229.62179435341099</v>
      </c>
      <c r="AS17" s="73">
        <v>82.010920154103005</v>
      </c>
      <c r="AT17" s="73">
        <v>5597.5479560111798</v>
      </c>
      <c r="AU17" s="73">
        <v>69.197619338944094</v>
      </c>
      <c r="AV17" s="73">
        <v>144.24163153050301</v>
      </c>
      <c r="AW17" s="73">
        <v>298.709096931717</v>
      </c>
      <c r="AX17" s="73">
        <v>87.072939367383796</v>
      </c>
      <c r="AY17" s="73">
        <v>4.3340339588507204</v>
      </c>
      <c r="AZ17" s="73">
        <v>39.820226194216197</v>
      </c>
      <c r="BA17" s="73">
        <v>6302.6066880326598</v>
      </c>
      <c r="BB17" s="73">
        <v>5306.7976149108599</v>
      </c>
      <c r="BC17" s="73">
        <v>995.80907312179795</v>
      </c>
      <c r="BD17" s="73">
        <v>3.29343626603176</v>
      </c>
      <c r="BE17" s="73">
        <v>1.0008274568693301</v>
      </c>
      <c r="BF17" s="73">
        <v>740.36488356840005</v>
      </c>
      <c r="BG17" s="73">
        <v>22.3418952920298</v>
      </c>
      <c r="BH17" s="73">
        <v>794.10288750364998</v>
      </c>
      <c r="BI17" s="73">
        <v>190.42619009353001</v>
      </c>
      <c r="BJ17" s="73">
        <v>104.58028285300099</v>
      </c>
      <c r="BK17" s="73">
        <v>1984.75178866493</v>
      </c>
      <c r="BL17" s="73">
        <v>211.043969781334</v>
      </c>
      <c r="BM17" s="73">
        <v>215.824526088944</v>
      </c>
      <c r="BN17" s="73">
        <v>471.83842788405798</v>
      </c>
      <c r="BO17" s="73">
        <v>52.886001763697401</v>
      </c>
      <c r="BP17" s="73">
        <v>1361.5380480056399</v>
      </c>
      <c r="BQ17" s="73">
        <v>2228.8264996431699</v>
      </c>
      <c r="BR17" s="73">
        <v>3.86121178568871</v>
      </c>
      <c r="BS17" s="73">
        <v>31.092477598685999</v>
      </c>
      <c r="BT17" s="73">
        <v>2118.3319024442399</v>
      </c>
      <c r="BU17" s="73">
        <v>0.51842007124175704</v>
      </c>
      <c r="BV17" s="73">
        <v>907.01294339654498</v>
      </c>
      <c r="BW17" s="73">
        <v>13198.5296602126</v>
      </c>
      <c r="BX17" s="73">
        <v>1725.7554188183699</v>
      </c>
      <c r="BY17" s="90"/>
      <c r="BZ17" s="28">
        <f t="shared" si="0"/>
        <v>0</v>
      </c>
      <c r="CA17" s="66">
        <f t="shared" si="1"/>
        <v>-1.3027304391861129E-6</v>
      </c>
      <c r="CB17" s="66">
        <f t="shared" si="2"/>
        <v>6.3449586398592006E-5</v>
      </c>
      <c r="CC17" s="66">
        <f t="shared" si="3"/>
        <v>-4.5436847280048076E-6</v>
      </c>
      <c r="CD17" s="66">
        <f t="shared" si="4"/>
        <v>3.9142167800654243E-5</v>
      </c>
      <c r="CE17" s="66">
        <f t="shared" si="5"/>
        <v>4.6662127156012527E-5</v>
      </c>
      <c r="CF17" s="66">
        <f t="shared" si="6"/>
        <v>-1.4336665541004123E-6</v>
      </c>
      <c r="CG17" s="66">
        <f t="shared" si="7"/>
        <v>-3.0563756073359796E-6</v>
      </c>
    </row>
    <row r="18" spans="1:85" x14ac:dyDescent="0.25">
      <c r="A18" s="14" t="s">
        <v>442</v>
      </c>
      <c r="B18" s="73">
        <v>2539.94</v>
      </c>
      <c r="C18" s="73">
        <v>6.37</v>
      </c>
      <c r="D18" s="73">
        <v>12824.14</v>
      </c>
      <c r="E18" s="73">
        <v>607.47</v>
      </c>
      <c r="F18" s="73">
        <v>292.70999999999998</v>
      </c>
      <c r="G18" s="73">
        <v>4574.7</v>
      </c>
      <c r="H18" s="73">
        <v>311.41000000000003</v>
      </c>
      <c r="I18" s="73"/>
      <c r="J18" s="73"/>
      <c r="K18" s="73"/>
      <c r="L18" s="73"/>
      <c r="M18" s="73" t="s">
        <v>414</v>
      </c>
      <c r="N18" s="73">
        <v>0</v>
      </c>
      <c r="O18" s="73">
        <v>3.5571062733069798</v>
      </c>
      <c r="P18" s="73">
        <v>0.29514467473337902</v>
      </c>
      <c r="Q18" s="73">
        <v>0.29514467473337902</v>
      </c>
      <c r="R18" s="73">
        <v>8.4567715984060196E-2</v>
      </c>
      <c r="S18" s="73">
        <v>0</v>
      </c>
      <c r="T18" s="73">
        <v>22.3418680178385</v>
      </c>
      <c r="U18" s="73">
        <v>30.601268140377801</v>
      </c>
      <c r="V18" s="73">
        <v>2510.5915557642602</v>
      </c>
      <c r="W18" s="73">
        <v>64.107881340167395</v>
      </c>
      <c r="X18" s="73">
        <v>22.650919274622201</v>
      </c>
      <c r="Y18" s="73">
        <v>39.278512790831201</v>
      </c>
      <c r="Z18" s="73">
        <v>0</v>
      </c>
      <c r="AA18" s="73">
        <v>0</v>
      </c>
      <c r="AB18" s="73">
        <v>5.6827994306122998</v>
      </c>
      <c r="AC18" s="73">
        <v>5.6827994306122998</v>
      </c>
      <c r="AD18" s="73">
        <v>0</v>
      </c>
      <c r="AE18" s="73">
        <v>17.0862472278477</v>
      </c>
      <c r="AF18" s="73">
        <v>4.65635298147563E-4</v>
      </c>
      <c r="AG18" s="73">
        <v>0.26059754993061002</v>
      </c>
      <c r="AH18" s="73">
        <v>5.0092733014765302E-3</v>
      </c>
      <c r="AI18" s="73">
        <v>0</v>
      </c>
      <c r="AJ18" s="73">
        <v>1.5692315624431501E-2</v>
      </c>
      <c r="AK18" s="73">
        <v>6.3665321322552701</v>
      </c>
      <c r="AL18" s="73">
        <v>0</v>
      </c>
      <c r="AM18" s="73">
        <v>333.28002627688898</v>
      </c>
      <c r="AN18" s="73">
        <v>11033.8382704255</v>
      </c>
      <c r="AO18" s="73">
        <v>1225.9821588086199</v>
      </c>
      <c r="AP18" s="73">
        <v>12259.8204292341</v>
      </c>
      <c r="AQ18" s="73">
        <v>0</v>
      </c>
      <c r="AR18" s="73">
        <v>43.459013568346002</v>
      </c>
      <c r="AS18" s="73">
        <v>5.1828376503689997</v>
      </c>
      <c r="AT18" s="73">
        <v>74.892807318801601</v>
      </c>
      <c r="AU18" s="73">
        <v>3.0711581402800898</v>
      </c>
      <c r="AV18" s="73">
        <v>0.67465990727800695</v>
      </c>
      <c r="AW18" s="73">
        <v>9.7941040680787292</v>
      </c>
      <c r="AX18" s="73">
        <v>2.5944508275070799</v>
      </c>
      <c r="AY18" s="73">
        <v>5.6589615128115902E-4</v>
      </c>
      <c r="AZ18" s="73">
        <v>0.40773800809669603</v>
      </c>
      <c r="BA18" s="73">
        <v>584.72872422367595</v>
      </c>
      <c r="BB18" s="73">
        <v>289.91169600231001</v>
      </c>
      <c r="BC18" s="73">
        <v>294.81702822136498</v>
      </c>
      <c r="BD18" s="73">
        <v>1.3049609506329901E-3</v>
      </c>
      <c r="BE18" s="73">
        <v>3.2004783588793703E-2</v>
      </c>
      <c r="BF18" s="73">
        <v>155.97172454287599</v>
      </c>
      <c r="BG18" s="73">
        <v>3.0912052117264001E-4</v>
      </c>
      <c r="BH18" s="73">
        <v>2.13352745603156</v>
      </c>
      <c r="BI18" s="73">
        <v>0.30231049510298103</v>
      </c>
      <c r="BJ18" s="73">
        <v>5.5618004872214799E-2</v>
      </c>
      <c r="BK18" s="73">
        <v>5.6713346698854101</v>
      </c>
      <c r="BL18" s="73">
        <v>4.7416448947810999</v>
      </c>
      <c r="BM18" s="73">
        <v>7.8609366036144204</v>
      </c>
      <c r="BN18" s="73">
        <v>95.655780706250596</v>
      </c>
      <c r="BO18" s="73">
        <v>0.50133016085509396</v>
      </c>
      <c r="BP18" s="73">
        <v>4566.79936445157</v>
      </c>
      <c r="BQ18" s="73">
        <v>0.65151998044280202</v>
      </c>
      <c r="BR18" s="73">
        <v>80.851593174489906</v>
      </c>
      <c r="BS18" s="73">
        <v>0</v>
      </c>
      <c r="BT18" s="73">
        <v>17.063839581783199</v>
      </c>
      <c r="BU18" s="73">
        <v>0</v>
      </c>
      <c r="BV18" s="73">
        <v>0.41920320309529102</v>
      </c>
      <c r="BW18" s="73">
        <v>307.07092171497499</v>
      </c>
      <c r="BX18" s="73">
        <v>18.454928940899599</v>
      </c>
      <c r="BY18" s="90"/>
      <c r="BZ18" s="28">
        <f t="shared" si="0"/>
        <v>0</v>
      </c>
      <c r="CA18" s="66">
        <f t="shared" si="1"/>
        <v>-1.1554778552146847E-2</v>
      </c>
      <c r="CB18" s="66">
        <f t="shared" si="2"/>
        <v>-5.4440623936106091E-4</v>
      </c>
      <c r="CC18" s="66">
        <f t="shared" si="3"/>
        <v>-4.4004476773171514E-2</v>
      </c>
      <c r="CD18" s="66">
        <f t="shared" si="4"/>
        <v>-3.7436047502467727E-2</v>
      </c>
      <c r="CE18" s="66">
        <f t="shared" si="5"/>
        <v>-9.559987693245774E-3</v>
      </c>
      <c r="CF18" s="66">
        <f t="shared" si="6"/>
        <v>-1.7270281217194173E-3</v>
      </c>
      <c r="CG18" s="66">
        <f t="shared" si="7"/>
        <v>-1.3933651087071831E-2</v>
      </c>
    </row>
    <row r="19" spans="1:85" x14ac:dyDescent="0.25">
      <c r="A19" s="14" t="s">
        <v>443</v>
      </c>
      <c r="B19" s="73">
        <v>7103.14</v>
      </c>
      <c r="C19" s="73">
        <v>37.83</v>
      </c>
      <c r="D19" s="73">
        <v>24905.22</v>
      </c>
      <c r="E19" s="73">
        <v>6588.43</v>
      </c>
      <c r="F19" s="73">
        <v>5399.15</v>
      </c>
      <c r="G19" s="73">
        <v>142477.19</v>
      </c>
      <c r="H19" s="73">
        <v>722.89</v>
      </c>
      <c r="I19" s="73"/>
      <c r="J19" s="73"/>
      <c r="K19" s="73"/>
      <c r="L19" s="73"/>
      <c r="M19" s="73" t="s">
        <v>366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90"/>
      <c r="BZ19" s="28" t="e">
        <f t="shared" si="0"/>
        <v>#DIV/0!</v>
      </c>
      <c r="CA19" s="66">
        <f t="shared" si="1"/>
        <v>-1</v>
      </c>
      <c r="CB19" s="66">
        <f t="shared" si="2"/>
        <v>-1</v>
      </c>
      <c r="CC19" s="66">
        <f t="shared" si="3"/>
        <v>-1</v>
      </c>
      <c r="CD19" s="66">
        <f t="shared" si="4"/>
        <v>-1</v>
      </c>
      <c r="CE19" s="66">
        <f t="shared" si="5"/>
        <v>-1</v>
      </c>
      <c r="CF19" s="66">
        <f t="shared" si="6"/>
        <v>-1</v>
      </c>
      <c r="CG19" s="66">
        <f t="shared" si="7"/>
        <v>-1</v>
      </c>
    </row>
    <row r="20" spans="1:85" x14ac:dyDescent="0.25">
      <c r="A20" s="45" t="s">
        <v>444</v>
      </c>
      <c r="B20" s="73">
        <v>31700.69</v>
      </c>
      <c r="C20" s="73">
        <v>669.02</v>
      </c>
      <c r="D20" s="73">
        <v>71084.63</v>
      </c>
      <c r="E20" s="73">
        <v>29956.94</v>
      </c>
      <c r="F20" s="73">
        <v>18661.66</v>
      </c>
      <c r="G20" s="73">
        <v>168083.19</v>
      </c>
      <c r="H20" s="73">
        <v>9349.86</v>
      </c>
      <c r="I20" s="73"/>
      <c r="J20" s="73"/>
      <c r="K20" s="73"/>
      <c r="L20" s="73"/>
      <c r="M20" s="73" t="s">
        <v>415</v>
      </c>
      <c r="N20" s="73">
        <v>0.85570484044599604</v>
      </c>
      <c r="O20" s="73">
        <v>108.351000083559</v>
      </c>
      <c r="P20" s="73">
        <v>6.7748293964631303</v>
      </c>
      <c r="Q20" s="73">
        <v>6.7250073255049401</v>
      </c>
      <c r="R20" s="73">
        <v>5.0240130131103298</v>
      </c>
      <c r="S20" s="73">
        <v>2.30161582017594</v>
      </c>
      <c r="T20" s="73">
        <v>371.64521978052198</v>
      </c>
      <c r="U20" s="73">
        <v>9620.6795995839693</v>
      </c>
      <c r="V20" s="73">
        <v>31700.4167972574</v>
      </c>
      <c r="W20" s="73">
        <v>169.33069032102199</v>
      </c>
      <c r="X20" s="73">
        <v>798.14658752211403</v>
      </c>
      <c r="Y20" s="73">
        <v>35.757595530191303</v>
      </c>
      <c r="Z20" s="73">
        <v>3.3176508260198201</v>
      </c>
      <c r="AA20" s="73">
        <v>0.66577262755116196</v>
      </c>
      <c r="AB20" s="73">
        <v>892.15978628938296</v>
      </c>
      <c r="AC20" s="73">
        <v>892.15978628938296</v>
      </c>
      <c r="AD20" s="73">
        <v>0</v>
      </c>
      <c r="AE20" s="73">
        <v>32.482750221406697</v>
      </c>
      <c r="AF20" s="73">
        <v>1.39728678904973</v>
      </c>
      <c r="AG20" s="73">
        <v>89.498999710525595</v>
      </c>
      <c r="AH20" s="73">
        <v>53.288614769214902</v>
      </c>
      <c r="AI20" s="73">
        <v>58.431809425248701</v>
      </c>
      <c r="AJ20" s="73">
        <v>1.51923170906447</v>
      </c>
      <c r="AK20" s="73">
        <v>669.01935263920905</v>
      </c>
      <c r="AL20" s="73">
        <v>0</v>
      </c>
      <c r="AM20" s="73">
        <v>10268.3738523333</v>
      </c>
      <c r="AN20" s="73">
        <v>63975.638332859198</v>
      </c>
      <c r="AO20" s="73">
        <v>7108.4033558821802</v>
      </c>
      <c r="AP20" s="73">
        <v>71084.041688741403</v>
      </c>
      <c r="AQ20" s="73">
        <v>3.1832674838935898E-2</v>
      </c>
      <c r="AR20" s="73">
        <v>120.483811137077</v>
      </c>
      <c r="AS20" s="73">
        <v>982.09854398480002</v>
      </c>
      <c r="AT20" s="73">
        <v>3415.9778879016499</v>
      </c>
      <c r="AU20" s="73">
        <v>202.12941584671199</v>
      </c>
      <c r="AV20" s="73">
        <v>250.56032813453001</v>
      </c>
      <c r="AW20" s="73">
        <v>140.76818713977801</v>
      </c>
      <c r="AX20" s="73">
        <v>1051.6523952088</v>
      </c>
      <c r="AY20" s="73">
        <v>24.327818915215602</v>
      </c>
      <c r="AZ20" s="73">
        <v>167.774377761464</v>
      </c>
      <c r="BA20" s="73">
        <v>29955.574160258799</v>
      </c>
      <c r="BB20" s="73">
        <v>18660.4113942982</v>
      </c>
      <c r="BC20" s="73">
        <v>11295.1627659606</v>
      </c>
      <c r="BD20" s="73">
        <v>1.3943616792605799E-2</v>
      </c>
      <c r="BE20" s="73">
        <v>22.470713727706901</v>
      </c>
      <c r="BF20" s="73">
        <v>9637.1377190430794</v>
      </c>
      <c r="BG20" s="73">
        <v>127.603576493218</v>
      </c>
      <c r="BH20" s="73">
        <v>248.18178388630699</v>
      </c>
      <c r="BI20" s="73">
        <v>48.787890283459198</v>
      </c>
      <c r="BJ20" s="73">
        <v>32.484735762727603</v>
      </c>
      <c r="BK20" s="73">
        <v>620.41078460236895</v>
      </c>
      <c r="BL20" s="73">
        <v>481.22217886075202</v>
      </c>
      <c r="BM20" s="73">
        <v>4604.8687967849401</v>
      </c>
      <c r="BN20" s="73">
        <v>378.06119172539201</v>
      </c>
      <c r="BO20" s="73">
        <v>121.079191380948</v>
      </c>
      <c r="BP20" s="73">
        <v>168079.837290703</v>
      </c>
      <c r="BQ20" s="73">
        <v>665.22169960270799</v>
      </c>
      <c r="BR20" s="73">
        <v>3858.5725135993298</v>
      </c>
      <c r="BS20" s="73">
        <v>115.97991769598001</v>
      </c>
      <c r="BT20" s="73">
        <v>436.13834142520199</v>
      </c>
      <c r="BU20" s="73">
        <v>0.47660287050050398</v>
      </c>
      <c r="BV20" s="73">
        <v>259.691482671757</v>
      </c>
      <c r="BW20" s="73">
        <v>9349.8976869833496</v>
      </c>
      <c r="BX20" s="73">
        <v>2776.8156637243401</v>
      </c>
      <c r="BY20" s="90"/>
      <c r="BZ20" s="28">
        <f t="shared" si="0"/>
        <v>0</v>
      </c>
      <c r="CA20" s="66">
        <f t="shared" si="1"/>
        <v>-8.6181954588085109E-6</v>
      </c>
      <c r="CB20" s="66">
        <f t="shared" si="2"/>
        <v>-9.6762546849965024E-7</v>
      </c>
      <c r="CC20" s="66">
        <f t="shared" si="3"/>
        <v>-8.2762090567483683E-6</v>
      </c>
      <c r="CD20" s="66">
        <f t="shared" si="4"/>
        <v>-4.559343314771249E-5</v>
      </c>
      <c r="CE20" s="66">
        <f t="shared" si="5"/>
        <v>-6.6907536725003758E-5</v>
      </c>
      <c r="CF20" s="66">
        <f t="shared" si="6"/>
        <v>-1.9946725767183841E-5</v>
      </c>
      <c r="CG20" s="66">
        <f t="shared" si="7"/>
        <v>4.0307537598398646E-6</v>
      </c>
    </row>
    <row r="21" spans="1:85" x14ac:dyDescent="0.25">
      <c r="A21" s="14" t="s">
        <v>445</v>
      </c>
      <c r="B21" s="73">
        <v>2749.93</v>
      </c>
      <c r="C21" s="73">
        <v>75.53</v>
      </c>
      <c r="D21" s="73">
        <v>4773.33</v>
      </c>
      <c r="E21" s="73">
        <v>4782.76</v>
      </c>
      <c r="F21" s="73">
        <v>3128.29</v>
      </c>
      <c r="G21" s="73">
        <v>4762.91</v>
      </c>
      <c r="H21" s="73">
        <v>461.23</v>
      </c>
      <c r="I21" s="73"/>
      <c r="J21" s="73"/>
      <c r="K21" s="73"/>
      <c r="L21" s="73"/>
      <c r="M21" s="73" t="s">
        <v>367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90"/>
      <c r="BZ21" s="28" t="e">
        <f t="shared" si="0"/>
        <v>#DIV/0!</v>
      </c>
      <c r="CA21" s="66">
        <f t="shared" si="1"/>
        <v>-1</v>
      </c>
      <c r="CB21" s="66">
        <f t="shared" si="2"/>
        <v>-1</v>
      </c>
      <c r="CC21" s="66">
        <f t="shared" si="3"/>
        <v>-1</v>
      </c>
      <c r="CD21" s="66">
        <f t="shared" si="4"/>
        <v>-1</v>
      </c>
      <c r="CE21" s="66">
        <f t="shared" si="5"/>
        <v>-1</v>
      </c>
      <c r="CF21" s="66">
        <f t="shared" si="6"/>
        <v>-1</v>
      </c>
      <c r="CG21" s="66">
        <f t="shared" si="7"/>
        <v>-1</v>
      </c>
    </row>
    <row r="22" spans="1:85" x14ac:dyDescent="0.25">
      <c r="A22" s="14" t="s">
        <v>446</v>
      </c>
      <c r="B22" s="73">
        <v>2926.18</v>
      </c>
      <c r="C22" s="73">
        <v>107.86</v>
      </c>
      <c r="D22" s="73">
        <v>5303.87</v>
      </c>
      <c r="E22" s="73">
        <v>8612.4500000000007</v>
      </c>
      <c r="F22" s="73">
        <v>5031.2299999999996</v>
      </c>
      <c r="G22" s="73">
        <v>19804.57</v>
      </c>
      <c r="H22" s="73">
        <v>336.15</v>
      </c>
      <c r="I22" s="73"/>
      <c r="J22" s="73"/>
      <c r="K22" s="73"/>
      <c r="L22" s="73"/>
      <c r="M22" s="73" t="s">
        <v>368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90"/>
      <c r="BZ22" s="28" t="e">
        <f t="shared" si="0"/>
        <v>#DIV/0!</v>
      </c>
      <c r="CA22" s="66">
        <f t="shared" si="1"/>
        <v>-1</v>
      </c>
      <c r="CB22" s="66">
        <f t="shared" si="2"/>
        <v>-1</v>
      </c>
      <c r="CC22" s="66">
        <f t="shared" si="3"/>
        <v>-1</v>
      </c>
      <c r="CD22" s="66">
        <f t="shared" si="4"/>
        <v>-1</v>
      </c>
      <c r="CE22" s="66">
        <f t="shared" si="5"/>
        <v>-1</v>
      </c>
      <c r="CF22" s="66">
        <f t="shared" si="6"/>
        <v>-1</v>
      </c>
      <c r="CG22" s="66">
        <f t="shared" si="7"/>
        <v>-1</v>
      </c>
    </row>
    <row r="23" spans="1:85" x14ac:dyDescent="0.25">
      <c r="A23" s="45" t="s">
        <v>447</v>
      </c>
      <c r="B23" s="73">
        <v>34429.949999999997</v>
      </c>
      <c r="C23" s="73">
        <v>143.80000000000001</v>
      </c>
      <c r="D23" s="73">
        <v>27226.42</v>
      </c>
      <c r="E23" s="73">
        <v>4353.51</v>
      </c>
      <c r="F23" s="73">
        <v>3322.31</v>
      </c>
      <c r="G23" s="73">
        <v>4376.3500000000004</v>
      </c>
      <c r="H23" s="73">
        <v>2377.8200000000002</v>
      </c>
      <c r="I23" s="73"/>
      <c r="J23" s="73"/>
      <c r="K23" s="73"/>
      <c r="L23" s="73"/>
      <c r="M23" s="73" t="s">
        <v>416</v>
      </c>
      <c r="N23" s="73">
        <v>2.3855214916768102</v>
      </c>
      <c r="O23" s="73">
        <v>162.09932327522301</v>
      </c>
      <c r="P23" s="73">
        <v>10.205161059422799</v>
      </c>
      <c r="Q23" s="73">
        <v>9.9230960907952106</v>
      </c>
      <c r="R23" s="73">
        <v>11.1858603617867</v>
      </c>
      <c r="S23" s="73">
        <v>1.1456573688102201</v>
      </c>
      <c r="T23" s="73">
        <v>34.404886327320803</v>
      </c>
      <c r="U23" s="73">
        <v>787.70224612662503</v>
      </c>
      <c r="V23" s="73">
        <v>34429.810364909099</v>
      </c>
      <c r="W23" s="73">
        <v>32.389420309402503</v>
      </c>
      <c r="X23" s="73">
        <v>10.958641616257699</v>
      </c>
      <c r="Y23" s="73">
        <v>11.1979810931313</v>
      </c>
      <c r="Z23" s="73">
        <v>6.7996294556176498</v>
      </c>
      <c r="AA23" s="73">
        <v>1.37244207896556</v>
      </c>
      <c r="AB23" s="73">
        <v>453.06205180599801</v>
      </c>
      <c r="AC23" s="73">
        <v>453.06205180599801</v>
      </c>
      <c r="AD23" s="73">
        <v>0</v>
      </c>
      <c r="AE23" s="73">
        <v>14.319205104221</v>
      </c>
      <c r="AF23" s="73">
        <v>1.41188285237033</v>
      </c>
      <c r="AG23" s="73">
        <v>54.475936928320003</v>
      </c>
      <c r="AH23" s="73">
        <v>25.090789429539502</v>
      </c>
      <c r="AI23" s="73">
        <v>34.201729007951798</v>
      </c>
      <c r="AJ23" s="73">
        <v>1.3821914384643399</v>
      </c>
      <c r="AK23" s="73">
        <v>143.80017177381501</v>
      </c>
      <c r="AL23" s="73">
        <v>0</v>
      </c>
      <c r="AM23" s="73">
        <v>2569.5921436777799</v>
      </c>
      <c r="AN23" s="73">
        <v>24503.631641179301</v>
      </c>
      <c r="AO23" s="73">
        <v>2722.6290739227302</v>
      </c>
      <c r="AP23" s="73">
        <v>27226.260715101998</v>
      </c>
      <c r="AQ23" s="73">
        <v>9.7521950385467196E-3</v>
      </c>
      <c r="AR23" s="73">
        <v>51.895941644681201</v>
      </c>
      <c r="AS23" s="73">
        <v>62.192606110330203</v>
      </c>
      <c r="AT23" s="73">
        <v>744.52884729018501</v>
      </c>
      <c r="AU23" s="73">
        <v>43.868444622133303</v>
      </c>
      <c r="AV23" s="73">
        <v>58.399217302252303</v>
      </c>
      <c r="AW23" s="73">
        <v>154.706609086431</v>
      </c>
      <c r="AX23" s="73">
        <v>48.4410084711838</v>
      </c>
      <c r="AY23" s="73">
        <v>1.5933347372200699</v>
      </c>
      <c r="AZ23" s="73">
        <v>16.904869516771502</v>
      </c>
      <c r="BA23" s="73">
        <v>4353.4757666778696</v>
      </c>
      <c r="BB23" s="73">
        <v>3322.3070335898801</v>
      </c>
      <c r="BC23" s="73">
        <v>1031.1687330879899</v>
      </c>
      <c r="BD23" s="73">
        <v>0.15863989704415299</v>
      </c>
      <c r="BE23" s="73">
        <v>0.37349162035709299</v>
      </c>
      <c r="BF23" s="73">
        <v>1046.61076013211</v>
      </c>
      <c r="BG23" s="73">
        <v>13.096991258067501</v>
      </c>
      <c r="BH23" s="73">
        <v>289.568011552097</v>
      </c>
      <c r="BI23" s="73">
        <v>68.293838694753404</v>
      </c>
      <c r="BJ23" s="73">
        <v>36.664762562638302</v>
      </c>
      <c r="BK23" s="73">
        <v>724.94457640429198</v>
      </c>
      <c r="BL23" s="73">
        <v>15.3359872359406</v>
      </c>
      <c r="BM23" s="73">
        <v>122.539817044153</v>
      </c>
      <c r="BN23" s="73">
        <v>621.65375631246002</v>
      </c>
      <c r="BO23" s="73">
        <v>12.2962982655832</v>
      </c>
      <c r="BP23" s="73">
        <v>4376.0016114647597</v>
      </c>
      <c r="BQ23" s="73">
        <v>242.157205561094</v>
      </c>
      <c r="BR23" s="73">
        <v>72.978370467457097</v>
      </c>
      <c r="BS23" s="73">
        <v>9.8508936086039007</v>
      </c>
      <c r="BT23" s="73">
        <v>266.210843563813</v>
      </c>
      <c r="BU23" s="73">
        <v>0.38120592724747099</v>
      </c>
      <c r="BV23" s="73">
        <v>113.248952798855</v>
      </c>
      <c r="BW23" s="73">
        <v>2377.8114246536202</v>
      </c>
      <c r="BX23" s="73">
        <v>460.96827531391301</v>
      </c>
      <c r="BY23" s="90"/>
      <c r="BZ23" s="28">
        <f t="shared" si="0"/>
        <v>0</v>
      </c>
      <c r="CA23" s="66">
        <f t="shared" si="1"/>
        <v>-4.0556286285075098E-6</v>
      </c>
      <c r="CB23" s="66">
        <f t="shared" si="2"/>
        <v>1.1945327885798168E-6</v>
      </c>
      <c r="CC23" s="66">
        <f t="shared" si="3"/>
        <v>-5.850379814896568E-6</v>
      </c>
      <c r="CD23" s="66">
        <f t="shared" si="4"/>
        <v>-7.8633842877594127E-6</v>
      </c>
      <c r="CE23" s="66">
        <f t="shared" si="5"/>
        <v>-8.9287577613919649E-7</v>
      </c>
      <c r="CF23" s="66">
        <f t="shared" si="6"/>
        <v>-7.9607100721080685E-5</v>
      </c>
      <c r="CG23" s="66">
        <f t="shared" si="7"/>
        <v>-3.6063900463385341E-6</v>
      </c>
    </row>
    <row r="24" spans="1:85" x14ac:dyDescent="0.25">
      <c r="A24" s="14" t="s">
        <v>448</v>
      </c>
      <c r="B24" s="73">
        <v>1518.94</v>
      </c>
      <c r="C24" s="73">
        <v>26.22</v>
      </c>
      <c r="D24" s="73">
        <v>3701.94</v>
      </c>
      <c r="E24" s="73">
        <v>1461.37</v>
      </c>
      <c r="F24" s="73">
        <v>1088</v>
      </c>
      <c r="G24" s="73">
        <v>149.13</v>
      </c>
      <c r="H24" s="73">
        <v>20441.900000000001</v>
      </c>
      <c r="I24" s="73"/>
      <c r="J24" s="73"/>
      <c r="K24" s="73"/>
      <c r="L24" s="73"/>
      <c r="M24" s="73" t="s">
        <v>417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90"/>
      <c r="BZ24" s="28" t="e">
        <f t="shared" si="0"/>
        <v>#DIV/0!</v>
      </c>
      <c r="CA24" s="66">
        <f t="shared" si="1"/>
        <v>-1</v>
      </c>
      <c r="CB24" s="66">
        <f t="shared" si="2"/>
        <v>-1</v>
      </c>
      <c r="CC24" s="66">
        <f t="shared" si="3"/>
        <v>-1</v>
      </c>
      <c r="CD24" s="66">
        <f t="shared" si="4"/>
        <v>-1</v>
      </c>
      <c r="CE24" s="66">
        <f t="shared" si="5"/>
        <v>-1</v>
      </c>
      <c r="CF24" s="66">
        <f t="shared" si="6"/>
        <v>-1</v>
      </c>
      <c r="CG24" s="66">
        <f t="shared" si="7"/>
        <v>-1</v>
      </c>
    </row>
    <row r="25" spans="1:85" x14ac:dyDescent="0.25">
      <c r="A25" s="14" t="s">
        <v>449</v>
      </c>
      <c r="B25" s="73">
        <v>5112.32</v>
      </c>
      <c r="C25" s="73">
        <v>160.75</v>
      </c>
      <c r="D25" s="73">
        <v>5182.01</v>
      </c>
      <c r="E25" s="73">
        <v>2239</v>
      </c>
      <c r="F25" s="73">
        <v>1670.16</v>
      </c>
      <c r="G25" s="73">
        <v>11560.83</v>
      </c>
      <c r="H25" s="73">
        <v>4362.78</v>
      </c>
      <c r="I25" s="73"/>
      <c r="J25" s="73"/>
      <c r="K25" s="73"/>
      <c r="L25" s="73"/>
      <c r="M25" s="73" t="s">
        <v>418</v>
      </c>
      <c r="N25" s="73">
        <v>0</v>
      </c>
      <c r="O25" s="73">
        <v>32.9369073370923</v>
      </c>
      <c r="P25" s="73">
        <v>0.66172396779642695</v>
      </c>
      <c r="Q25" s="73">
        <v>0.66172396779642695</v>
      </c>
      <c r="R25" s="73">
        <v>0.19216205377073001</v>
      </c>
      <c r="S25" s="73">
        <v>0</v>
      </c>
      <c r="T25" s="73">
        <v>4.8780993032505897</v>
      </c>
      <c r="U25" s="73">
        <v>403.80298151586902</v>
      </c>
      <c r="V25" s="73">
        <v>2647.6735256614602</v>
      </c>
      <c r="W25" s="73">
        <v>4.8739474371793499</v>
      </c>
      <c r="X25" s="73">
        <v>11.7693271637102</v>
      </c>
      <c r="Y25" s="73">
        <v>2.24475383993363</v>
      </c>
      <c r="Z25" s="73">
        <v>134.96932889313601</v>
      </c>
      <c r="AA25" s="73">
        <v>0</v>
      </c>
      <c r="AB25" s="73">
        <v>169.83339572138399</v>
      </c>
      <c r="AC25" s="73">
        <v>169.83339572138399</v>
      </c>
      <c r="AD25" s="73">
        <v>0</v>
      </c>
      <c r="AE25" s="73">
        <v>3.8328560376560699</v>
      </c>
      <c r="AF25" s="73">
        <v>1.00937893059299E-3</v>
      </c>
      <c r="AG25" s="73">
        <v>30.1531321274391</v>
      </c>
      <c r="AH25" s="73">
        <v>57.8004282676633</v>
      </c>
      <c r="AI25" s="73">
        <v>0</v>
      </c>
      <c r="AJ25" s="73">
        <v>3.4024941994741702E-2</v>
      </c>
      <c r="AK25" s="73">
        <v>116.992234665476</v>
      </c>
      <c r="AL25" s="73">
        <v>0</v>
      </c>
      <c r="AM25" s="73">
        <v>1644.5701583653799</v>
      </c>
      <c r="AN25" s="73">
        <v>3215.23647315266</v>
      </c>
      <c r="AO25" s="73">
        <v>357.24934507063199</v>
      </c>
      <c r="AP25" s="73">
        <v>3572.4858182233002</v>
      </c>
      <c r="AQ25" s="73">
        <v>0</v>
      </c>
      <c r="AR25" s="73">
        <v>4.0812363334369497</v>
      </c>
      <c r="AS25" s="73">
        <v>4.9310303302523799</v>
      </c>
      <c r="AT25" s="73">
        <v>470.90317800358702</v>
      </c>
      <c r="AU25" s="73">
        <v>5.88383153739312</v>
      </c>
      <c r="AV25" s="73">
        <v>7.9347519509250999</v>
      </c>
      <c r="AW25" s="73">
        <v>20.980695042356199</v>
      </c>
      <c r="AX25" s="73">
        <v>4.3439016191846198</v>
      </c>
      <c r="AY25" s="73">
        <v>9.3560264444407307E-2</v>
      </c>
      <c r="AZ25" s="73">
        <v>2.0935886132596901</v>
      </c>
      <c r="BA25" s="73">
        <v>1413.7562029917699</v>
      </c>
      <c r="BB25" s="73">
        <v>871.25031499759905</v>
      </c>
      <c r="BC25" s="73">
        <v>542.50588799417903</v>
      </c>
      <c r="BD25" s="73">
        <v>1.8058881374802199E-2</v>
      </c>
      <c r="BE25" s="73">
        <v>9.6548974134272103E-2</v>
      </c>
      <c r="BF25" s="73">
        <v>341.32317280119099</v>
      </c>
      <c r="BG25" s="73">
        <v>2.0860008157101401E-2</v>
      </c>
      <c r="BH25" s="73">
        <v>49.385233859135496</v>
      </c>
      <c r="BI25" s="73">
        <v>9.4717976944614399</v>
      </c>
      <c r="BJ25" s="73">
        <v>5.0809625231898501</v>
      </c>
      <c r="BK25" s="73">
        <v>123.44172095823799</v>
      </c>
      <c r="BL25" s="73">
        <v>2.4784278206966701</v>
      </c>
      <c r="BM25" s="73">
        <v>10.9747854443691</v>
      </c>
      <c r="BN25" s="73">
        <v>263.96696952110102</v>
      </c>
      <c r="BO25" s="73">
        <v>21.2088449744294</v>
      </c>
      <c r="BP25" s="73">
        <v>11549.828670482801</v>
      </c>
      <c r="BQ25" s="73">
        <v>42.623335187332103</v>
      </c>
      <c r="BR25" s="73">
        <v>178.89654774494599</v>
      </c>
      <c r="BS25" s="73">
        <v>5.9673956473486903E-2</v>
      </c>
      <c r="BT25" s="73">
        <v>404.02284735715898</v>
      </c>
      <c r="BU25" s="73">
        <v>0</v>
      </c>
      <c r="BV25" s="73">
        <v>35.593999280759597</v>
      </c>
      <c r="BW25" s="73">
        <v>1599.86492046384</v>
      </c>
      <c r="BX25" s="73">
        <v>222.69340327077401</v>
      </c>
      <c r="BY25" s="90"/>
      <c r="BZ25" s="28">
        <f t="shared" si="0"/>
        <v>0</v>
      </c>
      <c r="CA25" s="66">
        <f t="shared" si="1"/>
        <v>-0.4820994136397056</v>
      </c>
      <c r="CB25" s="66">
        <f t="shared" si="2"/>
        <v>-0.2722100487373188</v>
      </c>
      <c r="CC25" s="66">
        <f t="shared" si="3"/>
        <v>-0.31059843222546851</v>
      </c>
      <c r="CD25" s="66">
        <f t="shared" si="4"/>
        <v>-0.36857695266111212</v>
      </c>
      <c r="CE25" s="66">
        <f t="shared" si="5"/>
        <v>-0.47834320364659733</v>
      </c>
      <c r="CF25" s="66">
        <f t="shared" si="6"/>
        <v>-9.5160377907116856E-4</v>
      </c>
      <c r="CG25" s="66">
        <f t="shared" si="7"/>
        <v>-0.63329232267869562</v>
      </c>
    </row>
    <row r="26" spans="1:85" x14ac:dyDescent="0.25">
      <c r="A26" s="14" t="s">
        <v>450</v>
      </c>
      <c r="B26" s="73">
        <v>9113.4</v>
      </c>
      <c r="C26" s="73">
        <v>157.32</v>
      </c>
      <c r="D26" s="73">
        <v>11098.95</v>
      </c>
      <c r="E26" s="73">
        <v>5882.73</v>
      </c>
      <c r="F26" s="73">
        <v>4731.3900000000003</v>
      </c>
      <c r="G26" s="73">
        <v>19157.66</v>
      </c>
      <c r="H26" s="73">
        <v>17845.939999999999</v>
      </c>
      <c r="I26" s="73"/>
      <c r="J26" s="73"/>
      <c r="K26" s="73"/>
      <c r="L26" s="73"/>
      <c r="M26" s="73" t="s">
        <v>419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0</v>
      </c>
      <c r="AM26" s="73">
        <v>0</v>
      </c>
      <c r="AN26" s="73">
        <v>0</v>
      </c>
      <c r="AO26" s="73">
        <v>0</v>
      </c>
      <c r="AP26" s="73">
        <v>0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73">
        <v>0</v>
      </c>
      <c r="BC26" s="73">
        <v>0</v>
      </c>
      <c r="BD26" s="73">
        <v>0</v>
      </c>
      <c r="BE26" s="73">
        <v>0</v>
      </c>
      <c r="BF26" s="73">
        <v>0</v>
      </c>
      <c r="BG26" s="73">
        <v>0</v>
      </c>
      <c r="BH26" s="73">
        <v>0</v>
      </c>
      <c r="BI26" s="73">
        <v>0</v>
      </c>
      <c r="BJ26" s="73">
        <v>0</v>
      </c>
      <c r="BK26" s="73">
        <v>0</v>
      </c>
      <c r="BL26" s="73">
        <v>0</v>
      </c>
      <c r="BM26" s="73">
        <v>0</v>
      </c>
      <c r="BN26" s="73">
        <v>0</v>
      </c>
      <c r="BO26" s="73">
        <v>0</v>
      </c>
      <c r="BP26" s="73">
        <v>0</v>
      </c>
      <c r="BQ26" s="73">
        <v>0</v>
      </c>
      <c r="BR26" s="73">
        <v>0</v>
      </c>
      <c r="BS26" s="73">
        <v>0</v>
      </c>
      <c r="BT26" s="73">
        <v>0</v>
      </c>
      <c r="BU26" s="73">
        <v>0</v>
      </c>
      <c r="BV26" s="73">
        <v>0</v>
      </c>
      <c r="BW26" s="73">
        <v>0</v>
      </c>
      <c r="BX26" s="73">
        <v>0</v>
      </c>
      <c r="BY26" s="90"/>
      <c r="BZ26" s="28" t="e">
        <f t="shared" si="0"/>
        <v>#DIV/0!</v>
      </c>
      <c r="CA26" s="66">
        <f t="shared" si="1"/>
        <v>-1</v>
      </c>
      <c r="CB26" s="66">
        <f t="shared" si="2"/>
        <v>-1</v>
      </c>
      <c r="CC26" s="66">
        <f t="shared" si="3"/>
        <v>-1</v>
      </c>
      <c r="CD26" s="66">
        <f t="shared" si="4"/>
        <v>-1</v>
      </c>
      <c r="CE26" s="66">
        <f t="shared" si="5"/>
        <v>-1</v>
      </c>
      <c r="CF26" s="66">
        <f t="shared" si="6"/>
        <v>-1</v>
      </c>
      <c r="CG26" s="66">
        <f t="shared" si="7"/>
        <v>-1</v>
      </c>
    </row>
    <row r="27" spans="1:85" x14ac:dyDescent="0.25">
      <c r="A27" s="14" t="s">
        <v>451</v>
      </c>
      <c r="B27" s="73">
        <v>4186.68</v>
      </c>
      <c r="C27" s="73">
        <v>2.14</v>
      </c>
      <c r="D27" s="73">
        <v>27172.86</v>
      </c>
      <c r="E27" s="73">
        <v>6347.49</v>
      </c>
      <c r="F27" s="73">
        <v>3650.46</v>
      </c>
      <c r="G27" s="73">
        <v>66299.33</v>
      </c>
      <c r="H27" s="73">
        <v>56</v>
      </c>
      <c r="I27" s="73"/>
      <c r="J27" s="73"/>
      <c r="K27" s="73"/>
      <c r="L27" s="73"/>
      <c r="M27" s="73" t="s">
        <v>369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0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90"/>
      <c r="BZ27" s="28" t="e">
        <f t="shared" si="0"/>
        <v>#DIV/0!</v>
      </c>
      <c r="CA27" s="66">
        <f t="shared" si="1"/>
        <v>-1</v>
      </c>
      <c r="CB27" s="66">
        <f t="shared" si="2"/>
        <v>-1</v>
      </c>
      <c r="CC27" s="66">
        <f t="shared" si="3"/>
        <v>-1</v>
      </c>
      <c r="CD27" s="66">
        <f t="shared" si="4"/>
        <v>-1</v>
      </c>
      <c r="CE27" s="66">
        <f t="shared" si="5"/>
        <v>-1</v>
      </c>
      <c r="CF27" s="66">
        <f t="shared" si="6"/>
        <v>-1</v>
      </c>
      <c r="CG27" s="66">
        <f t="shared" si="7"/>
        <v>-1</v>
      </c>
    </row>
    <row r="28" spans="1:85" x14ac:dyDescent="0.25">
      <c r="A28" s="14" t="s">
        <v>452</v>
      </c>
      <c r="B28" s="73">
        <v>19372.55</v>
      </c>
      <c r="C28" s="73">
        <v>382.52</v>
      </c>
      <c r="D28" s="73">
        <v>44864.89</v>
      </c>
      <c r="E28" s="73">
        <v>15093.67</v>
      </c>
      <c r="F28" s="73">
        <v>10931.35</v>
      </c>
      <c r="G28" s="73">
        <v>159742.19</v>
      </c>
      <c r="H28" s="73">
        <v>7979.02</v>
      </c>
      <c r="I28" s="73"/>
      <c r="J28" s="73"/>
      <c r="K28" s="73"/>
      <c r="L28" s="73"/>
      <c r="M28" s="73" t="s">
        <v>420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0</v>
      </c>
      <c r="AK28" s="73">
        <v>0</v>
      </c>
      <c r="AL28" s="73">
        <v>0</v>
      </c>
      <c r="AM28" s="73">
        <v>0</v>
      </c>
      <c r="AN28" s="73">
        <v>0</v>
      </c>
      <c r="AO28" s="73">
        <v>0</v>
      </c>
      <c r="AP28" s="73">
        <v>0</v>
      </c>
      <c r="AQ28" s="73">
        <v>0</v>
      </c>
      <c r="AR28" s="73">
        <v>0</v>
      </c>
      <c r="AS28" s="73">
        <v>0</v>
      </c>
      <c r="AT28" s="73">
        <v>0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73">
        <v>0</v>
      </c>
      <c r="BB28" s="73">
        <v>0</v>
      </c>
      <c r="BC28" s="73">
        <v>0</v>
      </c>
      <c r="BD28" s="73">
        <v>0</v>
      </c>
      <c r="BE28" s="73">
        <v>0</v>
      </c>
      <c r="BF28" s="73">
        <v>0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0</v>
      </c>
      <c r="BM28" s="73">
        <v>0</v>
      </c>
      <c r="BN28" s="73">
        <v>0</v>
      </c>
      <c r="BO28" s="73">
        <v>0</v>
      </c>
      <c r="BP28" s="73">
        <v>0</v>
      </c>
      <c r="BQ28" s="73">
        <v>0</v>
      </c>
      <c r="BR28" s="73">
        <v>0</v>
      </c>
      <c r="BS28" s="73">
        <v>0</v>
      </c>
      <c r="BT28" s="73">
        <v>0</v>
      </c>
      <c r="BU28" s="73">
        <v>0</v>
      </c>
      <c r="BV28" s="73">
        <v>0</v>
      </c>
      <c r="BW28" s="73">
        <v>0</v>
      </c>
      <c r="BX28" s="73">
        <v>0</v>
      </c>
      <c r="BY28" s="90"/>
      <c r="BZ28" s="28" t="e">
        <f t="shared" si="0"/>
        <v>#DIV/0!</v>
      </c>
      <c r="CA28" s="66">
        <f t="shared" si="1"/>
        <v>-1</v>
      </c>
      <c r="CB28" s="66">
        <f t="shared" si="2"/>
        <v>-1</v>
      </c>
      <c r="CC28" s="66">
        <f t="shared" si="3"/>
        <v>-1</v>
      </c>
      <c r="CD28" s="66">
        <f t="shared" si="4"/>
        <v>-1</v>
      </c>
      <c r="CE28" s="66">
        <f t="shared" si="5"/>
        <v>-1</v>
      </c>
      <c r="CF28" s="66">
        <f t="shared" si="6"/>
        <v>-1</v>
      </c>
      <c r="CG28" s="66">
        <f t="shared" si="7"/>
        <v>-1</v>
      </c>
    </row>
    <row r="29" spans="1:85" x14ac:dyDescent="0.25">
      <c r="A29" s="14" t="s">
        <v>453</v>
      </c>
      <c r="B29" s="73">
        <v>5246.76</v>
      </c>
      <c r="C29" s="73">
        <v>81.66</v>
      </c>
      <c r="D29" s="73">
        <v>10000.93</v>
      </c>
      <c r="E29" s="73">
        <v>22969.32</v>
      </c>
      <c r="F29" s="73">
        <v>13426.67</v>
      </c>
      <c r="G29" s="73">
        <v>23716.01</v>
      </c>
      <c r="H29" s="73">
        <v>6868.67</v>
      </c>
      <c r="I29" s="73"/>
      <c r="J29" s="73"/>
      <c r="K29" s="73"/>
      <c r="L29" s="73"/>
      <c r="M29" s="73" t="s">
        <v>421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90"/>
      <c r="BZ29" s="28" t="e">
        <f t="shared" si="0"/>
        <v>#DIV/0!</v>
      </c>
      <c r="CA29" s="66">
        <f t="shared" si="1"/>
        <v>-1</v>
      </c>
      <c r="CB29" s="66">
        <f t="shared" si="2"/>
        <v>-1</v>
      </c>
      <c r="CC29" s="66">
        <f t="shared" si="3"/>
        <v>-1</v>
      </c>
      <c r="CD29" s="66">
        <f t="shared" si="4"/>
        <v>-1</v>
      </c>
      <c r="CE29" s="66">
        <f t="shared" si="5"/>
        <v>-1</v>
      </c>
      <c r="CF29" s="66">
        <f t="shared" si="6"/>
        <v>-1</v>
      </c>
      <c r="CG29" s="66">
        <f t="shared" si="7"/>
        <v>-1</v>
      </c>
    </row>
    <row r="30" spans="1:85" x14ac:dyDescent="0.25">
      <c r="A30" s="14" t="s">
        <v>454</v>
      </c>
      <c r="B30" s="73">
        <v>21516.6</v>
      </c>
      <c r="C30" s="73">
        <v>251.74</v>
      </c>
      <c r="D30" s="73">
        <v>24408.04</v>
      </c>
      <c r="E30" s="73">
        <v>4853.57</v>
      </c>
      <c r="F30" s="73">
        <v>4012.92</v>
      </c>
      <c r="G30" s="73">
        <v>3018.6</v>
      </c>
      <c r="H30" s="73">
        <v>17182.099999999999</v>
      </c>
      <c r="I30" s="73"/>
      <c r="J30" s="73"/>
      <c r="K30" s="73"/>
      <c r="L30" s="73"/>
      <c r="M30" s="73" t="s">
        <v>422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AL30" s="73">
        <v>0</v>
      </c>
      <c r="AM30" s="73">
        <v>0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73">
        <v>0</v>
      </c>
      <c r="AT30" s="73">
        <v>0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  <c r="BG30" s="73">
        <v>0</v>
      </c>
      <c r="BH30" s="73">
        <v>0</v>
      </c>
      <c r="BI30" s="73">
        <v>0</v>
      </c>
      <c r="BJ30" s="73">
        <v>0</v>
      </c>
      <c r="BK30" s="73">
        <v>0</v>
      </c>
      <c r="BL30" s="73">
        <v>0</v>
      </c>
      <c r="BM30" s="73">
        <v>0</v>
      </c>
      <c r="BN30" s="73">
        <v>0</v>
      </c>
      <c r="BO30" s="73">
        <v>0</v>
      </c>
      <c r="BP30" s="73">
        <v>0</v>
      </c>
      <c r="BQ30" s="73">
        <v>0</v>
      </c>
      <c r="BR30" s="73">
        <v>0</v>
      </c>
      <c r="BS30" s="73">
        <v>0</v>
      </c>
      <c r="BT30" s="73">
        <v>0</v>
      </c>
      <c r="BU30" s="73">
        <v>0</v>
      </c>
      <c r="BV30" s="73">
        <v>0</v>
      </c>
      <c r="BW30" s="73">
        <v>0</v>
      </c>
      <c r="BX30" s="73">
        <v>0</v>
      </c>
      <c r="BY30" s="90"/>
      <c r="BZ30" s="28" t="e">
        <f t="shared" si="0"/>
        <v>#DIV/0!</v>
      </c>
      <c r="CA30" s="66">
        <f t="shared" si="1"/>
        <v>-1</v>
      </c>
      <c r="CB30" s="66">
        <f t="shared" si="2"/>
        <v>-1</v>
      </c>
      <c r="CC30" s="66">
        <f t="shared" si="3"/>
        <v>-1</v>
      </c>
      <c r="CD30" s="66">
        <f t="shared" si="4"/>
        <v>-1</v>
      </c>
      <c r="CE30" s="66">
        <f t="shared" si="5"/>
        <v>-1</v>
      </c>
      <c r="CF30" s="66">
        <f t="shared" si="6"/>
        <v>-1</v>
      </c>
      <c r="CG30" s="66">
        <f t="shared" si="7"/>
        <v>-1</v>
      </c>
    </row>
    <row r="31" spans="1:85" x14ac:dyDescent="0.25">
      <c r="A31" s="14" t="s">
        <v>455</v>
      </c>
      <c r="B31" s="73">
        <v>8830.73</v>
      </c>
      <c r="C31" s="73">
        <v>303.11</v>
      </c>
      <c r="D31" s="73">
        <v>23003.88</v>
      </c>
      <c r="E31" s="73">
        <v>9355.2000000000007</v>
      </c>
      <c r="F31" s="73">
        <v>6000.93</v>
      </c>
      <c r="G31" s="73">
        <v>32768.93</v>
      </c>
      <c r="H31" s="73">
        <v>873.19</v>
      </c>
      <c r="I31" s="73"/>
      <c r="J31" s="73"/>
      <c r="K31" s="73"/>
      <c r="L31" s="73"/>
      <c r="M31" s="73" t="s">
        <v>370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AL31" s="73">
        <v>0</v>
      </c>
      <c r="AM31" s="73">
        <v>0</v>
      </c>
      <c r="AN31" s="73">
        <v>0</v>
      </c>
      <c r="AO31" s="73">
        <v>0</v>
      </c>
      <c r="AP31" s="73">
        <v>0</v>
      </c>
      <c r="AQ31" s="73">
        <v>0</v>
      </c>
      <c r="AR31" s="73">
        <v>0</v>
      </c>
      <c r="AS31" s="73">
        <v>0</v>
      </c>
      <c r="AT31" s="73">
        <v>0</v>
      </c>
      <c r="AU31" s="73">
        <v>0</v>
      </c>
      <c r="AV31" s="73">
        <v>0</v>
      </c>
      <c r="AW31" s="73">
        <v>0</v>
      </c>
      <c r="AX31" s="73">
        <v>0</v>
      </c>
      <c r="AY31" s="73">
        <v>0</v>
      </c>
      <c r="AZ31" s="73">
        <v>0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0</v>
      </c>
      <c r="BG31" s="73">
        <v>0</v>
      </c>
      <c r="BH31" s="73">
        <v>0</v>
      </c>
      <c r="BI31" s="73">
        <v>0</v>
      </c>
      <c r="BJ31" s="73">
        <v>0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0</v>
      </c>
      <c r="BQ31" s="73">
        <v>0</v>
      </c>
      <c r="BR31" s="73">
        <v>0</v>
      </c>
      <c r="BS31" s="73">
        <v>0</v>
      </c>
      <c r="BT31" s="73">
        <v>0</v>
      </c>
      <c r="BU31" s="73">
        <v>0</v>
      </c>
      <c r="BV31" s="73">
        <v>0</v>
      </c>
      <c r="BW31" s="73">
        <v>0</v>
      </c>
      <c r="BX31" s="73">
        <v>0</v>
      </c>
      <c r="BY31" s="90"/>
      <c r="BZ31" s="28" t="e">
        <f t="shared" si="0"/>
        <v>#DIV/0!</v>
      </c>
      <c r="CA31" s="66">
        <f t="shared" si="1"/>
        <v>-1</v>
      </c>
      <c r="CB31" s="66">
        <f t="shared" si="2"/>
        <v>-1</v>
      </c>
      <c r="CC31" s="66">
        <f t="shared" si="3"/>
        <v>-1</v>
      </c>
      <c r="CD31" s="66">
        <f t="shared" si="4"/>
        <v>-1</v>
      </c>
      <c r="CE31" s="66">
        <f t="shared" si="5"/>
        <v>-1</v>
      </c>
      <c r="CF31" s="66">
        <f t="shared" si="6"/>
        <v>-1</v>
      </c>
      <c r="CG31" s="66">
        <f t="shared" si="7"/>
        <v>-1</v>
      </c>
    </row>
    <row r="32" spans="1:85" x14ac:dyDescent="0.25">
      <c r="A32" s="14" t="s">
        <v>456</v>
      </c>
      <c r="B32" s="73">
        <v>5237.13</v>
      </c>
      <c r="C32" s="73">
        <v>8.9499999999999993</v>
      </c>
      <c r="D32" s="73">
        <v>14846.53</v>
      </c>
      <c r="E32" s="73">
        <v>2259.31</v>
      </c>
      <c r="F32" s="73">
        <v>1411.9</v>
      </c>
      <c r="G32" s="73">
        <v>631.20000000000005</v>
      </c>
      <c r="H32" s="73">
        <v>804.56</v>
      </c>
      <c r="I32" s="73"/>
      <c r="J32" s="73"/>
      <c r="K32" s="73"/>
      <c r="L32" s="73"/>
      <c r="M32" s="73" t="s">
        <v>423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73"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0</v>
      </c>
      <c r="BB32" s="73">
        <v>0</v>
      </c>
      <c r="BC32" s="73"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0</v>
      </c>
      <c r="BS32" s="73">
        <v>0</v>
      </c>
      <c r="BT32" s="73">
        <v>0</v>
      </c>
      <c r="BU32" s="73">
        <v>0</v>
      </c>
      <c r="BV32" s="73">
        <v>0</v>
      </c>
      <c r="BW32" s="73">
        <v>0</v>
      </c>
      <c r="BX32" s="73">
        <v>0</v>
      </c>
      <c r="BY32" s="90"/>
      <c r="BZ32" s="28" t="e">
        <f t="shared" si="0"/>
        <v>#DIV/0!</v>
      </c>
      <c r="CA32" s="66">
        <f t="shared" si="1"/>
        <v>-1</v>
      </c>
      <c r="CB32" s="66">
        <f t="shared" si="2"/>
        <v>-1</v>
      </c>
      <c r="CC32" s="66">
        <f t="shared" si="3"/>
        <v>-1</v>
      </c>
      <c r="CD32" s="66">
        <f t="shared" si="4"/>
        <v>-1</v>
      </c>
      <c r="CE32" s="66">
        <f t="shared" si="5"/>
        <v>-1</v>
      </c>
      <c r="CF32" s="66">
        <f t="shared" si="6"/>
        <v>-1</v>
      </c>
      <c r="CG32" s="66">
        <f t="shared" si="7"/>
        <v>-1</v>
      </c>
    </row>
    <row r="33" spans="1:85" x14ac:dyDescent="0.25">
      <c r="A33" s="14" t="s">
        <v>457</v>
      </c>
      <c r="B33" s="73">
        <v>1367.06</v>
      </c>
      <c r="C33" s="73">
        <v>1.43</v>
      </c>
      <c r="D33" s="73">
        <v>889.08</v>
      </c>
      <c r="E33" s="73">
        <v>5600.79</v>
      </c>
      <c r="F33" s="73">
        <v>3195.05</v>
      </c>
      <c r="G33" s="73">
        <v>235.85</v>
      </c>
      <c r="H33" s="73">
        <v>24.63</v>
      </c>
      <c r="I33" s="73"/>
      <c r="J33" s="73"/>
      <c r="K33" s="73"/>
      <c r="L33" s="73"/>
      <c r="M33" s="73" t="s">
        <v>424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0</v>
      </c>
      <c r="AN33" s="73">
        <v>0</v>
      </c>
      <c r="AO33" s="73">
        <v>0</v>
      </c>
      <c r="AP33" s="73">
        <v>0</v>
      </c>
      <c r="AQ33" s="73">
        <v>0</v>
      </c>
      <c r="AR33" s="73">
        <v>0</v>
      </c>
      <c r="AS33" s="73">
        <v>0</v>
      </c>
      <c r="AT33" s="73">
        <v>0</v>
      </c>
      <c r="AU33" s="73">
        <v>0</v>
      </c>
      <c r="AV33" s="73">
        <v>0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0</v>
      </c>
      <c r="BC33" s="73">
        <v>0</v>
      </c>
      <c r="BD33" s="73">
        <v>0</v>
      </c>
      <c r="BE33" s="73">
        <v>0</v>
      </c>
      <c r="BF33" s="73">
        <v>0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90"/>
      <c r="BZ33" s="28" t="e">
        <f t="shared" si="0"/>
        <v>#DIV/0!</v>
      </c>
      <c r="CA33" s="66">
        <f t="shared" si="1"/>
        <v>-1</v>
      </c>
      <c r="CB33" s="66">
        <f t="shared" si="2"/>
        <v>-1</v>
      </c>
      <c r="CC33" s="66">
        <f t="shared" si="3"/>
        <v>-1</v>
      </c>
      <c r="CD33" s="66">
        <f t="shared" si="4"/>
        <v>-1</v>
      </c>
      <c r="CE33" s="66">
        <f t="shared" si="5"/>
        <v>-1</v>
      </c>
      <c r="CF33" s="66">
        <f t="shared" si="6"/>
        <v>-1</v>
      </c>
      <c r="CG33" s="66">
        <f t="shared" si="7"/>
        <v>-1</v>
      </c>
    </row>
    <row r="34" spans="1:85" x14ac:dyDescent="0.25">
      <c r="A34" s="14" t="s">
        <v>458</v>
      </c>
      <c r="B34" s="73">
        <v>36021.57</v>
      </c>
      <c r="C34" s="73">
        <v>296.35000000000002</v>
      </c>
      <c r="D34" s="73">
        <v>46896.52</v>
      </c>
      <c r="E34" s="73">
        <v>15269.88</v>
      </c>
      <c r="F34" s="73">
        <v>11178.67</v>
      </c>
      <c r="G34" s="73">
        <v>23395.96</v>
      </c>
      <c r="H34" s="73">
        <v>13256.89</v>
      </c>
      <c r="I34" s="73"/>
      <c r="J34" s="73"/>
      <c r="K34" s="73"/>
      <c r="L34" s="73"/>
      <c r="M34" s="73" t="s">
        <v>425</v>
      </c>
      <c r="N34" s="73">
        <v>13.090856112243801</v>
      </c>
      <c r="O34" s="73">
        <v>698.67207766143895</v>
      </c>
      <c r="P34" s="73">
        <v>38.274456406985898</v>
      </c>
      <c r="Q34" s="73">
        <v>37.323248214109498</v>
      </c>
      <c r="R34" s="73">
        <v>34.1035694780998</v>
      </c>
      <c r="S34" s="73">
        <v>6.2848343002551497</v>
      </c>
      <c r="T34" s="73">
        <v>195.807998178215</v>
      </c>
      <c r="U34" s="73">
        <v>12288.394512531901</v>
      </c>
      <c r="V34" s="73">
        <v>36021.707195313</v>
      </c>
      <c r="W34" s="73">
        <v>347.28695385349602</v>
      </c>
      <c r="X34" s="73">
        <v>1590.87239383305</v>
      </c>
      <c r="Y34" s="73">
        <v>61.882382752931299</v>
      </c>
      <c r="Z34" s="73">
        <v>25.946318650949401</v>
      </c>
      <c r="AA34" s="73">
        <v>7.5339691984545496</v>
      </c>
      <c r="AB34" s="73">
        <v>1269.52423916773</v>
      </c>
      <c r="AC34" s="73">
        <v>1269.52423916773</v>
      </c>
      <c r="AD34" s="73">
        <v>0</v>
      </c>
      <c r="AE34" s="73">
        <v>62.728832401741201</v>
      </c>
      <c r="AF34" s="73">
        <v>7.1749460805297396</v>
      </c>
      <c r="AG34" s="73">
        <v>300.38186145787699</v>
      </c>
      <c r="AH34" s="73">
        <v>301.87027046467898</v>
      </c>
      <c r="AI34" s="73">
        <v>203.49049530466399</v>
      </c>
      <c r="AJ34" s="73">
        <v>6.4319390165800403</v>
      </c>
      <c r="AK34" s="73">
        <v>296.35420231430101</v>
      </c>
      <c r="AL34" s="73">
        <v>0</v>
      </c>
      <c r="AM34" s="73">
        <v>15647.946642851201</v>
      </c>
      <c r="AN34" s="73">
        <v>42206.859718921602</v>
      </c>
      <c r="AO34" s="73">
        <v>4689.6391555261598</v>
      </c>
      <c r="AP34" s="73">
        <v>46896.498874447803</v>
      </c>
      <c r="AQ34" s="73">
        <v>5.3950365478761197E-2</v>
      </c>
      <c r="AR34" s="73">
        <v>372.09235298754902</v>
      </c>
      <c r="AS34" s="73">
        <v>126.68534602357801</v>
      </c>
      <c r="AT34" s="73">
        <v>4710.59829709311</v>
      </c>
      <c r="AU34" s="73">
        <v>137.636696083158</v>
      </c>
      <c r="AV34" s="73">
        <v>211.78543344301201</v>
      </c>
      <c r="AW34" s="73">
        <v>457.33572028968598</v>
      </c>
      <c r="AX34" s="73">
        <v>244.791167508721</v>
      </c>
      <c r="AY34" s="73">
        <v>7.68799755485374</v>
      </c>
      <c r="AZ34" s="73">
        <v>61.006098674250502</v>
      </c>
      <c r="BA34" s="73">
        <v>15270.2245798985</v>
      </c>
      <c r="BB34" s="73">
        <v>11179.078311671599</v>
      </c>
      <c r="BC34" s="73">
        <v>4091.1462682268698</v>
      </c>
      <c r="BD34" s="73">
        <v>0.28800697851044499</v>
      </c>
      <c r="BE34" s="73">
        <v>14.1565065012428</v>
      </c>
      <c r="BF34" s="73">
        <v>3606.9834722873502</v>
      </c>
      <c r="BG34" s="73">
        <v>32.9414725860766</v>
      </c>
      <c r="BH34" s="73">
        <v>1185.2536008002701</v>
      </c>
      <c r="BI34" s="73">
        <v>250.769848431687</v>
      </c>
      <c r="BJ34" s="73">
        <v>138.159011723628</v>
      </c>
      <c r="BK34" s="73">
        <v>2963.52786781637</v>
      </c>
      <c r="BL34" s="73">
        <v>1099.6419695818499</v>
      </c>
      <c r="BM34" s="73">
        <v>390.17962815875501</v>
      </c>
      <c r="BN34" s="73">
        <v>1222.6346071231301</v>
      </c>
      <c r="BO34" s="73">
        <v>127.255829687329</v>
      </c>
      <c r="BP34" s="73">
        <v>23395.7011702688</v>
      </c>
      <c r="BQ34" s="73">
        <v>1209.6031287287799</v>
      </c>
      <c r="BR34" s="73">
        <v>210.26656653097101</v>
      </c>
      <c r="BS34" s="73">
        <v>50.645311762109998</v>
      </c>
      <c r="BT34" s="73">
        <v>2503.3274127248701</v>
      </c>
      <c r="BU34" s="73">
        <v>1.9424367017642401</v>
      </c>
      <c r="BV34" s="73">
        <v>607.91581158045301</v>
      </c>
      <c r="BW34" s="73">
        <v>13256.829973109099</v>
      </c>
      <c r="BX34" s="73">
        <v>891.26838990559395</v>
      </c>
      <c r="BY34" s="90"/>
      <c r="BZ34" s="28">
        <f t="shared" si="0"/>
        <v>0</v>
      </c>
      <c r="CA34" s="66">
        <f t="shared" si="1"/>
        <v>3.8086988712629744E-6</v>
      </c>
      <c r="CB34" s="66">
        <f t="shared" si="2"/>
        <v>1.4180240597208821E-5</v>
      </c>
      <c r="CC34" s="66">
        <f t="shared" si="3"/>
        <v>-4.5047163826980598E-7</v>
      </c>
      <c r="CD34" s="66">
        <f t="shared" si="4"/>
        <v>2.2565986013069626E-5</v>
      </c>
      <c r="CE34" s="66">
        <f t="shared" si="5"/>
        <v>3.6525961639374081E-5</v>
      </c>
      <c r="CF34" s="66">
        <f t="shared" si="6"/>
        <v>-1.1063009647798681E-5</v>
      </c>
      <c r="CG34" s="66">
        <f t="shared" si="7"/>
        <v>-4.5279768407363837E-6</v>
      </c>
    </row>
    <row r="35" spans="1:85" x14ac:dyDescent="0.25">
      <c r="A35" s="14" t="s">
        <v>459</v>
      </c>
      <c r="B35" s="73">
        <v>3474.06</v>
      </c>
      <c r="C35" s="73">
        <v>115.29</v>
      </c>
      <c r="D35" s="73">
        <v>9922.48</v>
      </c>
      <c r="E35" s="73">
        <v>9743.36</v>
      </c>
      <c r="F35" s="73">
        <v>5704.93</v>
      </c>
      <c r="G35" s="73">
        <v>125087.98</v>
      </c>
      <c r="H35" s="73">
        <v>1443.56</v>
      </c>
      <c r="I35" s="73"/>
      <c r="J35" s="73"/>
      <c r="K35" s="73"/>
      <c r="L35" s="73"/>
      <c r="M35" s="73" t="s">
        <v>371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73">
        <v>0</v>
      </c>
      <c r="AJ35" s="73">
        <v>0</v>
      </c>
      <c r="AK35" s="73">
        <v>0</v>
      </c>
      <c r="AL35" s="73">
        <v>0</v>
      </c>
      <c r="AM35" s="73">
        <v>0</v>
      </c>
      <c r="AN35" s="73">
        <v>0</v>
      </c>
      <c r="AO35" s="73">
        <v>0</v>
      </c>
      <c r="AP35" s="73">
        <v>0</v>
      </c>
      <c r="AQ35" s="73">
        <v>0</v>
      </c>
      <c r="AR35" s="73">
        <v>0</v>
      </c>
      <c r="AS35" s="73">
        <v>0</v>
      </c>
      <c r="AT35" s="73">
        <v>0</v>
      </c>
      <c r="AU35" s="73">
        <v>0</v>
      </c>
      <c r="AV35" s="73">
        <v>0</v>
      </c>
      <c r="AW35" s="73">
        <v>0</v>
      </c>
      <c r="AX35" s="73">
        <v>0</v>
      </c>
      <c r="AY35" s="73">
        <v>0</v>
      </c>
      <c r="AZ35" s="73">
        <v>0</v>
      </c>
      <c r="BA35" s="73">
        <v>0</v>
      </c>
      <c r="BB35" s="73">
        <v>0</v>
      </c>
      <c r="BC35" s="73">
        <v>0</v>
      </c>
      <c r="BD35" s="73">
        <v>0</v>
      </c>
      <c r="BE35" s="73">
        <v>0</v>
      </c>
      <c r="BF35" s="73">
        <v>0</v>
      </c>
      <c r="BG35" s="73">
        <v>0</v>
      </c>
      <c r="BH35" s="73">
        <v>0</v>
      </c>
      <c r="BI35" s="73">
        <v>0</v>
      </c>
      <c r="BJ35" s="73">
        <v>0</v>
      </c>
      <c r="BK35" s="73">
        <v>0</v>
      </c>
      <c r="BL35" s="73">
        <v>0</v>
      </c>
      <c r="BM35" s="73">
        <v>0</v>
      </c>
      <c r="BN35" s="73">
        <v>0</v>
      </c>
      <c r="BO35" s="73">
        <v>0</v>
      </c>
      <c r="BP35" s="73">
        <v>0</v>
      </c>
      <c r="BQ35" s="73">
        <v>0</v>
      </c>
      <c r="BR35" s="73">
        <v>0</v>
      </c>
      <c r="BS35" s="73">
        <v>0</v>
      </c>
      <c r="BT35" s="73">
        <v>0</v>
      </c>
      <c r="BU35" s="73">
        <v>0</v>
      </c>
      <c r="BV35" s="73">
        <v>0</v>
      </c>
      <c r="BW35" s="73">
        <v>0</v>
      </c>
      <c r="BX35" s="73">
        <v>0</v>
      </c>
      <c r="BY35" s="90"/>
      <c r="BZ35" s="28" t="e">
        <f t="shared" si="0"/>
        <v>#DIV/0!</v>
      </c>
      <c r="CA35" s="66">
        <f t="shared" ref="CA35:CA51" si="9">IF(B35=0,"",(V35-B35)/B35)</f>
        <v>-1</v>
      </c>
      <c r="CB35" s="66">
        <f t="shared" ref="CB35:CB51" si="10">IF(C35=0,"",(AK35-C35)/C35)</f>
        <v>-1</v>
      </c>
      <c r="CC35" s="66">
        <f t="shared" ref="CC35:CC51" si="11">IF(D35=0,"",(AP35-D35)/D35)</f>
        <v>-1</v>
      </c>
      <c r="CD35" s="66">
        <f t="shared" ref="CD35:CD51" si="12">IF(E35=0,"",(BA35-E35)/E35)</f>
        <v>-1</v>
      </c>
      <c r="CE35" s="66">
        <f t="shared" ref="CE35:CE51" si="13">IF(F35=0,"",(BB35-F35)/F35)</f>
        <v>-1</v>
      </c>
      <c r="CF35" s="66">
        <f t="shared" ref="CF35:CF51" si="14">IF(G35=0,"",(BP35-G35)/G35)</f>
        <v>-1</v>
      </c>
      <c r="CG35" s="66">
        <f t="shared" ref="CG35:CG51" si="15">IF(H35=0,"",(BW35-H35)/H35)</f>
        <v>-1</v>
      </c>
    </row>
    <row r="36" spans="1:85" x14ac:dyDescent="0.25">
      <c r="A36" s="14" t="s">
        <v>460</v>
      </c>
      <c r="B36" s="73">
        <v>5707.07</v>
      </c>
      <c r="C36" s="73">
        <v>52.16</v>
      </c>
      <c r="D36" s="73">
        <v>20430.73</v>
      </c>
      <c r="E36" s="73">
        <v>5867.17</v>
      </c>
      <c r="F36" s="73">
        <v>3922.26</v>
      </c>
      <c r="G36" s="73">
        <v>15236.83</v>
      </c>
      <c r="H36" s="73">
        <v>2965.85</v>
      </c>
      <c r="I36" s="73"/>
      <c r="J36" s="73"/>
      <c r="K36" s="73"/>
      <c r="L36" s="73"/>
      <c r="M36" s="73" t="s">
        <v>426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  <c r="AM36" s="73">
        <v>0</v>
      </c>
      <c r="AN36" s="73">
        <v>0</v>
      </c>
      <c r="AO36" s="73">
        <v>0</v>
      </c>
      <c r="AP36" s="73">
        <v>0</v>
      </c>
      <c r="AQ36" s="73">
        <v>0</v>
      </c>
      <c r="AR36" s="73">
        <v>0</v>
      </c>
      <c r="AS36" s="73">
        <v>0</v>
      </c>
      <c r="AT36" s="73">
        <v>0</v>
      </c>
      <c r="AU36" s="73">
        <v>0</v>
      </c>
      <c r="AV36" s="73">
        <v>0</v>
      </c>
      <c r="AW36" s="73">
        <v>0</v>
      </c>
      <c r="AX36" s="73">
        <v>0</v>
      </c>
      <c r="AY36" s="73">
        <v>0</v>
      </c>
      <c r="AZ36" s="73">
        <v>0</v>
      </c>
      <c r="BA36" s="73">
        <v>0</v>
      </c>
      <c r="BB36" s="73">
        <v>0</v>
      </c>
      <c r="BC36" s="73">
        <v>0</v>
      </c>
      <c r="BD36" s="73">
        <v>0</v>
      </c>
      <c r="BE36" s="73">
        <v>0</v>
      </c>
      <c r="BF36" s="73">
        <v>0</v>
      </c>
      <c r="BG36" s="73">
        <v>0</v>
      </c>
      <c r="BH36" s="73">
        <v>0</v>
      </c>
      <c r="BI36" s="73">
        <v>0</v>
      </c>
      <c r="BJ36" s="73">
        <v>0</v>
      </c>
      <c r="BK36" s="73">
        <v>0</v>
      </c>
      <c r="BL36" s="73">
        <v>0</v>
      </c>
      <c r="BM36" s="73">
        <v>0</v>
      </c>
      <c r="BN36" s="73">
        <v>0</v>
      </c>
      <c r="BO36" s="73">
        <v>0</v>
      </c>
      <c r="BP36" s="73">
        <v>0</v>
      </c>
      <c r="BQ36" s="73">
        <v>0</v>
      </c>
      <c r="BR36" s="73">
        <v>0</v>
      </c>
      <c r="BS36" s="73">
        <v>0</v>
      </c>
      <c r="BT36" s="73">
        <v>0</v>
      </c>
      <c r="BU36" s="73">
        <v>0</v>
      </c>
      <c r="BV36" s="73">
        <v>0</v>
      </c>
      <c r="BW36" s="73">
        <v>0</v>
      </c>
      <c r="BX36" s="73">
        <v>0</v>
      </c>
      <c r="BY36" s="90"/>
      <c r="BZ36" s="28" t="e">
        <f t="shared" si="0"/>
        <v>#DIV/0!</v>
      </c>
      <c r="CA36" s="66">
        <f t="shared" si="9"/>
        <v>-1</v>
      </c>
      <c r="CB36" s="66">
        <f t="shared" si="10"/>
        <v>-1</v>
      </c>
      <c r="CC36" s="66">
        <f t="shared" si="11"/>
        <v>-1</v>
      </c>
      <c r="CD36" s="66">
        <f t="shared" si="12"/>
        <v>-1</v>
      </c>
      <c r="CE36" s="66">
        <f t="shared" si="13"/>
        <v>-1</v>
      </c>
      <c r="CF36" s="66">
        <f t="shared" si="14"/>
        <v>-1</v>
      </c>
      <c r="CG36" s="66">
        <f t="shared" si="15"/>
        <v>-1</v>
      </c>
    </row>
    <row r="37" spans="1:85" x14ac:dyDescent="0.25">
      <c r="A37" s="14" t="s">
        <v>461</v>
      </c>
      <c r="B37" s="73">
        <v>3947.66</v>
      </c>
      <c r="C37" s="73">
        <v>82.01</v>
      </c>
      <c r="D37" s="73">
        <v>11416.4</v>
      </c>
      <c r="E37" s="73">
        <v>2376.4499999999998</v>
      </c>
      <c r="F37" s="73">
        <v>1988.34</v>
      </c>
      <c r="G37" s="73">
        <v>3235.81</v>
      </c>
      <c r="H37" s="73">
        <v>7957.03</v>
      </c>
      <c r="I37" s="73"/>
      <c r="J37" s="73"/>
      <c r="K37" s="73"/>
      <c r="L37" s="73"/>
      <c r="M37" s="73" t="s">
        <v>427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0</v>
      </c>
      <c r="AL37" s="73">
        <v>0</v>
      </c>
      <c r="AM37" s="73">
        <v>0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0</v>
      </c>
      <c r="AT37" s="73">
        <v>0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  <c r="BA37" s="73">
        <v>0</v>
      </c>
      <c r="BB37" s="73">
        <v>0</v>
      </c>
      <c r="BC37" s="73">
        <v>0</v>
      </c>
      <c r="BD37" s="73">
        <v>0</v>
      </c>
      <c r="BE37" s="73">
        <v>0</v>
      </c>
      <c r="BF37" s="73">
        <v>0</v>
      </c>
      <c r="BG37" s="73">
        <v>0</v>
      </c>
      <c r="BH37" s="73">
        <v>0</v>
      </c>
      <c r="BI37" s="73">
        <v>0</v>
      </c>
      <c r="BJ37" s="73">
        <v>0</v>
      </c>
      <c r="BK37" s="73">
        <v>0</v>
      </c>
      <c r="BL37" s="73">
        <v>0</v>
      </c>
      <c r="BM37" s="73">
        <v>0</v>
      </c>
      <c r="BN37" s="73">
        <v>0</v>
      </c>
      <c r="BO37" s="73">
        <v>0</v>
      </c>
      <c r="BP37" s="73">
        <v>0</v>
      </c>
      <c r="BQ37" s="73">
        <v>0</v>
      </c>
      <c r="BR37" s="73">
        <v>0</v>
      </c>
      <c r="BS37" s="73">
        <v>0</v>
      </c>
      <c r="BT37" s="73">
        <v>0</v>
      </c>
      <c r="BU37" s="73">
        <v>0</v>
      </c>
      <c r="BV37" s="73">
        <v>0</v>
      </c>
      <c r="BW37" s="73">
        <v>0</v>
      </c>
      <c r="BX37" s="73">
        <v>0</v>
      </c>
      <c r="BY37" s="90"/>
      <c r="BZ37" s="28" t="e">
        <f t="shared" si="0"/>
        <v>#DIV/0!</v>
      </c>
      <c r="CA37" s="66">
        <f t="shared" si="9"/>
        <v>-1</v>
      </c>
      <c r="CB37" s="66">
        <f t="shared" si="10"/>
        <v>-1</v>
      </c>
      <c r="CC37" s="66">
        <f t="shared" si="11"/>
        <v>-1</v>
      </c>
      <c r="CD37" s="66">
        <f t="shared" si="12"/>
        <v>-1</v>
      </c>
      <c r="CE37" s="66">
        <f t="shared" si="13"/>
        <v>-1</v>
      </c>
      <c r="CF37" s="66">
        <f t="shared" si="14"/>
        <v>-1</v>
      </c>
      <c r="CG37" s="66">
        <f t="shared" si="15"/>
        <v>-1</v>
      </c>
    </row>
    <row r="38" spans="1:85" x14ac:dyDescent="0.25">
      <c r="A38" s="14" t="s">
        <v>462</v>
      </c>
      <c r="B38" s="73">
        <v>245.69</v>
      </c>
      <c r="C38" s="73">
        <v>0.22</v>
      </c>
      <c r="D38" s="73">
        <v>1140.1099999999999</v>
      </c>
      <c r="E38" s="73">
        <v>3537.52</v>
      </c>
      <c r="F38" s="73">
        <v>2000.79</v>
      </c>
      <c r="G38" s="73">
        <v>31.72</v>
      </c>
      <c r="H38" s="73">
        <v>81.88</v>
      </c>
      <c r="I38" s="73"/>
      <c r="J38" s="73"/>
      <c r="K38" s="73"/>
      <c r="L38" s="73"/>
      <c r="M38" s="73" t="s">
        <v>372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AL38" s="73">
        <v>0</v>
      </c>
      <c r="AM38" s="73">
        <v>0</v>
      </c>
      <c r="AN38" s="73">
        <v>0</v>
      </c>
      <c r="AO38" s="73">
        <v>0</v>
      </c>
      <c r="AP38" s="73">
        <v>0</v>
      </c>
      <c r="AQ38" s="73">
        <v>0</v>
      </c>
      <c r="AR38" s="73">
        <v>0</v>
      </c>
      <c r="AS38" s="73">
        <v>0</v>
      </c>
      <c r="AT38" s="73">
        <v>0</v>
      </c>
      <c r="AU38" s="73">
        <v>0</v>
      </c>
      <c r="AV38" s="73">
        <v>0</v>
      </c>
      <c r="AW38" s="73">
        <v>0</v>
      </c>
      <c r="AX38" s="73">
        <v>0</v>
      </c>
      <c r="AY38" s="73">
        <v>0</v>
      </c>
      <c r="AZ38" s="73">
        <v>0</v>
      </c>
      <c r="BA38" s="73">
        <v>0</v>
      </c>
      <c r="BB38" s="73">
        <v>0</v>
      </c>
      <c r="BC38" s="73">
        <v>0</v>
      </c>
      <c r="BD38" s="73">
        <v>0</v>
      </c>
      <c r="BE38" s="73">
        <v>0</v>
      </c>
      <c r="BF38" s="73">
        <v>0</v>
      </c>
      <c r="BG38" s="73">
        <v>0</v>
      </c>
      <c r="BH38" s="73">
        <v>0</v>
      </c>
      <c r="BI38" s="73">
        <v>0</v>
      </c>
      <c r="BJ38" s="73">
        <v>0</v>
      </c>
      <c r="BK38" s="73">
        <v>0</v>
      </c>
      <c r="BL38" s="73">
        <v>0</v>
      </c>
      <c r="BM38" s="73">
        <v>0</v>
      </c>
      <c r="BN38" s="73">
        <v>0</v>
      </c>
      <c r="BO38" s="73">
        <v>0</v>
      </c>
      <c r="BP38" s="73">
        <v>0</v>
      </c>
      <c r="BQ38" s="73">
        <v>0</v>
      </c>
      <c r="BR38" s="73">
        <v>0</v>
      </c>
      <c r="BS38" s="73">
        <v>0</v>
      </c>
      <c r="BT38" s="73">
        <v>0</v>
      </c>
      <c r="BU38" s="73">
        <v>0</v>
      </c>
      <c r="BV38" s="73">
        <v>0</v>
      </c>
      <c r="BW38" s="73">
        <v>0</v>
      </c>
      <c r="BX38" s="73">
        <v>0</v>
      </c>
      <c r="BY38" s="90"/>
      <c r="BZ38" s="28" t="e">
        <f t="shared" si="0"/>
        <v>#DIV/0!</v>
      </c>
      <c r="CA38" s="66">
        <f t="shared" si="9"/>
        <v>-1</v>
      </c>
      <c r="CB38" s="66">
        <f t="shared" si="10"/>
        <v>-1</v>
      </c>
      <c r="CC38" s="66">
        <f t="shared" si="11"/>
        <v>-1</v>
      </c>
      <c r="CD38" s="66">
        <f t="shared" si="12"/>
        <v>-1</v>
      </c>
      <c r="CE38" s="66">
        <f t="shared" si="13"/>
        <v>-1</v>
      </c>
      <c r="CF38" s="66">
        <f t="shared" si="14"/>
        <v>-1</v>
      </c>
      <c r="CG38" s="66">
        <f t="shared" si="15"/>
        <v>-1</v>
      </c>
    </row>
    <row r="39" spans="1:85" x14ac:dyDescent="0.25">
      <c r="A39" s="14" t="s">
        <v>463</v>
      </c>
      <c r="B39" s="73">
        <v>16786.080000000002</v>
      </c>
      <c r="C39" s="73">
        <v>136.26</v>
      </c>
      <c r="D39" s="73">
        <v>35833.32</v>
      </c>
      <c r="E39" s="73">
        <v>22482.62</v>
      </c>
      <c r="F39" s="73">
        <v>14937.84</v>
      </c>
      <c r="G39" s="73">
        <v>66534.27</v>
      </c>
      <c r="H39" s="73">
        <v>4735.88</v>
      </c>
      <c r="I39" s="73"/>
      <c r="J39" s="73"/>
      <c r="K39" s="73"/>
      <c r="L39" s="73"/>
      <c r="M39" s="73" t="s">
        <v>428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0</v>
      </c>
      <c r="AG39" s="73">
        <v>0</v>
      </c>
      <c r="AH39" s="73">
        <v>0</v>
      </c>
      <c r="AI39" s="73">
        <v>0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>
        <v>0</v>
      </c>
      <c r="AP39" s="73">
        <v>0</v>
      </c>
      <c r="AQ39" s="73">
        <v>0</v>
      </c>
      <c r="AR39" s="73">
        <v>0</v>
      </c>
      <c r="AS39" s="73">
        <v>0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  <c r="BA39" s="73">
        <v>0</v>
      </c>
      <c r="BB39" s="73">
        <v>0</v>
      </c>
      <c r="BC39" s="73">
        <v>0</v>
      </c>
      <c r="BD39" s="73">
        <v>0</v>
      </c>
      <c r="BE39" s="73">
        <v>0</v>
      </c>
      <c r="BF39" s="73">
        <v>0</v>
      </c>
      <c r="BG39" s="73">
        <v>0</v>
      </c>
      <c r="BH39" s="73">
        <v>0</v>
      </c>
      <c r="BI39" s="73">
        <v>0</v>
      </c>
      <c r="BJ39" s="73">
        <v>0</v>
      </c>
      <c r="BK39" s="73">
        <v>0</v>
      </c>
      <c r="BL39" s="73">
        <v>0</v>
      </c>
      <c r="BM39" s="73">
        <v>0</v>
      </c>
      <c r="BN39" s="73">
        <v>0</v>
      </c>
      <c r="BO39" s="73">
        <v>0</v>
      </c>
      <c r="BP39" s="73">
        <v>0</v>
      </c>
      <c r="BQ39" s="73">
        <v>0</v>
      </c>
      <c r="BR39" s="73">
        <v>0</v>
      </c>
      <c r="BS39" s="73">
        <v>0</v>
      </c>
      <c r="BT39" s="73">
        <v>0</v>
      </c>
      <c r="BU39" s="73">
        <v>0</v>
      </c>
      <c r="BV39" s="73">
        <v>0</v>
      </c>
      <c r="BW39" s="73">
        <v>0</v>
      </c>
      <c r="BX39" s="73">
        <v>0</v>
      </c>
      <c r="BY39" s="90"/>
      <c r="BZ39" s="28" t="e">
        <f t="shared" si="0"/>
        <v>#DIV/0!</v>
      </c>
      <c r="CA39" s="66">
        <f t="shared" si="9"/>
        <v>-1</v>
      </c>
      <c r="CB39" s="66">
        <f t="shared" si="10"/>
        <v>-1</v>
      </c>
      <c r="CC39" s="66">
        <f t="shared" si="11"/>
        <v>-1</v>
      </c>
      <c r="CD39" s="66">
        <f t="shared" si="12"/>
        <v>-1</v>
      </c>
      <c r="CE39" s="66">
        <f t="shared" si="13"/>
        <v>-1</v>
      </c>
      <c r="CF39" s="66">
        <f t="shared" si="14"/>
        <v>-1</v>
      </c>
      <c r="CG39" s="66">
        <f t="shared" si="15"/>
        <v>-1</v>
      </c>
    </row>
    <row r="40" spans="1:85" x14ac:dyDescent="0.25">
      <c r="A40" s="14" t="s">
        <v>464</v>
      </c>
      <c r="B40" s="73">
        <v>740.7</v>
      </c>
      <c r="C40" s="73">
        <v>119.82</v>
      </c>
      <c r="D40" s="73">
        <v>1834.26</v>
      </c>
      <c r="E40" s="73">
        <v>1479.36</v>
      </c>
      <c r="F40" s="73">
        <v>874.33</v>
      </c>
      <c r="G40" s="73">
        <v>19007.810000000001</v>
      </c>
      <c r="H40" s="73">
        <v>716.8</v>
      </c>
      <c r="I40" s="73"/>
      <c r="J40" s="73"/>
      <c r="K40" s="73"/>
      <c r="L40" s="73"/>
      <c r="M40" s="73" t="s">
        <v>429</v>
      </c>
      <c r="N40" s="73">
        <v>0.17450183728125801</v>
      </c>
      <c r="O40" s="73">
        <v>12.9490996895506</v>
      </c>
      <c r="P40" s="73">
        <v>7.0601174225565604</v>
      </c>
      <c r="Q40" s="73">
        <v>7.0474894815853197</v>
      </c>
      <c r="R40" s="73">
        <v>0.92374341068800903</v>
      </c>
      <c r="S40" s="73">
        <v>8.7637055513814899E-2</v>
      </c>
      <c r="T40" s="73">
        <v>7.4832890693655898</v>
      </c>
      <c r="U40" s="73">
        <v>17.655004621863899</v>
      </c>
      <c r="V40" s="73">
        <v>238.30643546795699</v>
      </c>
      <c r="W40" s="73">
        <v>6.2484900634931204</v>
      </c>
      <c r="X40" s="73">
        <v>2.4482184871244601</v>
      </c>
      <c r="Y40" s="73">
        <v>3.2228076158038301</v>
      </c>
      <c r="Z40" s="73">
        <v>0.38101525088157201</v>
      </c>
      <c r="AA40" s="73">
        <v>0.10039457904120901</v>
      </c>
      <c r="AB40" s="73">
        <v>11.8489182632389</v>
      </c>
      <c r="AC40" s="73">
        <v>11.8489182632389</v>
      </c>
      <c r="AD40" s="73">
        <v>0</v>
      </c>
      <c r="AE40" s="73">
        <v>4.4723294758511196</v>
      </c>
      <c r="AF40" s="73">
        <v>9.7099622105469796E-2</v>
      </c>
      <c r="AG40" s="73">
        <v>28.8846986581575</v>
      </c>
      <c r="AH40" s="73">
        <v>1.2928002300302499</v>
      </c>
      <c r="AI40" s="73">
        <v>59.565374597242801</v>
      </c>
      <c r="AJ40" s="73">
        <v>1.3359315404702301</v>
      </c>
      <c r="AK40" s="73">
        <v>21.2826963640271</v>
      </c>
      <c r="AL40" s="73">
        <v>0</v>
      </c>
      <c r="AM40" s="73">
        <v>557.25405678003995</v>
      </c>
      <c r="AN40" s="73">
        <v>390.09321870290898</v>
      </c>
      <c r="AO40" s="73">
        <v>43.343722562652701</v>
      </c>
      <c r="AP40" s="73">
        <v>433.43694126556198</v>
      </c>
      <c r="AQ40" s="73">
        <v>7.1338614599006996E-4</v>
      </c>
      <c r="AR40" s="73">
        <v>30.179973247463298</v>
      </c>
      <c r="AS40" s="73">
        <v>6.2317062346710098E-2</v>
      </c>
      <c r="AT40" s="73">
        <v>85.6210381807998</v>
      </c>
      <c r="AU40" s="73">
        <v>2.2462044395575198</v>
      </c>
      <c r="AV40" s="73">
        <v>2.9884772527102998</v>
      </c>
      <c r="AW40" s="73">
        <v>16.404208891240401</v>
      </c>
      <c r="AX40" s="73">
        <v>0.193648208579286</v>
      </c>
      <c r="AY40" s="73">
        <v>8.8750541510276407E-2</v>
      </c>
      <c r="AZ40" s="73">
        <v>27.390554527075501</v>
      </c>
      <c r="BA40" s="73">
        <v>1230.0464964400801</v>
      </c>
      <c r="BB40" s="73">
        <v>720.97109002628997</v>
      </c>
      <c r="BC40" s="73">
        <v>509.075406413797</v>
      </c>
      <c r="BD40" s="73">
        <v>0.470522988695801</v>
      </c>
      <c r="BE40" s="73">
        <v>1.7079987984810099E-2</v>
      </c>
      <c r="BF40" s="73">
        <v>273.49833532576099</v>
      </c>
      <c r="BG40" s="73">
        <v>0.47081273499892301</v>
      </c>
      <c r="BH40" s="73">
        <v>45.710030737391001</v>
      </c>
      <c r="BI40" s="73">
        <v>0.17283702850025001</v>
      </c>
      <c r="BJ40" s="73">
        <v>9.5369320039462802E-2</v>
      </c>
      <c r="BK40" s="73">
        <v>114.372245115384</v>
      </c>
      <c r="BL40" s="73">
        <v>0.92336108210289602</v>
      </c>
      <c r="BM40" s="73">
        <v>42.783069115175003</v>
      </c>
      <c r="BN40" s="73">
        <v>193.75394302430001</v>
      </c>
      <c r="BO40" s="73">
        <v>0.252683725039545</v>
      </c>
      <c r="BP40" s="73">
        <v>3184.99398282521</v>
      </c>
      <c r="BQ40" s="73">
        <v>3.10055623954098</v>
      </c>
      <c r="BR40" s="73">
        <v>49.313355752134399</v>
      </c>
      <c r="BS40" s="73">
        <v>18.190588216295399</v>
      </c>
      <c r="BT40" s="73">
        <v>204.29615987693799</v>
      </c>
      <c r="BU40" s="73">
        <v>0.781732569668808</v>
      </c>
      <c r="BV40" s="73">
        <v>19.062554128129001</v>
      </c>
      <c r="BW40" s="73">
        <v>533.57824714914796</v>
      </c>
      <c r="BX40" s="73">
        <v>18.994738677061299</v>
      </c>
      <c r="BY40" s="90"/>
      <c r="BZ40" s="28">
        <f t="shared" si="0"/>
        <v>0</v>
      </c>
      <c r="CA40" s="66">
        <f t="shared" si="9"/>
        <v>-0.6782686168921872</v>
      </c>
      <c r="CB40" s="66">
        <f t="shared" si="10"/>
        <v>-0.82237776361185855</v>
      </c>
      <c r="CC40" s="66">
        <f t="shared" si="11"/>
        <v>-0.76369928948700738</v>
      </c>
      <c r="CD40" s="66">
        <f t="shared" si="12"/>
        <v>-0.16852794692293954</v>
      </c>
      <c r="CE40" s="66">
        <f t="shared" si="13"/>
        <v>-0.17540163322053465</v>
      </c>
      <c r="CF40" s="66">
        <f t="shared" si="14"/>
        <v>-0.83243761470547051</v>
      </c>
      <c r="CG40" s="66">
        <f t="shared" si="15"/>
        <v>-0.25561070431201455</v>
      </c>
    </row>
    <row r="41" spans="1:85" x14ac:dyDescent="0.25">
      <c r="A41" s="45" t="s">
        <v>465</v>
      </c>
      <c r="B41" s="73">
        <v>5498.41</v>
      </c>
      <c r="C41" s="73">
        <v>161.19999999999999</v>
      </c>
      <c r="D41" s="73">
        <v>13970.49</v>
      </c>
      <c r="E41" s="73">
        <v>3432.92</v>
      </c>
      <c r="F41" s="73">
        <v>2601.0100000000002</v>
      </c>
      <c r="G41" s="73">
        <v>6336.61</v>
      </c>
      <c r="H41" s="73">
        <v>4204.16</v>
      </c>
      <c r="I41" s="73"/>
      <c r="J41" s="73"/>
      <c r="K41" s="73"/>
      <c r="L41" s="73"/>
      <c r="M41" s="73" t="s">
        <v>430</v>
      </c>
      <c r="N41" s="73">
        <v>0.70021088090301298</v>
      </c>
      <c r="O41" s="73">
        <v>15.7770951540921</v>
      </c>
      <c r="P41" s="73">
        <v>1.9917456039857</v>
      </c>
      <c r="Q41" s="73">
        <v>1.9410027689331899</v>
      </c>
      <c r="R41" s="73">
        <v>1.92356435939086</v>
      </c>
      <c r="S41" s="73">
        <v>0.33484028875466298</v>
      </c>
      <c r="T41" s="73">
        <v>213.07425815899799</v>
      </c>
      <c r="U41" s="73">
        <v>3078.3681572034502</v>
      </c>
      <c r="V41" s="73">
        <v>5498.4428494717104</v>
      </c>
      <c r="W41" s="73">
        <v>78.385410012065805</v>
      </c>
      <c r="X41" s="73">
        <v>11.055400781787901</v>
      </c>
      <c r="Y41" s="73">
        <v>27.180044496803099</v>
      </c>
      <c r="Z41" s="73">
        <v>1.38173039946956</v>
      </c>
      <c r="AA41" s="73">
        <v>0.40468561310537599</v>
      </c>
      <c r="AB41" s="73">
        <v>561.62467320734004</v>
      </c>
      <c r="AC41" s="73">
        <v>561.62467320734004</v>
      </c>
      <c r="AD41" s="73">
        <v>0</v>
      </c>
      <c r="AE41" s="73">
        <v>20.6035670681187</v>
      </c>
      <c r="AF41" s="73">
        <v>0.38447342129445999</v>
      </c>
      <c r="AG41" s="73">
        <v>12.052233092539399</v>
      </c>
      <c r="AH41" s="73">
        <v>1.3865823719880701</v>
      </c>
      <c r="AI41" s="73">
        <v>1.4510712691204</v>
      </c>
      <c r="AJ41" s="73">
        <v>0.233255468141917</v>
      </c>
      <c r="AK41" s="73">
        <v>161.19621940805899</v>
      </c>
      <c r="AL41" s="73">
        <v>0</v>
      </c>
      <c r="AM41" s="73">
        <v>4235.5293382275904</v>
      </c>
      <c r="AN41" s="73">
        <v>12573.4257602297</v>
      </c>
      <c r="AO41" s="73">
        <v>1397.0479962951299</v>
      </c>
      <c r="AP41" s="73">
        <v>13970.4737565248</v>
      </c>
      <c r="AQ41" s="73">
        <v>3.1776405495681599E-3</v>
      </c>
      <c r="AR41" s="73">
        <v>160.568072126814</v>
      </c>
      <c r="AS41" s="73">
        <v>38.673064960862497</v>
      </c>
      <c r="AT41" s="73">
        <v>1679.77424457488</v>
      </c>
      <c r="AU41" s="73">
        <v>31.042127565887899</v>
      </c>
      <c r="AV41" s="73">
        <v>42.2319352298383</v>
      </c>
      <c r="AW41" s="73">
        <v>137.38681528861201</v>
      </c>
      <c r="AX41" s="73">
        <v>35.926709397544101</v>
      </c>
      <c r="AY41" s="73">
        <v>0.155793651515402</v>
      </c>
      <c r="AZ41" s="73">
        <v>7.8955069654633796</v>
      </c>
      <c r="BA41" s="73">
        <v>3432.9450701902001</v>
      </c>
      <c r="BB41" s="73">
        <v>2601.0491172908501</v>
      </c>
      <c r="BC41" s="73">
        <v>831.89595289935198</v>
      </c>
      <c r="BD41" s="73">
        <v>9.2710582736707705E-3</v>
      </c>
      <c r="BE41" s="73">
        <v>0.20167227092599699</v>
      </c>
      <c r="BF41" s="73">
        <v>709.44217800479601</v>
      </c>
      <c r="BG41" s="73">
        <v>0.87327766883270297</v>
      </c>
      <c r="BH41" s="73">
        <v>262.52408477146298</v>
      </c>
      <c r="BI41" s="73">
        <v>63.776792290436703</v>
      </c>
      <c r="BJ41" s="73">
        <v>33.7258930118442</v>
      </c>
      <c r="BK41" s="73">
        <v>657.38031228635805</v>
      </c>
      <c r="BL41" s="73">
        <v>188.662415033359</v>
      </c>
      <c r="BM41" s="73">
        <v>77.447187600489201</v>
      </c>
      <c r="BN41" s="73">
        <v>498.14391407226799</v>
      </c>
      <c r="BO41" s="73">
        <v>4.2125811954365302</v>
      </c>
      <c r="BP41" s="73">
        <v>6336.2045974348102</v>
      </c>
      <c r="BQ41" s="73">
        <v>319.81452083920402</v>
      </c>
      <c r="BR41" s="73">
        <v>82.192624251944096</v>
      </c>
      <c r="BS41" s="73">
        <v>0.29764372964037</v>
      </c>
      <c r="BT41" s="73">
        <v>945.05127898895398</v>
      </c>
      <c r="BU41" s="73">
        <v>0</v>
      </c>
      <c r="BV41" s="73">
        <v>136.18612312161599</v>
      </c>
      <c r="BW41" s="73">
        <v>4204.1601754779904</v>
      </c>
      <c r="BX41" s="73">
        <v>178.47668689153599</v>
      </c>
      <c r="BY41" s="90"/>
      <c r="BZ41" s="28">
        <f t="shared" si="0"/>
        <v>0</v>
      </c>
      <c r="CA41" s="66">
        <f t="shared" si="9"/>
        <v>5.9743583527794207E-6</v>
      </c>
      <c r="CB41" s="66">
        <f t="shared" si="10"/>
        <v>-2.3452803604185994E-5</v>
      </c>
      <c r="CC41" s="66">
        <f t="shared" si="11"/>
        <v>-1.1626990320381787E-6</v>
      </c>
      <c r="CD41" s="66">
        <f t="shared" si="12"/>
        <v>7.3028763268704448E-6</v>
      </c>
      <c r="CE41" s="66">
        <f t="shared" si="13"/>
        <v>1.5039269687484753E-5</v>
      </c>
      <c r="CF41" s="66">
        <f t="shared" si="14"/>
        <v>-6.3977831236171001E-5</v>
      </c>
      <c r="CG41" s="66">
        <f t="shared" si="15"/>
        <v>4.1739132317534689E-8</v>
      </c>
    </row>
    <row r="42" spans="1:85" x14ac:dyDescent="0.25">
      <c r="A42" s="14" t="s">
        <v>466</v>
      </c>
      <c r="B42" s="73">
        <v>5913.94</v>
      </c>
      <c r="C42" s="73">
        <v>119.26</v>
      </c>
      <c r="D42" s="73">
        <v>14209.68</v>
      </c>
      <c r="E42" s="73">
        <v>7425.27</v>
      </c>
      <c r="F42" s="73">
        <v>4773.71</v>
      </c>
      <c r="G42" s="73">
        <v>123441.52</v>
      </c>
      <c r="H42" s="73">
        <v>529.75</v>
      </c>
      <c r="I42" s="73"/>
      <c r="J42" s="73"/>
      <c r="K42" s="73"/>
      <c r="L42" s="73"/>
      <c r="M42" s="73" t="s">
        <v>373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AL42" s="73">
        <v>0</v>
      </c>
      <c r="AM42" s="73">
        <v>0</v>
      </c>
      <c r="AN42" s="73">
        <v>0</v>
      </c>
      <c r="AO42" s="73">
        <v>0</v>
      </c>
      <c r="AP42" s="73">
        <v>0</v>
      </c>
      <c r="AQ42" s="73">
        <v>0</v>
      </c>
      <c r="AR42" s="73">
        <v>0</v>
      </c>
      <c r="AS42" s="73">
        <v>0</v>
      </c>
      <c r="AT42" s="73">
        <v>0</v>
      </c>
      <c r="AU42" s="73">
        <v>0</v>
      </c>
      <c r="AV42" s="73">
        <v>0</v>
      </c>
      <c r="AW42" s="73">
        <v>0</v>
      </c>
      <c r="AX42" s="73">
        <v>0</v>
      </c>
      <c r="AY42" s="73">
        <v>0</v>
      </c>
      <c r="AZ42" s="73">
        <v>0</v>
      </c>
      <c r="BA42" s="73">
        <v>0</v>
      </c>
      <c r="BB42" s="73">
        <v>0</v>
      </c>
      <c r="BC42" s="73">
        <v>0</v>
      </c>
      <c r="BD42" s="73">
        <v>0</v>
      </c>
      <c r="BE42" s="73">
        <v>0</v>
      </c>
      <c r="BF42" s="73">
        <v>0</v>
      </c>
      <c r="BG42" s="73">
        <v>0</v>
      </c>
      <c r="BH42" s="73">
        <v>0</v>
      </c>
      <c r="BI42" s="73">
        <v>0</v>
      </c>
      <c r="BJ42" s="73">
        <v>0</v>
      </c>
      <c r="BK42" s="73">
        <v>0</v>
      </c>
      <c r="BL42" s="73">
        <v>0</v>
      </c>
      <c r="BM42" s="73">
        <v>0</v>
      </c>
      <c r="BN42" s="73">
        <v>0</v>
      </c>
      <c r="BO42" s="73">
        <v>0</v>
      </c>
      <c r="BP42" s="73">
        <v>0</v>
      </c>
      <c r="BQ42" s="73">
        <v>0</v>
      </c>
      <c r="BR42" s="73">
        <v>0</v>
      </c>
      <c r="BS42" s="73">
        <v>0</v>
      </c>
      <c r="BT42" s="73">
        <v>0</v>
      </c>
      <c r="BU42" s="73">
        <v>0</v>
      </c>
      <c r="BV42" s="73">
        <v>0</v>
      </c>
      <c r="BW42" s="73">
        <v>0</v>
      </c>
      <c r="BX42" s="73">
        <v>0</v>
      </c>
      <c r="BY42" s="90"/>
      <c r="BZ42" s="28" t="e">
        <f t="shared" si="0"/>
        <v>#DIV/0!</v>
      </c>
      <c r="CA42" s="66">
        <f t="shared" si="9"/>
        <v>-1</v>
      </c>
      <c r="CB42" s="66">
        <f t="shared" si="10"/>
        <v>-1</v>
      </c>
      <c r="CC42" s="66">
        <f t="shared" si="11"/>
        <v>-1</v>
      </c>
      <c r="CD42" s="66">
        <f t="shared" si="12"/>
        <v>-1</v>
      </c>
      <c r="CE42" s="66">
        <f t="shared" si="13"/>
        <v>-1</v>
      </c>
      <c r="CF42" s="66">
        <f t="shared" si="14"/>
        <v>-1</v>
      </c>
      <c r="CG42" s="66">
        <f t="shared" si="15"/>
        <v>-1</v>
      </c>
    </row>
    <row r="43" spans="1:85" x14ac:dyDescent="0.25">
      <c r="A43" s="14" t="s">
        <v>467</v>
      </c>
      <c r="B43" s="73">
        <v>113129.23</v>
      </c>
      <c r="C43" s="73">
        <v>428.97</v>
      </c>
      <c r="D43" s="73">
        <v>35364.69</v>
      </c>
      <c r="E43" s="73">
        <v>14148.47</v>
      </c>
      <c r="F43" s="73">
        <v>11225.07</v>
      </c>
      <c r="G43" s="73">
        <v>141157.60999999999</v>
      </c>
      <c r="H43" s="73">
        <v>14560.53</v>
      </c>
      <c r="I43" s="73"/>
      <c r="J43" s="73"/>
      <c r="K43" s="73"/>
      <c r="L43" s="73"/>
      <c r="M43" s="73" t="s">
        <v>431</v>
      </c>
      <c r="N43" s="73">
        <v>9.3553599402415006</v>
      </c>
      <c r="O43" s="73">
        <v>617.14463473393698</v>
      </c>
      <c r="P43" s="73">
        <v>13.7582294743357</v>
      </c>
      <c r="Q43" s="73">
        <v>13.0785634385918</v>
      </c>
      <c r="R43" s="73">
        <v>22.1727713001371</v>
      </c>
      <c r="S43" s="73">
        <v>4.49364511797486</v>
      </c>
      <c r="T43" s="73">
        <v>53.5609623363098</v>
      </c>
      <c r="U43" s="73">
        <v>1013.60606449204</v>
      </c>
      <c r="V43" s="73">
        <v>6777.6733264698996</v>
      </c>
      <c r="W43" s="73">
        <v>56.034425227079403</v>
      </c>
      <c r="X43" s="73">
        <v>88.557191248147504</v>
      </c>
      <c r="Y43" s="73">
        <v>16.459770591643501</v>
      </c>
      <c r="Z43" s="73">
        <v>240.39998371751801</v>
      </c>
      <c r="AA43" s="73">
        <v>5.3824475386084298</v>
      </c>
      <c r="AB43" s="73">
        <v>287.788163853669</v>
      </c>
      <c r="AC43" s="73">
        <v>287.788163853669</v>
      </c>
      <c r="AD43" s="73">
        <v>0</v>
      </c>
      <c r="AE43" s="73">
        <v>34.073575855302401</v>
      </c>
      <c r="AF43" s="73">
        <v>5.1308295949370999</v>
      </c>
      <c r="AG43" s="73">
        <v>589.67787864962804</v>
      </c>
      <c r="AH43" s="73">
        <v>103.482200692471</v>
      </c>
      <c r="AI43" s="73">
        <v>160.60002455490201</v>
      </c>
      <c r="AJ43" s="73">
        <v>2.5556696990384902</v>
      </c>
      <c r="AK43" s="73">
        <v>63.877296234615798</v>
      </c>
      <c r="AL43" s="73">
        <v>0</v>
      </c>
      <c r="AM43" s="73">
        <v>8351.6010046803003</v>
      </c>
      <c r="AN43" s="73">
        <v>9445.9857905772296</v>
      </c>
      <c r="AO43" s="73">
        <v>1049.5540191677501</v>
      </c>
      <c r="AP43" s="73">
        <v>10495.5398097449</v>
      </c>
      <c r="AQ43" s="73">
        <v>0.105178041568257</v>
      </c>
      <c r="AR43" s="73">
        <v>171.93238724624999</v>
      </c>
      <c r="AS43" s="73">
        <v>25.458149443553399</v>
      </c>
      <c r="AT43" s="73">
        <v>2307.8119514254099</v>
      </c>
      <c r="AU43" s="73">
        <v>29.076552824020201</v>
      </c>
      <c r="AV43" s="73">
        <v>80.4675005588755</v>
      </c>
      <c r="AW43" s="73">
        <v>176.90691008928701</v>
      </c>
      <c r="AX43" s="73">
        <v>44.688101583865297</v>
      </c>
      <c r="AY43" s="73">
        <v>0.93998414490980797</v>
      </c>
      <c r="AZ43" s="73">
        <v>14.3183696420655</v>
      </c>
      <c r="BA43" s="73">
        <v>2744.70093450596</v>
      </c>
      <c r="BB43" s="73">
        <v>2680.3659547827601</v>
      </c>
      <c r="BC43" s="73">
        <v>64.334979723209599</v>
      </c>
      <c r="BD43" s="73">
        <v>5.0697213908960301E-2</v>
      </c>
      <c r="BE43" s="73">
        <v>9.3584311898896502E-2</v>
      </c>
      <c r="BF43" s="73">
        <v>142.66496897353801</v>
      </c>
      <c r="BG43" s="73">
        <v>6.7071146458550199</v>
      </c>
      <c r="BH43" s="73">
        <v>468.674597988492</v>
      </c>
      <c r="BI43" s="73">
        <v>115.9633936589</v>
      </c>
      <c r="BJ43" s="73">
        <v>62.7446899171699</v>
      </c>
      <c r="BK43" s="73">
        <v>1171.3884922311299</v>
      </c>
      <c r="BL43" s="73">
        <v>48.800332719158298</v>
      </c>
      <c r="BM43" s="73">
        <v>82.371842286137905</v>
      </c>
      <c r="BN43" s="73">
        <v>255.53133632429001</v>
      </c>
      <c r="BO43" s="73">
        <v>2.3196689448584902</v>
      </c>
      <c r="BP43" s="73">
        <v>83406.596826704103</v>
      </c>
      <c r="BQ43" s="73">
        <v>1148.8832710302599</v>
      </c>
      <c r="BR43" s="73">
        <v>2.08130669204205</v>
      </c>
      <c r="BS43" s="73">
        <v>358.24954448428502</v>
      </c>
      <c r="BT43" s="73">
        <v>1192.2884224595</v>
      </c>
      <c r="BU43" s="73">
        <v>6.9068639974205606E-2</v>
      </c>
      <c r="BV43" s="73">
        <v>565.32851158861502</v>
      </c>
      <c r="BW43" s="73">
        <v>6902.4988091556797</v>
      </c>
      <c r="BX43" s="73">
        <v>1045.66052426495</v>
      </c>
      <c r="BY43" s="90"/>
      <c r="BZ43" s="28">
        <f t="shared" si="0"/>
        <v>0</v>
      </c>
      <c r="CA43" s="66">
        <f t="shared" si="9"/>
        <v>-0.94008910582640848</v>
      </c>
      <c r="CB43" s="66">
        <f t="shared" si="10"/>
        <v>-0.85109146039439632</v>
      </c>
      <c r="CC43" s="66">
        <f t="shared" si="11"/>
        <v>-0.70321979890832076</v>
      </c>
      <c r="CD43" s="66">
        <f t="shared" si="12"/>
        <v>-0.80600722661136082</v>
      </c>
      <c r="CE43" s="66">
        <f t="shared" si="13"/>
        <v>-0.76121610334877565</v>
      </c>
      <c r="CF43" s="66">
        <f t="shared" si="14"/>
        <v>-0.40912433395051029</v>
      </c>
      <c r="CG43" s="66">
        <f t="shared" si="15"/>
        <v>-0.52594453573079558</v>
      </c>
    </row>
    <row r="44" spans="1:85" x14ac:dyDescent="0.25">
      <c r="A44" s="14" t="s">
        <v>468</v>
      </c>
      <c r="B44" s="73">
        <v>612.04</v>
      </c>
      <c r="C44" s="73">
        <v>9.1</v>
      </c>
      <c r="D44" s="73">
        <v>1709.37</v>
      </c>
      <c r="E44" s="73">
        <v>455.9</v>
      </c>
      <c r="F44" s="73">
        <v>323.62</v>
      </c>
      <c r="G44" s="73">
        <v>1710.5</v>
      </c>
      <c r="H44" s="73">
        <v>3078.44</v>
      </c>
      <c r="I44" s="73"/>
      <c r="J44" s="73"/>
      <c r="K44" s="73"/>
      <c r="L44" s="73"/>
      <c r="M44" s="73" t="s">
        <v>432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73">
        <v>0</v>
      </c>
      <c r="AC44" s="73">
        <v>0</v>
      </c>
      <c r="AD44" s="73">
        <v>0</v>
      </c>
      <c r="AE44" s="73">
        <v>0</v>
      </c>
      <c r="AF44" s="73">
        <v>0</v>
      </c>
      <c r="AG44" s="73">
        <v>0</v>
      </c>
      <c r="AH44" s="73">
        <v>0</v>
      </c>
      <c r="AI44" s="73">
        <v>0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0</v>
      </c>
      <c r="AP44" s="73">
        <v>0</v>
      </c>
      <c r="AQ44" s="73">
        <v>0</v>
      </c>
      <c r="AR44" s="73">
        <v>0</v>
      </c>
      <c r="AS44" s="73">
        <v>0</v>
      </c>
      <c r="AT44" s="73">
        <v>0</v>
      </c>
      <c r="AU44" s="73">
        <v>0</v>
      </c>
      <c r="AV44" s="73">
        <v>0</v>
      </c>
      <c r="AW44" s="73">
        <v>0</v>
      </c>
      <c r="AX44" s="73">
        <v>0</v>
      </c>
      <c r="AY44" s="73">
        <v>0</v>
      </c>
      <c r="AZ44" s="73">
        <v>0</v>
      </c>
      <c r="BA44" s="73">
        <v>0</v>
      </c>
      <c r="BB44" s="73">
        <v>0</v>
      </c>
      <c r="BC44" s="73">
        <v>0</v>
      </c>
      <c r="BD44" s="73">
        <v>0</v>
      </c>
      <c r="BE44" s="73">
        <v>0</v>
      </c>
      <c r="BF44" s="73">
        <v>0</v>
      </c>
      <c r="BG44" s="73">
        <v>0</v>
      </c>
      <c r="BH44" s="73">
        <v>0</v>
      </c>
      <c r="BI44" s="73">
        <v>0</v>
      </c>
      <c r="BJ44" s="73">
        <v>0</v>
      </c>
      <c r="BK44" s="73">
        <v>0</v>
      </c>
      <c r="BL44" s="73">
        <v>0</v>
      </c>
      <c r="BM44" s="73">
        <v>0</v>
      </c>
      <c r="BN44" s="73">
        <v>0</v>
      </c>
      <c r="BO44" s="73">
        <v>0</v>
      </c>
      <c r="BP44" s="73">
        <v>0</v>
      </c>
      <c r="BQ44" s="73">
        <v>0</v>
      </c>
      <c r="BR44" s="73">
        <v>0</v>
      </c>
      <c r="BS44" s="73">
        <v>0</v>
      </c>
      <c r="BT44" s="73">
        <v>0</v>
      </c>
      <c r="BU44" s="73">
        <v>0</v>
      </c>
      <c r="BV44" s="73">
        <v>0</v>
      </c>
      <c r="BW44" s="73">
        <v>0</v>
      </c>
      <c r="BX44" s="73">
        <v>0</v>
      </c>
      <c r="BY44" s="90"/>
      <c r="BZ44" s="28" t="e">
        <f t="shared" si="0"/>
        <v>#DIV/0!</v>
      </c>
      <c r="CA44" s="66">
        <f t="shared" si="9"/>
        <v>-1</v>
      </c>
      <c r="CB44" s="66">
        <f t="shared" si="10"/>
        <v>-1</v>
      </c>
      <c r="CC44" s="66">
        <f t="shared" si="11"/>
        <v>-1</v>
      </c>
      <c r="CD44" s="66">
        <f t="shared" si="12"/>
        <v>-1</v>
      </c>
      <c r="CE44" s="66">
        <f t="shared" si="13"/>
        <v>-1</v>
      </c>
      <c r="CF44" s="66">
        <f t="shared" si="14"/>
        <v>-1</v>
      </c>
      <c r="CG44" s="66">
        <f t="shared" si="15"/>
        <v>-1</v>
      </c>
    </row>
    <row r="45" spans="1:85" x14ac:dyDescent="0.25">
      <c r="A45" s="14" t="s">
        <v>469</v>
      </c>
      <c r="B45" s="73">
        <v>41617.06</v>
      </c>
      <c r="C45" s="73">
        <v>709.34</v>
      </c>
      <c r="D45" s="73">
        <v>56844</v>
      </c>
      <c r="E45" s="73">
        <v>58129.18</v>
      </c>
      <c r="F45" s="73">
        <v>36229.81</v>
      </c>
      <c r="G45" s="73">
        <v>226208.12</v>
      </c>
      <c r="H45" s="73">
        <v>3470.33</v>
      </c>
      <c r="I45" s="73"/>
      <c r="J45" s="73"/>
      <c r="K45" s="73"/>
      <c r="L45" s="73"/>
      <c r="M45" s="73" t="s">
        <v>374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v>0</v>
      </c>
      <c r="AP45" s="73">
        <v>0</v>
      </c>
      <c r="AQ45" s="73">
        <v>0</v>
      </c>
      <c r="AR45" s="73">
        <v>0</v>
      </c>
      <c r="AS45" s="73">
        <v>0</v>
      </c>
      <c r="AT45" s="73">
        <v>0</v>
      </c>
      <c r="AU45" s="73">
        <v>0</v>
      </c>
      <c r="AV45" s="73">
        <v>0</v>
      </c>
      <c r="AW45" s="73">
        <v>0</v>
      </c>
      <c r="AX45" s="73">
        <v>0</v>
      </c>
      <c r="AY45" s="73">
        <v>0</v>
      </c>
      <c r="AZ45" s="73">
        <v>0</v>
      </c>
      <c r="BA45" s="73">
        <v>0</v>
      </c>
      <c r="BB45" s="73">
        <v>0</v>
      </c>
      <c r="BC45" s="73">
        <v>0</v>
      </c>
      <c r="BD45" s="73">
        <v>0</v>
      </c>
      <c r="BE45" s="73">
        <v>0</v>
      </c>
      <c r="BF45" s="73">
        <v>0</v>
      </c>
      <c r="BG45" s="73">
        <v>0</v>
      </c>
      <c r="BH45" s="73">
        <v>0</v>
      </c>
      <c r="BI45" s="73">
        <v>0</v>
      </c>
      <c r="BJ45" s="73">
        <v>0</v>
      </c>
      <c r="BK45" s="73">
        <v>0</v>
      </c>
      <c r="BL45" s="73">
        <v>0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0</v>
      </c>
      <c r="BS45" s="73">
        <v>0</v>
      </c>
      <c r="BT45" s="73">
        <v>0</v>
      </c>
      <c r="BU45" s="73">
        <v>0</v>
      </c>
      <c r="BV45" s="73">
        <v>0</v>
      </c>
      <c r="BW45" s="73">
        <v>0</v>
      </c>
      <c r="BX45" s="73">
        <v>0</v>
      </c>
      <c r="BY45" s="90"/>
      <c r="BZ45" s="28" t="e">
        <f t="shared" si="0"/>
        <v>#DIV/0!</v>
      </c>
      <c r="CA45" s="66">
        <f t="shared" si="9"/>
        <v>-1</v>
      </c>
      <c r="CB45" s="66">
        <f t="shared" si="10"/>
        <v>-1</v>
      </c>
      <c r="CC45" s="66">
        <f t="shared" si="11"/>
        <v>-1</v>
      </c>
      <c r="CD45" s="66">
        <f t="shared" si="12"/>
        <v>-1</v>
      </c>
      <c r="CE45" s="66">
        <f t="shared" si="13"/>
        <v>-1</v>
      </c>
      <c r="CF45" s="66">
        <f t="shared" si="14"/>
        <v>-1</v>
      </c>
      <c r="CG45" s="66">
        <f t="shared" si="15"/>
        <v>-1</v>
      </c>
    </row>
    <row r="46" spans="1:85" x14ac:dyDescent="0.25">
      <c r="A46" s="14" t="s">
        <v>470</v>
      </c>
      <c r="B46" s="73">
        <v>4842.88</v>
      </c>
      <c r="C46" s="73">
        <v>36.53</v>
      </c>
      <c r="D46" s="73">
        <v>12922.4</v>
      </c>
      <c r="E46" s="73">
        <v>2406.38</v>
      </c>
      <c r="F46" s="73">
        <v>1669.58</v>
      </c>
      <c r="G46" s="73">
        <v>17391.23</v>
      </c>
      <c r="H46" s="73">
        <v>374.07</v>
      </c>
      <c r="I46" s="73"/>
      <c r="J46" s="73"/>
      <c r="K46" s="73"/>
      <c r="L46" s="73"/>
      <c r="M46" s="73" t="s">
        <v>433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AL46" s="73">
        <v>0</v>
      </c>
      <c r="AM46" s="73">
        <v>0</v>
      </c>
      <c r="AN46" s="73">
        <v>0</v>
      </c>
      <c r="AO46" s="73">
        <v>0</v>
      </c>
      <c r="AP46" s="73">
        <v>0</v>
      </c>
      <c r="AQ46" s="73">
        <v>0</v>
      </c>
      <c r="AR46" s="73">
        <v>0</v>
      </c>
      <c r="AS46" s="73">
        <v>0</v>
      </c>
      <c r="AT46" s="73">
        <v>0</v>
      </c>
      <c r="AU46" s="73">
        <v>0</v>
      </c>
      <c r="AV46" s="73">
        <v>0</v>
      </c>
      <c r="AW46" s="73">
        <v>0</v>
      </c>
      <c r="AX46" s="73">
        <v>0</v>
      </c>
      <c r="AY46" s="73">
        <v>0</v>
      </c>
      <c r="AZ46" s="73">
        <v>0</v>
      </c>
      <c r="BA46" s="73">
        <v>0</v>
      </c>
      <c r="BB46" s="73">
        <v>0</v>
      </c>
      <c r="BC46" s="73">
        <v>0</v>
      </c>
      <c r="BD46" s="73">
        <v>0</v>
      </c>
      <c r="BE46" s="73">
        <v>0</v>
      </c>
      <c r="BF46" s="73">
        <v>0</v>
      </c>
      <c r="BG46" s="73">
        <v>0</v>
      </c>
      <c r="BH46" s="73">
        <v>0</v>
      </c>
      <c r="BI46" s="73">
        <v>0</v>
      </c>
      <c r="BJ46" s="73">
        <v>0</v>
      </c>
      <c r="BK46" s="73">
        <v>0</v>
      </c>
      <c r="BL46" s="73">
        <v>0</v>
      </c>
      <c r="BM46" s="73">
        <v>0</v>
      </c>
      <c r="BN46" s="73">
        <v>0</v>
      </c>
      <c r="BO46" s="73">
        <v>0</v>
      </c>
      <c r="BP46" s="73">
        <v>0</v>
      </c>
      <c r="BQ46" s="73">
        <v>0</v>
      </c>
      <c r="BR46" s="73">
        <v>0</v>
      </c>
      <c r="BS46" s="73">
        <v>0</v>
      </c>
      <c r="BT46" s="73">
        <v>0</v>
      </c>
      <c r="BU46" s="73">
        <v>0</v>
      </c>
      <c r="BV46" s="73">
        <v>0</v>
      </c>
      <c r="BW46" s="73">
        <v>0</v>
      </c>
      <c r="BX46" s="73">
        <v>0</v>
      </c>
      <c r="BY46" s="90"/>
      <c r="BZ46" s="28" t="e">
        <f t="shared" si="0"/>
        <v>#DIV/0!</v>
      </c>
      <c r="CA46" s="66">
        <f t="shared" si="9"/>
        <v>-1</v>
      </c>
      <c r="CB46" s="66">
        <f t="shared" si="10"/>
        <v>-1</v>
      </c>
      <c r="CC46" s="66">
        <f t="shared" si="11"/>
        <v>-1</v>
      </c>
      <c r="CD46" s="66">
        <f t="shared" si="12"/>
        <v>-1</v>
      </c>
      <c r="CE46" s="66">
        <f t="shared" si="13"/>
        <v>-1</v>
      </c>
      <c r="CF46" s="66">
        <f t="shared" si="14"/>
        <v>-1</v>
      </c>
      <c r="CG46" s="66">
        <f t="shared" si="15"/>
        <v>-1</v>
      </c>
    </row>
    <row r="47" spans="1:85" x14ac:dyDescent="0.25">
      <c r="A47" s="14" t="s">
        <v>471</v>
      </c>
      <c r="B47" s="73">
        <v>16.47</v>
      </c>
      <c r="C47" s="73">
        <v>0.75</v>
      </c>
      <c r="D47" s="73">
        <v>26.57</v>
      </c>
      <c r="E47" s="73">
        <v>5850.89</v>
      </c>
      <c r="F47" s="73">
        <v>3077.51</v>
      </c>
      <c r="G47" s="73">
        <v>2.4</v>
      </c>
      <c r="H47" s="73">
        <v>232.61</v>
      </c>
      <c r="I47" s="73"/>
      <c r="J47" s="73"/>
      <c r="K47" s="73"/>
      <c r="L47" s="73"/>
      <c r="M47" s="73" t="s">
        <v>434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9.4074527119605497E-4</v>
      </c>
      <c r="U47" s="73">
        <v>1.3812192326813199E-3</v>
      </c>
      <c r="V47" s="73">
        <v>0.41881016551199601</v>
      </c>
      <c r="W47" s="73">
        <v>3.4175377807172799E-3</v>
      </c>
      <c r="X47" s="73">
        <v>3.3342239775789899E-4</v>
      </c>
      <c r="Y47" s="73">
        <v>1.34544231849071E-3</v>
      </c>
      <c r="Z47" s="73">
        <v>0</v>
      </c>
      <c r="AA47" s="73">
        <v>0</v>
      </c>
      <c r="AB47" s="73">
        <v>0</v>
      </c>
      <c r="AC47" s="73">
        <v>0</v>
      </c>
      <c r="AD47" s="73">
        <v>0</v>
      </c>
      <c r="AE47" s="73">
        <v>8.6469401334897996E-4</v>
      </c>
      <c r="AF47" s="73">
        <v>0</v>
      </c>
      <c r="AG47" s="73">
        <v>0</v>
      </c>
      <c r="AH47" s="73">
        <v>0</v>
      </c>
      <c r="AI47" s="73">
        <v>0</v>
      </c>
      <c r="AJ47" s="73">
        <v>0</v>
      </c>
      <c r="AK47" s="73">
        <v>4.0594171420382699E-2</v>
      </c>
      <c r="AL47" s="73">
        <v>0</v>
      </c>
      <c r="AM47" s="73">
        <v>1.0526949850361201E-2</v>
      </c>
      <c r="AN47" s="73">
        <v>1.1771267580482401</v>
      </c>
      <c r="AO47" s="73">
        <v>0.13079258034469299</v>
      </c>
      <c r="AP47" s="73">
        <v>1.30791933839293</v>
      </c>
      <c r="AQ47" s="73">
        <v>0</v>
      </c>
      <c r="AR47" s="73">
        <v>2.1402648632858801E-3</v>
      </c>
      <c r="AS47" s="73">
        <v>16.165339704690801</v>
      </c>
      <c r="AT47" s="73">
        <v>1.5273306833776901E-3</v>
      </c>
      <c r="AU47" s="73">
        <v>7.1160110672023702</v>
      </c>
      <c r="AV47" s="73">
        <v>3.5134095030230599</v>
      </c>
      <c r="AW47" s="73">
        <v>1.0859860998583401E-2</v>
      </c>
      <c r="AX47" s="73">
        <v>12.209182360819501</v>
      </c>
      <c r="AY47" s="73">
        <v>20.0209315630219</v>
      </c>
      <c r="AZ47" s="73">
        <v>5.2121087760489804</v>
      </c>
      <c r="BA47" s="73">
        <v>1626.0394682377901</v>
      </c>
      <c r="BB47" s="73">
        <v>546.19035212586198</v>
      </c>
      <c r="BC47" s="73">
        <v>1079.84911611192</v>
      </c>
      <c r="BD47" s="73">
        <v>0.74373286595346799</v>
      </c>
      <c r="BE47" s="73">
        <v>0.66091811482773699</v>
      </c>
      <c r="BF47" s="73">
        <v>355.129929617443</v>
      </c>
      <c r="BG47" s="73">
        <v>0.89866884924243196</v>
      </c>
      <c r="BH47" s="73">
        <v>3.40286137888082E-3</v>
      </c>
      <c r="BI47" s="73">
        <v>7.0776247402679396E-4</v>
      </c>
      <c r="BJ47" s="73">
        <v>9.2867088851777496E-2</v>
      </c>
      <c r="BK47" s="73">
        <v>9.3417153061393504E-3</v>
      </c>
      <c r="BL47" s="73">
        <v>0</v>
      </c>
      <c r="BM47" s="73">
        <v>40.265406284274903</v>
      </c>
      <c r="BN47" s="73">
        <v>83.440407193681096</v>
      </c>
      <c r="BO47" s="73">
        <v>0.69712693662263003</v>
      </c>
      <c r="BP47" s="73">
        <v>0.28945134674845802</v>
      </c>
      <c r="BQ47" s="73">
        <v>0</v>
      </c>
      <c r="BR47" s="73">
        <v>0</v>
      </c>
      <c r="BS47" s="73">
        <v>0</v>
      </c>
      <c r="BT47" s="73">
        <v>0</v>
      </c>
      <c r="BU47" s="73">
        <v>0</v>
      </c>
      <c r="BV47" s="73">
        <v>0</v>
      </c>
      <c r="BW47" s="73">
        <v>1.0193659507156699E-2</v>
      </c>
      <c r="BX47" s="73">
        <v>0</v>
      </c>
      <c r="BY47" s="90"/>
      <c r="BZ47" s="28">
        <f t="shared" si="0"/>
        <v>0</v>
      </c>
      <c r="CA47" s="66">
        <f t="shared" si="9"/>
        <v>-0.97457133178433542</v>
      </c>
      <c r="CB47" s="66">
        <f t="shared" si="10"/>
        <v>-0.94587443810615646</v>
      </c>
      <c r="CC47" s="66">
        <f t="shared" si="11"/>
        <v>-0.95077458267245274</v>
      </c>
      <c r="CD47" s="66">
        <f t="shared" si="12"/>
        <v>-0.72208681615313397</v>
      </c>
      <c r="CE47" s="66">
        <f t="shared" si="13"/>
        <v>-0.82252198948959976</v>
      </c>
      <c r="CF47" s="66">
        <f t="shared" si="14"/>
        <v>-0.87939527218814251</v>
      </c>
      <c r="CG47" s="66">
        <f t="shared" si="15"/>
        <v>-0.99995617703663997</v>
      </c>
    </row>
    <row r="48" spans="1:85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66" t="str">
        <f t="shared" si="9"/>
        <v/>
      </c>
      <c r="CB48" s="66" t="str">
        <f t="shared" si="10"/>
        <v/>
      </c>
      <c r="CC48" s="66" t="str">
        <f t="shared" si="11"/>
        <v/>
      </c>
      <c r="CD48" s="66" t="str">
        <f t="shared" si="12"/>
        <v/>
      </c>
      <c r="CE48" s="66" t="str">
        <f t="shared" si="13"/>
        <v/>
      </c>
      <c r="CF48" s="66" t="str">
        <f t="shared" si="14"/>
        <v/>
      </c>
      <c r="CG48" s="66" t="str">
        <f t="shared" si="15"/>
        <v/>
      </c>
    </row>
    <row r="49" spans="1:85" x14ac:dyDescent="0.25">
      <c r="A49" s="15" t="s">
        <v>322</v>
      </c>
      <c r="B49" s="1">
        <f t="shared" ref="B49:H49" si="16">SUM(B3:B47)</f>
        <v>1841292.2399999993</v>
      </c>
      <c r="C49" s="1">
        <f t="shared" si="16"/>
        <v>31048.299999999996</v>
      </c>
      <c r="D49" s="1">
        <f t="shared" si="16"/>
        <v>1184098.3399999999</v>
      </c>
      <c r="E49" s="1">
        <f t="shared" si="16"/>
        <v>377887.20000000007</v>
      </c>
      <c r="F49" s="1">
        <f t="shared" si="16"/>
        <v>245785.16999999998</v>
      </c>
      <c r="G49" s="1">
        <f t="shared" si="16"/>
        <v>2413640.85</v>
      </c>
      <c r="H49" s="1">
        <f t="shared" si="16"/>
        <v>391388.68000000011</v>
      </c>
      <c r="I49" s="1"/>
      <c r="J49" s="1"/>
      <c r="K49" s="1"/>
      <c r="L49" s="90"/>
      <c r="M49" s="90"/>
      <c r="N49" s="1">
        <f t="shared" ref="N49:BX49" si="17">SUM(N3:N47)</f>
        <v>36.329960382039744</v>
      </c>
      <c r="O49" s="1">
        <f t="shared" si="17"/>
        <v>3574.7729146122474</v>
      </c>
      <c r="P49" s="1">
        <f t="shared" si="17"/>
        <v>1681.7630948663943</v>
      </c>
      <c r="Q49" s="1">
        <f t="shared" si="17"/>
        <v>1679.0279297946515</v>
      </c>
      <c r="R49" s="1">
        <f t="shared" si="17"/>
        <v>382.32140187871812</v>
      </c>
      <c r="S49" s="1">
        <f t="shared" si="17"/>
        <v>19.330494401436948</v>
      </c>
      <c r="T49" s="1">
        <f t="shared" si="17"/>
        <v>2758.3370989148466</v>
      </c>
      <c r="U49" s="1">
        <f t="shared" si="17"/>
        <v>49942.151430574813</v>
      </c>
      <c r="V49" s="1">
        <f t="shared" si="17"/>
        <v>1305411.228427418</v>
      </c>
      <c r="W49" s="1">
        <f t="shared" si="17"/>
        <v>4227.5596848099012</v>
      </c>
      <c r="X49" s="1">
        <f t="shared" si="17"/>
        <v>4953.4723915285667</v>
      </c>
      <c r="Y49" s="1">
        <f t="shared" si="17"/>
        <v>1525.9481723688507</v>
      </c>
      <c r="Z49" s="1">
        <f t="shared" si="17"/>
        <v>24002.799490432932</v>
      </c>
      <c r="AA49" s="1">
        <f t="shared" si="17"/>
        <v>21.087415752072459</v>
      </c>
      <c r="AB49" s="1">
        <f t="shared" si="17"/>
        <v>9542.0506232125736</v>
      </c>
      <c r="AC49" s="1">
        <f t="shared" si="17"/>
        <v>9542.0506232125736</v>
      </c>
      <c r="AD49" s="1">
        <f t="shared" si="17"/>
        <v>54.714446811080215</v>
      </c>
      <c r="AE49" s="1">
        <f t="shared" si="17"/>
        <v>1456.4549895294251</v>
      </c>
      <c r="AF49" s="1">
        <f t="shared" si="17"/>
        <v>55.431666197395266</v>
      </c>
      <c r="AG49" s="1">
        <f t="shared" si="17"/>
        <v>1645.5901754085144</v>
      </c>
      <c r="AH49" s="1">
        <f t="shared" si="17"/>
        <v>2040.5025820058709</v>
      </c>
      <c r="AI49" s="1">
        <f t="shared" si="17"/>
        <v>17058.054129950018</v>
      </c>
      <c r="AJ49" s="1">
        <f t="shared" si="17"/>
        <v>30.326146455894531</v>
      </c>
      <c r="AK49" s="1">
        <f t="shared" si="17"/>
        <v>25403.443553616002</v>
      </c>
      <c r="AL49" s="1">
        <f t="shared" si="17"/>
        <v>0</v>
      </c>
      <c r="AM49" s="1">
        <f t="shared" si="17"/>
        <v>215299.79678376837</v>
      </c>
      <c r="AN49" s="1">
        <f t="shared" si="17"/>
        <v>599453.15596816735</v>
      </c>
      <c r="AO49" s="1">
        <f t="shared" si="17"/>
        <v>66551.18543157322</v>
      </c>
      <c r="AP49" s="1">
        <f t="shared" si="17"/>
        <v>666059.05584655155</v>
      </c>
      <c r="AQ49" s="1">
        <f t="shared" si="17"/>
        <v>42.526428832775132</v>
      </c>
      <c r="AR49" s="1">
        <f t="shared" si="17"/>
        <v>3336.6190696302592</v>
      </c>
      <c r="AS49" s="1">
        <f t="shared" si="17"/>
        <v>3267.7355179174765</v>
      </c>
      <c r="AT49" s="1">
        <f t="shared" si="17"/>
        <v>81645.641452024822</v>
      </c>
      <c r="AU49" s="1">
        <f t="shared" si="17"/>
        <v>1279.0465386946914</v>
      </c>
      <c r="AV49" s="1">
        <f t="shared" si="17"/>
        <v>1346.8053037244147</v>
      </c>
      <c r="AW49" s="1">
        <f t="shared" si="17"/>
        <v>3060.8352404298857</v>
      </c>
      <c r="AX49" s="1">
        <f t="shared" si="17"/>
        <v>2088.8770560230496</v>
      </c>
      <c r="AY49" s="1">
        <f t="shared" si="17"/>
        <v>410.02519881324616</v>
      </c>
      <c r="AZ49" s="1">
        <f t="shared" si="17"/>
        <v>893.48360253390661</v>
      </c>
      <c r="BA49" s="1">
        <f t="shared" si="17"/>
        <v>144851.63709959955</v>
      </c>
      <c r="BB49" s="1">
        <f t="shared" si="17"/>
        <v>92227.629280784327</v>
      </c>
      <c r="BC49" s="1">
        <f t="shared" si="17"/>
        <v>52624.007818815284</v>
      </c>
      <c r="BD49" s="1">
        <f t="shared" si="17"/>
        <v>235.41692402835105</v>
      </c>
      <c r="BE49" s="1">
        <f t="shared" si="17"/>
        <v>60.862630397144308</v>
      </c>
      <c r="BF49" s="1">
        <f t="shared" si="17"/>
        <v>38064.525172305992</v>
      </c>
      <c r="BG49" s="1">
        <f t="shared" si="17"/>
        <v>629.49796847454388</v>
      </c>
      <c r="BH49" s="1">
        <f t="shared" si="17"/>
        <v>6917.3078928101213</v>
      </c>
      <c r="BI49" s="1">
        <f t="shared" si="17"/>
        <v>1015.0251612584717</v>
      </c>
      <c r="BJ49" s="1">
        <f t="shared" si="17"/>
        <v>844.64040926944733</v>
      </c>
      <c r="BK49" s="1">
        <f t="shared" si="17"/>
        <v>17316.989088297687</v>
      </c>
      <c r="BL49" s="1">
        <f t="shared" si="17"/>
        <v>5991.7697415978109</v>
      </c>
      <c r="BM49" s="1">
        <f t="shared" si="17"/>
        <v>7706.5486895322256</v>
      </c>
      <c r="BN49" s="1">
        <f t="shared" si="17"/>
        <v>6585.9940036464077</v>
      </c>
      <c r="BO49" s="1">
        <f t="shared" si="17"/>
        <v>504.01288262730782</v>
      </c>
      <c r="BP49" s="1">
        <f t="shared" si="17"/>
        <v>1175030.9368718481</v>
      </c>
      <c r="BQ49" s="1">
        <f t="shared" si="17"/>
        <v>6135.5162548600038</v>
      </c>
      <c r="BR49" s="1">
        <f t="shared" si="17"/>
        <v>9167.0241542414424</v>
      </c>
      <c r="BS49" s="1">
        <f t="shared" si="17"/>
        <v>5121.9160759951046</v>
      </c>
      <c r="BT49" s="1">
        <f t="shared" si="17"/>
        <v>16749.420558290323</v>
      </c>
      <c r="BU49" s="1">
        <f t="shared" si="17"/>
        <v>4.169466780396986</v>
      </c>
      <c r="BV49" s="1">
        <f t="shared" si="17"/>
        <v>12242.602089020451</v>
      </c>
      <c r="BW49" s="1">
        <f t="shared" si="17"/>
        <v>215457.95576657209</v>
      </c>
      <c r="BX49" s="1">
        <f t="shared" si="17"/>
        <v>14051.779768355445</v>
      </c>
      <c r="BY49" s="90"/>
      <c r="BZ49" s="90"/>
      <c r="CA49" s="66">
        <f t="shared" si="9"/>
        <v>-0.29103528485656438</v>
      </c>
      <c r="CB49" s="66">
        <f t="shared" si="10"/>
        <v>-0.18180887347725946</v>
      </c>
      <c r="CC49" s="66">
        <f t="shared" si="11"/>
        <v>-0.43749684181927689</v>
      </c>
      <c r="CD49" s="66">
        <f t="shared" si="12"/>
        <v>-0.61668022335871786</v>
      </c>
      <c r="CE49" s="66">
        <f t="shared" si="13"/>
        <v>-0.62476324637168168</v>
      </c>
      <c r="CF49" s="66">
        <f t="shared" si="14"/>
        <v>-0.51317076156054953</v>
      </c>
      <c r="CG49" s="66">
        <f t="shared" si="15"/>
        <v>-0.44950386463253861</v>
      </c>
    </row>
    <row r="50" spans="1:85" x14ac:dyDescent="0.25">
      <c r="A50" s="15" t="s">
        <v>435</v>
      </c>
      <c r="B50" s="1">
        <f>SUM(B3:B15)</f>
        <v>1423210.1099999999</v>
      </c>
      <c r="C50" s="1">
        <f t="shared" ref="C50:H50" si="18">SUM(C3:C15)</f>
        <v>26311.91</v>
      </c>
      <c r="D50" s="1">
        <f t="shared" si="18"/>
        <v>582576.14000000013</v>
      </c>
      <c r="E50" s="1">
        <f>SUM(E3:E15)</f>
        <v>87238.569999999992</v>
      </c>
      <c r="F50" s="1">
        <f t="shared" si="18"/>
        <v>53470.01</v>
      </c>
      <c r="G50" s="1">
        <f t="shared" si="18"/>
        <v>978879.42999999993</v>
      </c>
      <c r="H50" s="1">
        <f t="shared" si="18"/>
        <v>228162.74000000002</v>
      </c>
      <c r="I50" s="1"/>
      <c r="J50" s="1"/>
      <c r="K50" s="1"/>
      <c r="L50" s="90"/>
      <c r="M50" s="90"/>
      <c r="N50" s="1">
        <f t="shared" ref="N50:BX50" si="19">SUM(N3:N15)</f>
        <v>0</v>
      </c>
      <c r="O50" s="1">
        <f t="shared" si="19"/>
        <v>1367.3200441729286</v>
      </c>
      <c r="P50" s="1">
        <f t="shared" si="19"/>
        <v>1575.5538530477738</v>
      </c>
      <c r="Q50" s="1">
        <f t="shared" si="19"/>
        <v>1575.5538530477738</v>
      </c>
      <c r="R50" s="1">
        <f t="shared" si="19"/>
        <v>267.38980994947013</v>
      </c>
      <c r="S50" s="1">
        <f t="shared" si="19"/>
        <v>0</v>
      </c>
      <c r="T50" s="1">
        <f t="shared" si="19"/>
        <v>1577.6527969308274</v>
      </c>
      <c r="U50" s="1">
        <f t="shared" si="19"/>
        <v>19467.524432378101</v>
      </c>
      <c r="V50" s="1">
        <f t="shared" si="19"/>
        <v>1169373.4686877679</v>
      </c>
      <c r="W50" s="1">
        <f t="shared" si="19"/>
        <v>3370.889899919016</v>
      </c>
      <c r="X50" s="1">
        <f t="shared" si="19"/>
        <v>2384.9432559593279</v>
      </c>
      <c r="Y50" s="1">
        <f t="shared" si="19"/>
        <v>1178.099237157491</v>
      </c>
      <c r="Z50" s="1">
        <f t="shared" si="19"/>
        <v>23432.711400104323</v>
      </c>
      <c r="AA50" s="1">
        <f t="shared" si="19"/>
        <v>0</v>
      </c>
      <c r="AB50" s="1">
        <f t="shared" si="19"/>
        <v>5229.6316908214467</v>
      </c>
      <c r="AC50" s="1">
        <f t="shared" si="19"/>
        <v>5229.6316908214467</v>
      </c>
      <c r="AD50" s="1">
        <f t="shared" si="19"/>
        <v>54.714446811080215</v>
      </c>
      <c r="AE50" s="1">
        <f t="shared" si="19"/>
        <v>1219.2570409166929</v>
      </c>
      <c r="AF50" s="1">
        <f t="shared" si="19"/>
        <v>34.483511683902009</v>
      </c>
      <c r="AG50" s="1">
        <f t="shared" si="19"/>
        <v>257.75125707408102</v>
      </c>
      <c r="AH50" s="1">
        <f t="shared" si="19"/>
        <v>1231.9000300775904</v>
      </c>
      <c r="AI50" s="1">
        <f t="shared" si="19"/>
        <v>16411.077156473388</v>
      </c>
      <c r="AJ50" s="1">
        <f t="shared" si="19"/>
        <v>13.508185565262371</v>
      </c>
      <c r="AK50" s="1">
        <f t="shared" si="19"/>
        <v>23879.641406929884</v>
      </c>
      <c r="AL50" s="1">
        <f t="shared" si="19"/>
        <v>0</v>
      </c>
      <c r="AM50" s="1">
        <f t="shared" si="19"/>
        <v>157808.58753762473</v>
      </c>
      <c r="AN50" s="1">
        <f t="shared" si="19"/>
        <v>411171.67425536714</v>
      </c>
      <c r="AO50" s="1">
        <f t="shared" si="19"/>
        <v>45631.02688640001</v>
      </c>
      <c r="AP50" s="1">
        <f t="shared" si="19"/>
        <v>456857.41558857821</v>
      </c>
      <c r="AQ50" s="1">
        <f t="shared" si="19"/>
        <v>42.27776435049951</v>
      </c>
      <c r="AR50" s="1">
        <f t="shared" si="19"/>
        <v>2152.3023467203675</v>
      </c>
      <c r="AS50" s="1">
        <f t="shared" si="19"/>
        <v>1924.2753624925906</v>
      </c>
      <c r="AT50" s="1">
        <f t="shared" si="19"/>
        <v>62557.983716894538</v>
      </c>
      <c r="AU50" s="1">
        <f t="shared" si="19"/>
        <v>747.77847722940294</v>
      </c>
      <c r="AV50" s="1">
        <f t="shared" si="19"/>
        <v>544.00795891146709</v>
      </c>
      <c r="AW50" s="1">
        <f t="shared" si="19"/>
        <v>1647.8320337417008</v>
      </c>
      <c r="AX50" s="1">
        <f t="shared" si="19"/>
        <v>556.96355146946109</v>
      </c>
      <c r="AY50" s="1">
        <f t="shared" si="19"/>
        <v>350.78242758555291</v>
      </c>
      <c r="AZ50" s="1">
        <f t="shared" si="19"/>
        <v>550.66016385519447</v>
      </c>
      <c r="BA50" s="1">
        <f t="shared" si="19"/>
        <v>77937.539008142252</v>
      </c>
      <c r="BB50" s="1">
        <f t="shared" si="19"/>
        <v>46049.296401088111</v>
      </c>
      <c r="BC50" s="1">
        <f t="shared" si="19"/>
        <v>31888.242607054221</v>
      </c>
      <c r="BD50" s="1">
        <f t="shared" si="19"/>
        <v>230.36930930081479</v>
      </c>
      <c r="BE50" s="1">
        <f t="shared" si="19"/>
        <v>21.759282647607677</v>
      </c>
      <c r="BF50" s="1">
        <f t="shared" si="19"/>
        <v>21055.398028009451</v>
      </c>
      <c r="BG50" s="1">
        <f t="shared" si="19"/>
        <v>424.54298981754459</v>
      </c>
      <c r="BH50" s="1">
        <f t="shared" si="19"/>
        <v>3571.7707313939054</v>
      </c>
      <c r="BI50" s="1">
        <f t="shared" si="19"/>
        <v>267.05955482516674</v>
      </c>
      <c r="BJ50" s="1">
        <f t="shared" si="19"/>
        <v>430.95621650148479</v>
      </c>
      <c r="BK50" s="1">
        <f t="shared" si="19"/>
        <v>8951.0906238334246</v>
      </c>
      <c r="BL50" s="1">
        <f t="shared" si="19"/>
        <v>3938.9194545878358</v>
      </c>
      <c r="BM50" s="1">
        <f t="shared" si="19"/>
        <v>2111.4326941213735</v>
      </c>
      <c r="BN50" s="1">
        <f t="shared" si="19"/>
        <v>2501.3136697594764</v>
      </c>
      <c r="BO50" s="1">
        <f t="shared" si="19"/>
        <v>161.30332559250851</v>
      </c>
      <c r="BP50" s="1">
        <f t="shared" si="19"/>
        <v>868773.14585816092</v>
      </c>
      <c r="BQ50" s="1">
        <f t="shared" si="19"/>
        <v>274.63451804747166</v>
      </c>
      <c r="BR50" s="1">
        <f t="shared" si="19"/>
        <v>4628.0100642424404</v>
      </c>
      <c r="BS50" s="1">
        <f t="shared" si="19"/>
        <v>4537.5500249430306</v>
      </c>
      <c r="BT50" s="1">
        <f t="shared" si="19"/>
        <v>8662.6895098678651</v>
      </c>
      <c r="BU50" s="1">
        <f t="shared" si="19"/>
        <v>0</v>
      </c>
      <c r="BV50" s="1">
        <f t="shared" si="19"/>
        <v>9598.1425072506263</v>
      </c>
      <c r="BW50" s="1">
        <f t="shared" si="19"/>
        <v>163727.70375399225</v>
      </c>
      <c r="BX50" s="1">
        <f t="shared" si="19"/>
        <v>6712.6917385480083</v>
      </c>
      <c r="BY50" s="90"/>
      <c r="BZ50" s="90"/>
      <c r="CA50" s="66">
        <f t="shared" si="9"/>
        <v>-0.17835500150587888</v>
      </c>
      <c r="CB50" s="66">
        <f t="shared" si="10"/>
        <v>-9.2439834016995168E-2</v>
      </c>
      <c r="CC50" s="66">
        <f t="shared" si="11"/>
        <v>-0.21579792885342317</v>
      </c>
      <c r="CD50" s="66">
        <f t="shared" si="12"/>
        <v>-0.1066160414121614</v>
      </c>
      <c r="CE50" s="66">
        <f t="shared" si="13"/>
        <v>-0.13878272322956159</v>
      </c>
      <c r="CF50" s="66">
        <f t="shared" si="14"/>
        <v>-0.1124819674082221</v>
      </c>
      <c r="CG50" s="66">
        <f t="shared" si="15"/>
        <v>-0.28240823302703927</v>
      </c>
    </row>
    <row r="51" spans="1:85" x14ac:dyDescent="0.25">
      <c r="A51" s="15" t="s">
        <v>436</v>
      </c>
      <c r="B51" s="1">
        <f>SUM(B16:B47)</f>
        <v>418082.13</v>
      </c>
      <c r="C51" s="1">
        <f t="shared" ref="C51:H51" si="20">SUM(C16:C47)</f>
        <v>4736.3899999999994</v>
      </c>
      <c r="D51" s="1">
        <f t="shared" si="20"/>
        <v>601522.20000000007</v>
      </c>
      <c r="E51" s="1">
        <f>SUM(E16:E47)</f>
        <v>290648.63000000006</v>
      </c>
      <c r="F51" s="1">
        <f t="shared" si="20"/>
        <v>192315.15999999995</v>
      </c>
      <c r="G51" s="1">
        <f t="shared" si="20"/>
        <v>1434761.42</v>
      </c>
      <c r="H51" s="1">
        <f t="shared" si="20"/>
        <v>163225.94</v>
      </c>
      <c r="I51" s="1"/>
      <c r="J51" s="1"/>
      <c r="K51" s="1"/>
      <c r="L51" s="90"/>
      <c r="M51" s="90"/>
      <c r="N51" s="1">
        <f t="shared" ref="N51:BX51" si="21">SUM(N16:N47)</f>
        <v>36.329960382039744</v>
      </c>
      <c r="O51" s="1">
        <f t="shared" si="21"/>
        <v>2207.4528704393188</v>
      </c>
      <c r="P51" s="1">
        <f t="shared" si="21"/>
        <v>106.209241818621</v>
      </c>
      <c r="Q51" s="1">
        <f t="shared" si="21"/>
        <v>103.47407674687756</v>
      </c>
      <c r="R51" s="1">
        <f t="shared" si="21"/>
        <v>114.93159192924789</v>
      </c>
      <c r="S51" s="1">
        <f t="shared" si="21"/>
        <v>19.330494401436948</v>
      </c>
      <c r="T51" s="1">
        <f t="shared" si="21"/>
        <v>1180.6843019840196</v>
      </c>
      <c r="U51" s="1">
        <f t="shared" si="21"/>
        <v>30474.626998196723</v>
      </c>
      <c r="V51" s="1">
        <f t="shared" si="21"/>
        <v>136037.75973965041</v>
      </c>
      <c r="W51" s="1">
        <f t="shared" si="21"/>
        <v>856.66978489088592</v>
      </c>
      <c r="X51" s="1">
        <f t="shared" si="21"/>
        <v>2568.5291355692384</v>
      </c>
      <c r="Y51" s="1">
        <f t="shared" si="21"/>
        <v>347.84893521135967</v>
      </c>
      <c r="Z51" s="1">
        <f t="shared" si="21"/>
        <v>570.08809032860813</v>
      </c>
      <c r="AA51" s="1">
        <f t="shared" si="21"/>
        <v>21.087415752072459</v>
      </c>
      <c r="AB51" s="1">
        <f t="shared" si="21"/>
        <v>4312.4189323911287</v>
      </c>
      <c r="AC51" s="1">
        <f t="shared" si="21"/>
        <v>4312.4189323911287</v>
      </c>
      <c r="AD51" s="1">
        <f t="shared" si="21"/>
        <v>0</v>
      </c>
      <c r="AE51" s="1">
        <f t="shared" si="21"/>
        <v>237.19794861273218</v>
      </c>
      <c r="AF51" s="1">
        <f t="shared" si="21"/>
        <v>20.948154513493272</v>
      </c>
      <c r="AG51" s="1">
        <f t="shared" si="21"/>
        <v>1387.8389183344332</v>
      </c>
      <c r="AH51" s="1">
        <f t="shared" si="21"/>
        <v>808.60255192828049</v>
      </c>
      <c r="AI51" s="1">
        <f t="shared" si="21"/>
        <v>646.9769734766337</v>
      </c>
      <c r="AJ51" s="1">
        <f t="shared" si="21"/>
        <v>16.817960890632161</v>
      </c>
      <c r="AK51" s="1">
        <f t="shared" si="21"/>
        <v>1523.8021466861205</v>
      </c>
      <c r="AL51" s="1">
        <f t="shared" si="21"/>
        <v>0</v>
      </c>
      <c r="AM51" s="1">
        <f t="shared" si="21"/>
        <v>57491.209246143633</v>
      </c>
      <c r="AN51" s="1">
        <f t="shared" si="21"/>
        <v>188281.48171280028</v>
      </c>
      <c r="AO51" s="1">
        <f t="shared" si="21"/>
        <v>20920.158545173195</v>
      </c>
      <c r="AP51" s="1">
        <f t="shared" si="21"/>
        <v>209201.64025797337</v>
      </c>
      <c r="AQ51" s="1">
        <f t="shared" si="21"/>
        <v>0.24866448227562513</v>
      </c>
      <c r="AR51" s="1">
        <f t="shared" si="21"/>
        <v>1184.316722909892</v>
      </c>
      <c r="AS51" s="1">
        <f t="shared" si="21"/>
        <v>1343.4601554248857</v>
      </c>
      <c r="AT51" s="1">
        <f t="shared" si="21"/>
        <v>19087.657735130284</v>
      </c>
      <c r="AU51" s="1">
        <f t="shared" si="21"/>
        <v>531.26806146528861</v>
      </c>
      <c r="AV51" s="1">
        <f t="shared" si="21"/>
        <v>802.79734481294747</v>
      </c>
      <c r="AW51" s="1">
        <f t="shared" si="21"/>
        <v>1413.0032066881852</v>
      </c>
      <c r="AX51" s="1">
        <f t="shared" si="21"/>
        <v>1531.9135045535886</v>
      </c>
      <c r="AY51" s="1">
        <f t="shared" si="21"/>
        <v>59.242771227693211</v>
      </c>
      <c r="AZ51" s="1">
        <f t="shared" si="21"/>
        <v>342.82343867871191</v>
      </c>
      <c r="BA51" s="1">
        <f t="shared" si="21"/>
        <v>66914.098091457316</v>
      </c>
      <c r="BB51" s="1">
        <f t="shared" si="21"/>
        <v>46178.332879696216</v>
      </c>
      <c r="BC51" s="1">
        <f t="shared" si="21"/>
        <v>20735.765211761081</v>
      </c>
      <c r="BD51" s="1">
        <f t="shared" si="21"/>
        <v>5.0476147275362981</v>
      </c>
      <c r="BE51" s="1">
        <f t="shared" si="21"/>
        <v>39.103347749536624</v>
      </c>
      <c r="BF51" s="1">
        <f t="shared" si="21"/>
        <v>17009.127144296544</v>
      </c>
      <c r="BG51" s="1">
        <f t="shared" si="21"/>
        <v>204.95497865699929</v>
      </c>
      <c r="BH51" s="1">
        <f t="shared" si="21"/>
        <v>3345.5371614162159</v>
      </c>
      <c r="BI51" s="1">
        <f t="shared" si="21"/>
        <v>747.96560643330497</v>
      </c>
      <c r="BJ51" s="1">
        <f t="shared" si="21"/>
        <v>413.68419276796237</v>
      </c>
      <c r="BK51" s="1">
        <f t="shared" si="21"/>
        <v>8365.8984644642642</v>
      </c>
      <c r="BL51" s="1">
        <f t="shared" si="21"/>
        <v>2052.8502870099746</v>
      </c>
      <c r="BM51" s="1">
        <f t="shared" si="21"/>
        <v>5595.1159954108525</v>
      </c>
      <c r="BN51" s="1">
        <f t="shared" si="21"/>
        <v>4084.6803338869304</v>
      </c>
      <c r="BO51" s="1">
        <f t="shared" si="21"/>
        <v>342.70955703479933</v>
      </c>
      <c r="BP51" s="1">
        <f t="shared" si="21"/>
        <v>306257.79101368738</v>
      </c>
      <c r="BQ51" s="1">
        <f t="shared" si="21"/>
        <v>5860.8817368125328</v>
      </c>
      <c r="BR51" s="1">
        <f t="shared" si="21"/>
        <v>4539.0140899990029</v>
      </c>
      <c r="BS51" s="1">
        <f t="shared" si="21"/>
        <v>584.36605105207423</v>
      </c>
      <c r="BT51" s="1">
        <f t="shared" si="21"/>
        <v>8086.7310484224599</v>
      </c>
      <c r="BU51" s="1">
        <f t="shared" si="21"/>
        <v>4.169466780396986</v>
      </c>
      <c r="BV51" s="1">
        <f t="shared" si="21"/>
        <v>2644.459581769825</v>
      </c>
      <c r="BW51" s="1">
        <f t="shared" si="21"/>
        <v>51730.252012579811</v>
      </c>
      <c r="BX51" s="1">
        <f t="shared" si="21"/>
        <v>7339.0880298074371</v>
      </c>
      <c r="BY51" s="90"/>
      <c r="BZ51" s="90"/>
      <c r="CA51" s="66">
        <f t="shared" si="9"/>
        <v>-0.67461474677319877</v>
      </c>
      <c r="CB51" s="66">
        <f t="shared" si="10"/>
        <v>-0.67827772909618489</v>
      </c>
      <c r="CC51" s="66">
        <f t="shared" si="11"/>
        <v>-0.6522129353530538</v>
      </c>
      <c r="CD51" s="66">
        <f t="shared" si="12"/>
        <v>-0.76977666094122887</v>
      </c>
      <c r="CE51" s="66">
        <f t="shared" si="13"/>
        <v>-0.7598819932880162</v>
      </c>
      <c r="CF51" s="66">
        <f t="shared" si="14"/>
        <v>-0.78654444791686173</v>
      </c>
      <c r="CG51" s="66">
        <f t="shared" si="15"/>
        <v>-0.68307579044985245</v>
      </c>
    </row>
    <row r="53" spans="1:85" x14ac:dyDescent="0.25">
      <c r="A53" s="2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</row>
    <row r="54" spans="1:85" x14ac:dyDescent="0.25">
      <c r="A54" s="2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</row>
    <row r="56" spans="1:85" x14ac:dyDescent="0.25">
      <c r="A56" s="90"/>
      <c r="B56" s="90"/>
      <c r="C56" s="90"/>
      <c r="D56" s="90"/>
      <c r="E56" s="73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</row>
    <row r="57" spans="1:85" x14ac:dyDescent="0.25">
      <c r="A57" s="90"/>
      <c r="B57" s="90"/>
      <c r="C57" s="90"/>
      <c r="D57" s="90"/>
      <c r="E57" s="73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</row>
    <row r="58" spans="1:85" x14ac:dyDescent="0.25">
      <c r="A58" s="90"/>
      <c r="B58" s="90"/>
      <c r="C58" s="90"/>
      <c r="D58" s="90"/>
      <c r="E58" s="73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</row>
    <row r="59" spans="1:85" x14ac:dyDescent="0.25">
      <c r="A59" s="90"/>
      <c r="B59" s="90"/>
      <c r="C59" s="90"/>
      <c r="D59" s="90"/>
      <c r="E59" s="73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</row>
    <row r="60" spans="1:85" x14ac:dyDescent="0.25">
      <c r="A60" s="90"/>
      <c r="B60" s="90"/>
      <c r="C60" s="90"/>
      <c r="D60" s="90"/>
      <c r="E60" s="73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</row>
    <row r="61" spans="1:85" x14ac:dyDescent="0.25">
      <c r="A61" s="90"/>
      <c r="B61" s="90"/>
      <c r="C61" s="90"/>
      <c r="D61" s="90"/>
      <c r="E61" s="73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</row>
    <row r="62" spans="1:85" x14ac:dyDescent="0.25">
      <c r="A62" s="90"/>
      <c r="B62" s="90"/>
      <c r="C62" s="90"/>
      <c r="D62" s="90"/>
      <c r="E62" s="73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</row>
    <row r="63" spans="1:85" x14ac:dyDescent="0.25">
      <c r="A63" s="90"/>
      <c r="B63" s="90"/>
      <c r="C63" s="90"/>
      <c r="D63" s="90"/>
      <c r="E63" s="73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</row>
    <row r="64" spans="1:85" x14ac:dyDescent="0.25">
      <c r="A64" s="90"/>
      <c r="B64" s="90"/>
      <c r="C64" s="90"/>
      <c r="D64" s="90"/>
      <c r="E64" s="73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</row>
    <row r="65" spans="5:5" x14ac:dyDescent="0.25">
      <c r="E65" s="73"/>
    </row>
    <row r="66" spans="5:5" x14ac:dyDescent="0.25">
      <c r="E66" s="73"/>
    </row>
    <row r="67" spans="5:5" x14ac:dyDescent="0.25">
      <c r="E67" s="73"/>
    </row>
    <row r="68" spans="5:5" x14ac:dyDescent="0.25">
      <c r="E68" s="73"/>
    </row>
    <row r="69" spans="5:5" x14ac:dyDescent="0.25">
      <c r="E69" s="73"/>
    </row>
    <row r="70" spans="5:5" x14ac:dyDescent="0.25">
      <c r="E70" s="73"/>
    </row>
    <row r="71" spans="5:5" x14ac:dyDescent="0.25">
      <c r="E71" s="73"/>
    </row>
    <row r="72" spans="5:5" x14ac:dyDescent="0.25">
      <c r="E72" s="73"/>
    </row>
    <row r="73" spans="5:5" x14ac:dyDescent="0.25">
      <c r="E73" s="73"/>
    </row>
    <row r="74" spans="5:5" x14ac:dyDescent="0.25">
      <c r="E74" s="73"/>
    </row>
    <row r="75" spans="5:5" x14ac:dyDescent="0.25">
      <c r="E75" s="73"/>
    </row>
    <row r="76" spans="5:5" x14ac:dyDescent="0.25">
      <c r="E76" s="73"/>
    </row>
    <row r="77" spans="5:5" x14ac:dyDescent="0.25">
      <c r="E77" s="73"/>
    </row>
    <row r="78" spans="5:5" x14ac:dyDescent="0.25">
      <c r="E78" s="73"/>
    </row>
    <row r="79" spans="5:5" x14ac:dyDescent="0.25">
      <c r="E79" s="73"/>
    </row>
    <row r="80" spans="5:5" x14ac:dyDescent="0.25">
      <c r="E80" s="73"/>
    </row>
    <row r="81" spans="5:5" x14ac:dyDescent="0.25">
      <c r="E81" s="73"/>
    </row>
    <row r="82" spans="5:5" x14ac:dyDescent="0.25">
      <c r="E82" s="73"/>
    </row>
    <row r="83" spans="5:5" x14ac:dyDescent="0.25">
      <c r="E83" s="73"/>
    </row>
    <row r="84" spans="5:5" x14ac:dyDescent="0.25">
      <c r="E84" s="73"/>
    </row>
    <row r="85" spans="5:5" x14ac:dyDescent="0.25">
      <c r="E85" s="73"/>
    </row>
    <row r="86" spans="5:5" x14ac:dyDescent="0.25">
      <c r="E86" s="73"/>
    </row>
    <row r="87" spans="5:5" x14ac:dyDescent="0.25">
      <c r="E87" s="7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5078-82C7-478E-A747-99BC02605EFE}">
  <dimension ref="A1:CG48"/>
  <sheetViews>
    <sheetView zoomScale="85" zoomScaleNormal="85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L2" sqref="L2"/>
    </sheetView>
  </sheetViews>
  <sheetFormatPr defaultColWidth="9.140625" defaultRowHeight="15" x14ac:dyDescent="0.25"/>
  <cols>
    <col min="1" max="1" width="19.85546875" style="72" customWidth="1"/>
    <col min="2" max="11" width="9.140625" style="72"/>
    <col min="12" max="12" width="15.5703125" style="72" bestFit="1" customWidth="1"/>
    <col min="13" max="14" width="6.7109375" style="72" bestFit="1" customWidth="1"/>
    <col min="15" max="15" width="5.7109375" style="72" bestFit="1" customWidth="1"/>
    <col min="16" max="16" width="14.5703125" style="72" bestFit="1" customWidth="1"/>
    <col min="17" max="17" width="5.5703125" style="72" bestFit="1" customWidth="1"/>
    <col min="18" max="18" width="5.5703125" style="72" customWidth="1"/>
    <col min="19" max="19" width="6.7109375" style="72" bestFit="1" customWidth="1"/>
    <col min="20" max="21" width="9.28515625" style="72" bestFit="1" customWidth="1"/>
    <col min="22" max="22" width="5.7109375" style="72" bestFit="1" customWidth="1"/>
    <col min="23" max="23" width="7.7109375" style="72" bestFit="1" customWidth="1"/>
    <col min="24" max="24" width="5.7109375" style="72" bestFit="1" customWidth="1"/>
    <col min="25" max="25" width="6.7109375" style="72" bestFit="1" customWidth="1"/>
    <col min="26" max="26" width="6.7109375" style="72" customWidth="1"/>
    <col min="27" max="27" width="6.7109375" style="72" bestFit="1" customWidth="1"/>
    <col min="28" max="28" width="15.42578125" style="72" bestFit="1" customWidth="1"/>
    <col min="29" max="29" width="6.5703125" style="72" customWidth="1"/>
    <col min="30" max="30" width="5.7109375" style="72" bestFit="1" customWidth="1"/>
    <col min="31" max="31" width="5.140625" style="72" bestFit="1" customWidth="1"/>
    <col min="32" max="32" width="5.140625" style="72" customWidth="1"/>
    <col min="33" max="33" width="5.7109375" style="72" bestFit="1" customWidth="1"/>
    <col min="34" max="34" width="6.7109375" style="72" bestFit="1" customWidth="1"/>
    <col min="35" max="35" width="6.140625" style="72" bestFit="1" customWidth="1"/>
    <col min="36" max="36" width="6.7109375" style="72" bestFit="1" customWidth="1"/>
    <col min="37" max="37" width="10" style="72" bestFit="1" customWidth="1"/>
    <col min="38" max="38" width="10" style="72" customWidth="1"/>
    <col min="39" max="39" width="9.28515625" style="72" bestFit="1" customWidth="1"/>
    <col min="40" max="40" width="7.7109375" style="72" bestFit="1" customWidth="1"/>
    <col min="41" max="41" width="9.28515625" style="72" bestFit="1" customWidth="1"/>
    <col min="42" max="42" width="6" style="72" bestFit="1" customWidth="1"/>
    <col min="43" max="43" width="6.7109375" style="72" bestFit="1" customWidth="1"/>
    <col min="44" max="44" width="5.7109375" style="72" bestFit="1" customWidth="1"/>
    <col min="45" max="45" width="7.7109375" style="72" bestFit="1" customWidth="1"/>
    <col min="46" max="46" width="5.7109375" style="72" bestFit="1" customWidth="1"/>
    <col min="47" max="47" width="4.140625" style="72" bestFit="1" customWidth="1"/>
    <col min="48" max="48" width="6.7109375" style="72" bestFit="1" customWidth="1"/>
    <col min="49" max="49" width="5.7109375" style="72" bestFit="1" customWidth="1"/>
    <col min="50" max="50" width="5.85546875" style="72" bestFit="1" customWidth="1"/>
    <col min="51" max="51" width="5.7109375" style="72" bestFit="1" customWidth="1"/>
    <col min="52" max="53" width="7.7109375" style="72" bestFit="1" customWidth="1"/>
    <col min="54" max="54" width="6.7109375" style="72" bestFit="1" customWidth="1"/>
    <col min="55" max="55" width="5.140625" style="72" bestFit="1" customWidth="1"/>
    <col min="56" max="56" width="5.28515625" style="72" bestFit="1" customWidth="1"/>
    <col min="57" max="57" width="8.7109375" style="72" bestFit="1" customWidth="1"/>
    <col min="58" max="58" width="4.85546875" style="72" bestFit="1" customWidth="1"/>
    <col min="59" max="59" width="7.85546875" style="72" bestFit="1" customWidth="1"/>
    <col min="60" max="60" width="5.85546875" style="72" bestFit="1" customWidth="1"/>
    <col min="61" max="61" width="6" style="72" bestFit="1" customWidth="1"/>
    <col min="62" max="62" width="6.7109375" style="72" bestFit="1" customWidth="1"/>
    <col min="63" max="63" width="7.7109375" style="72" bestFit="1" customWidth="1"/>
    <col min="64" max="64" width="5.7109375" style="72" bestFit="1" customWidth="1"/>
    <col min="65" max="65" width="6.7109375" style="72" bestFit="1" customWidth="1"/>
    <col min="66" max="66" width="4.140625" style="72" bestFit="1" customWidth="1"/>
    <col min="67" max="67" width="9.28515625" style="72" bestFit="1" customWidth="1"/>
    <col min="68" max="68" width="8" style="72" bestFit="1" customWidth="1"/>
    <col min="69" max="71" width="6.7109375" style="72" bestFit="1" customWidth="1"/>
    <col min="72" max="72" width="6.7109375" style="72" customWidth="1"/>
    <col min="73" max="73" width="6.7109375" style="72" bestFit="1" customWidth="1"/>
    <col min="74" max="74" width="9.140625" style="72" bestFit="1" customWidth="1"/>
    <col min="75" max="75" width="7.140625" style="72" bestFit="1" customWidth="1"/>
    <col min="76" max="16384" width="9.140625" style="72"/>
  </cols>
  <sheetData>
    <row r="1" spans="1:85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 t="s">
        <v>411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 t="s">
        <v>298</v>
      </c>
      <c r="CA1" s="90"/>
      <c r="CB1" s="90"/>
      <c r="CC1" s="90"/>
      <c r="CD1" s="90"/>
      <c r="CE1" s="90"/>
      <c r="CF1" s="90"/>
      <c r="CG1" s="90"/>
    </row>
    <row r="2" spans="1:85" x14ac:dyDescent="0.25">
      <c r="A2" s="90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73"/>
      <c r="J2" s="73"/>
      <c r="K2" s="73"/>
      <c r="L2" s="73" t="s">
        <v>307</v>
      </c>
      <c r="M2" s="73" t="s">
        <v>308</v>
      </c>
      <c r="N2" s="73" t="s">
        <v>35</v>
      </c>
      <c r="O2" s="73" t="s">
        <v>39</v>
      </c>
      <c r="P2" s="73" t="s">
        <v>41</v>
      </c>
      <c r="Q2" s="73" t="s">
        <v>43</v>
      </c>
      <c r="R2" s="73" t="s">
        <v>309</v>
      </c>
      <c r="S2" s="73" t="s">
        <v>45</v>
      </c>
      <c r="T2" s="73" t="s">
        <v>49</v>
      </c>
      <c r="U2" s="73" t="s">
        <v>53</v>
      </c>
      <c r="V2" s="73" t="s">
        <v>55</v>
      </c>
      <c r="W2" s="73" t="s">
        <v>57</v>
      </c>
      <c r="X2" s="73" t="s">
        <v>59</v>
      </c>
      <c r="Y2" s="73" t="s">
        <v>61</v>
      </c>
      <c r="Z2" s="73" t="s">
        <v>310</v>
      </c>
      <c r="AA2" s="73" t="s">
        <v>63</v>
      </c>
      <c r="AB2" s="73" t="s">
        <v>65</v>
      </c>
      <c r="AC2" s="73" t="s">
        <v>69</v>
      </c>
      <c r="AD2" s="73" t="s">
        <v>71</v>
      </c>
      <c r="AE2" s="73" t="s">
        <v>73</v>
      </c>
      <c r="AF2" s="73" t="s">
        <v>311</v>
      </c>
      <c r="AG2" s="73" t="s">
        <v>75</v>
      </c>
      <c r="AH2" s="73" t="s">
        <v>77</v>
      </c>
      <c r="AI2" s="73" t="s">
        <v>79</v>
      </c>
      <c r="AJ2" s="73" t="s">
        <v>81</v>
      </c>
      <c r="AK2" s="73" t="s">
        <v>83</v>
      </c>
      <c r="AL2" s="73" t="s">
        <v>312</v>
      </c>
      <c r="AM2" s="73" t="s">
        <v>85</v>
      </c>
      <c r="AN2" s="73" t="s">
        <v>87</v>
      </c>
      <c r="AO2" s="73" t="s">
        <v>160</v>
      </c>
      <c r="AP2" s="73" t="s">
        <v>91</v>
      </c>
      <c r="AQ2" s="73" t="s">
        <v>93</v>
      </c>
      <c r="AR2" s="73" t="s">
        <v>95</v>
      </c>
      <c r="AS2" s="73" t="s">
        <v>97</v>
      </c>
      <c r="AT2" s="73" t="s">
        <v>99</v>
      </c>
      <c r="AU2" s="73" t="s">
        <v>101</v>
      </c>
      <c r="AV2" s="73" t="s">
        <v>103</v>
      </c>
      <c r="AW2" s="73" t="s">
        <v>105</v>
      </c>
      <c r="AX2" s="73" t="s">
        <v>107</v>
      </c>
      <c r="AY2" s="73" t="s">
        <v>109</v>
      </c>
      <c r="AZ2" s="73" t="s">
        <v>161</v>
      </c>
      <c r="BA2" s="73" t="s">
        <v>162</v>
      </c>
      <c r="BB2" s="73" t="s">
        <v>111</v>
      </c>
      <c r="BC2" s="73" t="s">
        <v>113</v>
      </c>
      <c r="BD2" s="73" t="s">
        <v>115</v>
      </c>
      <c r="BE2" s="73" t="s">
        <v>117</v>
      </c>
      <c r="BF2" s="73" t="s">
        <v>119</v>
      </c>
      <c r="BG2" s="73" t="s">
        <v>121</v>
      </c>
      <c r="BH2" s="73" t="s">
        <v>123</v>
      </c>
      <c r="BI2" s="73" t="s">
        <v>125</v>
      </c>
      <c r="BJ2" s="73" t="s">
        <v>127</v>
      </c>
      <c r="BK2" s="73" t="s">
        <v>129</v>
      </c>
      <c r="BL2" s="73" t="s">
        <v>131</v>
      </c>
      <c r="BM2" s="73" t="s">
        <v>133</v>
      </c>
      <c r="BN2" s="73" t="s">
        <v>135</v>
      </c>
      <c r="BO2" s="73" t="s">
        <v>139</v>
      </c>
      <c r="BP2" s="73" t="s">
        <v>141</v>
      </c>
      <c r="BQ2" s="73" t="s">
        <v>143</v>
      </c>
      <c r="BR2" s="73" t="s">
        <v>145</v>
      </c>
      <c r="BS2" s="73" t="s">
        <v>147</v>
      </c>
      <c r="BT2" s="73" t="s">
        <v>149</v>
      </c>
      <c r="BU2" s="73" t="s">
        <v>151</v>
      </c>
      <c r="BV2" s="73" t="s">
        <v>153</v>
      </c>
      <c r="BW2" s="73" t="s">
        <v>155</v>
      </c>
      <c r="BX2" s="90"/>
      <c r="BY2" s="73" t="s">
        <v>69</v>
      </c>
      <c r="BZ2" s="73" t="s">
        <v>53</v>
      </c>
      <c r="CA2" s="73" t="s">
        <v>81</v>
      </c>
      <c r="CB2" s="73" t="s">
        <v>160</v>
      </c>
      <c r="CC2" s="73" t="s">
        <v>161</v>
      </c>
      <c r="CD2" s="73" t="s">
        <v>162</v>
      </c>
      <c r="CE2" s="73" t="s">
        <v>139</v>
      </c>
      <c r="CF2" s="73" t="s">
        <v>163</v>
      </c>
      <c r="CG2" s="73"/>
    </row>
    <row r="3" spans="1:85" x14ac:dyDescent="0.25">
      <c r="A3" s="13" t="s">
        <v>477</v>
      </c>
      <c r="B3" s="73">
        <v>5.7778000000000003E-2</v>
      </c>
      <c r="C3" s="73">
        <v>0</v>
      </c>
      <c r="D3" s="73">
        <v>0.14493800000000001</v>
      </c>
      <c r="E3" s="73">
        <v>7.6119999999999998E-3</v>
      </c>
      <c r="F3" s="73">
        <v>7.6119999999999998E-3</v>
      </c>
      <c r="G3" s="73">
        <v>5.9000000000000003E-4</v>
      </c>
      <c r="H3" s="73">
        <v>1680.925</v>
      </c>
      <c r="I3" s="73"/>
      <c r="J3" s="73"/>
      <c r="K3" s="73"/>
      <c r="L3" s="73" t="s">
        <v>355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73">
        <v>0</v>
      </c>
      <c r="S3" s="73">
        <v>39.981125382966603</v>
      </c>
      <c r="T3" s="73">
        <v>5347.2397764409698</v>
      </c>
      <c r="U3" s="73">
        <v>5.7783979929121397E-2</v>
      </c>
      <c r="V3" s="73">
        <v>0</v>
      </c>
      <c r="W3" s="73">
        <v>865.54543162221705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2.8716550528795098E-2</v>
      </c>
      <c r="AE3" s="73">
        <v>0</v>
      </c>
      <c r="AF3" s="73">
        <v>0</v>
      </c>
      <c r="AG3" s="73">
        <v>0</v>
      </c>
      <c r="AH3" s="73">
        <v>0</v>
      </c>
      <c r="AI3" s="73">
        <v>0</v>
      </c>
      <c r="AJ3" s="73">
        <v>0</v>
      </c>
      <c r="AK3" s="73">
        <v>0</v>
      </c>
      <c r="AL3" s="73">
        <v>2546.39667906767</v>
      </c>
      <c r="AM3" s="73">
        <v>0.13047676326879201</v>
      </c>
      <c r="AN3" s="73">
        <v>1.44905535475563E-2</v>
      </c>
      <c r="AO3" s="73">
        <v>0.144967316816349</v>
      </c>
      <c r="AP3" s="73">
        <v>0</v>
      </c>
      <c r="AQ3" s="73">
        <v>10.827523508380301</v>
      </c>
      <c r="AR3" s="73">
        <v>1.9948996070261201E-4</v>
      </c>
      <c r="AS3" s="73">
        <v>906.53305222804499</v>
      </c>
      <c r="AT3" s="73">
        <v>2.0490952782508399E-4</v>
      </c>
      <c r="AU3" s="73">
        <v>1.32461140781648E-5</v>
      </c>
      <c r="AV3" s="73">
        <v>1.3508723689214299E-4</v>
      </c>
      <c r="AW3" s="73">
        <v>2.7027023154042401E-6</v>
      </c>
      <c r="AX3" s="73">
        <v>2.9168278796497E-5</v>
      </c>
      <c r="AY3" s="73">
        <v>1.5946080457679499E-5</v>
      </c>
      <c r="AZ3" s="73">
        <v>7.6118074317645702E-3</v>
      </c>
      <c r="BA3" s="73">
        <v>7.6118051312576698E-3</v>
      </c>
      <c r="BB3" s="73">
        <v>2.30050689771105E-9</v>
      </c>
      <c r="BC3" s="73">
        <v>0</v>
      </c>
      <c r="BD3" s="73">
        <v>0</v>
      </c>
      <c r="BE3" s="73">
        <v>3.4594078385334899E-3</v>
      </c>
      <c r="BF3" s="73">
        <v>0</v>
      </c>
      <c r="BG3" s="73">
        <v>5.2607219034705999E-4</v>
      </c>
      <c r="BH3" s="73">
        <v>0</v>
      </c>
      <c r="BI3" s="73">
        <v>3.6190589571035501E-6</v>
      </c>
      <c r="BJ3" s="73">
        <v>1.31567348446016E-3</v>
      </c>
      <c r="BK3" s="73">
        <v>676.86614749723799</v>
      </c>
      <c r="BL3" s="73">
        <v>2.0597573813499901E-4</v>
      </c>
      <c r="BM3" s="73">
        <v>1.21756168807905E-4</v>
      </c>
      <c r="BN3" s="73">
        <v>1.37875075094936E-3</v>
      </c>
      <c r="BO3" s="73">
        <v>5.8952554991539504E-4</v>
      </c>
      <c r="BP3" s="73">
        <v>30.818455135869002</v>
      </c>
      <c r="BQ3" s="73">
        <v>0</v>
      </c>
      <c r="BR3" s="73">
        <v>0</v>
      </c>
      <c r="BS3" s="73">
        <v>18.5223725992645</v>
      </c>
      <c r="BT3" s="73">
        <v>0</v>
      </c>
      <c r="BU3" s="73">
        <v>22.6350581132955</v>
      </c>
      <c r="BV3" s="73">
        <v>1681.14878530839</v>
      </c>
      <c r="BW3" s="73">
        <v>6.86295834176215</v>
      </c>
      <c r="BX3" s="90"/>
      <c r="BY3" s="28">
        <f t="shared" ref="BY3:BY7" si="0">AC3/AO3</f>
        <v>0</v>
      </c>
      <c r="BZ3" s="66">
        <f t="shared" ref="BZ3:BZ11" si="1">IF(B3=0,"",(U3-B3)/B3)</f>
        <v>1.034983751842243E-4</v>
      </c>
      <c r="CA3" s="66" t="str">
        <f t="shared" ref="CA3:CA11" si="2">IF(C3=0,"",(AJ3-C3)/C3)</f>
        <v/>
      </c>
      <c r="CB3" s="66">
        <f t="shared" ref="CB3:CB11" si="3">IF(D3=0,"",(AO3-D3)/D3)</f>
        <v>2.0227142881086988E-4</v>
      </c>
      <c r="CC3" s="66">
        <f t="shared" ref="CC3:CC11" si="4">IF(E3=0,"",(AZ3-E3)/E3)</f>
        <v>-2.5297981533055356E-5</v>
      </c>
      <c r="CD3" s="66">
        <f t="shared" ref="CD3:CD11" si="5">IF(F3=0,"",(BA3-F3)/F3)</f>
        <v>-2.5600202618240341E-5</v>
      </c>
      <c r="CE3" s="66">
        <f t="shared" ref="CE3:CE11" si="6">IF(G3=0,"",(BO3-G3)/G3)</f>
        <v>-8.041526857711607E-4</v>
      </c>
      <c r="CF3" s="66">
        <f t="shared" ref="CF3:CF11" si="7">IF(H3=0,"",(BV3-H3)/H3)</f>
        <v>1.3313223873165448E-4</v>
      </c>
      <c r="CG3" s="66"/>
    </row>
    <row r="4" spans="1:85" x14ac:dyDescent="0.25">
      <c r="A4" s="13" t="s">
        <v>478</v>
      </c>
      <c r="B4" s="73">
        <v>4.4700000000000002E-5</v>
      </c>
      <c r="C4" s="73">
        <v>0</v>
      </c>
      <c r="D4" s="73">
        <v>8.1999999999999994E-6</v>
      </c>
      <c r="E4" s="73">
        <v>2.1999999999999999E-5</v>
      </c>
      <c r="F4" s="73">
        <v>2.1999999999999999E-5</v>
      </c>
      <c r="G4" s="73">
        <v>0</v>
      </c>
      <c r="H4" s="73">
        <v>5612.4009999999998</v>
      </c>
      <c r="I4" s="73"/>
      <c r="J4" s="73"/>
      <c r="K4" s="73"/>
      <c r="L4" s="73" t="s">
        <v>356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754.41622099276503</v>
      </c>
      <c r="T4" s="73">
        <v>6994.3404205563302</v>
      </c>
      <c r="U4" s="73">
        <v>4.4701973687836499E-5</v>
      </c>
      <c r="V4" s="73">
        <v>0</v>
      </c>
      <c r="W4" s="73">
        <v>1164.46572305263</v>
      </c>
      <c r="X4" s="73">
        <v>0</v>
      </c>
      <c r="Y4" s="73">
        <v>0</v>
      </c>
      <c r="Z4" s="73">
        <v>0</v>
      </c>
      <c r="AA4" s="73">
        <v>0</v>
      </c>
      <c r="AB4" s="73">
        <v>0</v>
      </c>
      <c r="AC4" s="73">
        <v>0</v>
      </c>
      <c r="AD4" s="73">
        <v>0.57074010726588198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6776.0783566747696</v>
      </c>
      <c r="AM4" s="73">
        <v>7.3827620606601604E-6</v>
      </c>
      <c r="AN4" s="73">
        <v>8.2026576718089196E-7</v>
      </c>
      <c r="AO4" s="73">
        <v>8.2030278278410507E-6</v>
      </c>
      <c r="AP4" s="73">
        <v>0</v>
      </c>
      <c r="AQ4" s="73">
        <v>240.80649053941599</v>
      </c>
      <c r="AR4" s="73">
        <v>6.1972971334402505E-7</v>
      </c>
      <c r="AS4" s="73">
        <v>2801.3307134278102</v>
      </c>
      <c r="AT4" s="73">
        <v>6.3654767219475595E-7</v>
      </c>
      <c r="AU4" s="73">
        <v>4.11476710924451E-8</v>
      </c>
      <c r="AV4" s="73">
        <v>3.4718221751902803E-7</v>
      </c>
      <c r="AW4" s="73">
        <v>8.3969091199700407E-9</v>
      </c>
      <c r="AX4" s="73">
        <v>6.8728318920616996E-8</v>
      </c>
      <c r="AY4" s="73">
        <v>4.9544580212415498E-8</v>
      </c>
      <c r="AZ4" s="73">
        <v>2.2000597292377101E-5</v>
      </c>
      <c r="BA4" s="73">
        <v>2.2000595132194701E-5</v>
      </c>
      <c r="BB4" s="73">
        <v>2.16018232223856E-12</v>
      </c>
      <c r="BC4" s="73">
        <v>0</v>
      </c>
      <c r="BD4" s="73">
        <v>0</v>
      </c>
      <c r="BE4" s="73">
        <v>9.4912834758071194E-6</v>
      </c>
      <c r="BF4" s="73">
        <v>0</v>
      </c>
      <c r="BG4" s="73">
        <v>1.57678422813428E-6</v>
      </c>
      <c r="BH4" s="73">
        <v>0</v>
      </c>
      <c r="BI4" s="73">
        <v>8.53893638012093E-9</v>
      </c>
      <c r="BJ4" s="73">
        <v>3.94336877263184E-6</v>
      </c>
      <c r="BK4" s="73">
        <v>1136.52976494276</v>
      </c>
      <c r="BL4" s="73">
        <v>6.3988712335411397E-7</v>
      </c>
      <c r="BM4" s="73">
        <v>2.86911159245356E-7</v>
      </c>
      <c r="BN4" s="73">
        <v>4.2825443542386802E-6</v>
      </c>
      <c r="BO4" s="73">
        <v>0</v>
      </c>
      <c r="BP4" s="73">
        <v>616.30114186855099</v>
      </c>
      <c r="BQ4" s="73">
        <v>0</v>
      </c>
      <c r="BR4" s="73">
        <v>0</v>
      </c>
      <c r="BS4" s="73">
        <v>261.64059743712698</v>
      </c>
      <c r="BT4" s="73">
        <v>0</v>
      </c>
      <c r="BU4" s="73">
        <v>289.78067251442599</v>
      </c>
      <c r="BV4" s="73">
        <v>5612.9785060378999</v>
      </c>
      <c r="BW4" s="73">
        <v>120.836578543626</v>
      </c>
      <c r="BX4" s="90"/>
      <c r="BY4" s="28">
        <f t="shared" si="0"/>
        <v>0</v>
      </c>
      <c r="BZ4" s="66">
        <f t="shared" si="1"/>
        <v>4.4154090301941866E-5</v>
      </c>
      <c r="CA4" s="66" t="str">
        <f t="shared" si="2"/>
        <v/>
      </c>
      <c r="CB4" s="66">
        <f t="shared" si="3"/>
        <v>3.692472976891773E-4</v>
      </c>
      <c r="CC4" s="66">
        <f t="shared" si="4"/>
        <v>2.7149653504597656E-5</v>
      </c>
      <c r="CD4" s="66">
        <f t="shared" si="5"/>
        <v>2.7051463395532205E-5</v>
      </c>
      <c r="CE4" s="66" t="str">
        <f t="shared" si="6"/>
        <v/>
      </c>
      <c r="CF4" s="66">
        <f t="shared" si="7"/>
        <v>1.0289821377697235E-4</v>
      </c>
      <c r="CG4" s="66"/>
    </row>
    <row r="5" spans="1:85" x14ac:dyDescent="0.25">
      <c r="A5" s="13" t="s">
        <v>479</v>
      </c>
      <c r="B5" s="73">
        <v>0.250224</v>
      </c>
      <c r="C5" s="73">
        <v>0</v>
      </c>
      <c r="D5" s="73">
        <v>4.5924E-2</v>
      </c>
      <c r="E5" s="73">
        <v>8.9646000000000003E-2</v>
      </c>
      <c r="F5" s="73">
        <v>8.9646000000000003E-2</v>
      </c>
      <c r="G5" s="73">
        <v>0</v>
      </c>
      <c r="H5" s="73">
        <v>199104.6</v>
      </c>
      <c r="I5" s="73"/>
      <c r="J5" s="73"/>
      <c r="K5" s="73"/>
      <c r="L5" s="73" t="s">
        <v>357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14088.659330717799</v>
      </c>
      <c r="T5" s="73">
        <v>439382.18165268598</v>
      </c>
      <c r="U5" s="73">
        <v>0.250078194278123</v>
      </c>
      <c r="V5" s="73">
        <v>0</v>
      </c>
      <c r="W5" s="73">
        <v>67503.947898710307</v>
      </c>
      <c r="X5" s="73">
        <v>0</v>
      </c>
      <c r="Y5" s="73">
        <v>0</v>
      </c>
      <c r="Z5" s="73">
        <v>0</v>
      </c>
      <c r="AA5" s="73">
        <v>0</v>
      </c>
      <c r="AB5" s="73">
        <v>0</v>
      </c>
      <c r="AC5" s="73">
        <v>0</v>
      </c>
      <c r="AD5" s="73">
        <v>10.6916066984131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0</v>
      </c>
      <c r="AL5" s="73">
        <v>265909.04388156702</v>
      </c>
      <c r="AM5" s="73">
        <v>4.1298095136714098E-2</v>
      </c>
      <c r="AN5" s="73">
        <v>4.5951012163131001E-3</v>
      </c>
      <c r="AO5" s="73">
        <v>4.5893196353027202E-2</v>
      </c>
      <c r="AP5" s="73">
        <v>0</v>
      </c>
      <c r="AQ5" s="73">
        <v>4421.95017710917</v>
      </c>
      <c r="AR5" s="73">
        <v>1.0612394885828099E-3</v>
      </c>
      <c r="AS5" s="73">
        <v>103775.25958964499</v>
      </c>
      <c r="AT5" s="73">
        <v>1.08861993027882E-3</v>
      </c>
      <c r="AU5" s="73">
        <v>7.7503252302452103E-5</v>
      </c>
      <c r="AV5" s="73">
        <v>2.8919003644460499E-3</v>
      </c>
      <c r="AW5" s="73">
        <v>1.8480225866829799E-5</v>
      </c>
      <c r="AX5" s="73">
        <v>8.0251095567056502E-4</v>
      </c>
      <c r="AY5" s="73">
        <v>8.5460131197054399E-5</v>
      </c>
      <c r="AZ5" s="73">
        <v>8.9623231205124207E-2</v>
      </c>
      <c r="BA5" s="73">
        <v>8.9623231163007702E-2</v>
      </c>
      <c r="BB5" s="73">
        <v>4.2116514272171499E-11</v>
      </c>
      <c r="BC5" s="73">
        <v>0</v>
      </c>
      <c r="BD5" s="73">
        <v>0</v>
      </c>
      <c r="BE5" s="73">
        <v>5.5737107775701802E-2</v>
      </c>
      <c r="BF5" s="73">
        <v>0</v>
      </c>
      <c r="BG5" s="73">
        <v>4.5539208390240199E-3</v>
      </c>
      <c r="BH5" s="73">
        <v>1.1823455579622599E-5</v>
      </c>
      <c r="BI5" s="73">
        <v>1.05935556650517E-4</v>
      </c>
      <c r="BJ5" s="73">
        <v>1.1396207032193E-2</v>
      </c>
      <c r="BK5" s="73">
        <v>63228.387023851501</v>
      </c>
      <c r="BL5" s="73">
        <v>1.09845703202764E-3</v>
      </c>
      <c r="BM5" s="73">
        <v>3.3762592503734099E-3</v>
      </c>
      <c r="BN5" s="73">
        <v>7.3178058731129996E-3</v>
      </c>
      <c r="BO5" s="73">
        <v>0</v>
      </c>
      <c r="BP5" s="73">
        <v>11529.9267194357</v>
      </c>
      <c r="BQ5" s="73">
        <v>0</v>
      </c>
      <c r="BR5" s="73">
        <v>0</v>
      </c>
      <c r="BS5" s="73">
        <v>5095.6364266775799</v>
      </c>
      <c r="BT5" s="73">
        <v>0</v>
      </c>
      <c r="BU5" s="73">
        <v>5766.3415496419102</v>
      </c>
      <c r="BV5" s="73">
        <v>198941.79634165001</v>
      </c>
      <c r="BW5" s="73">
        <v>2281.1237604041899</v>
      </c>
      <c r="BX5" s="90"/>
      <c r="BY5" s="28">
        <f t="shared" si="0"/>
        <v>0</v>
      </c>
      <c r="BZ5" s="66">
        <f t="shared" si="1"/>
        <v>-5.8270078760231422E-4</v>
      </c>
      <c r="CA5" s="66" t="str">
        <f t="shared" si="2"/>
        <v/>
      </c>
      <c r="CB5" s="66">
        <f t="shared" si="3"/>
        <v>-6.7075269952089622E-4</v>
      </c>
      <c r="CC5" s="66">
        <f t="shared" si="4"/>
        <v>-2.5398561983575984E-4</v>
      </c>
      <c r="CD5" s="66">
        <f t="shared" si="5"/>
        <v>-2.5398608964483918E-4</v>
      </c>
      <c r="CE5" s="66" t="str">
        <f t="shared" si="6"/>
        <v/>
      </c>
      <c r="CF5" s="66">
        <f t="shared" si="7"/>
        <v>-8.1767904081569422E-4</v>
      </c>
      <c r="CG5" s="66"/>
    </row>
    <row r="6" spans="1:85" x14ac:dyDescent="0.25">
      <c r="A6" s="13" t="s">
        <v>480</v>
      </c>
      <c r="B6" s="73">
        <v>561.36569999999995</v>
      </c>
      <c r="C6" s="73">
        <v>7.3770340000000001</v>
      </c>
      <c r="D6" s="73">
        <v>1326.5809999999999</v>
      </c>
      <c r="E6" s="73">
        <v>149.2517</v>
      </c>
      <c r="F6" s="73">
        <v>149.25149999999999</v>
      </c>
      <c r="G6" s="73">
        <v>4159.152</v>
      </c>
      <c r="H6" s="73">
        <v>328399.7</v>
      </c>
      <c r="I6" s="73"/>
      <c r="J6" s="73"/>
      <c r="K6" s="73"/>
      <c r="L6" s="73" t="s">
        <v>358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23020.408635437601</v>
      </c>
      <c r="T6" s="73">
        <v>486023.07095607102</v>
      </c>
      <c r="U6" s="73">
        <v>509.55991600390303</v>
      </c>
      <c r="V6" s="73">
        <v>40.610969059344399</v>
      </c>
      <c r="W6" s="73">
        <v>77295.273694352902</v>
      </c>
      <c r="X6" s="73">
        <v>15.989761741759899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28.353107642448801</v>
      </c>
      <c r="AE6" s="73">
        <v>0</v>
      </c>
      <c r="AF6" s="73">
        <v>0</v>
      </c>
      <c r="AG6" s="73">
        <v>0</v>
      </c>
      <c r="AH6" s="73">
        <v>0</v>
      </c>
      <c r="AI6" s="73">
        <v>0</v>
      </c>
      <c r="AJ6" s="73">
        <v>7.3767671423138603</v>
      </c>
      <c r="AK6" s="73">
        <v>0</v>
      </c>
      <c r="AL6" s="73">
        <v>340506.32810595399</v>
      </c>
      <c r="AM6" s="73">
        <v>1084.0117492022</v>
      </c>
      <c r="AN6" s="73">
        <v>120.44568204941601</v>
      </c>
      <c r="AO6" s="73">
        <v>1204.4574312516099</v>
      </c>
      <c r="AP6" s="73">
        <v>0</v>
      </c>
      <c r="AQ6" s="73">
        <v>7273.1957363034999</v>
      </c>
      <c r="AR6" s="73">
        <v>4.98660768200532</v>
      </c>
      <c r="AS6" s="73">
        <v>138557.920872107</v>
      </c>
      <c r="AT6" s="73">
        <v>12.330907312180001</v>
      </c>
      <c r="AU6" s="73">
        <v>6.5720559753523006E-2</v>
      </c>
      <c r="AV6" s="73">
        <v>5.0695282660096997E-9</v>
      </c>
      <c r="AW6" s="73">
        <v>4.7562680324299897</v>
      </c>
      <c r="AX6" s="73">
        <v>0.36333526347988498</v>
      </c>
      <c r="AY6" s="73">
        <v>2.0190133010356099</v>
      </c>
      <c r="AZ6" s="73">
        <v>135.51808891104201</v>
      </c>
      <c r="BA6" s="73">
        <v>135.517922694487</v>
      </c>
      <c r="BB6" s="73">
        <v>1.6621655450652201E-4</v>
      </c>
      <c r="BC6" s="73">
        <v>0</v>
      </c>
      <c r="BD6" s="73">
        <v>0.14187428914719699</v>
      </c>
      <c r="BE6" s="73">
        <v>84.460199738751996</v>
      </c>
      <c r="BF6" s="73">
        <v>0</v>
      </c>
      <c r="BG6" s="73">
        <v>2.5068270088239899</v>
      </c>
      <c r="BH6" s="73">
        <v>9.1059832338497695E-2</v>
      </c>
      <c r="BI6" s="73">
        <v>4.9459766199837898E-2</v>
      </c>
      <c r="BJ6" s="73">
        <v>6.2602111862519898</v>
      </c>
      <c r="BK6" s="73">
        <v>73070.329096112298</v>
      </c>
      <c r="BL6" s="73">
        <v>15.583126374443999</v>
      </c>
      <c r="BM6" s="73">
        <v>1.4228093371252799</v>
      </c>
      <c r="BN6" s="73">
        <v>0.480503005450927</v>
      </c>
      <c r="BO6" s="73">
        <v>3701.2084991705201</v>
      </c>
      <c r="BP6" s="73">
        <v>19466.551385626</v>
      </c>
      <c r="BQ6" s="73">
        <v>0</v>
      </c>
      <c r="BR6" s="73">
        <v>0</v>
      </c>
      <c r="BS6" s="73">
        <v>8339.7694562645593</v>
      </c>
      <c r="BT6" s="73">
        <v>0</v>
      </c>
      <c r="BU6" s="73">
        <v>9524.5738322655507</v>
      </c>
      <c r="BV6" s="73">
        <v>263863.745720112</v>
      </c>
      <c r="BW6" s="73">
        <v>3748.1978295486401</v>
      </c>
      <c r="BX6" s="90"/>
      <c r="BY6" s="28">
        <f t="shared" si="0"/>
        <v>0</v>
      </c>
      <c r="BZ6" s="66">
        <f t="shared" si="1"/>
        <v>-9.2285267867447063E-2</v>
      </c>
      <c r="CA6" s="66">
        <f t="shared" si="2"/>
        <v>-3.6174116337238701E-5</v>
      </c>
      <c r="CB6" s="66">
        <f t="shared" si="3"/>
        <v>-9.2058885773571297E-2</v>
      </c>
      <c r="CC6" s="66">
        <f t="shared" si="4"/>
        <v>-9.2016446639857266E-2</v>
      </c>
      <c r="CD6" s="66">
        <f t="shared" si="5"/>
        <v>-9.2016343591273753E-2</v>
      </c>
      <c r="CE6" s="66">
        <f t="shared" si="6"/>
        <v>-0.11010501679897247</v>
      </c>
      <c r="CF6" s="66">
        <f t="shared" si="7"/>
        <v>-0.19651648366270741</v>
      </c>
      <c r="CG6" s="66"/>
    </row>
    <row r="7" spans="1:85" x14ac:dyDescent="0.25">
      <c r="A7" s="13" t="s">
        <v>481</v>
      </c>
      <c r="B7" s="73">
        <v>1.6284540000000001</v>
      </c>
      <c r="C7" s="73">
        <v>0</v>
      </c>
      <c r="D7" s="73">
        <v>0.33230900000000002</v>
      </c>
      <c r="E7" s="73">
        <v>2.019E-3</v>
      </c>
      <c r="F7" s="73">
        <v>2.019E-3</v>
      </c>
      <c r="G7" s="73">
        <v>2.0650119999999998</v>
      </c>
      <c r="H7" s="73">
        <v>19770.8</v>
      </c>
      <c r="I7" s="73"/>
      <c r="J7" s="73"/>
      <c r="K7" s="73"/>
      <c r="L7" s="73" t="s">
        <v>359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0.72077485753909998</v>
      </c>
      <c r="T7" s="73">
        <v>367.28108470047601</v>
      </c>
      <c r="U7" s="73">
        <v>8.6583480987891398E-3</v>
      </c>
      <c r="V7" s="73">
        <v>2.5271464425668199E-4</v>
      </c>
      <c r="W7" s="73">
        <v>59.3276524734897</v>
      </c>
      <c r="X7" s="73">
        <v>9.9488844045041006E-5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1.09425679508589E-3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170.77263667278399</v>
      </c>
      <c r="AM7" s="73">
        <v>9.3026761619735502E-3</v>
      </c>
      <c r="AN7" s="73">
        <v>1.03356408362131E-3</v>
      </c>
      <c r="AO7" s="73">
        <v>1.03362402455948E-2</v>
      </c>
      <c r="AP7" s="73">
        <v>0</v>
      </c>
      <c r="AQ7" s="73">
        <v>0.109205468454614</v>
      </c>
      <c r="AR7" s="73">
        <v>2.5303383543598999E-5</v>
      </c>
      <c r="AS7" s="73">
        <v>61.755694584236103</v>
      </c>
      <c r="AT7" s="73">
        <v>6.2564416298770907E-5</v>
      </c>
      <c r="AU7" s="73">
        <v>3.33462303719748E-7</v>
      </c>
      <c r="AV7" s="73">
        <v>0</v>
      </c>
      <c r="AW7" s="73">
        <v>2.41325639202587E-5</v>
      </c>
      <c r="AX7" s="73">
        <v>1.8435379773695601E-6</v>
      </c>
      <c r="AY7" s="73">
        <v>1.02436658454449E-5</v>
      </c>
      <c r="AZ7" s="73">
        <v>6.8763387181225595E-4</v>
      </c>
      <c r="BA7" s="73">
        <v>6.8763387181225595E-4</v>
      </c>
      <c r="BB7" s="73">
        <v>0</v>
      </c>
      <c r="BC7" s="73">
        <v>0</v>
      </c>
      <c r="BD7" s="73">
        <v>7.1979254507074296E-7</v>
      </c>
      <c r="BE7" s="73">
        <v>4.2857631023440702E-4</v>
      </c>
      <c r="BF7" s="73">
        <v>0</v>
      </c>
      <c r="BG7" s="73">
        <v>1.2722101886605301E-5</v>
      </c>
      <c r="BH7" s="73">
        <v>4.6189035312532501E-7</v>
      </c>
      <c r="BI7" s="73">
        <v>2.5098188351879698E-7</v>
      </c>
      <c r="BJ7" s="73">
        <v>3.1765020365195497E-5</v>
      </c>
      <c r="BK7" s="73">
        <v>46.991926037612998</v>
      </c>
      <c r="BL7" s="73">
        <v>7.9060500338960698E-5</v>
      </c>
      <c r="BM7" s="73">
        <v>7.2180426263661999E-6</v>
      </c>
      <c r="BN7" s="73">
        <v>2.4382016898427498E-6</v>
      </c>
      <c r="BO7" s="73">
        <v>2.0632947855178401</v>
      </c>
      <c r="BP7" s="73">
        <v>1.0643098777321001</v>
      </c>
      <c r="BQ7" s="73">
        <v>0</v>
      </c>
      <c r="BR7" s="73">
        <v>0</v>
      </c>
      <c r="BS7" s="73">
        <v>0.67590215985603697</v>
      </c>
      <c r="BT7" s="73">
        <v>0</v>
      </c>
      <c r="BU7" s="73">
        <v>1.0851879437689</v>
      </c>
      <c r="BV7" s="73">
        <v>111.436462628901</v>
      </c>
      <c r="BW7" s="73">
        <v>0.19645900335639799</v>
      </c>
      <c r="BX7" s="90"/>
      <c r="BY7" s="28">
        <f t="shared" si="0"/>
        <v>0</v>
      </c>
      <c r="BZ7" s="66">
        <f t="shared" si="1"/>
        <v>-0.99468308708825104</v>
      </c>
      <c r="CA7" s="66" t="str">
        <f t="shared" si="2"/>
        <v/>
      </c>
      <c r="CB7" s="66">
        <f t="shared" si="3"/>
        <v>-0.96889569573621293</v>
      </c>
      <c r="CC7" s="66">
        <f t="shared" si="4"/>
        <v>-0.65941858751250315</v>
      </c>
      <c r="CD7" s="66">
        <f t="shared" si="5"/>
        <v>-0.65941858751250315</v>
      </c>
      <c r="CE7" s="66">
        <f t="shared" si="6"/>
        <v>-8.3157603062828647E-4</v>
      </c>
      <c r="CF7" s="66">
        <f t="shared" si="7"/>
        <v>-0.99436358353587606</v>
      </c>
      <c r="CG7" s="66"/>
    </row>
    <row r="8" spans="1:85" x14ac:dyDescent="0.25">
      <c r="A8" s="16" t="s">
        <v>482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845.87670000000003</v>
      </c>
      <c r="I8" s="73"/>
      <c r="J8" s="73"/>
      <c r="K8" s="73"/>
      <c r="L8" s="73" t="s">
        <v>361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90">
        <v>0</v>
      </c>
      <c r="AR8" s="90">
        <v>0</v>
      </c>
      <c r="AS8" s="90">
        <v>0</v>
      </c>
      <c r="AT8" s="90">
        <v>0</v>
      </c>
      <c r="AU8" s="90">
        <v>0</v>
      </c>
      <c r="AV8" s="90">
        <v>0</v>
      </c>
      <c r="AW8" s="90">
        <v>0</v>
      </c>
      <c r="AX8" s="90">
        <v>0</v>
      </c>
      <c r="AY8" s="90">
        <v>0</v>
      </c>
      <c r="AZ8" s="90">
        <v>0</v>
      </c>
      <c r="BA8" s="90">
        <v>0</v>
      </c>
      <c r="BB8" s="90">
        <v>0</v>
      </c>
      <c r="BC8" s="90">
        <v>0</v>
      </c>
      <c r="BD8" s="90">
        <v>0</v>
      </c>
      <c r="BE8" s="90">
        <v>0</v>
      </c>
      <c r="BF8" s="90">
        <v>0</v>
      </c>
      <c r="BG8" s="90">
        <v>0</v>
      </c>
      <c r="BH8" s="90">
        <v>0</v>
      </c>
      <c r="BI8" s="90">
        <v>0</v>
      </c>
      <c r="BJ8" s="90">
        <v>0</v>
      </c>
      <c r="BK8" s="90">
        <v>0</v>
      </c>
      <c r="BL8" s="90">
        <v>0</v>
      </c>
      <c r="BM8" s="90">
        <v>0</v>
      </c>
      <c r="BN8" s="90">
        <v>0</v>
      </c>
      <c r="BO8" s="90">
        <v>0</v>
      </c>
      <c r="BP8" s="90">
        <v>0</v>
      </c>
      <c r="BQ8" s="90">
        <v>0</v>
      </c>
      <c r="BR8" s="90">
        <v>0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/>
      <c r="BY8" s="28" t="e">
        <f>#REF!/#REF!</f>
        <v>#REF!</v>
      </c>
      <c r="BZ8" s="66" t="str">
        <f>IF(B8=0,"",(#REF!-B8)/B8)</f>
        <v/>
      </c>
      <c r="CA8" s="66" t="str">
        <f>IF(C8=0,"",(#REF!-C8)/C8)</f>
        <v/>
      </c>
      <c r="CB8" s="66" t="str">
        <f>IF(D8=0,"",(#REF!-D8)/D8)</f>
        <v/>
      </c>
      <c r="CC8" s="66" t="str">
        <f>IF(E8=0,"",(#REF!-E8)/E8)</f>
        <v/>
      </c>
      <c r="CD8" s="66" t="str">
        <f>IF(F8=0,"",(#REF!-F8)/F8)</f>
        <v/>
      </c>
      <c r="CE8" s="66" t="str">
        <f>IF(G8=0,"",(#REF!-G8)/G8)</f>
        <v/>
      </c>
      <c r="CF8" s="66" t="e">
        <f>IF(#REF!=0,"",(#REF!-#REF!)/#REF!)</f>
        <v>#REF!</v>
      </c>
      <c r="CG8" s="66"/>
    </row>
    <row r="9" spans="1:85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66" t="str">
        <f>IF(B9=0,"",(U8-B9)/B9)</f>
        <v/>
      </c>
      <c r="CA9" s="66" t="str">
        <f>IF(C9=0,"",(AJ8-C9)/C9)</f>
        <v/>
      </c>
      <c r="CB9" s="66" t="str">
        <f>IF(D9=0,"",(AO8-D9)/D9)</f>
        <v/>
      </c>
      <c r="CC9" s="66" t="str">
        <f>IF(E9=0,"",(AZ8-E9)/E9)</f>
        <v/>
      </c>
      <c r="CD9" s="66" t="str">
        <f>IF(F9=0,"",(BA8-F9)/F9)</f>
        <v/>
      </c>
      <c r="CE9" s="66" t="str">
        <f>IF(G9=0,"",(BO8-G9)/G9)</f>
        <v/>
      </c>
      <c r="CF9" s="66"/>
      <c r="CG9" s="90"/>
    </row>
    <row r="10" spans="1:85" x14ac:dyDescent="0.25">
      <c r="A10" s="15" t="s">
        <v>322</v>
      </c>
      <c r="B10" s="1">
        <f t="shared" ref="B10:G10" si="8">SUM(B3:B8)</f>
        <v>563.30220069999996</v>
      </c>
      <c r="C10" s="1">
        <f t="shared" si="8"/>
        <v>7.3770340000000001</v>
      </c>
      <c r="D10" s="1">
        <f t="shared" si="8"/>
        <v>1327.1041791999999</v>
      </c>
      <c r="E10" s="1">
        <f t="shared" si="8"/>
        <v>149.350999</v>
      </c>
      <c r="F10" s="1">
        <f t="shared" si="8"/>
        <v>149.35079899999999</v>
      </c>
      <c r="G10" s="1">
        <f t="shared" si="8"/>
        <v>4161.2176019999997</v>
      </c>
      <c r="H10" s="1">
        <f>SUM(H3:H8)</f>
        <v>555414.30270000012</v>
      </c>
      <c r="I10" s="1"/>
      <c r="J10" s="1"/>
      <c r="K10" s="90"/>
      <c r="L10" s="90"/>
      <c r="M10" s="1">
        <f>SUM(M3:M8)</f>
        <v>0</v>
      </c>
      <c r="N10" s="1">
        <f>SUM(N3:N8)</f>
        <v>0</v>
      </c>
      <c r="O10" s="1">
        <f>SUM(O3:O8)</f>
        <v>0</v>
      </c>
      <c r="P10" s="1">
        <f>SUM(P3:P8)</f>
        <v>0</v>
      </c>
      <c r="Q10" s="1">
        <f>SUM(Q3:Q8)</f>
        <v>0</v>
      </c>
      <c r="R10" s="1"/>
      <c r="S10" s="1">
        <f t="shared" ref="S10:Y10" si="9">SUM(S3:S8)</f>
        <v>37904.186087388669</v>
      </c>
      <c r="T10" s="1">
        <f t="shared" si="9"/>
        <v>938114.11389045487</v>
      </c>
      <c r="U10" s="1">
        <f t="shared" si="9"/>
        <v>509.87648122818274</v>
      </c>
      <c r="V10" s="1">
        <f t="shared" si="9"/>
        <v>40.611221773988653</v>
      </c>
      <c r="W10" s="1">
        <f t="shared" si="9"/>
        <v>146888.56040021157</v>
      </c>
      <c r="X10" s="1">
        <f t="shared" si="9"/>
        <v>15.989861230603944</v>
      </c>
      <c r="Y10" s="1">
        <f t="shared" si="9"/>
        <v>0</v>
      </c>
      <c r="Z10" s="1"/>
      <c r="AA10" s="1">
        <f>SUM(AA3:AA8)</f>
        <v>0</v>
      </c>
      <c r="AB10" s="1">
        <f>SUM(AB3:AB8)</f>
        <v>0</v>
      </c>
      <c r="AC10" s="1">
        <f>SUM(AC3:AC8)</f>
        <v>0</v>
      </c>
      <c r="AD10" s="1">
        <f>SUM(AD3:AD8)</f>
        <v>39.645265255451662</v>
      </c>
      <c r="AE10" s="1">
        <f>SUM(AE3:AE8)</f>
        <v>0</v>
      </c>
      <c r="AF10" s="1"/>
      <c r="AG10" s="1">
        <f t="shared" ref="AG10:BS10" si="10">SUM(AG3:AG8)</f>
        <v>0</v>
      </c>
      <c r="AH10" s="1">
        <f t="shared" si="10"/>
        <v>0</v>
      </c>
      <c r="AI10" s="1">
        <f t="shared" si="10"/>
        <v>0</v>
      </c>
      <c r="AJ10" s="1">
        <f t="shared" si="10"/>
        <v>7.3767671423138603</v>
      </c>
      <c r="AK10" s="1">
        <f t="shared" si="10"/>
        <v>0</v>
      </c>
      <c r="AL10" s="1">
        <f t="shared" si="10"/>
        <v>615908.61965993629</v>
      </c>
      <c r="AM10" s="1">
        <f t="shared" si="10"/>
        <v>1084.1928341195296</v>
      </c>
      <c r="AN10" s="1">
        <f t="shared" si="10"/>
        <v>120.46580208852927</v>
      </c>
      <c r="AO10" s="1">
        <f t="shared" si="10"/>
        <v>1204.6586362080527</v>
      </c>
      <c r="AP10" s="1">
        <f t="shared" si="10"/>
        <v>0</v>
      </c>
      <c r="AQ10" s="1">
        <f t="shared" si="10"/>
        <v>11946.88913292892</v>
      </c>
      <c r="AR10" s="1">
        <f t="shared" si="10"/>
        <v>4.987894334567863</v>
      </c>
      <c r="AS10" s="1">
        <f t="shared" si="10"/>
        <v>246102.79992199206</v>
      </c>
      <c r="AT10" s="1">
        <f t="shared" si="10"/>
        <v>12.332264042602075</v>
      </c>
      <c r="AU10" s="1">
        <f t="shared" si="10"/>
        <v>6.5811683729878431E-2</v>
      </c>
      <c r="AV10" s="1">
        <f t="shared" si="10"/>
        <v>3.027339853083978E-3</v>
      </c>
      <c r="AW10" s="1">
        <f t="shared" si="10"/>
        <v>4.7563133563190014</v>
      </c>
      <c r="AX10" s="1">
        <f t="shared" si="10"/>
        <v>0.36416885498064833</v>
      </c>
      <c r="AY10" s="1">
        <f t="shared" si="10"/>
        <v>2.0191250004576902</v>
      </c>
      <c r="AZ10" s="1">
        <f t="shared" si="10"/>
        <v>135.61603358414803</v>
      </c>
      <c r="BA10" s="1">
        <f t="shared" si="10"/>
        <v>135.61586736524822</v>
      </c>
      <c r="BB10" s="1">
        <f t="shared" si="10"/>
        <v>1.6621889929011632E-4</v>
      </c>
      <c r="BC10" s="1">
        <f t="shared" si="10"/>
        <v>0</v>
      </c>
      <c r="BD10" s="1">
        <f t="shared" si="10"/>
        <v>0.14187500893974206</v>
      </c>
      <c r="BE10" s="1">
        <f t="shared" si="10"/>
        <v>84.519834321959934</v>
      </c>
      <c r="BF10" s="1">
        <f t="shared" si="10"/>
        <v>0</v>
      </c>
      <c r="BG10" s="1">
        <f t="shared" si="10"/>
        <v>2.5119213007394756</v>
      </c>
      <c r="BH10" s="1">
        <f t="shared" si="10"/>
        <v>9.1072117684430451E-2</v>
      </c>
      <c r="BI10" s="1">
        <f t="shared" si="10"/>
        <v>4.956958033626542E-2</v>
      </c>
      <c r="BJ10" s="1">
        <f t="shared" si="10"/>
        <v>6.2729587751577807</v>
      </c>
      <c r="BK10" s="1">
        <f t="shared" si="10"/>
        <v>138159.10395844141</v>
      </c>
      <c r="BL10" s="1">
        <f t="shared" si="10"/>
        <v>15.584510507601625</v>
      </c>
      <c r="BM10" s="1">
        <f t="shared" si="10"/>
        <v>1.4263148574982467</v>
      </c>
      <c r="BN10" s="1">
        <f t="shared" si="10"/>
        <v>0.4892062828210334</v>
      </c>
      <c r="BO10" s="1">
        <f t="shared" si="10"/>
        <v>3703.2723834815879</v>
      </c>
      <c r="BP10" s="1">
        <f t="shared" si="10"/>
        <v>31644.662011943852</v>
      </c>
      <c r="BQ10" s="1">
        <f t="shared" si="10"/>
        <v>0</v>
      </c>
      <c r="BR10" s="1">
        <f t="shared" si="10"/>
        <v>0</v>
      </c>
      <c r="BS10" s="1">
        <f t="shared" si="10"/>
        <v>13716.244755138387</v>
      </c>
      <c r="BT10" s="1"/>
      <c r="BU10" s="1">
        <f>SUM(BU3:BU8)</f>
        <v>15604.416300478952</v>
      </c>
      <c r="BV10" s="1">
        <f>SUM(BV3:BV8)</f>
        <v>470211.10581573716</v>
      </c>
      <c r="BW10" s="1">
        <f>SUM(BW3:BW8)</f>
        <v>6157.2175858415749</v>
      </c>
      <c r="BX10" s="90"/>
      <c r="BY10" s="90"/>
      <c r="BZ10" s="66">
        <f t="shared" si="1"/>
        <v>-9.4843796820652512E-2</v>
      </c>
      <c r="CA10" s="66">
        <f t="shared" si="2"/>
        <v>-3.6174116337238701E-5</v>
      </c>
      <c r="CB10" s="66">
        <f t="shared" si="3"/>
        <v>-9.2265207894800944E-2</v>
      </c>
      <c r="CC10" s="66">
        <f t="shared" si="4"/>
        <v>-9.1964335744764411E-2</v>
      </c>
      <c r="CD10" s="66">
        <f t="shared" si="5"/>
        <v>-9.1964232710611576E-2</v>
      </c>
      <c r="CE10" s="66">
        <f t="shared" si="6"/>
        <v>-0.11005077415281295</v>
      </c>
      <c r="CF10" s="66">
        <f t="shared" si="7"/>
        <v>-0.15340475833998168</v>
      </c>
      <c r="CG10" s="90"/>
    </row>
    <row r="11" spans="1:85" x14ac:dyDescent="0.25">
      <c r="A11" s="15" t="s">
        <v>435</v>
      </c>
      <c r="B11" s="1">
        <f t="shared" ref="B11:G11" si="11">SUM(B3:B8)</f>
        <v>563.30220069999996</v>
      </c>
      <c r="C11" s="1">
        <f t="shared" si="11"/>
        <v>7.3770340000000001</v>
      </c>
      <c r="D11" s="1">
        <f t="shared" si="11"/>
        <v>1327.1041791999999</v>
      </c>
      <c r="E11" s="1">
        <f t="shared" si="11"/>
        <v>149.350999</v>
      </c>
      <c r="F11" s="1">
        <f t="shared" si="11"/>
        <v>149.35079899999999</v>
      </c>
      <c r="G11" s="1">
        <f t="shared" si="11"/>
        <v>4161.2176019999997</v>
      </c>
      <c r="H11" s="1">
        <f>SUM(H3:H8)</f>
        <v>555414.30270000012</v>
      </c>
      <c r="I11" s="1"/>
      <c r="J11" s="1"/>
      <c r="K11" s="90"/>
      <c r="L11" s="90"/>
      <c r="M11" s="1">
        <f>SUM(M3:M8)</f>
        <v>0</v>
      </c>
      <c r="N11" s="1">
        <f>SUM(N3:N8)</f>
        <v>0</v>
      </c>
      <c r="O11" s="1">
        <f>SUM(O3:O8)</f>
        <v>0</v>
      </c>
      <c r="P11" s="1">
        <f>SUM(P3:P8)</f>
        <v>0</v>
      </c>
      <c r="Q11" s="1">
        <f>SUM(Q3:Q8)</f>
        <v>0</v>
      </c>
      <c r="R11" s="1"/>
      <c r="S11" s="1">
        <f t="shared" ref="S11:Y11" si="12">SUM(S3:S8)</f>
        <v>37904.186087388669</v>
      </c>
      <c r="T11" s="1">
        <f t="shared" si="12"/>
        <v>938114.11389045487</v>
      </c>
      <c r="U11" s="1">
        <f t="shared" si="12"/>
        <v>509.87648122818274</v>
      </c>
      <c r="V11" s="1">
        <f t="shared" si="12"/>
        <v>40.611221773988653</v>
      </c>
      <c r="W11" s="1">
        <f t="shared" si="12"/>
        <v>146888.56040021157</v>
      </c>
      <c r="X11" s="1">
        <f t="shared" si="12"/>
        <v>15.989861230603944</v>
      </c>
      <c r="Y11" s="1">
        <f t="shared" si="12"/>
        <v>0</v>
      </c>
      <c r="Z11" s="1"/>
      <c r="AA11" s="1">
        <f>SUM(AA3:AA8)</f>
        <v>0</v>
      </c>
      <c r="AB11" s="1">
        <f>SUM(AB3:AB8)</f>
        <v>0</v>
      </c>
      <c r="AC11" s="1">
        <f>SUM(AC3:AC8)</f>
        <v>0</v>
      </c>
      <c r="AD11" s="1">
        <f>SUM(AD3:AD8)</f>
        <v>39.645265255451662</v>
      </c>
      <c r="AE11" s="1">
        <f>SUM(AE3:AE8)</f>
        <v>0</v>
      </c>
      <c r="AF11" s="1"/>
      <c r="AG11" s="1">
        <f t="shared" ref="AG11:BS11" si="13">SUM(AG3:AG8)</f>
        <v>0</v>
      </c>
      <c r="AH11" s="1">
        <f t="shared" si="13"/>
        <v>0</v>
      </c>
      <c r="AI11" s="1">
        <f t="shared" si="13"/>
        <v>0</v>
      </c>
      <c r="AJ11" s="1">
        <f t="shared" si="13"/>
        <v>7.3767671423138603</v>
      </c>
      <c r="AK11" s="1">
        <f t="shared" si="13"/>
        <v>0</v>
      </c>
      <c r="AL11" s="1">
        <f t="shared" si="13"/>
        <v>615908.61965993629</v>
      </c>
      <c r="AM11" s="1">
        <f t="shared" si="13"/>
        <v>1084.1928341195296</v>
      </c>
      <c r="AN11" s="1">
        <f t="shared" si="13"/>
        <v>120.46580208852927</v>
      </c>
      <c r="AO11" s="1">
        <f t="shared" si="13"/>
        <v>1204.6586362080527</v>
      </c>
      <c r="AP11" s="1">
        <f t="shared" si="13"/>
        <v>0</v>
      </c>
      <c r="AQ11" s="1">
        <f t="shared" si="13"/>
        <v>11946.88913292892</v>
      </c>
      <c r="AR11" s="1">
        <f t="shared" si="13"/>
        <v>4.987894334567863</v>
      </c>
      <c r="AS11" s="1">
        <f t="shared" si="13"/>
        <v>246102.79992199206</v>
      </c>
      <c r="AT11" s="1">
        <f t="shared" si="13"/>
        <v>12.332264042602075</v>
      </c>
      <c r="AU11" s="1">
        <f t="shared" si="13"/>
        <v>6.5811683729878431E-2</v>
      </c>
      <c r="AV11" s="1">
        <f t="shared" si="13"/>
        <v>3.027339853083978E-3</v>
      </c>
      <c r="AW11" s="1">
        <f t="shared" si="13"/>
        <v>4.7563133563190014</v>
      </c>
      <c r="AX11" s="1">
        <f t="shared" si="13"/>
        <v>0.36416885498064833</v>
      </c>
      <c r="AY11" s="1">
        <f t="shared" si="13"/>
        <v>2.0191250004576902</v>
      </c>
      <c r="AZ11" s="1">
        <f t="shared" si="13"/>
        <v>135.61603358414803</v>
      </c>
      <c r="BA11" s="1">
        <f t="shared" si="13"/>
        <v>135.61586736524822</v>
      </c>
      <c r="BB11" s="1">
        <f t="shared" si="13"/>
        <v>1.6621889929011632E-4</v>
      </c>
      <c r="BC11" s="1">
        <f t="shared" si="13"/>
        <v>0</v>
      </c>
      <c r="BD11" s="1">
        <f t="shared" si="13"/>
        <v>0.14187500893974206</v>
      </c>
      <c r="BE11" s="1">
        <f t="shared" si="13"/>
        <v>84.519834321959934</v>
      </c>
      <c r="BF11" s="1">
        <f t="shared" si="13"/>
        <v>0</v>
      </c>
      <c r="BG11" s="1">
        <f t="shared" si="13"/>
        <v>2.5119213007394756</v>
      </c>
      <c r="BH11" s="1">
        <f t="shared" si="13"/>
        <v>9.1072117684430451E-2</v>
      </c>
      <c r="BI11" s="1">
        <f t="shared" si="13"/>
        <v>4.956958033626542E-2</v>
      </c>
      <c r="BJ11" s="1">
        <f t="shared" si="13"/>
        <v>6.2729587751577807</v>
      </c>
      <c r="BK11" s="1">
        <f t="shared" si="13"/>
        <v>138159.10395844141</v>
      </c>
      <c r="BL11" s="1">
        <f t="shared" si="13"/>
        <v>15.584510507601625</v>
      </c>
      <c r="BM11" s="1">
        <f t="shared" si="13"/>
        <v>1.4263148574982467</v>
      </c>
      <c r="BN11" s="1">
        <f t="shared" si="13"/>
        <v>0.4892062828210334</v>
      </c>
      <c r="BO11" s="1">
        <f t="shared" si="13"/>
        <v>3703.2723834815879</v>
      </c>
      <c r="BP11" s="1">
        <f t="shared" si="13"/>
        <v>31644.662011943852</v>
      </c>
      <c r="BQ11" s="1">
        <f t="shared" si="13"/>
        <v>0</v>
      </c>
      <c r="BR11" s="1">
        <f t="shared" si="13"/>
        <v>0</v>
      </c>
      <c r="BS11" s="1">
        <f t="shared" si="13"/>
        <v>13716.244755138387</v>
      </c>
      <c r="BT11" s="1"/>
      <c r="BU11" s="1">
        <f>SUM(BU3:BU8)</f>
        <v>15604.416300478952</v>
      </c>
      <c r="BV11" s="1">
        <f>SUM(BV3:BV8)</f>
        <v>470211.10581573716</v>
      </c>
      <c r="BW11" s="1">
        <f>SUM(BW3:BW8)</f>
        <v>6157.2175858415749</v>
      </c>
      <c r="BX11" s="90"/>
      <c r="BY11" s="90"/>
      <c r="BZ11" s="66">
        <f t="shared" si="1"/>
        <v>-9.4843796820652512E-2</v>
      </c>
      <c r="CA11" s="66">
        <f t="shared" si="2"/>
        <v>-3.6174116337238701E-5</v>
      </c>
      <c r="CB11" s="66">
        <f t="shared" si="3"/>
        <v>-9.2265207894800944E-2</v>
      </c>
      <c r="CC11" s="66">
        <f t="shared" si="4"/>
        <v>-9.1964335744764411E-2</v>
      </c>
      <c r="CD11" s="66">
        <f t="shared" si="5"/>
        <v>-9.1964232710611576E-2</v>
      </c>
      <c r="CE11" s="66">
        <f t="shared" si="6"/>
        <v>-0.11005077415281295</v>
      </c>
      <c r="CF11" s="66">
        <f t="shared" si="7"/>
        <v>-0.15340475833998168</v>
      </c>
      <c r="CG11" s="90"/>
    </row>
    <row r="12" spans="1:85" x14ac:dyDescent="0.25">
      <c r="A12" s="15"/>
      <c r="B12" s="1"/>
      <c r="C12" s="1"/>
      <c r="D12" s="1"/>
      <c r="E12" s="1"/>
      <c r="F12" s="1"/>
      <c r="G12" s="1"/>
      <c r="H12" s="1"/>
      <c r="I12" s="1"/>
      <c r="J12" s="1"/>
      <c r="K12" s="90"/>
      <c r="L12" s="9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90"/>
      <c r="BY12" s="90"/>
      <c r="BZ12" s="66"/>
      <c r="CA12" s="66"/>
      <c r="CB12" s="66"/>
      <c r="CC12" s="66"/>
      <c r="CD12" s="66"/>
      <c r="CE12" s="66"/>
      <c r="CF12" s="66"/>
      <c r="CG12" s="90"/>
    </row>
    <row r="14" spans="1:85" x14ac:dyDescent="0.25">
      <c r="A14" s="2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</row>
    <row r="15" spans="1:85" x14ac:dyDescent="0.25">
      <c r="A15" s="2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</row>
    <row r="17" spans="5:66" x14ac:dyDescent="0.25">
      <c r="E17" s="73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</row>
    <row r="18" spans="5:66" x14ac:dyDescent="0.25">
      <c r="E18" s="73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</row>
    <row r="19" spans="5:66" x14ac:dyDescent="0.25">
      <c r="E19" s="73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</row>
    <row r="20" spans="5:66" x14ac:dyDescent="0.25">
      <c r="E20" s="73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49"/>
      <c r="AV20" s="90"/>
      <c r="AW20" s="49"/>
      <c r="AX20" s="49"/>
      <c r="AY20" s="49"/>
      <c r="AZ20" s="90"/>
      <c r="BA20" s="90"/>
      <c r="BB20" s="90"/>
      <c r="BC20" s="90"/>
      <c r="BD20" s="90"/>
      <c r="BE20" s="90"/>
      <c r="BF20" s="90"/>
      <c r="BG20" s="90"/>
      <c r="BH20" s="90"/>
      <c r="BI20" s="49"/>
      <c r="BJ20" s="90"/>
      <c r="BK20" s="90"/>
      <c r="BL20" s="90"/>
      <c r="BM20" s="90"/>
      <c r="BN20" s="90"/>
    </row>
    <row r="21" spans="5:66" x14ac:dyDescent="0.25">
      <c r="E21" s="7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49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49"/>
      <c r="AN21" s="49"/>
      <c r="AO21" s="49"/>
      <c r="AP21" s="90"/>
      <c r="AQ21" s="90"/>
      <c r="AR21" s="49"/>
      <c r="AS21" s="90"/>
      <c r="AT21" s="49"/>
      <c r="AU21" s="49"/>
      <c r="AV21" s="49"/>
      <c r="AW21" s="49"/>
      <c r="AX21" s="49"/>
      <c r="AY21" s="49"/>
      <c r="AZ21" s="49"/>
      <c r="BA21" s="49"/>
      <c r="BB21" s="90"/>
      <c r="BC21" s="90"/>
      <c r="BD21" s="90"/>
      <c r="BE21" s="49"/>
      <c r="BF21" s="90"/>
      <c r="BG21" s="49"/>
      <c r="BH21" s="90"/>
      <c r="BI21" s="49"/>
      <c r="BJ21" s="49"/>
      <c r="BK21" s="90"/>
      <c r="BL21" s="49"/>
      <c r="BM21" s="49"/>
      <c r="BN21" s="49"/>
    </row>
    <row r="22" spans="5:66" x14ac:dyDescent="0.25">
      <c r="E22" s="73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49"/>
      <c r="AV22" s="90"/>
      <c r="AW22" s="49"/>
      <c r="AX22" s="90"/>
      <c r="AY22" s="49"/>
      <c r="AZ22" s="90"/>
      <c r="BA22" s="90"/>
      <c r="BB22" s="49"/>
      <c r="BC22" s="90"/>
      <c r="BD22" s="90"/>
      <c r="BE22" s="90"/>
      <c r="BF22" s="90"/>
      <c r="BG22" s="90"/>
      <c r="BH22" s="49"/>
      <c r="BI22" s="49"/>
      <c r="BJ22" s="90"/>
      <c r="BK22" s="90"/>
      <c r="BL22" s="90"/>
      <c r="BM22" s="90"/>
      <c r="BN22" s="90"/>
    </row>
    <row r="23" spans="5:66" x14ac:dyDescent="0.25">
      <c r="E23" s="73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49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</row>
    <row r="24" spans="5:66" x14ac:dyDescent="0.25">
      <c r="E24" s="73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49"/>
      <c r="AS24" s="90"/>
      <c r="AT24" s="49"/>
      <c r="AU24" s="49"/>
      <c r="AV24" s="90"/>
      <c r="AW24" s="49"/>
      <c r="AX24" s="49"/>
      <c r="AY24" s="49"/>
      <c r="AZ24" s="90"/>
      <c r="BA24" s="90"/>
      <c r="BB24" s="90"/>
      <c r="BC24" s="90"/>
      <c r="BD24" s="49"/>
      <c r="BE24" s="90"/>
      <c r="BF24" s="90"/>
      <c r="BG24" s="49"/>
      <c r="BH24" s="49"/>
      <c r="BI24" s="49"/>
      <c r="BJ24" s="49"/>
      <c r="BK24" s="90"/>
      <c r="BL24" s="49"/>
      <c r="BM24" s="49"/>
      <c r="BN24" s="49"/>
    </row>
    <row r="25" spans="5:66" x14ac:dyDescent="0.25">
      <c r="E25" s="73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</row>
    <row r="26" spans="5:66" x14ac:dyDescent="0.25">
      <c r="E26" s="73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</row>
    <row r="27" spans="5:66" x14ac:dyDescent="0.25">
      <c r="E27" s="73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</row>
    <row r="28" spans="5:66" x14ac:dyDescent="0.25">
      <c r="E28" s="73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</row>
    <row r="29" spans="5:66" x14ac:dyDescent="0.25">
      <c r="E29" s="73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</row>
    <row r="30" spans="5:66" x14ac:dyDescent="0.25">
      <c r="E30" s="73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</row>
    <row r="31" spans="5:66" x14ac:dyDescent="0.25">
      <c r="E31" s="73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</row>
    <row r="32" spans="5:66" x14ac:dyDescent="0.25">
      <c r="E32" s="73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</row>
    <row r="33" spans="5:5" x14ac:dyDescent="0.25">
      <c r="E33" s="73"/>
    </row>
    <row r="34" spans="5:5" x14ac:dyDescent="0.25">
      <c r="E34" s="73"/>
    </row>
    <row r="35" spans="5:5" x14ac:dyDescent="0.25">
      <c r="E35" s="73"/>
    </row>
    <row r="36" spans="5:5" x14ac:dyDescent="0.25">
      <c r="E36" s="73"/>
    </row>
    <row r="37" spans="5:5" x14ac:dyDescent="0.25">
      <c r="E37" s="73"/>
    </row>
    <row r="38" spans="5:5" x14ac:dyDescent="0.25">
      <c r="E38" s="73"/>
    </row>
    <row r="39" spans="5:5" x14ac:dyDescent="0.25">
      <c r="E39" s="73"/>
    </row>
    <row r="40" spans="5:5" x14ac:dyDescent="0.25">
      <c r="E40" s="73"/>
    </row>
    <row r="41" spans="5:5" x14ac:dyDescent="0.25">
      <c r="E41" s="73"/>
    </row>
    <row r="42" spans="5:5" x14ac:dyDescent="0.25">
      <c r="E42" s="73"/>
    </row>
    <row r="43" spans="5:5" x14ac:dyDescent="0.25">
      <c r="E43" s="73"/>
    </row>
    <row r="44" spans="5:5" x14ac:dyDescent="0.25">
      <c r="E44" s="73"/>
    </row>
    <row r="45" spans="5:5" x14ac:dyDescent="0.25">
      <c r="E45" s="73"/>
    </row>
    <row r="46" spans="5:5" x14ac:dyDescent="0.25">
      <c r="E46" s="73"/>
    </row>
    <row r="47" spans="5:5" x14ac:dyDescent="0.25">
      <c r="E47" s="73"/>
    </row>
    <row r="48" spans="5:5" x14ac:dyDescent="0.25">
      <c r="E48" s="73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CFED-8EF4-4D07-8311-A2F0C1AA8455}">
  <dimension ref="A1:AX87"/>
  <sheetViews>
    <sheetView zoomScale="85" zoomScaleNormal="8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ColWidth="9.140625" defaultRowHeight="15" x14ac:dyDescent="0.25"/>
  <cols>
    <col min="1" max="1" width="19.85546875" style="72" customWidth="1"/>
    <col min="2" max="4" width="9.140625" style="72"/>
    <col min="5" max="5" width="21.28515625" style="72" bestFit="1" customWidth="1"/>
    <col min="6" max="7" width="6.7109375" style="72" bestFit="1" customWidth="1"/>
    <col min="8" max="8" width="5.7109375" style="72" bestFit="1" customWidth="1"/>
    <col min="9" max="9" width="14.5703125" style="72" bestFit="1" customWidth="1"/>
    <col min="10" max="10" width="5.5703125" style="72" bestFit="1" customWidth="1"/>
    <col min="11" max="11" width="5.5703125" style="72" customWidth="1"/>
    <col min="12" max="12" width="6.7109375" style="72" bestFit="1" customWidth="1"/>
    <col min="13" max="13" width="9.28515625" style="72" bestFit="1" customWidth="1"/>
    <col min="14" max="14" width="5.7109375" style="72" bestFit="1" customWidth="1"/>
    <col min="15" max="15" width="7.7109375" style="72" bestFit="1" customWidth="1"/>
    <col min="16" max="16" width="5.7109375" style="72" bestFit="1" customWidth="1"/>
    <col min="17" max="17" width="6.7109375" style="72" bestFit="1" customWidth="1"/>
    <col min="18" max="18" width="6.7109375" style="72" customWidth="1"/>
    <col min="19" max="19" width="6.7109375" style="72" bestFit="1" customWidth="1"/>
    <col min="20" max="20" width="15.42578125" style="72" bestFit="1" customWidth="1"/>
    <col min="21" max="21" width="5.7109375" style="72" bestFit="1" customWidth="1"/>
    <col min="22" max="22" width="5.140625" style="72" bestFit="1" customWidth="1"/>
    <col min="23" max="24" width="5.7109375" style="72" bestFit="1" customWidth="1"/>
    <col min="25" max="25" width="6.7109375" style="72" bestFit="1" customWidth="1"/>
    <col min="26" max="26" width="6.140625" style="72" bestFit="1" customWidth="1"/>
    <col min="27" max="27" width="7.7109375" style="72" bestFit="1" customWidth="1"/>
    <col min="28" max="28" width="10" style="72" bestFit="1" customWidth="1"/>
    <col min="29" max="29" width="10" style="72" customWidth="1"/>
    <col min="30" max="30" width="6" style="72" bestFit="1" customWidth="1"/>
    <col min="31" max="31" width="6.7109375" style="72" bestFit="1" customWidth="1"/>
    <col min="32" max="33" width="7.7109375" style="72" bestFit="1" customWidth="1"/>
    <col min="34" max="34" width="8" style="72" bestFit="1" customWidth="1"/>
    <col min="35" max="36" width="6.7109375" style="72" bestFit="1" customWidth="1"/>
    <col min="37" max="37" width="6.7109375" style="72" customWidth="1"/>
    <col min="38" max="38" width="6.7109375" style="72" bestFit="1" customWidth="1"/>
    <col min="39" max="39" width="9.140625" style="72" bestFit="1" customWidth="1"/>
    <col min="40" max="40" width="7.140625" style="72" bestFit="1" customWidth="1"/>
    <col min="41" max="48" width="9.140625" style="72"/>
    <col min="50" max="16384" width="9.140625" style="72"/>
  </cols>
  <sheetData>
    <row r="1" spans="1:50" x14ac:dyDescent="0.25">
      <c r="A1" s="90"/>
      <c r="B1" s="90" t="s">
        <v>296</v>
      </c>
      <c r="C1" s="90"/>
      <c r="D1" s="90"/>
      <c r="E1" s="90" t="s">
        <v>297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 t="s">
        <v>298</v>
      </c>
      <c r="AR1" s="90"/>
      <c r="AS1" s="90"/>
      <c r="AT1" s="90"/>
      <c r="AU1" s="90"/>
      <c r="AV1" s="90"/>
      <c r="AW1" s="90"/>
      <c r="AX1" s="90"/>
    </row>
    <row r="2" spans="1:50" x14ac:dyDescent="0.25">
      <c r="A2" s="90" t="s">
        <v>159</v>
      </c>
      <c r="B2" s="73" t="s">
        <v>81</v>
      </c>
      <c r="C2" s="73" t="s">
        <v>163</v>
      </c>
      <c r="D2" s="73"/>
      <c r="E2" s="73" t="s">
        <v>307</v>
      </c>
      <c r="F2" s="73" t="s">
        <v>308</v>
      </c>
      <c r="G2" s="73" t="s">
        <v>35</v>
      </c>
      <c r="H2" s="73" t="s">
        <v>39</v>
      </c>
      <c r="I2" s="73" t="s">
        <v>41</v>
      </c>
      <c r="J2" s="73" t="s">
        <v>43</v>
      </c>
      <c r="K2" s="73" t="s">
        <v>309</v>
      </c>
      <c r="L2" s="73" t="s">
        <v>45</v>
      </c>
      <c r="M2" s="73" t="s">
        <v>49</v>
      </c>
      <c r="N2" s="73" t="s">
        <v>55</v>
      </c>
      <c r="O2" s="73" t="s">
        <v>57</v>
      </c>
      <c r="P2" s="73" t="s">
        <v>59</v>
      </c>
      <c r="Q2" s="73" t="s">
        <v>61</v>
      </c>
      <c r="R2" s="73" t="s">
        <v>310</v>
      </c>
      <c r="S2" s="73" t="s">
        <v>63</v>
      </c>
      <c r="T2" s="73" t="s">
        <v>65</v>
      </c>
      <c r="U2" s="73" t="s">
        <v>71</v>
      </c>
      <c r="V2" s="73" t="s">
        <v>73</v>
      </c>
      <c r="W2" s="73" t="s">
        <v>311</v>
      </c>
      <c r="X2" s="73" t="s">
        <v>75</v>
      </c>
      <c r="Y2" s="73" t="s">
        <v>77</v>
      </c>
      <c r="Z2" s="73" t="s">
        <v>79</v>
      </c>
      <c r="AA2" s="73" t="s">
        <v>81</v>
      </c>
      <c r="AB2" s="73" t="s">
        <v>83</v>
      </c>
      <c r="AC2" s="73" t="s">
        <v>312</v>
      </c>
      <c r="AD2" s="73" t="s">
        <v>91</v>
      </c>
      <c r="AE2" s="73" t="s">
        <v>93</v>
      </c>
      <c r="AF2" s="73" t="s">
        <v>97</v>
      </c>
      <c r="AG2" s="73" t="s">
        <v>129</v>
      </c>
      <c r="AH2" s="73" t="s">
        <v>141</v>
      </c>
      <c r="AI2" s="73" t="s">
        <v>145</v>
      </c>
      <c r="AJ2" s="73" t="s">
        <v>147</v>
      </c>
      <c r="AK2" s="73" t="s">
        <v>149</v>
      </c>
      <c r="AL2" s="73" t="s">
        <v>151</v>
      </c>
      <c r="AM2" s="73" t="s">
        <v>153</v>
      </c>
      <c r="AN2" s="73" t="s">
        <v>155</v>
      </c>
      <c r="AO2" s="90"/>
      <c r="AP2" s="73"/>
      <c r="AQ2" s="73" t="s">
        <v>81</v>
      </c>
      <c r="AR2" s="73" t="s">
        <v>163</v>
      </c>
      <c r="AS2" s="73"/>
      <c r="AT2" s="73"/>
      <c r="AU2" s="73"/>
      <c r="AV2" s="73"/>
      <c r="AW2" s="90"/>
      <c r="AX2" s="73"/>
    </row>
    <row r="3" spans="1:50" x14ac:dyDescent="0.25">
      <c r="A3" s="13" t="s">
        <v>473</v>
      </c>
      <c r="B3" s="73">
        <v>845.1404</v>
      </c>
      <c r="C3" s="73">
        <v>564.18619999999999</v>
      </c>
      <c r="D3" s="73"/>
      <c r="E3" s="73" t="s">
        <v>350</v>
      </c>
      <c r="F3" s="73">
        <v>20.537310321426698</v>
      </c>
      <c r="G3" s="73">
        <v>17.929804375949601</v>
      </c>
      <c r="H3" s="73">
        <v>1.46430887220571</v>
      </c>
      <c r="I3" s="73">
        <v>1.46430887220571</v>
      </c>
      <c r="J3" s="73">
        <v>1.6650520557218201E-2</v>
      </c>
      <c r="K3" s="73">
        <v>3.5679815775448201E-3</v>
      </c>
      <c r="L3" s="73">
        <v>0.27693855394181799</v>
      </c>
      <c r="M3" s="73">
        <v>10516.196792911</v>
      </c>
      <c r="N3" s="73">
        <v>0</v>
      </c>
      <c r="O3" s="73">
        <v>155.27665650258299</v>
      </c>
      <c r="P3" s="73">
        <v>0</v>
      </c>
      <c r="Q3" s="73">
        <v>45.254462233163601</v>
      </c>
      <c r="R3" s="73">
        <v>0</v>
      </c>
      <c r="S3" s="73">
        <v>0</v>
      </c>
      <c r="T3" s="73">
        <v>0</v>
      </c>
      <c r="U3" s="73">
        <v>4.8790696866680901E-4</v>
      </c>
      <c r="V3" s="73">
        <v>0.73536941859638305</v>
      </c>
      <c r="W3" s="73">
        <v>6.4965561257187501</v>
      </c>
      <c r="X3" s="73">
        <v>10.5619336080181</v>
      </c>
      <c r="Y3" s="73">
        <v>39.941426255211198</v>
      </c>
      <c r="Z3" s="73">
        <v>0</v>
      </c>
      <c r="AA3" s="73">
        <v>414.62638519155399</v>
      </c>
      <c r="AB3" s="73">
        <v>0.11567685993485299</v>
      </c>
      <c r="AC3" s="73">
        <v>342.95077332627699</v>
      </c>
      <c r="AD3" s="73">
        <v>0</v>
      </c>
      <c r="AE3" s="73">
        <v>0.38804922721109802</v>
      </c>
      <c r="AF3" s="73">
        <v>27.667255108516901</v>
      </c>
      <c r="AG3" s="73">
        <v>0</v>
      </c>
      <c r="AH3" s="73">
        <v>0.182785733824467</v>
      </c>
      <c r="AI3" s="73">
        <v>0.170240618946391</v>
      </c>
      <c r="AJ3" s="73">
        <v>0.38378215134350802</v>
      </c>
      <c r="AK3" s="73">
        <v>0</v>
      </c>
      <c r="AL3" s="73">
        <v>3.8322133189768302</v>
      </c>
      <c r="AM3" s="73">
        <v>169.72044621549</v>
      </c>
      <c r="AN3" s="73">
        <v>0.484264362286221</v>
      </c>
      <c r="AO3" s="90"/>
      <c r="AP3" s="28"/>
      <c r="AQ3" s="66">
        <f t="shared" ref="AQ3:AQ18" si="0">IF(B3=0,"",(AA3-B3)/B3)</f>
        <v>-0.50939940252346949</v>
      </c>
      <c r="AR3" s="66">
        <f t="shared" ref="AR3:AR18" si="1">IF(C3=0,"",(AM3-C3)/C3)</f>
        <v>-0.699176537434822</v>
      </c>
      <c r="AS3" s="66"/>
      <c r="AT3" s="66"/>
      <c r="AU3" s="66"/>
      <c r="AV3" s="66"/>
      <c r="AW3" s="90"/>
      <c r="AX3" s="66"/>
    </row>
    <row r="4" spans="1:50" x14ac:dyDescent="0.25">
      <c r="A4" s="13" t="s">
        <v>351</v>
      </c>
      <c r="B4" s="73">
        <v>3651.8919999999998</v>
      </c>
      <c r="C4" s="73">
        <v>683.745</v>
      </c>
      <c r="D4" s="73"/>
      <c r="E4" s="73" t="s">
        <v>351</v>
      </c>
      <c r="F4" s="73">
        <v>54.267713195787103</v>
      </c>
      <c r="G4" s="73">
        <v>80.173533686954698</v>
      </c>
      <c r="H4" s="73">
        <v>7.6157727075930497</v>
      </c>
      <c r="I4" s="73">
        <v>7.6157727075930497</v>
      </c>
      <c r="J4" s="73">
        <v>1.17556070022652</v>
      </c>
      <c r="K4" s="73">
        <v>0.37333944184482898</v>
      </c>
      <c r="L4" s="73">
        <v>0.53462708533106396</v>
      </c>
      <c r="M4" s="73">
        <v>50681.223543674801</v>
      </c>
      <c r="N4" s="73">
        <v>0</v>
      </c>
      <c r="O4" s="73">
        <v>445.91176689263898</v>
      </c>
      <c r="P4" s="73">
        <v>0</v>
      </c>
      <c r="Q4" s="73">
        <v>226.894353953603</v>
      </c>
      <c r="R4" s="73">
        <v>0</v>
      </c>
      <c r="S4" s="73">
        <v>0</v>
      </c>
      <c r="T4" s="73">
        <v>0</v>
      </c>
      <c r="U4" s="73">
        <v>8.8223325522357905E-3</v>
      </c>
      <c r="V4" s="73">
        <v>3.4529923686987698</v>
      </c>
      <c r="W4" s="73">
        <v>27.289656891625999</v>
      </c>
      <c r="X4" s="73">
        <v>16.857198381366501</v>
      </c>
      <c r="Y4" s="73">
        <v>185.86170515958699</v>
      </c>
      <c r="Z4" s="73">
        <v>0</v>
      </c>
      <c r="AA4" s="73">
        <v>3659.0584798028999</v>
      </c>
      <c r="AB4" s="73">
        <v>1427.48690358094</v>
      </c>
      <c r="AC4" s="73">
        <v>1210.82858567987</v>
      </c>
      <c r="AD4" s="73">
        <v>0</v>
      </c>
      <c r="AE4" s="73">
        <v>0.69816513185293105</v>
      </c>
      <c r="AF4" s="73">
        <v>93.816893496916094</v>
      </c>
      <c r="AG4" s="73">
        <v>0</v>
      </c>
      <c r="AH4" s="73">
        <v>0.34832171080639501</v>
      </c>
      <c r="AI4" s="73">
        <v>1.01826897679745</v>
      </c>
      <c r="AJ4" s="73">
        <v>1.7179954069267001</v>
      </c>
      <c r="AK4" s="73">
        <v>0</v>
      </c>
      <c r="AL4" s="73">
        <v>11.2105174405661</v>
      </c>
      <c r="AM4" s="73">
        <v>684.67183220622098</v>
      </c>
      <c r="AN4" s="73">
        <v>2.57472886136566</v>
      </c>
      <c r="AO4" s="90"/>
      <c r="AP4" s="28"/>
      <c r="AQ4" s="66">
        <f t="shared" si="0"/>
        <v>1.9624019009598544E-3</v>
      </c>
      <c r="AR4" s="66">
        <f t="shared" si="1"/>
        <v>1.3555231939114422E-3</v>
      </c>
      <c r="AS4" s="66"/>
      <c r="AT4" s="66"/>
      <c r="AU4" s="66"/>
      <c r="AV4" s="66"/>
      <c r="AW4" s="90"/>
      <c r="AX4" s="66"/>
    </row>
    <row r="5" spans="1:50" x14ac:dyDescent="0.25">
      <c r="A5" s="13" t="s">
        <v>474</v>
      </c>
      <c r="B5" s="73">
        <v>3856.6669999999999</v>
      </c>
      <c r="C5" s="73">
        <v>2544.4879999999998</v>
      </c>
      <c r="D5" s="73"/>
      <c r="E5" s="73" t="s">
        <v>352</v>
      </c>
      <c r="F5" s="73">
        <v>260.440486989021</v>
      </c>
      <c r="G5" s="73">
        <v>366.30091029085401</v>
      </c>
      <c r="H5" s="73">
        <v>10.3530211526255</v>
      </c>
      <c r="I5" s="73">
        <v>10.3530211526255</v>
      </c>
      <c r="J5" s="73">
        <v>0.89156653285289</v>
      </c>
      <c r="K5" s="73">
        <v>0.219703104497115</v>
      </c>
      <c r="L5" s="73">
        <v>4.2805848079916302</v>
      </c>
      <c r="M5" s="73">
        <v>84298.630124554402</v>
      </c>
      <c r="N5" s="73">
        <v>0</v>
      </c>
      <c r="O5" s="73">
        <v>4299.8499261868301</v>
      </c>
      <c r="P5" s="73">
        <v>0</v>
      </c>
      <c r="Q5" s="73">
        <v>587.77511368185799</v>
      </c>
      <c r="R5" s="73">
        <v>0</v>
      </c>
      <c r="S5" s="73">
        <v>0</v>
      </c>
      <c r="T5" s="73">
        <v>0</v>
      </c>
      <c r="U5" s="73">
        <v>2.0080648985802599E-2</v>
      </c>
      <c r="V5" s="73">
        <v>5.6474001798960103</v>
      </c>
      <c r="W5" s="73">
        <v>74.115537673183098</v>
      </c>
      <c r="X5" s="73">
        <v>161.872061489397</v>
      </c>
      <c r="Y5" s="73">
        <v>304.67030366540899</v>
      </c>
      <c r="Z5" s="73">
        <v>0</v>
      </c>
      <c r="AA5" s="73">
        <v>3862.4519796899099</v>
      </c>
      <c r="AB5" s="73">
        <v>276.20276331616901</v>
      </c>
      <c r="AC5" s="73">
        <v>7213.9886374444004</v>
      </c>
      <c r="AD5" s="73">
        <v>0</v>
      </c>
      <c r="AE5" s="73">
        <v>6.0401213973246897</v>
      </c>
      <c r="AF5" s="73">
        <v>746.64509174959301</v>
      </c>
      <c r="AG5" s="73">
        <v>0</v>
      </c>
      <c r="AH5" s="73">
        <v>2.8229950336714702</v>
      </c>
      <c r="AI5" s="73">
        <v>2.9107441845684301</v>
      </c>
      <c r="AJ5" s="73">
        <v>4.5116780490157096</v>
      </c>
      <c r="AK5" s="73">
        <v>0</v>
      </c>
      <c r="AL5" s="73">
        <v>108.509545513338</v>
      </c>
      <c r="AM5" s="73">
        <v>2547.51794532537</v>
      </c>
      <c r="AN5" s="73">
        <v>3.4862901799942598</v>
      </c>
      <c r="AO5" s="90"/>
      <c r="AP5" s="28"/>
      <c r="AQ5" s="66">
        <f t="shared" si="0"/>
        <v>1.4999946041257802E-3</v>
      </c>
      <c r="AR5" s="66">
        <f t="shared" si="1"/>
        <v>1.1907878226857962E-3</v>
      </c>
      <c r="AS5" s="66"/>
      <c r="AT5" s="66"/>
      <c r="AU5" s="66"/>
      <c r="AV5" s="66"/>
      <c r="AW5" s="90"/>
      <c r="AX5" s="66"/>
    </row>
    <row r="6" spans="1:50" x14ac:dyDescent="0.25">
      <c r="A6" s="13" t="s">
        <v>475</v>
      </c>
      <c r="B6" s="73">
        <v>3794.07</v>
      </c>
      <c r="C6" s="73">
        <v>1214.636</v>
      </c>
      <c r="D6" s="73"/>
      <c r="E6" s="73" t="s">
        <v>353</v>
      </c>
      <c r="F6" s="73">
        <v>172.802734558358</v>
      </c>
      <c r="G6" s="73">
        <v>108.484133136352</v>
      </c>
      <c r="H6" s="73">
        <v>9.1242335362732199</v>
      </c>
      <c r="I6" s="73">
        <v>9.1242335362732199</v>
      </c>
      <c r="J6" s="73">
        <v>1.40580582762115</v>
      </c>
      <c r="K6" s="73">
        <v>0.42699085987638802</v>
      </c>
      <c r="L6" s="73">
        <v>2.74698957237577</v>
      </c>
      <c r="M6" s="73">
        <v>63800.267733662702</v>
      </c>
      <c r="N6" s="73">
        <v>0</v>
      </c>
      <c r="O6" s="73">
        <v>1345.78796870156</v>
      </c>
      <c r="P6" s="73">
        <v>0</v>
      </c>
      <c r="Q6" s="73">
        <v>299.63098165008898</v>
      </c>
      <c r="R6" s="73">
        <v>0</v>
      </c>
      <c r="S6" s="73">
        <v>0</v>
      </c>
      <c r="T6" s="73">
        <v>0</v>
      </c>
      <c r="U6" s="73">
        <v>1.46592763894244E-2</v>
      </c>
      <c r="V6" s="73">
        <v>4.6249154900724703</v>
      </c>
      <c r="W6" s="73">
        <v>56.242950418259497</v>
      </c>
      <c r="X6" s="73">
        <v>101.0221851412</v>
      </c>
      <c r="Y6" s="73">
        <v>248.51239328247701</v>
      </c>
      <c r="Z6" s="73">
        <v>0</v>
      </c>
      <c r="AA6" s="73">
        <v>3801.0482910431701</v>
      </c>
      <c r="AB6" s="73">
        <v>1085.2927944332801</v>
      </c>
      <c r="AC6" s="73">
        <v>2670.67648087214</v>
      </c>
      <c r="AD6" s="73">
        <v>0</v>
      </c>
      <c r="AE6" s="73">
        <v>3.80475498164652</v>
      </c>
      <c r="AF6" s="73">
        <v>205.22817713874201</v>
      </c>
      <c r="AG6" s="73">
        <v>0</v>
      </c>
      <c r="AH6" s="73">
        <v>1.8081800638619001</v>
      </c>
      <c r="AI6" s="73">
        <v>2.4208820469350698</v>
      </c>
      <c r="AJ6" s="73">
        <v>3.4572317873564899</v>
      </c>
      <c r="AK6" s="73">
        <v>0</v>
      </c>
      <c r="AL6" s="73">
        <v>29.242445994159901</v>
      </c>
      <c r="AM6" s="73">
        <v>1216.22781505426</v>
      </c>
      <c r="AN6" s="73">
        <v>3.0921864194701798</v>
      </c>
      <c r="AO6" s="90"/>
      <c r="AP6" s="28"/>
      <c r="AQ6" s="66">
        <f t="shared" si="0"/>
        <v>1.8392625974665662E-3</v>
      </c>
      <c r="AR6" s="66">
        <f t="shared" si="1"/>
        <v>1.3105284663553493E-3</v>
      </c>
      <c r="AS6" s="66"/>
      <c r="AT6" s="66"/>
      <c r="AU6" s="66"/>
      <c r="AV6" s="66"/>
      <c r="AW6" s="90"/>
      <c r="AX6" s="66"/>
    </row>
    <row r="7" spans="1:50" x14ac:dyDescent="0.25">
      <c r="A7" s="13" t="s">
        <v>476</v>
      </c>
      <c r="B7" s="73">
        <v>102322.5</v>
      </c>
      <c r="C7" s="73">
        <v>19611.38</v>
      </c>
      <c r="D7" s="73"/>
      <c r="E7" s="73" t="s">
        <v>354</v>
      </c>
      <c r="F7" s="73">
        <v>2024.5164346020599</v>
      </c>
      <c r="G7" s="73">
        <v>1639.34198487955</v>
      </c>
      <c r="H7" s="73">
        <v>205.836383268573</v>
      </c>
      <c r="I7" s="73">
        <v>205.836383268573</v>
      </c>
      <c r="J7" s="73">
        <v>115.919246549942</v>
      </c>
      <c r="K7" s="73">
        <v>40.225221603506803</v>
      </c>
      <c r="L7" s="73">
        <v>36.621649280829899</v>
      </c>
      <c r="M7" s="73">
        <v>1148087.9805079701</v>
      </c>
      <c r="N7" s="73">
        <v>0</v>
      </c>
      <c r="O7" s="73">
        <v>18673.274273806801</v>
      </c>
      <c r="P7" s="73">
        <v>0</v>
      </c>
      <c r="Q7" s="73">
        <v>6240.4487295360505</v>
      </c>
      <c r="R7" s="73">
        <v>0</v>
      </c>
      <c r="S7" s="73">
        <v>0</v>
      </c>
      <c r="T7" s="73">
        <v>0</v>
      </c>
      <c r="U7" s="73">
        <v>0.15011046727658001</v>
      </c>
      <c r="V7" s="73">
        <v>82.916008107771901</v>
      </c>
      <c r="W7" s="73">
        <v>1309.7569906457099</v>
      </c>
      <c r="X7" s="73">
        <v>996.03296525620397</v>
      </c>
      <c r="Y7" s="73">
        <v>4288.8609771057399</v>
      </c>
      <c r="Z7" s="73">
        <v>0</v>
      </c>
      <c r="AA7" s="73">
        <v>102497.056911137</v>
      </c>
      <c r="AB7" s="73">
        <v>15266.5535659869</v>
      </c>
      <c r="AC7" s="73">
        <v>39956.208509399898</v>
      </c>
      <c r="AD7" s="73">
        <v>0</v>
      </c>
      <c r="AE7" s="73">
        <v>40.232055475250299</v>
      </c>
      <c r="AF7" s="73">
        <v>2634.23163828314</v>
      </c>
      <c r="AG7" s="73">
        <v>0</v>
      </c>
      <c r="AH7" s="73">
        <v>23.697979651246801</v>
      </c>
      <c r="AI7" s="73">
        <v>99.914147254497607</v>
      </c>
      <c r="AJ7" s="73">
        <v>83.257204283401094</v>
      </c>
      <c r="AK7" s="73">
        <v>0</v>
      </c>
      <c r="AL7" s="73">
        <v>305.94388482318101</v>
      </c>
      <c r="AM7" s="73">
        <v>19641.236931276399</v>
      </c>
      <c r="AN7" s="73">
        <v>72.859671828306404</v>
      </c>
      <c r="AO7" s="90"/>
      <c r="AP7" s="28"/>
      <c r="AQ7" s="66">
        <f t="shared" si="0"/>
        <v>1.7059484584231101E-3</v>
      </c>
      <c r="AR7" s="66">
        <f t="shared" si="1"/>
        <v>1.5224288793750118E-3</v>
      </c>
      <c r="AS7" s="66"/>
      <c r="AT7" s="66"/>
      <c r="AU7" s="66"/>
      <c r="AV7" s="66"/>
      <c r="AW7" s="90"/>
      <c r="AX7" s="66"/>
    </row>
    <row r="8" spans="1:50" x14ac:dyDescent="0.25">
      <c r="A8" s="13" t="s">
        <v>477</v>
      </c>
      <c r="B8" s="73">
        <v>131892.9</v>
      </c>
      <c r="C8" s="73">
        <v>25042.65</v>
      </c>
      <c r="D8" s="73"/>
      <c r="E8" s="73" t="s">
        <v>355</v>
      </c>
      <c r="F8" s="73">
        <v>2979.9072167314098</v>
      </c>
      <c r="G8" s="73">
        <v>2208.3774119117802</v>
      </c>
      <c r="H8" s="73">
        <v>214.59660709989001</v>
      </c>
      <c r="I8" s="73">
        <v>214.59660709989001</v>
      </c>
      <c r="J8" s="73">
        <v>102.197362291142</v>
      </c>
      <c r="K8" s="73">
        <v>33.631783768050802</v>
      </c>
      <c r="L8" s="73">
        <v>51.900910563977199</v>
      </c>
      <c r="M8" s="73">
        <v>1300741.6787912201</v>
      </c>
      <c r="N8" s="73">
        <v>0</v>
      </c>
      <c r="O8" s="73">
        <v>28041.170568982299</v>
      </c>
      <c r="P8" s="73">
        <v>0</v>
      </c>
      <c r="Q8" s="73">
        <v>7160.7149750723502</v>
      </c>
      <c r="R8" s="73">
        <v>0</v>
      </c>
      <c r="S8" s="73">
        <v>0</v>
      </c>
      <c r="T8" s="73">
        <v>0</v>
      </c>
      <c r="U8" s="73">
        <v>0.51891170022323996</v>
      </c>
      <c r="V8" s="73">
        <v>94.2983755970277</v>
      </c>
      <c r="W8" s="73">
        <v>1429.28644023014</v>
      </c>
      <c r="X8" s="73">
        <v>1655.2753134243801</v>
      </c>
      <c r="Y8" s="73">
        <v>4933.2386363526703</v>
      </c>
      <c r="Z8" s="73">
        <v>0</v>
      </c>
      <c r="AA8" s="73">
        <v>132110.98766216301</v>
      </c>
      <c r="AB8" s="73">
        <v>20695.859088997498</v>
      </c>
      <c r="AC8" s="73">
        <v>55331.049978229297</v>
      </c>
      <c r="AD8" s="73">
        <v>0</v>
      </c>
      <c r="AE8" s="73">
        <v>66.108543301305602</v>
      </c>
      <c r="AF8" s="73">
        <v>4072.1220049564299</v>
      </c>
      <c r="AG8" s="73">
        <v>0</v>
      </c>
      <c r="AH8" s="73">
        <v>33.854205199923101</v>
      </c>
      <c r="AI8" s="73">
        <v>94.885030095961895</v>
      </c>
      <c r="AJ8" s="73">
        <v>92.212516854429197</v>
      </c>
      <c r="AK8" s="73">
        <v>0</v>
      </c>
      <c r="AL8" s="73">
        <v>534.25383851432696</v>
      </c>
      <c r="AM8" s="73">
        <v>25078.2741517992</v>
      </c>
      <c r="AN8" s="73">
        <v>75.871156341139795</v>
      </c>
      <c r="AO8" s="90"/>
      <c r="AP8" s="28"/>
      <c r="AQ8" s="66">
        <f t="shared" si="0"/>
        <v>1.6535208655129724E-3</v>
      </c>
      <c r="AR8" s="66">
        <f t="shared" si="1"/>
        <v>1.4225392200585179E-3</v>
      </c>
      <c r="AS8" s="66"/>
      <c r="AT8" s="66"/>
      <c r="AU8" s="66"/>
      <c r="AV8" s="66"/>
      <c r="AW8" s="90"/>
      <c r="AX8" s="66"/>
    </row>
    <row r="9" spans="1:50" x14ac:dyDescent="0.25">
      <c r="A9" s="13" t="s">
        <v>478</v>
      </c>
      <c r="B9" s="73">
        <v>87532.71</v>
      </c>
      <c r="C9" s="73">
        <v>10031.02</v>
      </c>
      <c r="D9" s="73"/>
      <c r="E9" s="73" t="s">
        <v>356</v>
      </c>
      <c r="F9" s="73">
        <v>787.810833469768</v>
      </c>
      <c r="G9" s="73">
        <v>810.127236071222</v>
      </c>
      <c r="H9" s="73">
        <v>117.740180854972</v>
      </c>
      <c r="I9" s="73">
        <v>117.740180854972</v>
      </c>
      <c r="J9" s="73">
        <v>91.862954127316797</v>
      </c>
      <c r="K9" s="73">
        <v>31.486618072727101</v>
      </c>
      <c r="L9" s="73">
        <v>16.722495387533101</v>
      </c>
      <c r="M9" s="73">
        <v>586353.55189589295</v>
      </c>
      <c r="N9" s="73">
        <v>0</v>
      </c>
      <c r="O9" s="73">
        <v>9515.2051011810308</v>
      </c>
      <c r="P9" s="73">
        <v>0</v>
      </c>
      <c r="Q9" s="73">
        <v>3640.51267545881</v>
      </c>
      <c r="R9" s="73">
        <v>0</v>
      </c>
      <c r="S9" s="73">
        <v>0</v>
      </c>
      <c r="T9" s="73">
        <v>0</v>
      </c>
      <c r="U9" s="73">
        <v>0.20143077326145101</v>
      </c>
      <c r="V9" s="73">
        <v>42.388006618345202</v>
      </c>
      <c r="W9" s="73">
        <v>790.91356871791095</v>
      </c>
      <c r="X9" s="73">
        <v>324.97111762952397</v>
      </c>
      <c r="Y9" s="73">
        <v>2133.6356213139502</v>
      </c>
      <c r="Z9" s="73">
        <v>0</v>
      </c>
      <c r="AA9" s="73">
        <v>87717.444075574298</v>
      </c>
      <c r="AB9" s="73">
        <v>36842.097303614602</v>
      </c>
      <c r="AC9" s="73">
        <v>20374.808766458798</v>
      </c>
      <c r="AD9" s="73">
        <v>0</v>
      </c>
      <c r="AE9" s="73">
        <v>15.469261428528901</v>
      </c>
      <c r="AF9" s="73">
        <v>1239.8624995452899</v>
      </c>
      <c r="AG9" s="73">
        <v>0</v>
      </c>
      <c r="AH9" s="73">
        <v>10.6623399788122</v>
      </c>
      <c r="AI9" s="73">
        <v>70.813694427684496</v>
      </c>
      <c r="AJ9" s="73">
        <v>52.161911009986497</v>
      </c>
      <c r="AK9" s="73">
        <v>0</v>
      </c>
      <c r="AL9" s="73">
        <v>120.64828700172301</v>
      </c>
      <c r="AM9" s="73">
        <v>10048.466808534</v>
      </c>
      <c r="AN9" s="73">
        <v>42.9336486536004</v>
      </c>
      <c r="AO9" s="90"/>
      <c r="AP9" s="28"/>
      <c r="AQ9" s="66">
        <f t="shared" si="0"/>
        <v>2.1104576286315323E-3</v>
      </c>
      <c r="AR9" s="66">
        <f t="shared" si="1"/>
        <v>1.739285589501317E-3</v>
      </c>
      <c r="AS9" s="66"/>
      <c r="AT9" s="66"/>
      <c r="AU9" s="66"/>
      <c r="AV9" s="66"/>
      <c r="AW9" s="90"/>
      <c r="AX9" s="66"/>
    </row>
    <row r="10" spans="1:50" x14ac:dyDescent="0.25">
      <c r="A10" s="13" t="s">
        <v>479</v>
      </c>
      <c r="B10" s="73">
        <v>145016</v>
      </c>
      <c r="C10" s="73">
        <v>13248.36</v>
      </c>
      <c r="D10" s="73"/>
      <c r="E10" s="73" t="s">
        <v>357</v>
      </c>
      <c r="F10" s="73">
        <v>960.77238867325798</v>
      </c>
      <c r="G10" s="73">
        <v>1392.0525821175499</v>
      </c>
      <c r="H10" s="73">
        <v>175.615952772892</v>
      </c>
      <c r="I10" s="73">
        <v>175.615952772892</v>
      </c>
      <c r="J10" s="73">
        <v>37.726703304799898</v>
      </c>
      <c r="K10" s="73">
        <v>11.793342167344299</v>
      </c>
      <c r="L10" s="73">
        <v>7.7056542615606203</v>
      </c>
      <c r="M10" s="73">
        <v>1126194.2078909001</v>
      </c>
      <c r="N10" s="73">
        <v>0</v>
      </c>
      <c r="O10" s="73">
        <v>4859.8651216530898</v>
      </c>
      <c r="P10" s="73">
        <v>0</v>
      </c>
      <c r="Q10" s="73">
        <v>4877.0735991409401</v>
      </c>
      <c r="R10" s="73">
        <v>0</v>
      </c>
      <c r="S10" s="73">
        <v>0</v>
      </c>
      <c r="T10" s="73">
        <v>0</v>
      </c>
      <c r="U10" s="73">
        <v>0.322842103428293</v>
      </c>
      <c r="V10" s="73">
        <v>77.174717132724894</v>
      </c>
      <c r="W10" s="73">
        <v>610.09755890098302</v>
      </c>
      <c r="X10" s="73">
        <v>182.45854542307001</v>
      </c>
      <c r="Y10" s="73">
        <v>4135.6893942750703</v>
      </c>
      <c r="Z10" s="73">
        <v>0</v>
      </c>
      <c r="AA10" s="73">
        <v>145354.91654819</v>
      </c>
      <c r="AB10" s="73">
        <v>80095.100411910797</v>
      </c>
      <c r="AC10" s="73">
        <v>19527.748813307098</v>
      </c>
      <c r="AD10" s="73">
        <v>0</v>
      </c>
      <c r="AE10" s="73">
        <v>9.5881110921052404</v>
      </c>
      <c r="AF10" s="73">
        <v>1160.7658547095</v>
      </c>
      <c r="AG10" s="73">
        <v>0</v>
      </c>
      <c r="AH10" s="73">
        <v>4.9393752024959303</v>
      </c>
      <c r="AI10" s="73">
        <v>26.549002028986301</v>
      </c>
      <c r="AJ10" s="73">
        <v>39.896290495375602</v>
      </c>
      <c r="AK10" s="73">
        <v>0</v>
      </c>
      <c r="AL10" s="73">
        <v>104.884182105927</v>
      </c>
      <c r="AM10" s="73">
        <v>13274.6064886434</v>
      </c>
      <c r="AN10" s="73">
        <v>60.026257526965303</v>
      </c>
      <c r="AO10" s="90"/>
      <c r="AP10" s="28"/>
      <c r="AQ10" s="66">
        <f t="shared" si="0"/>
        <v>2.3370976181248835E-3</v>
      </c>
      <c r="AR10" s="66">
        <f t="shared" si="1"/>
        <v>1.9811122767949439E-3</v>
      </c>
      <c r="AS10" s="66"/>
      <c r="AT10" s="66"/>
      <c r="AU10" s="66"/>
      <c r="AV10" s="66"/>
      <c r="AW10" s="90"/>
      <c r="AX10" s="66"/>
    </row>
    <row r="11" spans="1:50" x14ac:dyDescent="0.25">
      <c r="A11" s="13" t="s">
        <v>480</v>
      </c>
      <c r="B11" s="73">
        <v>185391.4</v>
      </c>
      <c r="C11" s="73">
        <v>26752.36</v>
      </c>
      <c r="D11" s="73"/>
      <c r="E11" s="73" t="s">
        <v>358</v>
      </c>
      <c r="F11" s="73">
        <v>1883.70627348162</v>
      </c>
      <c r="G11" s="73">
        <v>2708.7316961545398</v>
      </c>
      <c r="H11" s="73">
        <v>332.80883049849001</v>
      </c>
      <c r="I11" s="73">
        <v>332.80883049849001</v>
      </c>
      <c r="J11" s="73">
        <v>51.044786196077901</v>
      </c>
      <c r="K11" s="73">
        <v>14.4209599202551</v>
      </c>
      <c r="L11" s="73">
        <v>12.791025911722301</v>
      </c>
      <c r="M11" s="73">
        <v>2197631.3345181299</v>
      </c>
      <c r="N11" s="73">
        <v>0</v>
      </c>
      <c r="O11" s="73">
        <v>8246.0451169811695</v>
      </c>
      <c r="P11" s="73">
        <v>0</v>
      </c>
      <c r="Q11" s="73">
        <v>9247.7943733314605</v>
      </c>
      <c r="R11" s="73">
        <v>0</v>
      </c>
      <c r="S11" s="73">
        <v>0</v>
      </c>
      <c r="T11" s="73">
        <v>0</v>
      </c>
      <c r="U11" s="73">
        <v>0.76086687516099105</v>
      </c>
      <c r="V11" s="73">
        <v>150.09655655581599</v>
      </c>
      <c r="W11" s="73">
        <v>1050.13369355483</v>
      </c>
      <c r="X11" s="73">
        <v>360.18397657067902</v>
      </c>
      <c r="Y11" s="73">
        <v>8087.6950572638098</v>
      </c>
      <c r="Z11" s="73">
        <v>0</v>
      </c>
      <c r="AA11" s="73">
        <v>171535.63741576401</v>
      </c>
      <c r="AB11" s="73">
        <v>46014.316484224299</v>
      </c>
      <c r="AC11" s="73">
        <v>36297.758753771202</v>
      </c>
      <c r="AD11" s="73">
        <v>0</v>
      </c>
      <c r="AE11" s="73">
        <v>19.057364734823601</v>
      </c>
      <c r="AF11" s="73">
        <v>2174.1219840019198</v>
      </c>
      <c r="AG11" s="73">
        <v>0</v>
      </c>
      <c r="AH11" s="73">
        <v>8.2543488820313193</v>
      </c>
      <c r="AI11" s="73">
        <v>33.237220800942403</v>
      </c>
      <c r="AJ11" s="73">
        <v>69.503356006996697</v>
      </c>
      <c r="AK11" s="73">
        <v>0</v>
      </c>
      <c r="AL11" s="73">
        <v>202.315967225337</v>
      </c>
      <c r="AM11" s="73">
        <v>25340.526643264599</v>
      </c>
      <c r="AN11" s="73">
        <v>113.197427077735</v>
      </c>
      <c r="AO11" s="90"/>
      <c r="AP11" s="28"/>
      <c r="AQ11" s="66">
        <f t="shared" si="0"/>
        <v>-7.4737892826937949E-2</v>
      </c>
      <c r="AR11" s="66">
        <f t="shared" si="1"/>
        <v>-5.2774161110847866E-2</v>
      </c>
      <c r="AS11" s="66"/>
      <c r="AT11" s="66"/>
      <c r="AU11" s="66"/>
      <c r="AV11" s="66"/>
      <c r="AW11" s="90"/>
      <c r="AX11" s="66"/>
    </row>
    <row r="12" spans="1:50" x14ac:dyDescent="0.25">
      <c r="A12" s="13" t="s">
        <v>481</v>
      </c>
      <c r="B12" s="73">
        <v>21608.5</v>
      </c>
      <c r="C12" s="73">
        <v>7731.3360000000002</v>
      </c>
      <c r="D12" s="73"/>
      <c r="E12" s="73" t="s">
        <v>359</v>
      </c>
      <c r="F12" s="73">
        <v>960.06457922923698</v>
      </c>
      <c r="G12" s="73">
        <v>644.60512939007901</v>
      </c>
      <c r="H12" s="73">
        <v>48.060811650527398</v>
      </c>
      <c r="I12" s="73">
        <v>48.060811650527398</v>
      </c>
      <c r="J12" s="73">
        <v>6.5570339183254296</v>
      </c>
      <c r="K12" s="73">
        <v>1.2576676432448699</v>
      </c>
      <c r="L12" s="73">
        <v>14.9688243025379</v>
      </c>
      <c r="M12" s="73">
        <v>349966.10230925499</v>
      </c>
      <c r="N12" s="73">
        <v>0</v>
      </c>
      <c r="O12" s="73">
        <v>8000.5946743694703</v>
      </c>
      <c r="P12" s="73">
        <v>0</v>
      </c>
      <c r="Q12" s="73">
        <v>1725.4227388627501</v>
      </c>
      <c r="R12" s="73">
        <v>0</v>
      </c>
      <c r="S12" s="73">
        <v>0</v>
      </c>
      <c r="T12" s="73">
        <v>0</v>
      </c>
      <c r="U12" s="73">
        <v>0.22326689118365201</v>
      </c>
      <c r="V12" s="73">
        <v>25.2108174950998</v>
      </c>
      <c r="W12" s="73">
        <v>290.23555195108702</v>
      </c>
      <c r="X12" s="73">
        <v>564.56572259494101</v>
      </c>
      <c r="Y12" s="73">
        <v>1358.40146135637</v>
      </c>
      <c r="Z12" s="73">
        <v>0</v>
      </c>
      <c r="AA12" s="73">
        <v>16500.7818349013</v>
      </c>
      <c r="AB12" s="73">
        <v>651.08426648053796</v>
      </c>
      <c r="AC12" s="73">
        <v>15553.457512970799</v>
      </c>
      <c r="AD12" s="73">
        <v>0</v>
      </c>
      <c r="AE12" s="73">
        <v>22.0826308501236</v>
      </c>
      <c r="AF12" s="73">
        <v>1232.24552582347</v>
      </c>
      <c r="AG12" s="73">
        <v>0</v>
      </c>
      <c r="AH12" s="73">
        <v>9.8619688894045208</v>
      </c>
      <c r="AI12" s="73">
        <v>10.6195688747008</v>
      </c>
      <c r="AJ12" s="73">
        <v>18.878944032359801</v>
      </c>
      <c r="AK12" s="73">
        <v>0</v>
      </c>
      <c r="AL12" s="73">
        <v>176.97483704733</v>
      </c>
      <c r="AM12" s="73">
        <v>6907.3180893870503</v>
      </c>
      <c r="AN12" s="73">
        <v>16.523846244860501</v>
      </c>
      <c r="AO12" s="90"/>
      <c r="AP12" s="28"/>
      <c r="AQ12" s="66">
        <f t="shared" si="0"/>
        <v>-0.23637541546607588</v>
      </c>
      <c r="AR12" s="66">
        <f t="shared" si="1"/>
        <v>-0.10658156761172323</v>
      </c>
      <c r="AS12" s="66"/>
      <c r="AT12" s="66"/>
      <c r="AU12" s="66"/>
      <c r="AV12" s="66"/>
      <c r="AW12" s="90"/>
      <c r="AX12" s="66"/>
    </row>
    <row r="13" spans="1:50" x14ac:dyDescent="0.25">
      <c r="A13" s="16" t="s">
        <v>360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90"/>
      <c r="AP13" s="28"/>
      <c r="AQ13" s="66" t="str">
        <f t="shared" si="0"/>
        <v/>
      </c>
      <c r="AR13" s="66" t="str">
        <f t="shared" si="1"/>
        <v/>
      </c>
      <c r="AS13" s="66"/>
      <c r="AT13" s="66"/>
      <c r="AU13" s="66"/>
      <c r="AV13" s="66"/>
      <c r="AW13" s="90"/>
      <c r="AX13" s="66"/>
    </row>
    <row r="14" spans="1:50" x14ac:dyDescent="0.25">
      <c r="A14" s="16" t="s">
        <v>482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90"/>
      <c r="AP14" s="28"/>
      <c r="AQ14" s="66" t="str">
        <f t="shared" si="0"/>
        <v/>
      </c>
      <c r="AR14" s="66" t="str">
        <f t="shared" si="1"/>
        <v/>
      </c>
      <c r="AS14" s="66"/>
      <c r="AT14" s="66"/>
      <c r="AU14" s="66"/>
      <c r="AV14" s="66"/>
      <c r="AW14" s="90"/>
      <c r="AX14" s="66"/>
    </row>
    <row r="15" spans="1:50" x14ac:dyDescent="0.25">
      <c r="A15" s="12" t="s">
        <v>362</v>
      </c>
      <c r="B15" s="67"/>
      <c r="C15" s="67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90"/>
      <c r="AP15" s="28"/>
      <c r="AQ15" s="66" t="str">
        <f t="shared" si="0"/>
        <v/>
      </c>
      <c r="AR15" s="66" t="str">
        <f t="shared" si="1"/>
        <v/>
      </c>
      <c r="AS15" s="66"/>
      <c r="AT15" s="66"/>
      <c r="AU15" s="66"/>
      <c r="AV15" s="66"/>
      <c r="AW15" s="90"/>
      <c r="AX15" s="66"/>
    </row>
    <row r="16" spans="1:50" x14ac:dyDescent="0.2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66" t="str">
        <f t="shared" si="0"/>
        <v/>
      </c>
      <c r="AR16" s="66" t="str">
        <f t="shared" si="1"/>
        <v/>
      </c>
      <c r="AS16" s="66"/>
      <c r="AT16" s="66"/>
      <c r="AU16" s="66"/>
      <c r="AV16" s="66"/>
      <c r="AW16" s="90"/>
      <c r="AX16" s="90"/>
    </row>
    <row r="17" spans="1:49" x14ac:dyDescent="0.25">
      <c r="A17" s="15" t="s">
        <v>322</v>
      </c>
      <c r="B17" s="1">
        <f>SUM(B3:B15)</f>
        <v>685911.7794</v>
      </c>
      <c r="C17" s="1">
        <f>SUM(C3:C15)</f>
        <v>107424.1612</v>
      </c>
      <c r="D17" s="90"/>
      <c r="E17" s="90"/>
      <c r="F17" s="1">
        <f>SUM(F3:F15)</f>
        <v>10104.825971251945</v>
      </c>
      <c r="G17" s="1">
        <f t="shared" ref="G17:AN17" si="2">SUM(G3:G15)</f>
        <v>9976.124422014831</v>
      </c>
      <c r="H17" s="1">
        <f t="shared" si="2"/>
        <v>1123.2161024140419</v>
      </c>
      <c r="I17" s="1">
        <f t="shared" si="2"/>
        <v>1123.2161024140419</v>
      </c>
      <c r="J17" s="1">
        <f t="shared" si="2"/>
        <v>408.79766996886184</v>
      </c>
      <c r="K17" s="1">
        <f t="shared" si="2"/>
        <v>133.83919456292483</v>
      </c>
      <c r="L17" s="1">
        <f t="shared" si="2"/>
        <v>148.54969972780131</v>
      </c>
      <c r="M17" s="1">
        <f t="shared" si="2"/>
        <v>6918271.1741081709</v>
      </c>
      <c r="N17" s="1">
        <f t="shared" si="2"/>
        <v>0</v>
      </c>
      <c r="O17" s="1">
        <f t="shared" si="2"/>
        <v>83582.981175257475</v>
      </c>
      <c r="P17" s="1">
        <f t="shared" si="2"/>
        <v>0</v>
      </c>
      <c r="Q17" s="1">
        <f t="shared" si="2"/>
        <v>34051.522002921069</v>
      </c>
      <c r="R17" s="1">
        <f t="shared" si="2"/>
        <v>0</v>
      </c>
      <c r="S17" s="1">
        <f t="shared" si="2"/>
        <v>0</v>
      </c>
      <c r="T17" s="1">
        <f t="shared" si="2"/>
        <v>0</v>
      </c>
      <c r="U17" s="1">
        <f t="shared" si="2"/>
        <v>2.2214789754303368</v>
      </c>
      <c r="V17" s="1">
        <f t="shared" si="2"/>
        <v>486.54515896404911</v>
      </c>
      <c r="W17" s="1">
        <f t="shared" si="2"/>
        <v>5644.5685051094479</v>
      </c>
      <c r="X17" s="1">
        <f t="shared" si="2"/>
        <v>4373.8010195187799</v>
      </c>
      <c r="Y17" s="1">
        <f t="shared" si="2"/>
        <v>25716.506976030294</v>
      </c>
      <c r="Z17" s="1">
        <f t="shared" si="2"/>
        <v>0</v>
      </c>
      <c r="AA17" s="1">
        <f t="shared" si="2"/>
        <v>667454.00958345714</v>
      </c>
      <c r="AB17" s="1">
        <f t="shared" si="2"/>
        <v>202354.10925940494</v>
      </c>
      <c r="AC17" s="1">
        <f t="shared" si="2"/>
        <v>198479.47681145978</v>
      </c>
      <c r="AD17" s="1">
        <f t="shared" si="2"/>
        <v>0</v>
      </c>
      <c r="AE17" s="1">
        <f t="shared" si="2"/>
        <v>183.46905762017249</v>
      </c>
      <c r="AF17" s="1">
        <f t="shared" si="2"/>
        <v>13586.706924813518</v>
      </c>
      <c r="AG17" s="1">
        <f t="shared" si="2"/>
        <v>0</v>
      </c>
      <c r="AH17" s="1">
        <f t="shared" si="2"/>
        <v>96.432500346078101</v>
      </c>
      <c r="AI17" s="1">
        <f t="shared" si="2"/>
        <v>342.53879931002086</v>
      </c>
      <c r="AJ17" s="1">
        <f t="shared" si="2"/>
        <v>365.98091007719125</v>
      </c>
      <c r="AK17" s="1">
        <f t="shared" si="2"/>
        <v>0</v>
      </c>
      <c r="AL17" s="1">
        <f t="shared" si="2"/>
        <v>1597.815718984866</v>
      </c>
      <c r="AM17" s="1">
        <f t="shared" si="2"/>
        <v>104908.56715170598</v>
      </c>
      <c r="AN17" s="1">
        <f t="shared" si="2"/>
        <v>391.04947749572381</v>
      </c>
      <c r="AO17" s="90"/>
      <c r="AP17" s="90"/>
      <c r="AQ17" s="66">
        <f t="shared" si="0"/>
        <v>-2.6909830638407694E-2</v>
      </c>
      <c r="AR17" s="66">
        <f t="shared" si="1"/>
        <v>-2.3417395306541341E-2</v>
      </c>
      <c r="AS17" s="66"/>
      <c r="AT17" s="66"/>
      <c r="AU17" s="66"/>
      <c r="AV17" s="66"/>
      <c r="AW17" s="90"/>
    </row>
    <row r="18" spans="1:49" x14ac:dyDescent="0.25">
      <c r="A18" s="15" t="s">
        <v>435</v>
      </c>
      <c r="B18" s="1">
        <f>SUM(B3:B15)</f>
        <v>685911.7794</v>
      </c>
      <c r="C18" s="1">
        <f>SUM(C3:C15)</f>
        <v>107424.1612</v>
      </c>
      <c r="D18" s="90"/>
      <c r="E18" s="90"/>
      <c r="F18" s="1">
        <f>SUM(F3:F15)</f>
        <v>10104.825971251945</v>
      </c>
      <c r="G18" s="1">
        <f t="shared" ref="G18:AN18" si="3">SUM(G3:G15)</f>
        <v>9976.124422014831</v>
      </c>
      <c r="H18" s="1">
        <f t="shared" si="3"/>
        <v>1123.2161024140419</v>
      </c>
      <c r="I18" s="1">
        <f t="shared" si="3"/>
        <v>1123.2161024140419</v>
      </c>
      <c r="J18" s="1">
        <f t="shared" si="3"/>
        <v>408.79766996886184</v>
      </c>
      <c r="K18" s="1">
        <f t="shared" si="3"/>
        <v>133.83919456292483</v>
      </c>
      <c r="L18" s="1">
        <f t="shared" si="3"/>
        <v>148.54969972780131</v>
      </c>
      <c r="M18" s="1">
        <f t="shared" si="3"/>
        <v>6918271.1741081709</v>
      </c>
      <c r="N18" s="1">
        <f t="shared" si="3"/>
        <v>0</v>
      </c>
      <c r="O18" s="1">
        <f t="shared" si="3"/>
        <v>83582.981175257475</v>
      </c>
      <c r="P18" s="1">
        <f t="shared" si="3"/>
        <v>0</v>
      </c>
      <c r="Q18" s="1">
        <f t="shared" si="3"/>
        <v>34051.522002921069</v>
      </c>
      <c r="R18" s="1">
        <f t="shared" si="3"/>
        <v>0</v>
      </c>
      <c r="S18" s="1">
        <f t="shared" si="3"/>
        <v>0</v>
      </c>
      <c r="T18" s="1">
        <f t="shared" si="3"/>
        <v>0</v>
      </c>
      <c r="U18" s="1">
        <f t="shared" si="3"/>
        <v>2.2214789754303368</v>
      </c>
      <c r="V18" s="1">
        <f t="shared" si="3"/>
        <v>486.54515896404911</v>
      </c>
      <c r="W18" s="1">
        <f t="shared" si="3"/>
        <v>5644.5685051094479</v>
      </c>
      <c r="X18" s="1">
        <f t="shared" si="3"/>
        <v>4373.8010195187799</v>
      </c>
      <c r="Y18" s="1">
        <f t="shared" si="3"/>
        <v>25716.506976030294</v>
      </c>
      <c r="Z18" s="1">
        <f t="shared" si="3"/>
        <v>0</v>
      </c>
      <c r="AA18" s="1">
        <f t="shared" si="3"/>
        <v>667454.00958345714</v>
      </c>
      <c r="AB18" s="1">
        <f t="shared" si="3"/>
        <v>202354.10925940494</v>
      </c>
      <c r="AC18" s="1">
        <f t="shared" si="3"/>
        <v>198479.47681145978</v>
      </c>
      <c r="AD18" s="1">
        <f t="shared" si="3"/>
        <v>0</v>
      </c>
      <c r="AE18" s="1">
        <f t="shared" si="3"/>
        <v>183.46905762017249</v>
      </c>
      <c r="AF18" s="1">
        <f t="shared" si="3"/>
        <v>13586.706924813518</v>
      </c>
      <c r="AG18" s="1">
        <f t="shared" si="3"/>
        <v>0</v>
      </c>
      <c r="AH18" s="1">
        <f t="shared" si="3"/>
        <v>96.432500346078101</v>
      </c>
      <c r="AI18" s="1">
        <f t="shared" si="3"/>
        <v>342.53879931002086</v>
      </c>
      <c r="AJ18" s="1">
        <f t="shared" si="3"/>
        <v>365.98091007719125</v>
      </c>
      <c r="AK18" s="1">
        <f t="shared" si="3"/>
        <v>0</v>
      </c>
      <c r="AL18" s="1">
        <f t="shared" si="3"/>
        <v>1597.815718984866</v>
      </c>
      <c r="AM18" s="1">
        <f t="shared" si="3"/>
        <v>104908.56715170598</v>
      </c>
      <c r="AN18" s="1">
        <f t="shared" si="3"/>
        <v>391.04947749572381</v>
      </c>
      <c r="AO18" s="90"/>
      <c r="AP18" s="90"/>
      <c r="AQ18" s="66">
        <f t="shared" si="0"/>
        <v>-2.6909830638407694E-2</v>
      </c>
      <c r="AR18" s="66">
        <f t="shared" si="1"/>
        <v>-2.3417395306541341E-2</v>
      </c>
      <c r="AS18" s="66"/>
      <c r="AT18" s="66"/>
      <c r="AU18" s="66"/>
      <c r="AV18" s="66"/>
      <c r="AW18" s="90"/>
    </row>
    <row r="19" spans="1:49" x14ac:dyDescent="0.25">
      <c r="A19" s="15"/>
      <c r="B19" s="1"/>
      <c r="C19" s="1"/>
      <c r="D19" s="90"/>
      <c r="E19" s="9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90"/>
      <c r="AP19" s="90"/>
      <c r="AQ19" s="66"/>
      <c r="AR19" s="66"/>
      <c r="AS19" s="66"/>
      <c r="AT19" s="66"/>
      <c r="AU19" s="66"/>
      <c r="AV19" s="66"/>
      <c r="AW19" s="90"/>
    </row>
    <row r="20" spans="1:49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</row>
    <row r="21" spans="1:49" x14ac:dyDescent="0.25">
      <c r="A21" s="2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</row>
    <row r="22" spans="1:49" x14ac:dyDescent="0.25">
      <c r="A22" s="2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</row>
    <row r="23" spans="1:49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</row>
    <row r="24" spans="1:49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</row>
    <row r="25" spans="1:49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</row>
    <row r="26" spans="1:4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</row>
    <row r="27" spans="1:49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</row>
    <row r="28" spans="1:49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</row>
    <row r="29" spans="1:49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</row>
    <row r="30" spans="1:49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</row>
    <row r="31" spans="1:49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</row>
    <row r="32" spans="1:49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</row>
    <row r="33" spans="49:49" x14ac:dyDescent="0.25">
      <c r="AW33" s="90"/>
    </row>
    <row r="34" spans="49:49" x14ac:dyDescent="0.25">
      <c r="AW34" s="90"/>
    </row>
    <row r="35" spans="49:49" x14ac:dyDescent="0.25">
      <c r="AW35" s="90"/>
    </row>
    <row r="36" spans="49:49" x14ac:dyDescent="0.25">
      <c r="AW36" s="90"/>
    </row>
    <row r="37" spans="49:49" x14ac:dyDescent="0.25">
      <c r="AW37" s="90"/>
    </row>
    <row r="38" spans="49:49" x14ac:dyDescent="0.25">
      <c r="AW38" s="90"/>
    </row>
    <row r="39" spans="49:49" x14ac:dyDescent="0.25">
      <c r="AW39" s="90"/>
    </row>
    <row r="40" spans="49:49" x14ac:dyDescent="0.25">
      <c r="AW40" s="90"/>
    </row>
    <row r="41" spans="49:49" x14ac:dyDescent="0.25">
      <c r="AW41" s="90"/>
    </row>
    <row r="42" spans="49:49" x14ac:dyDescent="0.25">
      <c r="AW42" s="90"/>
    </row>
    <row r="43" spans="49:49" x14ac:dyDescent="0.25">
      <c r="AW43" s="90"/>
    </row>
    <row r="44" spans="49:49" x14ac:dyDescent="0.25">
      <c r="AW44" s="90"/>
    </row>
    <row r="45" spans="49:49" x14ac:dyDescent="0.25">
      <c r="AW45" s="90"/>
    </row>
    <row r="46" spans="49:49" x14ac:dyDescent="0.25">
      <c r="AW46" s="90"/>
    </row>
    <row r="47" spans="49:49" x14ac:dyDescent="0.25">
      <c r="AW47" s="90"/>
    </row>
    <row r="48" spans="49:49" x14ac:dyDescent="0.25">
      <c r="AW48" s="90"/>
    </row>
    <row r="49" spans="49:49" x14ac:dyDescent="0.25">
      <c r="AW49" s="90"/>
    </row>
    <row r="50" spans="49:49" x14ac:dyDescent="0.25">
      <c r="AW50" s="90"/>
    </row>
    <row r="51" spans="49:49" x14ac:dyDescent="0.25">
      <c r="AW51" s="90"/>
    </row>
    <row r="52" spans="49:49" x14ac:dyDescent="0.25">
      <c r="AW52" s="90"/>
    </row>
    <row r="53" spans="49:49" x14ac:dyDescent="0.25">
      <c r="AW53" s="90"/>
    </row>
    <row r="54" spans="49:49" x14ac:dyDescent="0.25">
      <c r="AW54" s="90"/>
    </row>
    <row r="55" spans="49:49" x14ac:dyDescent="0.25">
      <c r="AW55" s="90"/>
    </row>
    <row r="56" spans="49:49" x14ac:dyDescent="0.25">
      <c r="AW56" s="90"/>
    </row>
    <row r="57" spans="49:49" x14ac:dyDescent="0.25">
      <c r="AW57" s="90"/>
    </row>
    <row r="58" spans="49:49" x14ac:dyDescent="0.25">
      <c r="AW58" s="90"/>
    </row>
    <row r="59" spans="49:49" x14ac:dyDescent="0.25">
      <c r="AW59" s="90"/>
    </row>
    <row r="60" spans="49:49" x14ac:dyDescent="0.25">
      <c r="AW60" s="90"/>
    </row>
    <row r="61" spans="49:49" x14ac:dyDescent="0.25">
      <c r="AW61" s="90"/>
    </row>
    <row r="62" spans="49:49" x14ac:dyDescent="0.25">
      <c r="AW62" s="90"/>
    </row>
    <row r="63" spans="49:49" x14ac:dyDescent="0.25">
      <c r="AW63" s="90"/>
    </row>
    <row r="64" spans="49:49" x14ac:dyDescent="0.25">
      <c r="AW64" s="90"/>
    </row>
    <row r="65" spans="49:49" x14ac:dyDescent="0.25">
      <c r="AW65" s="90"/>
    </row>
    <row r="66" spans="49:49" x14ac:dyDescent="0.25">
      <c r="AW66" s="90"/>
    </row>
    <row r="67" spans="49:49" x14ac:dyDescent="0.25">
      <c r="AW67" s="90"/>
    </row>
    <row r="68" spans="49:49" x14ac:dyDescent="0.25">
      <c r="AW68" s="90"/>
    </row>
    <row r="69" spans="49:49" x14ac:dyDescent="0.25">
      <c r="AW69" s="90"/>
    </row>
    <row r="70" spans="49:49" x14ac:dyDescent="0.25">
      <c r="AW70" s="90"/>
    </row>
    <row r="71" spans="49:49" x14ac:dyDescent="0.25">
      <c r="AW71" s="90"/>
    </row>
    <row r="72" spans="49:49" x14ac:dyDescent="0.25">
      <c r="AW72" s="90"/>
    </row>
    <row r="73" spans="49:49" x14ac:dyDescent="0.25">
      <c r="AW73" s="90"/>
    </row>
    <row r="74" spans="49:49" x14ac:dyDescent="0.25">
      <c r="AW74" s="90"/>
    </row>
    <row r="75" spans="49:49" x14ac:dyDescent="0.25">
      <c r="AW75" s="90"/>
    </row>
    <row r="76" spans="49:49" x14ac:dyDescent="0.25">
      <c r="AW76" s="90"/>
    </row>
    <row r="77" spans="49:49" x14ac:dyDescent="0.25">
      <c r="AW77" s="90"/>
    </row>
    <row r="78" spans="49:49" x14ac:dyDescent="0.25">
      <c r="AW78" s="90"/>
    </row>
    <row r="79" spans="49:49" x14ac:dyDescent="0.25">
      <c r="AW79" s="90"/>
    </row>
    <row r="80" spans="49:49" x14ac:dyDescent="0.25">
      <c r="AW80" s="90"/>
    </row>
    <row r="81" spans="49:49" x14ac:dyDescent="0.25">
      <c r="AW81" s="90"/>
    </row>
    <row r="82" spans="49:49" x14ac:dyDescent="0.25">
      <c r="AW82" s="90"/>
    </row>
    <row r="83" spans="49:49" x14ac:dyDescent="0.25">
      <c r="AW83" s="90"/>
    </row>
    <row r="84" spans="49:49" x14ac:dyDescent="0.25">
      <c r="AW84" s="90"/>
    </row>
    <row r="85" spans="49:49" x14ac:dyDescent="0.25">
      <c r="AW85" s="90"/>
    </row>
    <row r="86" spans="49:49" x14ac:dyDescent="0.25">
      <c r="AW86" s="90"/>
    </row>
    <row r="87" spans="49:49" x14ac:dyDescent="0.25">
      <c r="AW87" s="9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Z73"/>
  <sheetViews>
    <sheetView zoomScale="85" zoomScaleNormal="85" workbookViewId="0">
      <pane xSplit="1" ySplit="2" topLeftCell="AB3" activePane="bottomRight" state="frozen"/>
      <selection pane="topRight" activeCell="E24" sqref="E24"/>
      <selection pane="bottomLeft" activeCell="E24" sqref="E24"/>
      <selection pane="bottomRight" activeCell="AG2" sqref="AG2"/>
    </sheetView>
  </sheetViews>
  <sheetFormatPr defaultRowHeight="15" x14ac:dyDescent="0.25"/>
  <cols>
    <col min="1" max="1" width="19.7109375" style="72" customWidth="1"/>
    <col min="2" max="2" width="12.140625" style="72" customWidth="1"/>
    <col min="3" max="3" width="12.5703125" style="72" customWidth="1"/>
    <col min="4" max="4" width="9.140625" style="72"/>
    <col min="5" max="5" width="15.42578125" style="72" bestFit="1" customWidth="1"/>
    <col min="6" max="26" width="12" style="73" bestFit="1" customWidth="1"/>
    <col min="27" max="27" width="12" style="73" customWidth="1"/>
    <col min="28" max="29" width="9.140625" style="73"/>
    <col min="30" max="30" width="12" style="73" customWidth="1"/>
    <col min="31" max="54" width="9.140625" style="73"/>
    <col min="55" max="16384" width="9.140625" style="72"/>
  </cols>
  <sheetData>
    <row r="1" spans="1:59" x14ac:dyDescent="0.25">
      <c r="A1" s="90"/>
      <c r="B1" s="90" t="s">
        <v>296</v>
      </c>
      <c r="C1" s="90"/>
      <c r="D1" s="90"/>
      <c r="E1" s="90" t="s">
        <v>483</v>
      </c>
      <c r="AG1" s="90" t="s">
        <v>484</v>
      </c>
      <c r="BC1" s="90" t="s">
        <v>328</v>
      </c>
      <c r="BD1" s="90"/>
      <c r="BE1" s="90"/>
      <c r="BF1" s="90" t="s">
        <v>485</v>
      </c>
      <c r="BG1" s="90"/>
    </row>
    <row r="2" spans="1:59" x14ac:dyDescent="0.25">
      <c r="A2" s="90" t="s">
        <v>159</v>
      </c>
      <c r="B2" s="73" t="s">
        <v>330</v>
      </c>
      <c r="C2" s="73" t="s">
        <v>331</v>
      </c>
      <c r="D2" s="90"/>
      <c r="E2" s="73" t="s">
        <v>307</v>
      </c>
      <c r="F2" s="73" t="s">
        <v>95</v>
      </c>
      <c r="G2" s="73" t="s">
        <v>99</v>
      </c>
      <c r="H2" s="73" t="s">
        <v>101</v>
      </c>
      <c r="I2" s="73" t="s">
        <v>103</v>
      </c>
      <c r="J2" s="73" t="s">
        <v>105</v>
      </c>
      <c r="K2" s="73" t="s">
        <v>107</v>
      </c>
      <c r="L2" s="73" t="s">
        <v>109</v>
      </c>
      <c r="M2" s="73" t="s">
        <v>161</v>
      </c>
      <c r="N2" s="73" t="s">
        <v>162</v>
      </c>
      <c r="O2" s="73" t="s">
        <v>111</v>
      </c>
      <c r="P2" s="73" t="s">
        <v>113</v>
      </c>
      <c r="Q2" s="73" t="s">
        <v>115</v>
      </c>
      <c r="R2" s="73" t="s">
        <v>117</v>
      </c>
      <c r="S2" s="73" t="s">
        <v>119</v>
      </c>
      <c r="T2" s="73" t="s">
        <v>121</v>
      </c>
      <c r="U2" s="73" t="s">
        <v>123</v>
      </c>
      <c r="V2" s="73" t="s">
        <v>125</v>
      </c>
      <c r="W2" s="73" t="s">
        <v>127</v>
      </c>
      <c r="X2" s="73" t="s">
        <v>131</v>
      </c>
      <c r="Y2" s="73" t="s">
        <v>133</v>
      </c>
      <c r="Z2" s="73" t="s">
        <v>135</v>
      </c>
      <c r="AA2" s="90"/>
      <c r="AB2" s="73" t="s">
        <v>161</v>
      </c>
      <c r="AC2" s="73" t="s">
        <v>162</v>
      </c>
      <c r="AD2" s="90"/>
      <c r="AE2" s="73" t="s">
        <v>332</v>
      </c>
      <c r="AF2" s="73" t="s">
        <v>333</v>
      </c>
      <c r="AG2" s="73" t="s">
        <v>95</v>
      </c>
      <c r="AH2" s="73" t="s">
        <v>99</v>
      </c>
      <c r="AI2" s="73" t="s">
        <v>101</v>
      </c>
      <c r="AJ2" s="73" t="s">
        <v>103</v>
      </c>
      <c r="AK2" s="73" t="s">
        <v>105</v>
      </c>
      <c r="AL2" s="73" t="s">
        <v>107</v>
      </c>
      <c r="AM2" s="73" t="s">
        <v>109</v>
      </c>
      <c r="AN2" s="73" t="s">
        <v>111</v>
      </c>
      <c r="AO2" s="73" t="s">
        <v>113</v>
      </c>
      <c r="AP2" s="73" t="s">
        <v>115</v>
      </c>
      <c r="AQ2" s="73" t="s">
        <v>117</v>
      </c>
      <c r="AR2" s="73" t="s">
        <v>119</v>
      </c>
      <c r="AS2" s="73" t="s">
        <v>121</v>
      </c>
      <c r="AT2" s="73" t="s">
        <v>123</v>
      </c>
      <c r="AU2" s="73" t="s">
        <v>125</v>
      </c>
      <c r="AV2" s="73" t="s">
        <v>127</v>
      </c>
      <c r="AW2" s="73" t="s">
        <v>131</v>
      </c>
      <c r="AX2" s="73" t="s">
        <v>133</v>
      </c>
      <c r="AY2" s="73" t="s">
        <v>135</v>
      </c>
      <c r="AZ2" s="73" t="s">
        <v>161</v>
      </c>
      <c r="BA2" s="73" t="s">
        <v>162</v>
      </c>
      <c r="BC2" s="73" t="s">
        <v>161</v>
      </c>
      <c r="BD2" s="73" t="s">
        <v>162</v>
      </c>
      <c r="BE2" s="90"/>
      <c r="BF2" s="73" t="s">
        <v>161</v>
      </c>
      <c r="BG2" s="73" t="s">
        <v>162</v>
      </c>
    </row>
    <row r="3" spans="1:59" x14ac:dyDescent="0.25">
      <c r="A3" s="90" t="s">
        <v>350</v>
      </c>
      <c r="B3" s="73">
        <v>35663.31</v>
      </c>
      <c r="C3" s="73">
        <v>5590.38</v>
      </c>
      <c r="D3" s="90"/>
      <c r="E3" s="73" t="s">
        <v>350</v>
      </c>
      <c r="F3" s="73">
        <v>119.813170962923</v>
      </c>
      <c r="G3" s="73">
        <v>180.21216521437199</v>
      </c>
      <c r="H3" s="73">
        <v>3.5878637764072399</v>
      </c>
      <c r="I3" s="73">
        <v>4.5744815004657298</v>
      </c>
      <c r="J3" s="73">
        <v>108.75844937912299</v>
      </c>
      <c r="K3" s="73">
        <v>5.0594129091640596</v>
      </c>
      <c r="L3" s="73">
        <v>42.043242337560699</v>
      </c>
      <c r="M3" s="73">
        <v>17181.493081785899</v>
      </c>
      <c r="N3" s="73">
        <v>2639.6514838759399</v>
      </c>
      <c r="O3" s="73">
        <v>14541.841597909999</v>
      </c>
      <c r="P3" s="73">
        <v>17.2206430882344</v>
      </c>
      <c r="Q3" s="73">
        <v>2.98833997475707</v>
      </c>
      <c r="R3" s="73">
        <v>1522.9200644851901</v>
      </c>
      <c r="S3" s="73">
        <v>1.53055925748331</v>
      </c>
      <c r="T3" s="73">
        <v>60.8026216262394</v>
      </c>
      <c r="U3" s="73">
        <v>1.4261526590497</v>
      </c>
      <c r="V3" s="73">
        <v>3.0972753076825499</v>
      </c>
      <c r="W3" s="73">
        <v>152.21241301388301</v>
      </c>
      <c r="X3" s="73">
        <v>384.57252677237801</v>
      </c>
      <c r="Y3" s="73">
        <v>19.654745614180101</v>
      </c>
      <c r="Z3" s="73">
        <v>9.1773559968473801</v>
      </c>
      <c r="AA3" s="90"/>
      <c r="AB3" s="40">
        <f t="shared" ref="AB3:AC15" si="0">(M3-B3)/(B3+1E-50)</f>
        <v>-0.51823055454510814</v>
      </c>
      <c r="AC3" s="40">
        <f t="shared" si="0"/>
        <v>-0.52782253015431158</v>
      </c>
      <c r="AD3" s="90"/>
      <c r="AE3" s="73">
        <v>110</v>
      </c>
      <c r="AF3" s="73" t="s">
        <v>350</v>
      </c>
      <c r="AG3" s="73">
        <v>15.3753586141809</v>
      </c>
      <c r="AH3" s="73">
        <v>22.6971470579944</v>
      </c>
      <c r="AI3" s="73">
        <v>0.46777144878514698</v>
      </c>
      <c r="AJ3" s="73">
        <v>0.70681700939073899</v>
      </c>
      <c r="AK3" s="73">
        <v>13.876215208794999</v>
      </c>
      <c r="AL3" s="73">
        <v>0.64312109761667402</v>
      </c>
      <c r="AM3" s="73">
        <v>5.3673569509820602</v>
      </c>
      <c r="AN3" s="73">
        <v>1819.7422845997901</v>
      </c>
      <c r="AO3" s="73">
        <v>2.1954436330167399</v>
      </c>
      <c r="AP3" s="73">
        <v>0.377794241106583</v>
      </c>
      <c r="AQ3" s="73">
        <v>193.046015592272</v>
      </c>
      <c r="AR3" s="73">
        <v>0.221019272368561</v>
      </c>
      <c r="AS3" s="73">
        <v>7.9862191094923602</v>
      </c>
      <c r="AT3" s="73">
        <v>0.18430733098485499</v>
      </c>
      <c r="AU3" s="73">
        <v>0.38325889858237</v>
      </c>
      <c r="AV3" s="73">
        <v>19.989454813757298</v>
      </c>
      <c r="AW3" s="73">
        <v>49.331062319107197</v>
      </c>
      <c r="AX3" s="73">
        <v>2.4953665036631199</v>
      </c>
      <c r="AY3" s="73">
        <v>1.1734434000037299</v>
      </c>
      <c r="AZ3" s="73">
        <f t="shared" ref="AZ3:AZ15" si="1">BA3+AN3</f>
        <v>2156.2594571018899</v>
      </c>
      <c r="BA3" s="73">
        <f t="shared" ref="BA3:BA13" si="2">SUM(AG3:AY3)-AN3</f>
        <v>336.51717250209981</v>
      </c>
      <c r="BC3" s="66">
        <f t="shared" ref="BC3:BD15" si="3">AZ3/M3</f>
        <v>0.12549895674595013</v>
      </c>
      <c r="BD3" s="66">
        <f t="shared" si="3"/>
        <v>0.12748545577235593</v>
      </c>
      <c r="BE3" s="90"/>
      <c r="BF3" s="66">
        <v>0.14341788401969852</v>
      </c>
      <c r="BG3" s="66">
        <v>0.14982947164716637</v>
      </c>
    </row>
    <row r="4" spans="1:59" x14ac:dyDescent="0.25">
      <c r="A4" s="90" t="s">
        <v>351</v>
      </c>
      <c r="B4" s="73">
        <v>12348.36</v>
      </c>
      <c r="C4" s="73">
        <v>1915.62</v>
      </c>
      <c r="D4" s="90"/>
      <c r="E4" s="73" t="s">
        <v>351</v>
      </c>
      <c r="F4" s="73">
        <v>87.534548631205496</v>
      </c>
      <c r="G4" s="73">
        <v>128.38228806693201</v>
      </c>
      <c r="H4" s="73">
        <v>2.7084212150774101</v>
      </c>
      <c r="I4" s="73">
        <v>4.2134745393717896</v>
      </c>
      <c r="J4" s="73">
        <v>79.2082801192701</v>
      </c>
      <c r="K4" s="73">
        <v>3.6373229275175398</v>
      </c>
      <c r="L4" s="73">
        <v>30.577189547887102</v>
      </c>
      <c r="M4" s="73">
        <v>12347.5650072476</v>
      </c>
      <c r="N4" s="73">
        <v>1915.35464001278</v>
      </c>
      <c r="O4" s="73">
        <v>10432.2103672349</v>
      </c>
      <c r="P4" s="73">
        <v>12.8772131373424</v>
      </c>
      <c r="Q4" s="73">
        <v>2.1504329326432798</v>
      </c>
      <c r="R4" s="73">
        <v>1095.9635932031499</v>
      </c>
      <c r="S4" s="73">
        <v>1.28176788637378</v>
      </c>
      <c r="T4" s="73">
        <v>46.014277021776302</v>
      </c>
      <c r="U4" s="73">
        <v>1.0460810088350201</v>
      </c>
      <c r="V4" s="73">
        <v>2.2211757249072699</v>
      </c>
      <c r="W4" s="73">
        <v>115.17693392196701</v>
      </c>
      <c r="X4" s="73">
        <v>281.58381234257502</v>
      </c>
      <c r="Y4" s="73">
        <v>14.1094591511103</v>
      </c>
      <c r="Z4" s="73">
        <v>6.6683686348429401</v>
      </c>
      <c r="AA4" s="90"/>
      <c r="AB4" s="40">
        <f t="shared" si="0"/>
        <v>-6.4380432089808151E-5</v>
      </c>
      <c r="AC4" s="40">
        <f t="shared" si="0"/>
        <v>-1.3852433531696322E-4</v>
      </c>
      <c r="AD4" s="90"/>
      <c r="AE4" s="73">
        <v>111</v>
      </c>
      <c r="AF4" s="73" t="s">
        <v>351</v>
      </c>
      <c r="AG4" s="73">
        <v>25.631706902699001</v>
      </c>
      <c r="AH4" s="73">
        <v>37.603702875959002</v>
      </c>
      <c r="AI4" s="73">
        <v>0.79298977381286795</v>
      </c>
      <c r="AJ4" s="73">
        <v>1.23389505352187</v>
      </c>
      <c r="AK4" s="73">
        <v>23.196830374270998</v>
      </c>
      <c r="AL4" s="73">
        <v>1.06539132345871</v>
      </c>
      <c r="AM4" s="73">
        <v>8.9547640499161698</v>
      </c>
      <c r="AN4" s="73">
        <v>3055.1808629715001</v>
      </c>
      <c r="AO4" s="73">
        <v>3.7705831043784301</v>
      </c>
      <c r="AP4" s="73">
        <v>0.62974853829888999</v>
      </c>
      <c r="AQ4" s="73">
        <v>320.96124711140101</v>
      </c>
      <c r="AR4" s="73">
        <v>0.37500576803681801</v>
      </c>
      <c r="AS4" s="73">
        <v>13.476775102396701</v>
      </c>
      <c r="AT4" s="73">
        <v>0.30640630479797498</v>
      </c>
      <c r="AU4" s="73">
        <v>0.65043682666507496</v>
      </c>
      <c r="AV4" s="73">
        <v>33.733288711980997</v>
      </c>
      <c r="AW4" s="73">
        <v>82.457299642641004</v>
      </c>
      <c r="AX4" s="73">
        <v>4.1327300966058296</v>
      </c>
      <c r="AY4" s="73">
        <v>1.95296471763694</v>
      </c>
      <c r="AZ4" s="73">
        <f t="shared" si="1"/>
        <v>3616.1066292499791</v>
      </c>
      <c r="BA4" s="73">
        <f t="shared" si="2"/>
        <v>560.92576627847893</v>
      </c>
      <c r="BC4" s="66">
        <f t="shared" si="3"/>
        <v>0.2928598980549969</v>
      </c>
      <c r="BD4" s="66">
        <f t="shared" si="3"/>
        <v>0.29285739286106111</v>
      </c>
      <c r="BE4" s="90"/>
      <c r="BF4" s="66">
        <v>0.31183852428525283</v>
      </c>
      <c r="BG4" s="66">
        <v>0.31225965469160138</v>
      </c>
    </row>
    <row r="5" spans="1:59" x14ac:dyDescent="0.25">
      <c r="A5" s="90" t="s">
        <v>352</v>
      </c>
      <c r="B5" s="73">
        <v>66879.58</v>
      </c>
      <c r="C5" s="73">
        <v>10596.6</v>
      </c>
      <c r="D5" s="90"/>
      <c r="E5" s="73" t="s">
        <v>352</v>
      </c>
      <c r="F5" s="73">
        <v>484.80807586104203</v>
      </c>
      <c r="G5" s="73">
        <v>709.64482966539094</v>
      </c>
      <c r="H5" s="73">
        <v>14.9865025325595</v>
      </c>
      <c r="I5" s="73">
        <v>23.014785187144799</v>
      </c>
      <c r="J5" s="73">
        <v>437.86668375248701</v>
      </c>
      <c r="K5" s="73">
        <v>20.0974987461212</v>
      </c>
      <c r="L5" s="73">
        <v>169.085683074565</v>
      </c>
      <c r="M5" s="73">
        <v>66872.911852929596</v>
      </c>
      <c r="N5" s="73">
        <v>10594.7654020954</v>
      </c>
      <c r="O5" s="73">
        <v>56278.146450834101</v>
      </c>
      <c r="P5" s="73">
        <v>71.1427842171111</v>
      </c>
      <c r="Q5" s="73">
        <v>11.9049617222507</v>
      </c>
      <c r="R5" s="73">
        <v>6066.0763934588804</v>
      </c>
      <c r="S5" s="73">
        <v>7.1341655781345503</v>
      </c>
      <c r="T5" s="73">
        <v>253.523282792374</v>
      </c>
      <c r="U5" s="73">
        <v>5.7702462011607301</v>
      </c>
      <c r="V5" s="73">
        <v>12.290569178282199</v>
      </c>
      <c r="W5" s="73">
        <v>634.59109255554199</v>
      </c>
      <c r="X5" s="73">
        <v>1557.99951498316</v>
      </c>
      <c r="Y5" s="73">
        <v>77.969524407921099</v>
      </c>
      <c r="Z5" s="73">
        <v>36.858808181352202</v>
      </c>
      <c r="AA5" s="90"/>
      <c r="AB5" s="40">
        <f t="shared" si="0"/>
        <v>-9.9703782087239796E-5</v>
      </c>
      <c r="AC5" s="40">
        <f t="shared" si="0"/>
        <v>-1.7313080654179089E-4</v>
      </c>
      <c r="AD5" s="90"/>
      <c r="AE5" s="73">
        <v>112</v>
      </c>
      <c r="AF5" s="73" t="s">
        <v>352</v>
      </c>
      <c r="AG5" s="73">
        <v>50.401724064297298</v>
      </c>
      <c r="AH5" s="73">
        <v>71.934197175614898</v>
      </c>
      <c r="AI5" s="73">
        <v>1.58790236619591</v>
      </c>
      <c r="AJ5" s="73">
        <v>2.8517876883301101</v>
      </c>
      <c r="AK5" s="73">
        <v>45.1383477789743</v>
      </c>
      <c r="AL5" s="73">
        <v>2.0606732520989901</v>
      </c>
      <c r="AM5" s="73">
        <v>17.446389685636699</v>
      </c>
      <c r="AN5" s="73">
        <v>5671.5273495686797</v>
      </c>
      <c r="AO5" s="73">
        <v>7.3363998732560001</v>
      </c>
      <c r="AP5" s="73">
        <v>1.21457228279731</v>
      </c>
      <c r="AQ5" s="73">
        <v>620.78106966222799</v>
      </c>
      <c r="AR5" s="73">
        <v>0.84413844271073601</v>
      </c>
      <c r="AS5" s="73">
        <v>27.001334318708199</v>
      </c>
      <c r="AT5" s="73">
        <v>0.60306815735505304</v>
      </c>
      <c r="AU5" s="73">
        <v>1.22120732773435</v>
      </c>
      <c r="AV5" s="73">
        <v>67.573846499162698</v>
      </c>
      <c r="AW5" s="73">
        <v>161.79011403775499</v>
      </c>
      <c r="AX5" s="73">
        <v>7.9830857562840603</v>
      </c>
      <c r="AY5" s="73">
        <v>3.80844192347221</v>
      </c>
      <c r="AZ5" s="73">
        <f t="shared" si="1"/>
        <v>6763.1056498612907</v>
      </c>
      <c r="BA5" s="73">
        <f t="shared" si="2"/>
        <v>1091.5783002926109</v>
      </c>
      <c r="BC5" s="66">
        <f t="shared" si="3"/>
        <v>0.10113370963619868</v>
      </c>
      <c r="BD5" s="66">
        <f t="shared" si="3"/>
        <v>0.10302996421956846</v>
      </c>
      <c r="BE5" s="90"/>
      <c r="BF5" s="66">
        <v>0.11910805364562485</v>
      </c>
      <c r="BG5" s="66">
        <v>0.12429245169129428</v>
      </c>
    </row>
    <row r="6" spans="1:59" x14ac:dyDescent="0.25">
      <c r="A6" s="90" t="s">
        <v>353</v>
      </c>
      <c r="B6" s="73">
        <v>69757.03</v>
      </c>
      <c r="C6" s="73">
        <v>10833.76</v>
      </c>
      <c r="D6" s="90"/>
      <c r="E6" s="73" t="s">
        <v>353</v>
      </c>
      <c r="F6" s="73">
        <v>496.15790902627401</v>
      </c>
      <c r="G6" s="73">
        <v>724.82511858110502</v>
      </c>
      <c r="H6" s="73">
        <v>15.3393071975396</v>
      </c>
      <c r="I6" s="73">
        <v>23.6711203337798</v>
      </c>
      <c r="J6" s="73">
        <v>447.78625142611401</v>
      </c>
      <c r="K6" s="73">
        <v>20.533125106786301</v>
      </c>
      <c r="L6" s="73">
        <v>172.91295843736299</v>
      </c>
      <c r="M6" s="73">
        <v>69753.942785209205</v>
      </c>
      <c r="N6" s="73">
        <v>10832.424444407699</v>
      </c>
      <c r="O6" s="73">
        <v>58921.518340801398</v>
      </c>
      <c r="P6" s="73">
        <v>72.707179792434701</v>
      </c>
      <c r="Q6" s="73">
        <v>12.1696489690636</v>
      </c>
      <c r="R6" s="73">
        <v>6200.4681746281003</v>
      </c>
      <c r="S6" s="73">
        <v>7.34068453512789</v>
      </c>
      <c r="T6" s="73">
        <v>259.39007170533</v>
      </c>
      <c r="U6" s="73">
        <v>5.9014992531842898</v>
      </c>
      <c r="V6" s="73">
        <v>12.5482462783225</v>
      </c>
      <c r="W6" s="73">
        <v>649.27281194023203</v>
      </c>
      <c r="X6" s="73">
        <v>1594.0487695453501</v>
      </c>
      <c r="Y6" s="73">
        <v>79.653604942762399</v>
      </c>
      <c r="Z6" s="73">
        <v>37.697962708818999</v>
      </c>
      <c r="AA6" s="90"/>
      <c r="AB6" s="40">
        <f t="shared" si="0"/>
        <v>-4.4256683387953165E-5</v>
      </c>
      <c r="AC6" s="40">
        <f t="shared" si="0"/>
        <v>-1.2327719944883465E-4</v>
      </c>
      <c r="AD6" s="90"/>
      <c r="AE6" s="73">
        <v>113</v>
      </c>
      <c r="AF6" s="73" t="s">
        <v>353</v>
      </c>
      <c r="AG6" s="73">
        <v>31.160970943304701</v>
      </c>
      <c r="AH6" s="73">
        <v>43.593095610575901</v>
      </c>
      <c r="AI6" s="73">
        <v>0.98902913454630104</v>
      </c>
      <c r="AJ6" s="73">
        <v>1.8902695219987899</v>
      </c>
      <c r="AK6" s="73">
        <v>27.668376259244098</v>
      </c>
      <c r="AL6" s="73">
        <v>1.25638698429991</v>
      </c>
      <c r="AM6" s="73">
        <v>10.7038330834676</v>
      </c>
      <c r="AN6" s="73">
        <v>3507.9173700115002</v>
      </c>
      <c r="AO6" s="73">
        <v>4.4805144521821001</v>
      </c>
      <c r="AP6" s="73">
        <v>0.74132071473165395</v>
      </c>
      <c r="AQ6" s="73">
        <v>379.35603168914901</v>
      </c>
      <c r="AR6" s="73">
        <v>0.56132834311561997</v>
      </c>
      <c r="AS6" s="73">
        <v>16.7589577908218</v>
      </c>
      <c r="AT6" s="73">
        <v>0.371348403138269</v>
      </c>
      <c r="AU6" s="73">
        <v>0.73161057141633901</v>
      </c>
      <c r="AV6" s="73">
        <v>41.937084081531701</v>
      </c>
      <c r="AW6" s="73">
        <v>99.766696696521706</v>
      </c>
      <c r="AX6" s="73">
        <v>4.8636076527905301</v>
      </c>
      <c r="AY6" s="73">
        <v>2.33799482014564</v>
      </c>
      <c r="AZ6" s="73">
        <f t="shared" si="1"/>
        <v>4177.0858267644826</v>
      </c>
      <c r="BA6" s="73">
        <f t="shared" si="2"/>
        <v>669.16845675298237</v>
      </c>
      <c r="BC6" s="66">
        <f t="shared" si="3"/>
        <v>5.9883150112773294E-2</v>
      </c>
      <c r="BD6" s="66">
        <f t="shared" si="3"/>
        <v>6.1774578736936807E-2</v>
      </c>
      <c r="BE6" s="90"/>
      <c r="BF6" s="66">
        <v>7.8728945827592475E-2</v>
      </c>
      <c r="BG6" s="66">
        <v>8.3976004268810509E-2</v>
      </c>
    </row>
    <row r="7" spans="1:59" x14ac:dyDescent="0.25">
      <c r="A7" s="90" t="s">
        <v>354</v>
      </c>
      <c r="B7" s="73">
        <v>487439.46</v>
      </c>
      <c r="C7" s="73">
        <v>74604.62</v>
      </c>
      <c r="D7" s="90"/>
      <c r="E7" s="73" t="s">
        <v>354</v>
      </c>
      <c r="F7" s="73">
        <v>3352.7106714727402</v>
      </c>
      <c r="G7" s="73">
        <v>5061.2618209075299</v>
      </c>
      <c r="H7" s="73">
        <v>100.871247540468</v>
      </c>
      <c r="I7" s="73">
        <v>128.845808958481</v>
      </c>
      <c r="J7" s="73">
        <v>3053.8961567927099</v>
      </c>
      <c r="K7" s="73">
        <v>142.00110594862099</v>
      </c>
      <c r="L7" s="73">
        <v>1179.6948415152301</v>
      </c>
      <c r="M7" s="73">
        <v>483956.41976179002</v>
      </c>
      <c r="N7" s="73">
        <v>74065.701797979404</v>
      </c>
      <c r="O7" s="73">
        <v>409890.71796381101</v>
      </c>
      <c r="P7" s="73">
        <v>488.259885249425</v>
      </c>
      <c r="Q7" s="73">
        <v>83.868011927005</v>
      </c>
      <c r="R7" s="73">
        <v>42715.968257852503</v>
      </c>
      <c r="S7" s="73">
        <v>42.2335865341689</v>
      </c>
      <c r="T7" s="73">
        <v>1712.10085936165</v>
      </c>
      <c r="U7" s="73">
        <v>40.003962367102503</v>
      </c>
      <c r="V7" s="73">
        <v>87.6642142451648</v>
      </c>
      <c r="W7" s="73">
        <v>4286.1894156098197</v>
      </c>
      <c r="X7" s="73">
        <v>10781.155929606401</v>
      </c>
      <c r="Y7" s="73">
        <v>551.66960950632995</v>
      </c>
      <c r="Z7" s="73">
        <v>257.306412583981</v>
      </c>
      <c r="AA7" s="90"/>
      <c r="AB7" s="40">
        <f t="shared" si="0"/>
        <v>-7.1455852962950513E-3</v>
      </c>
      <c r="AC7" s="40">
        <f t="shared" si="0"/>
        <v>-7.2236572215044021E-3</v>
      </c>
      <c r="AD7" s="90"/>
      <c r="AE7" s="73">
        <v>124</v>
      </c>
      <c r="AF7" s="73" t="s">
        <v>354</v>
      </c>
      <c r="AG7" s="73">
        <v>295.956541810771</v>
      </c>
      <c r="AH7" s="73">
        <v>434.287431974691</v>
      </c>
      <c r="AI7" s="73">
        <v>9.0541616593583001</v>
      </c>
      <c r="AJ7" s="73">
        <v>15.0506550951827</v>
      </c>
      <c r="AK7" s="73">
        <v>265.88882237811299</v>
      </c>
      <c r="AL7" s="73">
        <v>12.4004705531356</v>
      </c>
      <c r="AM7" s="73">
        <v>103.05720589108201</v>
      </c>
      <c r="AN7" s="73">
        <v>34324.090441063199</v>
      </c>
      <c r="AO7" s="73">
        <v>41.562892281003201</v>
      </c>
      <c r="AP7" s="73">
        <v>7.2076219863784203</v>
      </c>
      <c r="AQ7" s="73">
        <v>3699.42243076059</v>
      </c>
      <c r="AR7" s="73">
        <v>4.57625539320588</v>
      </c>
      <c r="AS7" s="73">
        <v>155.933553709889</v>
      </c>
      <c r="AT7" s="73">
        <v>3.5806613611159301</v>
      </c>
      <c r="AU7" s="73">
        <v>7.1269687029285702</v>
      </c>
      <c r="AV7" s="73">
        <v>390.24471178073799</v>
      </c>
      <c r="AW7" s="73">
        <v>948.55835033587903</v>
      </c>
      <c r="AX7" s="73">
        <v>48.088018397716702</v>
      </c>
      <c r="AY7" s="73">
        <v>22.571581155518501</v>
      </c>
      <c r="AZ7" s="73">
        <f t="shared" si="1"/>
        <v>40788.658776290496</v>
      </c>
      <c r="BA7" s="73">
        <f t="shared" si="2"/>
        <v>6464.5683352272972</v>
      </c>
      <c r="BC7" s="66">
        <f t="shared" si="3"/>
        <v>8.4281677255913318E-2</v>
      </c>
      <c r="BD7" s="66">
        <f t="shared" si="3"/>
        <v>8.7281537584831981E-2</v>
      </c>
      <c r="BE7" s="90"/>
      <c r="BF7" s="66">
        <v>0.13575054181211776</v>
      </c>
      <c r="BG7" s="66">
        <v>0.1461999252618969</v>
      </c>
    </row>
    <row r="8" spans="1:59" x14ac:dyDescent="0.25">
      <c r="A8" s="90" t="s">
        <v>355</v>
      </c>
      <c r="B8" s="73">
        <v>855827.83</v>
      </c>
      <c r="C8" s="73">
        <v>130639.27</v>
      </c>
      <c r="D8" s="90"/>
      <c r="E8" s="73" t="s">
        <v>355</v>
      </c>
      <c r="F8" s="73">
        <v>5899.4576398419204</v>
      </c>
      <c r="G8" s="73">
        <v>8962.5971946185091</v>
      </c>
      <c r="H8" s="73">
        <v>176.16872236644099</v>
      </c>
      <c r="I8" s="73">
        <v>209.166570434916</v>
      </c>
      <c r="J8" s="73">
        <v>5372.2835827311901</v>
      </c>
      <c r="K8" s="73">
        <v>250.85942845174901</v>
      </c>
      <c r="L8" s="73">
        <v>2076.8927577065301</v>
      </c>
      <c r="M8" s="73">
        <v>855389.56099086697</v>
      </c>
      <c r="N8" s="73">
        <v>130560.26195263299</v>
      </c>
      <c r="O8" s="73">
        <v>724829.299038233</v>
      </c>
      <c r="P8" s="73">
        <v>854.74298516840599</v>
      </c>
      <c r="Q8" s="73">
        <v>148.22690278168099</v>
      </c>
      <c r="R8" s="73">
        <v>75504.754756747498</v>
      </c>
      <c r="S8" s="73">
        <v>72.036436008091101</v>
      </c>
      <c r="T8" s="73">
        <v>2976.86007209113</v>
      </c>
      <c r="U8" s="73">
        <v>70.132974861797706</v>
      </c>
      <c r="V8" s="73">
        <v>155.16822004331999</v>
      </c>
      <c r="W8" s="73">
        <v>7452.9166079686001</v>
      </c>
      <c r="X8" s="73">
        <v>18950.125934621901</v>
      </c>
      <c r="Y8" s="73">
        <v>975.11352678891399</v>
      </c>
      <c r="Z8" s="73">
        <v>452.75763940100501</v>
      </c>
      <c r="AA8" s="90"/>
      <c r="AB8" s="40">
        <f t="shared" si="0"/>
        <v>-5.1209950619739251E-4</v>
      </c>
      <c r="AC8" s="40">
        <f t="shared" si="0"/>
        <v>-6.0478022700991485E-4</v>
      </c>
      <c r="AD8" s="90"/>
      <c r="AE8" s="73">
        <v>135</v>
      </c>
      <c r="AF8" s="73" t="s">
        <v>355</v>
      </c>
      <c r="AG8" s="73">
        <v>997.01520191733096</v>
      </c>
      <c r="AH8" s="73">
        <v>1512.3880887641999</v>
      </c>
      <c r="AI8" s="73">
        <v>29.780947457168001</v>
      </c>
      <c r="AJ8" s="73">
        <v>38.436063000527099</v>
      </c>
      <c r="AK8" s="73">
        <v>905.69147606823799</v>
      </c>
      <c r="AL8" s="73">
        <v>42.549726995047301</v>
      </c>
      <c r="AM8" s="73">
        <v>350.67504047089602</v>
      </c>
      <c r="AN8" s="73">
        <v>120858.574568212</v>
      </c>
      <c r="AO8" s="73">
        <v>142.10642111611801</v>
      </c>
      <c r="AP8" s="73">
        <v>24.912652222871401</v>
      </c>
      <c r="AQ8" s="73">
        <v>12734.2786855056</v>
      </c>
      <c r="AR8" s="73">
        <v>12.7716948915869</v>
      </c>
      <c r="AS8" s="73">
        <v>508.09878699957602</v>
      </c>
      <c r="AT8" s="73">
        <v>11.960013050658</v>
      </c>
      <c r="AU8" s="73">
        <v>25.5819053491247</v>
      </c>
      <c r="AV8" s="73">
        <v>1271.9330058722301</v>
      </c>
      <c r="AW8" s="73">
        <v>3200.3337530799699</v>
      </c>
      <c r="AX8" s="73">
        <v>165.330602084329</v>
      </c>
      <c r="AY8" s="73">
        <v>76.600263470754001</v>
      </c>
      <c r="AZ8" s="73">
        <f t="shared" si="1"/>
        <v>142909.01889652823</v>
      </c>
      <c r="BA8" s="73">
        <f t="shared" si="2"/>
        <v>22050.444328316225</v>
      </c>
      <c r="BC8" s="66">
        <f t="shared" si="3"/>
        <v>0.16706893024388225</v>
      </c>
      <c r="BD8" s="66">
        <f t="shared" si="3"/>
        <v>0.16889093203808125</v>
      </c>
      <c r="BE8" s="90"/>
      <c r="BF8" s="66">
        <v>0.25474607213406247</v>
      </c>
      <c r="BG8" s="66">
        <v>0.26317054400972073</v>
      </c>
    </row>
    <row r="9" spans="1:59" x14ac:dyDescent="0.25">
      <c r="A9" s="90" t="s">
        <v>356</v>
      </c>
      <c r="B9" s="73">
        <v>188981.61</v>
      </c>
      <c r="C9" s="73">
        <v>28796.39</v>
      </c>
      <c r="D9" s="90"/>
      <c r="E9" s="73" t="s">
        <v>356</v>
      </c>
      <c r="F9" s="73">
        <v>1276.12333934092</v>
      </c>
      <c r="G9" s="73">
        <v>1952.03204748755</v>
      </c>
      <c r="H9" s="73">
        <v>37.765367813621197</v>
      </c>
      <c r="I9" s="73">
        <v>42.312990845307198</v>
      </c>
      <c r="J9" s="73">
        <v>1164.08754035836</v>
      </c>
      <c r="K9" s="73">
        <v>54.518522793035501</v>
      </c>
      <c r="L9" s="73">
        <v>450.06742086784902</v>
      </c>
      <c r="M9" s="73">
        <v>185732.68295132701</v>
      </c>
      <c r="N9" s="73">
        <v>28298.736384750599</v>
      </c>
      <c r="O9" s="73">
        <v>157433.94656657599</v>
      </c>
      <c r="P9" s="73">
        <v>183.82498068199899</v>
      </c>
      <c r="Q9" s="73">
        <v>32.183942635735797</v>
      </c>
      <c r="R9" s="73">
        <v>16393.065573174099</v>
      </c>
      <c r="S9" s="73">
        <v>14.8705258574601</v>
      </c>
      <c r="T9" s="73">
        <v>639.396227671313</v>
      </c>
      <c r="U9" s="73">
        <v>15.185447731168299</v>
      </c>
      <c r="V9" s="73">
        <v>33.721062517568001</v>
      </c>
      <c r="W9" s="73">
        <v>1600.8452183402501</v>
      </c>
      <c r="X9" s="73">
        <v>4098.5787077608202</v>
      </c>
      <c r="Y9" s="73">
        <v>211.97600302033101</v>
      </c>
      <c r="Z9" s="73">
        <v>98.1814658531612</v>
      </c>
      <c r="AA9" s="90"/>
      <c r="AB9" s="40">
        <f t="shared" si="0"/>
        <v>-1.7191762990446426E-2</v>
      </c>
      <c r="AC9" s="40">
        <f t="shared" si="0"/>
        <v>-1.7281805644714526E-2</v>
      </c>
      <c r="AD9" s="90"/>
      <c r="AE9" s="73">
        <v>146</v>
      </c>
      <c r="AF9" s="73" t="s">
        <v>356</v>
      </c>
      <c r="AG9" s="73">
        <v>345.02097661494003</v>
      </c>
      <c r="AH9" s="73">
        <v>532.92586465148997</v>
      </c>
      <c r="AI9" s="73">
        <v>10.1730098289318</v>
      </c>
      <c r="AJ9" s="73">
        <v>11.3686085484148</v>
      </c>
      <c r="AK9" s="73">
        <v>315.95594532591002</v>
      </c>
      <c r="AL9" s="73">
        <v>14.8867513838634</v>
      </c>
      <c r="AM9" s="73">
        <v>122.18646947392899</v>
      </c>
      <c r="AN9" s="73">
        <v>42772.409444865298</v>
      </c>
      <c r="AO9" s="73">
        <v>49.627178849336701</v>
      </c>
      <c r="AP9" s="73">
        <v>8.7335773057222301</v>
      </c>
      <c r="AQ9" s="73">
        <v>4454.6315902576098</v>
      </c>
      <c r="AR9" s="73">
        <v>3.89242016597137</v>
      </c>
      <c r="AS9" s="73">
        <v>173.81453563571</v>
      </c>
      <c r="AT9" s="73">
        <v>4.1415968151710203</v>
      </c>
      <c r="AU9" s="73">
        <v>9.1360427109374704</v>
      </c>
      <c r="AV9" s="73">
        <v>435.17200349475399</v>
      </c>
      <c r="AW9" s="73">
        <v>1109.69249812424</v>
      </c>
      <c r="AX9" s="73">
        <v>57.886545899935399</v>
      </c>
      <c r="AY9" s="73">
        <v>26.679490905025801</v>
      </c>
      <c r="AZ9" s="73">
        <f t="shared" si="1"/>
        <v>50458.334550857195</v>
      </c>
      <c r="BA9" s="73">
        <f t="shared" si="2"/>
        <v>7685.925105991897</v>
      </c>
      <c r="BC9" s="66">
        <f t="shared" si="3"/>
        <v>0.27167181213917141</v>
      </c>
      <c r="BD9" s="66">
        <f t="shared" si="3"/>
        <v>0.27159958669156792</v>
      </c>
      <c r="BE9" s="90"/>
      <c r="BF9" s="66">
        <v>0.3250200035249558</v>
      </c>
      <c r="BG9" s="66">
        <v>0.32652251077099304</v>
      </c>
    </row>
    <row r="10" spans="1:59" x14ac:dyDescent="0.25">
      <c r="A10" s="90" t="s">
        <v>357</v>
      </c>
      <c r="B10" s="73">
        <v>242100.28</v>
      </c>
      <c r="C10" s="73">
        <v>37828.699999999997</v>
      </c>
      <c r="D10" s="90"/>
      <c r="E10" s="73" t="s">
        <v>357</v>
      </c>
      <c r="F10" s="73">
        <v>1630.2458899783401</v>
      </c>
      <c r="G10" s="73">
        <v>2702.6989219398401</v>
      </c>
      <c r="H10" s="73">
        <v>44.143310129686803</v>
      </c>
      <c r="I10" s="73">
        <v>36.9750265932527</v>
      </c>
      <c r="J10" s="73">
        <v>1501.75219839393</v>
      </c>
      <c r="K10" s="73">
        <v>75.647189162078206</v>
      </c>
      <c r="L10" s="73">
        <v>586.75767280102696</v>
      </c>
      <c r="M10" s="73">
        <v>238535.423899755</v>
      </c>
      <c r="N10" s="73">
        <v>37203.783927754499</v>
      </c>
      <c r="O10" s="73">
        <v>201331.63997200099</v>
      </c>
      <c r="P10" s="73">
        <v>206.45164845097699</v>
      </c>
      <c r="Q10" s="73">
        <v>42.121457806290898</v>
      </c>
      <c r="R10" s="73">
        <v>21858.928818267399</v>
      </c>
      <c r="S10" s="73">
        <v>14.293325286463</v>
      </c>
      <c r="T10" s="73">
        <v>798.88898129929396</v>
      </c>
      <c r="U10" s="73">
        <v>20.515954077723901</v>
      </c>
      <c r="V10" s="73">
        <v>40.903032567778297</v>
      </c>
      <c r="W10" s="73">
        <v>1999.9377558050401</v>
      </c>
      <c r="X10" s="73">
        <v>5219.2339081885102</v>
      </c>
      <c r="Y10" s="73">
        <v>294.68525482674301</v>
      </c>
      <c r="Z10" s="73">
        <v>129.60358218004001</v>
      </c>
      <c r="AA10" s="90"/>
      <c r="AB10" s="40">
        <f t="shared" si="0"/>
        <v>-1.472470870436416E-2</v>
      </c>
      <c r="AC10" s="40">
        <f t="shared" si="0"/>
        <v>-1.6519628542495463E-2</v>
      </c>
      <c r="AD10" s="90"/>
      <c r="AE10" s="73">
        <v>147</v>
      </c>
      <c r="AF10" s="73" t="s">
        <v>357</v>
      </c>
      <c r="AG10" s="73">
        <v>541.36891159607103</v>
      </c>
      <c r="AH10" s="73">
        <v>912.73922792308099</v>
      </c>
      <c r="AI10" s="73">
        <v>14.2593743993503</v>
      </c>
      <c r="AJ10" s="73">
        <v>11.528938760542999</v>
      </c>
      <c r="AK10" s="73">
        <v>498.53709200582603</v>
      </c>
      <c r="AL10" s="73">
        <v>25.6193950118572</v>
      </c>
      <c r="AM10" s="73">
        <v>195.50017312622899</v>
      </c>
      <c r="AN10" s="73">
        <v>66188.688875015097</v>
      </c>
      <c r="AO10" s="73">
        <v>64.953873514650894</v>
      </c>
      <c r="AP10" s="73">
        <v>14.0142589135365</v>
      </c>
      <c r="AQ10" s="73">
        <v>7318.4854864160397</v>
      </c>
      <c r="AR10" s="73">
        <v>4.52846643862582</v>
      </c>
      <c r="AS10" s="73">
        <v>264.091534467028</v>
      </c>
      <c r="AT10" s="73">
        <v>6.9284784951166998</v>
      </c>
      <c r="AU10" s="73">
        <v>13.147204217996499</v>
      </c>
      <c r="AV10" s="73">
        <v>661.02447010942103</v>
      </c>
      <c r="AW10" s="73">
        <v>1729.5184013886201</v>
      </c>
      <c r="AX10" s="73">
        <v>99.818797058748004</v>
      </c>
      <c r="AY10" s="73">
        <v>43.382840747946602</v>
      </c>
      <c r="AZ10" s="73">
        <f t="shared" si="1"/>
        <v>78608.135799605778</v>
      </c>
      <c r="BA10" s="73">
        <f t="shared" si="2"/>
        <v>12419.44692459068</v>
      </c>
      <c r="BC10" s="66">
        <f t="shared" si="3"/>
        <v>0.32954491418700566</v>
      </c>
      <c r="BD10" s="66">
        <f t="shared" si="3"/>
        <v>0.33382214423962436</v>
      </c>
      <c r="BE10" s="90"/>
      <c r="BF10" s="66">
        <v>0.42736817993941384</v>
      </c>
      <c r="BG10" s="66">
        <v>0.43075297529784429</v>
      </c>
    </row>
    <row r="11" spans="1:59" x14ac:dyDescent="0.25">
      <c r="A11" s="90" t="s">
        <v>358</v>
      </c>
      <c r="B11" s="73">
        <v>1688010.59</v>
      </c>
      <c r="C11" s="73">
        <v>260702.59</v>
      </c>
      <c r="D11" s="90"/>
      <c r="E11" s="73" t="s">
        <v>358</v>
      </c>
      <c r="F11" s="73">
        <v>9320.1466690917496</v>
      </c>
      <c r="G11" s="73">
        <v>14847.7615987918</v>
      </c>
      <c r="H11" s="73">
        <v>266.80023545362798</v>
      </c>
      <c r="I11" s="73">
        <v>209.78442114893801</v>
      </c>
      <c r="J11" s="73">
        <v>8579.48204390504</v>
      </c>
      <c r="K11" s="73">
        <v>411.234418117583</v>
      </c>
      <c r="L11" s="73">
        <v>3324.3404851270602</v>
      </c>
      <c r="M11" s="73">
        <v>1360275.1476334999</v>
      </c>
      <c r="N11" s="73">
        <v>209914.20485777399</v>
      </c>
      <c r="O11" s="73">
        <v>1150360.94277572</v>
      </c>
      <c r="P11" s="73">
        <v>1323.26892232565</v>
      </c>
      <c r="Q11" s="73">
        <v>240.53190727359799</v>
      </c>
      <c r="R11" s="73">
        <v>122768.867862674</v>
      </c>
      <c r="S11" s="73">
        <v>87.124085936165201</v>
      </c>
      <c r="T11" s="73">
        <v>4538.4351064005596</v>
      </c>
      <c r="U11" s="73">
        <v>111.547810424555</v>
      </c>
      <c r="V11" s="73">
        <v>253.83145973533499</v>
      </c>
      <c r="W11" s="73">
        <v>11364.5154847137</v>
      </c>
      <c r="X11" s="73">
        <v>29939.3128060979</v>
      </c>
      <c r="Y11" s="73">
        <v>1601.9430522991399</v>
      </c>
      <c r="Z11" s="73">
        <v>725.27648825763094</v>
      </c>
      <c r="AA11" s="90"/>
      <c r="AB11" s="40">
        <f t="shared" si="0"/>
        <v>-0.1941548496840296</v>
      </c>
      <c r="AC11" s="40">
        <f t="shared" si="0"/>
        <v>-0.19481350431626324</v>
      </c>
      <c r="AD11" s="90"/>
      <c r="AE11" s="73">
        <v>148</v>
      </c>
      <c r="AF11" s="73" t="s">
        <v>358</v>
      </c>
      <c r="AG11" s="73">
        <v>2536.3904479287598</v>
      </c>
      <c r="AH11" s="73">
        <v>4076.3073796351</v>
      </c>
      <c r="AI11" s="73">
        <v>72.185835918305898</v>
      </c>
      <c r="AJ11" s="73">
        <v>56.753612423122597</v>
      </c>
      <c r="AK11" s="73">
        <v>2341.4417352697101</v>
      </c>
      <c r="AL11" s="73">
        <v>112.981689755869</v>
      </c>
      <c r="AM11" s="73">
        <v>907.74535754639305</v>
      </c>
      <c r="AN11" s="73">
        <v>313695.37302524399</v>
      </c>
      <c r="AO11" s="73">
        <v>357.59186866990098</v>
      </c>
      <c r="AP11" s="73">
        <v>65.625736091287905</v>
      </c>
      <c r="AQ11" s="73">
        <v>33556.025824190699</v>
      </c>
      <c r="AR11" s="73">
        <v>22.9289384358657</v>
      </c>
      <c r="AS11" s="73">
        <v>1240.52753796855</v>
      </c>
      <c r="AT11" s="73">
        <v>30.633272485064399</v>
      </c>
      <c r="AU11" s="73">
        <v>68.885421928531301</v>
      </c>
      <c r="AV11" s="73">
        <v>3106.3333494192898</v>
      </c>
      <c r="AW11" s="73">
        <v>8154.6931852988801</v>
      </c>
      <c r="AX11" s="73">
        <v>440.12346837599699</v>
      </c>
      <c r="AY11" s="73">
        <v>198.33708013608799</v>
      </c>
      <c r="AZ11" s="73">
        <f t="shared" si="1"/>
        <v>371040.8847667214</v>
      </c>
      <c r="BA11" s="73">
        <f t="shared" si="2"/>
        <v>57345.511741477414</v>
      </c>
      <c r="BC11" s="66">
        <f t="shared" si="3"/>
        <v>0.27276899487006673</v>
      </c>
      <c r="BD11" s="66">
        <f t="shared" si="3"/>
        <v>0.2731854748959533</v>
      </c>
      <c r="BE11" s="90"/>
      <c r="BF11" s="66">
        <v>0.35355600771311912</v>
      </c>
      <c r="BG11" s="66">
        <v>0.35616312453357807</v>
      </c>
    </row>
    <row r="12" spans="1:59" x14ac:dyDescent="0.25">
      <c r="A12" s="90" t="s">
        <v>359</v>
      </c>
      <c r="B12" s="73">
        <v>159760.82</v>
      </c>
      <c r="C12" s="73">
        <v>25955.82</v>
      </c>
      <c r="D12" s="90"/>
      <c r="E12" s="73" t="s">
        <v>359</v>
      </c>
      <c r="F12" s="73">
        <v>912.23413835105305</v>
      </c>
      <c r="G12" s="73">
        <v>1296.8366111652999</v>
      </c>
      <c r="H12" s="73">
        <v>28.0033255620408</v>
      </c>
      <c r="I12" s="73">
        <v>48.025187365311297</v>
      </c>
      <c r="J12" s="73">
        <v>809.46646957346002</v>
      </c>
      <c r="K12" s="73">
        <v>37.107241742312802</v>
      </c>
      <c r="L12" s="73">
        <v>313.606347657865</v>
      </c>
      <c r="M12" s="73">
        <v>121126.212103264</v>
      </c>
      <c r="N12" s="73">
        <v>19623.8814253983</v>
      </c>
      <c r="O12" s="73">
        <v>101502.330677866</v>
      </c>
      <c r="P12" s="73">
        <v>126.341981844937</v>
      </c>
      <c r="Q12" s="73">
        <v>21.875970502157799</v>
      </c>
      <c r="R12" s="73">
        <v>11197.856580521</v>
      </c>
      <c r="S12" s="73">
        <v>15.129349581397401</v>
      </c>
      <c r="T12" s="73">
        <v>474.65297717664998</v>
      </c>
      <c r="U12" s="73">
        <v>10.832988861147401</v>
      </c>
      <c r="V12" s="73">
        <v>21.399774026246</v>
      </c>
      <c r="W12" s="73">
        <v>1187.82814927495</v>
      </c>
      <c r="X12" s="73">
        <v>2910.2122114012</v>
      </c>
      <c r="Y12" s="73">
        <v>143.78145405843301</v>
      </c>
      <c r="Z12" s="73">
        <v>68.690666732805298</v>
      </c>
      <c r="AA12" s="90"/>
      <c r="AB12" s="40">
        <f t="shared" si="0"/>
        <v>-0.24182780168965085</v>
      </c>
      <c r="AC12" s="40">
        <f t="shared" si="0"/>
        <v>-0.24395062743545376</v>
      </c>
      <c r="AD12" s="90"/>
      <c r="AE12" s="73">
        <v>159</v>
      </c>
      <c r="AF12" s="73" t="s">
        <v>359</v>
      </c>
      <c r="AG12" s="73">
        <v>87.727436096946704</v>
      </c>
      <c r="AH12" s="73">
        <v>121.358246062734</v>
      </c>
      <c r="AI12" s="73">
        <v>2.71776543798399</v>
      </c>
      <c r="AJ12" s="73">
        <v>5.5354776072504404</v>
      </c>
      <c r="AK12" s="73">
        <v>76.659572695563497</v>
      </c>
      <c r="AL12" s="73">
        <v>3.5332772885616701</v>
      </c>
      <c r="AM12" s="73">
        <v>29.822871752392199</v>
      </c>
      <c r="AN12" s="73">
        <v>9232.1524365496807</v>
      </c>
      <c r="AO12" s="73">
        <v>11.578275836859801</v>
      </c>
      <c r="AP12" s="73">
        <v>2.0490647096305601</v>
      </c>
      <c r="AQ12" s="73">
        <v>1057.6210266817</v>
      </c>
      <c r="AR12" s="73">
        <v>1.6855032160072001</v>
      </c>
      <c r="AS12" s="73">
        <v>46.636842112470198</v>
      </c>
      <c r="AT12" s="73">
        <v>1.0537487298285999</v>
      </c>
      <c r="AU12" s="73">
        <v>1.8744478798866</v>
      </c>
      <c r="AV12" s="73">
        <v>116.674860334615</v>
      </c>
      <c r="AW12" s="73">
        <v>278.57749077572498</v>
      </c>
      <c r="AX12" s="73">
        <v>13.6682612063228</v>
      </c>
      <c r="AY12" s="73">
        <v>6.56216823916398</v>
      </c>
      <c r="AZ12" s="73">
        <f t="shared" si="1"/>
        <v>11097.488773213325</v>
      </c>
      <c r="BA12" s="73">
        <f t="shared" si="2"/>
        <v>1865.336336663644</v>
      </c>
      <c r="BC12" s="66">
        <f t="shared" si="3"/>
        <v>9.1619217512988502E-2</v>
      </c>
      <c r="BD12" s="66">
        <f t="shared" si="3"/>
        <v>9.5054403164575987E-2</v>
      </c>
      <c r="BE12" s="90"/>
      <c r="BF12" s="66">
        <v>0.13196445145851668</v>
      </c>
      <c r="BG12" s="66">
        <v>0.1376505244712263</v>
      </c>
    </row>
    <row r="13" spans="1:59" x14ac:dyDescent="0.25">
      <c r="A13" s="90" t="s">
        <v>360</v>
      </c>
      <c r="B13" s="73">
        <v>3787.3</v>
      </c>
      <c r="C13" s="73">
        <v>587.79999999999995</v>
      </c>
      <c r="D13" s="90"/>
      <c r="E13" s="73" t="s">
        <v>360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90"/>
      <c r="AB13" s="40">
        <f t="shared" si="0"/>
        <v>-1</v>
      </c>
      <c r="AC13" s="40">
        <f t="shared" si="0"/>
        <v>-1</v>
      </c>
      <c r="AD13" s="90"/>
      <c r="AZ13" s="73">
        <f t="shared" si="1"/>
        <v>0</v>
      </c>
      <c r="BA13" s="73">
        <f t="shared" si="2"/>
        <v>0</v>
      </c>
      <c r="BC13" s="66" t="e">
        <f t="shared" si="3"/>
        <v>#DIV/0!</v>
      </c>
      <c r="BD13" s="66" t="e">
        <f t="shared" si="3"/>
        <v>#DIV/0!</v>
      </c>
      <c r="BE13" s="90"/>
      <c r="BF13" s="66" t="e">
        <v>#DIV/0!</v>
      </c>
      <c r="BG13" s="66" t="e">
        <v>#DIV/0!</v>
      </c>
    </row>
    <row r="14" spans="1:59" x14ac:dyDescent="0.25">
      <c r="A14" s="90" t="s">
        <v>482</v>
      </c>
      <c r="B14" s="73">
        <v>2797.88</v>
      </c>
      <c r="C14" s="73">
        <v>450.8</v>
      </c>
      <c r="D14" s="90"/>
      <c r="E14" s="73" t="s">
        <v>361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90"/>
      <c r="AB14" s="40">
        <f t="shared" si="0"/>
        <v>-1</v>
      </c>
      <c r="AC14" s="40">
        <f t="shared" si="0"/>
        <v>-1</v>
      </c>
      <c r="AD14" s="90"/>
      <c r="AZ14" s="73">
        <f t="shared" si="1"/>
        <v>0</v>
      </c>
      <c r="BA14" s="73">
        <f t="shared" ref="BA14:BA15" si="4">SUM(AG14:AY14)-AN14</f>
        <v>0</v>
      </c>
      <c r="BC14" s="66" t="e">
        <f t="shared" si="3"/>
        <v>#DIV/0!</v>
      </c>
      <c r="BD14" s="66" t="e">
        <f t="shared" si="3"/>
        <v>#DIV/0!</v>
      </c>
      <c r="BE14" s="90"/>
      <c r="BF14" s="66" t="e">
        <v>#DIV/0!</v>
      </c>
      <c r="BG14" s="66" t="e">
        <v>#DIV/0!</v>
      </c>
    </row>
    <row r="15" spans="1:59" x14ac:dyDescent="0.25">
      <c r="A15" s="91" t="s">
        <v>362</v>
      </c>
      <c r="B15" s="73">
        <v>1682.25</v>
      </c>
      <c r="C15" s="73">
        <v>263.33</v>
      </c>
      <c r="D15" s="90"/>
      <c r="E15" s="73" t="s">
        <v>362</v>
      </c>
      <c r="F15" s="73">
        <v>4.5337675336342503E-2</v>
      </c>
      <c r="G15" s="73">
        <v>7.1419666330461706E-2</v>
      </c>
      <c r="H15" s="73">
        <v>1.32447053247132E-3</v>
      </c>
      <c r="I15" s="73">
        <v>9.9284115147406501E-4</v>
      </c>
      <c r="J15" s="73">
        <v>4.2077354674074197E-2</v>
      </c>
      <c r="K15" s="73">
        <v>1.9622554385268702E-3</v>
      </c>
      <c r="L15" s="73">
        <v>1.6199318771804999E-2</v>
      </c>
      <c r="M15" s="73">
        <v>6.8941752492600799</v>
      </c>
      <c r="N15" s="73">
        <v>1.01872426627424</v>
      </c>
      <c r="O15" s="73">
        <v>5.8754509829858401</v>
      </c>
      <c r="P15" s="73">
        <v>6.8306905427228202E-3</v>
      </c>
      <c r="Q15" s="73">
        <v>1.17470317520682E-3</v>
      </c>
      <c r="R15" s="73">
        <v>0.59377405931535299</v>
      </c>
      <c r="S15" s="73">
        <v>3.9224480122576898E-4</v>
      </c>
      <c r="T15" s="73">
        <v>2.2210394792682799E-2</v>
      </c>
      <c r="U15" s="73">
        <v>5.3488130866361405E-4</v>
      </c>
      <c r="V15" s="73">
        <v>1.2989989913854401E-3</v>
      </c>
      <c r="W15" s="73">
        <v>5.5628020745492897E-2</v>
      </c>
      <c r="X15" s="73">
        <v>0.14640547407640001</v>
      </c>
      <c r="Y15" s="73">
        <v>7.6411669064192899E-3</v>
      </c>
      <c r="Z15" s="73">
        <v>3.5200493835325802E-3</v>
      </c>
      <c r="AA15" s="90"/>
      <c r="AB15" s="40">
        <f t="shared" si="0"/>
        <v>-0.99590181289983049</v>
      </c>
      <c r="AC15" s="40">
        <f t="shared" si="0"/>
        <v>-0.99613137786703276</v>
      </c>
      <c r="AD15" s="90"/>
      <c r="AE15" s="73">
        <v>162</v>
      </c>
      <c r="AF15" s="73" t="s">
        <v>362</v>
      </c>
      <c r="AG15" s="73">
        <v>1.96083200571592E-2</v>
      </c>
      <c r="AH15" s="73">
        <v>3.08886088314466E-2</v>
      </c>
      <c r="AI15" s="73">
        <v>5.7282727811980196E-4</v>
      </c>
      <c r="AJ15" s="73">
        <v>4.29400198299845E-4</v>
      </c>
      <c r="AK15" s="73">
        <v>1.8198280857177399E-2</v>
      </c>
      <c r="AL15" s="73">
        <v>8.4866565339325396E-4</v>
      </c>
      <c r="AM15" s="73">
        <v>7.0061192382127003E-3</v>
      </c>
      <c r="AN15" s="73">
        <v>2.5411004647612501</v>
      </c>
      <c r="AO15" s="73">
        <v>2.9542466218117599E-3</v>
      </c>
      <c r="AP15" s="73">
        <v>5.0805382579710502E-4</v>
      </c>
      <c r="AQ15" s="73">
        <v>0.25680290395393901</v>
      </c>
      <c r="AR15" s="73">
        <v>1.6964500127869501E-4</v>
      </c>
      <c r="AS15" s="73">
        <v>9.6058733033714799E-3</v>
      </c>
      <c r="AT15" s="73">
        <v>2.3133408285502799E-4</v>
      </c>
      <c r="AU15" s="73">
        <v>5.6181140553235298E-4</v>
      </c>
      <c r="AV15" s="73">
        <v>2.4058748036623001E-2</v>
      </c>
      <c r="AW15" s="73">
        <v>6.3319445704109897E-2</v>
      </c>
      <c r="AX15" s="73">
        <v>3.3047726101358399E-3</v>
      </c>
      <c r="AY15" s="73">
        <v>1.5223986411001501E-3</v>
      </c>
      <c r="AZ15" s="73">
        <f t="shared" si="1"/>
        <v>2.9816919200616132</v>
      </c>
      <c r="BA15" s="73">
        <f t="shared" si="4"/>
        <v>0.44059145530036314</v>
      </c>
      <c r="BC15" s="66">
        <f t="shared" si="3"/>
        <v>0.43249436114662509</v>
      </c>
      <c r="BD15" s="66">
        <f t="shared" si="3"/>
        <v>0.43249333493520237</v>
      </c>
      <c r="BE15" s="90"/>
      <c r="BF15" s="66">
        <v>0.41466812500411188</v>
      </c>
      <c r="BG15" s="66">
        <v>0.41466805654177852</v>
      </c>
    </row>
    <row r="16" spans="1:59" x14ac:dyDescent="0.25">
      <c r="A16" s="73"/>
      <c r="B16" s="90"/>
      <c r="C16" s="90"/>
      <c r="D16" s="90"/>
      <c r="E16" s="90"/>
      <c r="BC16" s="90"/>
      <c r="BD16" s="90"/>
      <c r="BE16" s="90"/>
      <c r="BF16" s="90"/>
      <c r="BG16" s="90"/>
    </row>
    <row r="17" spans="1:78" x14ac:dyDescent="0.25">
      <c r="A17" s="2"/>
      <c r="B17" s="90"/>
      <c r="C17" s="90"/>
      <c r="D17" s="90"/>
      <c r="E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</row>
    <row r="18" spans="1:78" x14ac:dyDescent="0.25">
      <c r="A18" s="2" t="s">
        <v>349</v>
      </c>
      <c r="B18" s="1">
        <f>SUM(B3:B15)</f>
        <v>3815036.2999999993</v>
      </c>
      <c r="C18" s="1">
        <f>SUM(C3:C15)</f>
        <v>588765.68000000005</v>
      </c>
      <c r="D18" s="90"/>
      <c r="E18" s="90"/>
      <c r="F18" s="1">
        <f>SUM(F3:F15)</f>
        <v>23579.277390233503</v>
      </c>
      <c r="G18" s="1">
        <f t="shared" ref="G18:Z18" si="5">SUM(G3:G15)</f>
        <v>36566.324016104656</v>
      </c>
      <c r="H18" s="1">
        <f t="shared" si="5"/>
        <v>690.37562805800201</v>
      </c>
      <c r="I18" s="1">
        <f t="shared" si="5"/>
        <v>730.58485974811981</v>
      </c>
      <c r="J18" s="1">
        <f t="shared" si="5"/>
        <v>21554.629733786362</v>
      </c>
      <c r="K18" s="1">
        <f t="shared" si="5"/>
        <v>1020.6972281604072</v>
      </c>
      <c r="L18" s="1">
        <f t="shared" si="5"/>
        <v>8345.99479839171</v>
      </c>
      <c r="M18" s="1">
        <f t="shared" si="5"/>
        <v>3411178.254242924</v>
      </c>
      <c r="N18" s="1">
        <f t="shared" si="5"/>
        <v>525649.78504094784</v>
      </c>
      <c r="O18" s="1">
        <f t="shared" si="5"/>
        <v>2885528.4692019704</v>
      </c>
      <c r="P18" s="1">
        <f t="shared" si="5"/>
        <v>3356.8450546470594</v>
      </c>
      <c r="Q18" s="1">
        <f t="shared" si="5"/>
        <v>598.02275122835829</v>
      </c>
      <c r="R18" s="1">
        <f t="shared" si="5"/>
        <v>305325.46384907112</v>
      </c>
      <c r="S18" s="1">
        <f t="shared" si="5"/>
        <v>262.97487870566641</v>
      </c>
      <c r="T18" s="1">
        <f t="shared" si="5"/>
        <v>11760.086687541108</v>
      </c>
      <c r="U18" s="1">
        <f t="shared" si="5"/>
        <v>282.36365232703321</v>
      </c>
      <c r="V18" s="1">
        <f t="shared" si="5"/>
        <v>622.84632862359797</v>
      </c>
      <c r="W18" s="1">
        <f t="shared" si="5"/>
        <v>29443.541511164727</v>
      </c>
      <c r="X18" s="1">
        <f t="shared" si="5"/>
        <v>75716.970526794263</v>
      </c>
      <c r="Y18" s="1">
        <f t="shared" si="5"/>
        <v>3970.5638757827714</v>
      </c>
      <c r="Z18" s="1">
        <f t="shared" si="5"/>
        <v>1822.2222705798683</v>
      </c>
      <c r="AA18" s="1"/>
      <c r="AD18" s="1"/>
      <c r="AG18" s="1">
        <f t="shared" ref="AG18:BA18" si="6">SUM(AG3:AG15)</f>
        <v>4926.0688848093587</v>
      </c>
      <c r="AH18" s="1">
        <f t="shared" si="6"/>
        <v>7765.8652703402713</v>
      </c>
      <c r="AI18" s="1">
        <f t="shared" si="6"/>
        <v>142.0093602517166</v>
      </c>
      <c r="AJ18" s="1">
        <f t="shared" si="6"/>
        <v>145.35655410848045</v>
      </c>
      <c r="AK18" s="1">
        <f t="shared" si="6"/>
        <v>4514.0726116455025</v>
      </c>
      <c r="AL18" s="1">
        <f t="shared" si="6"/>
        <v>216.99773231146182</v>
      </c>
      <c r="AM18" s="1">
        <f t="shared" si="6"/>
        <v>1751.4664681501622</v>
      </c>
      <c r="AN18" s="1">
        <f t="shared" si="6"/>
        <v>601128.19775856554</v>
      </c>
      <c r="AO18" s="1">
        <f t="shared" si="6"/>
        <v>685.20640557732463</v>
      </c>
      <c r="AP18" s="1">
        <f t="shared" si="6"/>
        <v>125.50685506018725</v>
      </c>
      <c r="AQ18" s="1">
        <f t="shared" si="6"/>
        <v>64334.866210771244</v>
      </c>
      <c r="AR18" s="1">
        <f t="shared" si="6"/>
        <v>52.384940012495882</v>
      </c>
      <c r="AS18" s="1">
        <f t="shared" si="6"/>
        <v>2454.3356830879457</v>
      </c>
      <c r="AT18" s="1">
        <f t="shared" si="6"/>
        <v>59.763132467313653</v>
      </c>
      <c r="AU18" s="1">
        <f t="shared" si="6"/>
        <v>128.7390662252088</v>
      </c>
      <c r="AV18" s="1">
        <f t="shared" si="6"/>
        <v>6144.6401338655178</v>
      </c>
      <c r="AW18" s="1">
        <f t="shared" si="6"/>
        <v>15814.782171145045</v>
      </c>
      <c r="AX18" s="1">
        <f t="shared" si="6"/>
        <v>844.3937878050026</v>
      </c>
      <c r="AY18" s="1">
        <f t="shared" si="6"/>
        <v>383.40779191439646</v>
      </c>
      <c r="AZ18" s="1">
        <f t="shared" si="6"/>
        <v>711618.0608181142</v>
      </c>
      <c r="BA18" s="1">
        <f t="shared" si="6"/>
        <v>110489.86305954863</v>
      </c>
      <c r="BC18" s="17"/>
      <c r="BD18" s="17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</row>
    <row r="19" spans="1:78" x14ac:dyDescent="0.25">
      <c r="A19" s="90"/>
      <c r="B19" s="73"/>
      <c r="C19" s="73"/>
      <c r="D19" s="90"/>
      <c r="E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</row>
    <row r="20" spans="1:78" x14ac:dyDescent="0.25">
      <c r="A20" s="90"/>
      <c r="B20" s="90"/>
      <c r="C20" s="90"/>
      <c r="D20" s="90"/>
      <c r="E20" s="90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</row>
    <row r="21" spans="1:78" s="73" customFormat="1" x14ac:dyDescent="0.25">
      <c r="A21" s="90"/>
      <c r="D21" s="90"/>
      <c r="E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</row>
    <row r="22" spans="1:78" s="73" customFormat="1" x14ac:dyDescent="0.25">
      <c r="A22" s="90"/>
      <c r="B22" s="90"/>
      <c r="C22" s="90"/>
      <c r="D22" s="90"/>
      <c r="E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</row>
    <row r="23" spans="1:78" s="73" customFormat="1" x14ac:dyDescent="0.25">
      <c r="A23" s="90"/>
      <c r="B23" s="90"/>
      <c r="C23" s="90"/>
      <c r="D23" s="90"/>
      <c r="E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</row>
    <row r="24" spans="1:78" s="73" customFormat="1" x14ac:dyDescent="0.25">
      <c r="A24" s="90"/>
      <c r="B24" s="90"/>
      <c r="C24" s="90"/>
      <c r="D24" s="90"/>
      <c r="E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</row>
    <row r="25" spans="1:78" s="73" customFormat="1" x14ac:dyDescent="0.25">
      <c r="A25" s="90"/>
      <c r="B25" s="90"/>
      <c r="C25" s="90"/>
      <c r="D25" s="90"/>
      <c r="E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</row>
    <row r="26" spans="1:78" s="73" customFormat="1" x14ac:dyDescent="0.25">
      <c r="A26" s="90"/>
      <c r="B26" s="90"/>
      <c r="C26" s="90"/>
      <c r="D26" s="90"/>
      <c r="E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</row>
    <row r="27" spans="1:78" s="73" customFormat="1" x14ac:dyDescent="0.25">
      <c r="A27" s="90"/>
      <c r="B27" s="90"/>
      <c r="C27" s="90"/>
      <c r="D27" s="90"/>
      <c r="E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</row>
    <row r="28" spans="1:78" s="73" customFormat="1" x14ac:dyDescent="0.25">
      <c r="A28" s="90"/>
      <c r="B28" s="90"/>
      <c r="C28" s="90"/>
      <c r="D28" s="90"/>
      <c r="E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</row>
    <row r="29" spans="1:78" s="73" customFormat="1" x14ac:dyDescent="0.25">
      <c r="A29" s="90"/>
      <c r="B29" s="90"/>
      <c r="C29" s="90"/>
      <c r="D29" s="90"/>
      <c r="E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</row>
    <row r="30" spans="1:78" s="73" customFormat="1" x14ac:dyDescent="0.25">
      <c r="A30" s="90"/>
      <c r="B30" s="90"/>
      <c r="C30" s="90"/>
      <c r="D30" s="90"/>
      <c r="E30" s="90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</row>
    <row r="31" spans="1:78" s="73" customFormat="1" x14ac:dyDescent="0.25">
      <c r="A31" s="90"/>
      <c r="B31" s="90"/>
      <c r="C31" s="90"/>
      <c r="D31" s="90"/>
      <c r="E31" s="90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</row>
    <row r="32" spans="1:78" s="73" customFormat="1" x14ac:dyDescent="0.25">
      <c r="A32" s="90"/>
      <c r="B32" s="90"/>
      <c r="C32" s="90"/>
      <c r="D32" s="90"/>
      <c r="E32" s="90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</row>
    <row r="33" spans="1:78" s="73" customFormat="1" x14ac:dyDescent="0.25">
      <c r="A33" s="90"/>
      <c r="B33" s="90"/>
      <c r="C33" s="90"/>
      <c r="D33" s="90"/>
      <c r="E33" s="90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</row>
    <row r="34" spans="1:78" s="73" customFormat="1" x14ac:dyDescent="0.25">
      <c r="A34" s="90"/>
      <c r="B34" s="90"/>
      <c r="C34" s="90"/>
      <c r="D34" s="90"/>
      <c r="E34" s="90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</row>
    <row r="35" spans="1:78" s="73" customFormat="1" x14ac:dyDescent="0.25">
      <c r="A35" s="90"/>
      <c r="B35" s="90"/>
      <c r="C35" s="90"/>
      <c r="D35" s="90"/>
      <c r="E35" s="90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</row>
    <row r="36" spans="1:78" s="73" customFormat="1" x14ac:dyDescent="0.25">
      <c r="A36" s="90"/>
      <c r="B36" s="90"/>
      <c r="C36" s="90"/>
      <c r="D36" s="90"/>
      <c r="E36" s="9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</row>
    <row r="37" spans="1:78" s="73" customFormat="1" x14ac:dyDescent="0.25">
      <c r="A37" s="90"/>
      <c r="B37" s="90"/>
      <c r="C37" s="90"/>
      <c r="D37" s="90"/>
      <c r="E37" s="9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</row>
    <row r="38" spans="1:78" s="73" customFormat="1" x14ac:dyDescent="0.25">
      <c r="A38" s="90"/>
      <c r="B38" s="90"/>
      <c r="C38" s="90"/>
      <c r="D38" s="90"/>
      <c r="E38" s="9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</row>
    <row r="39" spans="1:78" s="73" customFormat="1" x14ac:dyDescent="0.25">
      <c r="A39" s="90"/>
      <c r="B39" s="90"/>
      <c r="C39" s="90"/>
      <c r="D39" s="90"/>
      <c r="E39" s="9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</row>
    <row r="40" spans="1:78" s="73" customFormat="1" x14ac:dyDescent="0.25">
      <c r="A40" s="90"/>
      <c r="B40" s="90"/>
      <c r="C40" s="90"/>
      <c r="D40" s="90"/>
      <c r="E40" s="9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</row>
    <row r="41" spans="1:78" s="73" customFormat="1" x14ac:dyDescent="0.25">
      <c r="A41" s="90"/>
      <c r="B41" s="90"/>
      <c r="C41" s="90"/>
      <c r="D41" s="90"/>
      <c r="E41" s="9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</row>
    <row r="42" spans="1:78" s="73" customFormat="1" x14ac:dyDescent="0.25">
      <c r="A42" s="90"/>
      <c r="B42" s="90"/>
      <c r="C42" s="90"/>
      <c r="D42" s="90"/>
      <c r="E42" s="9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</row>
    <row r="43" spans="1:78" s="73" customFormat="1" x14ac:dyDescent="0.25">
      <c r="A43" s="90"/>
      <c r="B43" s="90"/>
      <c r="C43" s="90"/>
      <c r="D43" s="90"/>
      <c r="E43" s="9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</row>
    <row r="44" spans="1:78" s="73" customFormat="1" x14ac:dyDescent="0.25">
      <c r="A44" s="90"/>
      <c r="B44" s="90"/>
      <c r="C44" s="90"/>
      <c r="D44" s="90"/>
      <c r="E44" s="9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</row>
    <row r="45" spans="1:78" s="73" customFormat="1" x14ac:dyDescent="0.25">
      <c r="A45" s="90"/>
      <c r="B45" s="90"/>
      <c r="C45" s="90"/>
      <c r="D45" s="90"/>
      <c r="E45" s="9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</row>
    <row r="46" spans="1:78" s="73" customFormat="1" x14ac:dyDescent="0.25">
      <c r="A46" s="90"/>
      <c r="B46" s="90"/>
      <c r="C46" s="90"/>
      <c r="D46" s="90"/>
      <c r="E46" s="9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</row>
    <row r="47" spans="1:78" s="73" customFormat="1" x14ac:dyDescent="0.25">
      <c r="A47" s="90"/>
      <c r="B47" s="90"/>
      <c r="C47" s="90"/>
      <c r="D47" s="90"/>
      <c r="E47" s="9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</row>
    <row r="48" spans="1:78" s="73" customFormat="1" x14ac:dyDescent="0.25">
      <c r="A48" s="90"/>
      <c r="B48" s="90"/>
      <c r="C48" s="90"/>
      <c r="D48" s="90"/>
      <c r="E48" s="9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</row>
    <row r="49" spans="1:78" s="73" customFormat="1" x14ac:dyDescent="0.25">
      <c r="A49" s="90"/>
      <c r="B49" s="90"/>
      <c r="C49" s="90"/>
      <c r="D49" s="90"/>
      <c r="E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</row>
    <row r="50" spans="1:78" s="73" customFormat="1" x14ac:dyDescent="0.25">
      <c r="A50" s="90"/>
      <c r="B50" s="90"/>
      <c r="C50" s="90"/>
      <c r="D50" s="90"/>
      <c r="E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</row>
    <row r="51" spans="1:78" s="73" customFormat="1" x14ac:dyDescent="0.25">
      <c r="A51" s="90"/>
      <c r="B51" s="90"/>
      <c r="C51" s="90"/>
      <c r="D51" s="90"/>
      <c r="E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</row>
    <row r="52" spans="1:78" s="73" customFormat="1" x14ac:dyDescent="0.25">
      <c r="A52" s="90"/>
      <c r="B52" s="90"/>
      <c r="C52" s="90"/>
      <c r="D52" s="90"/>
      <c r="E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</row>
    <row r="53" spans="1:78" s="73" customFormat="1" x14ac:dyDescent="0.25">
      <c r="A53" s="90"/>
      <c r="B53" s="90"/>
      <c r="C53" s="90"/>
      <c r="D53" s="90"/>
      <c r="E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</row>
    <row r="54" spans="1:78" s="73" customFormat="1" x14ac:dyDescent="0.25">
      <c r="A54" s="90"/>
      <c r="B54" s="90"/>
      <c r="C54" s="90"/>
      <c r="D54" s="90"/>
      <c r="E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</row>
    <row r="55" spans="1:78" s="73" customFormat="1" x14ac:dyDescent="0.25">
      <c r="A55" s="90"/>
      <c r="B55" s="90"/>
      <c r="C55" s="90"/>
      <c r="D55" s="90"/>
      <c r="E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</row>
    <row r="56" spans="1:78" s="73" customFormat="1" x14ac:dyDescent="0.25">
      <c r="A56" s="90"/>
      <c r="B56" s="90"/>
      <c r="C56" s="90"/>
      <c r="D56" s="90"/>
      <c r="E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</row>
    <row r="57" spans="1:78" s="73" customFormat="1" x14ac:dyDescent="0.25">
      <c r="A57" s="90"/>
      <c r="B57" s="90"/>
      <c r="C57" s="90"/>
      <c r="D57" s="90"/>
      <c r="E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</row>
    <row r="58" spans="1:78" s="73" customFormat="1" x14ac:dyDescent="0.25">
      <c r="A58" s="90"/>
      <c r="B58" s="90"/>
      <c r="C58" s="90"/>
      <c r="D58" s="90"/>
      <c r="E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</row>
    <row r="59" spans="1:78" s="73" customFormat="1" x14ac:dyDescent="0.25">
      <c r="A59" s="90"/>
      <c r="B59" s="90"/>
      <c r="C59" s="90"/>
      <c r="D59" s="90"/>
      <c r="E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</row>
    <row r="60" spans="1:78" s="73" customFormat="1" x14ac:dyDescent="0.25">
      <c r="A60" s="90"/>
      <c r="B60" s="90"/>
      <c r="C60" s="90"/>
      <c r="D60" s="90"/>
      <c r="E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</row>
    <row r="61" spans="1:78" s="73" customFormat="1" x14ac:dyDescent="0.25">
      <c r="A61" s="90"/>
      <c r="B61" s="90"/>
      <c r="C61" s="90"/>
      <c r="D61" s="90"/>
      <c r="E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</row>
    <row r="62" spans="1:78" s="73" customFormat="1" x14ac:dyDescent="0.25">
      <c r="A62" s="90"/>
      <c r="B62" s="90"/>
      <c r="C62" s="90"/>
      <c r="D62" s="90"/>
      <c r="E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</row>
    <row r="63" spans="1:78" s="73" customFormat="1" x14ac:dyDescent="0.25">
      <c r="A63" s="90"/>
      <c r="B63" s="90"/>
      <c r="C63" s="90"/>
      <c r="D63" s="90"/>
      <c r="E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</row>
    <row r="64" spans="1:78" s="73" customFormat="1" x14ac:dyDescent="0.25">
      <c r="A64" s="90"/>
      <c r="B64" s="90"/>
      <c r="C64" s="90"/>
      <c r="D64" s="90"/>
      <c r="E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</row>
    <row r="65" spans="1:78" s="73" customFormat="1" x14ac:dyDescent="0.25">
      <c r="A65" s="90"/>
      <c r="B65" s="90"/>
      <c r="C65" s="90"/>
      <c r="D65" s="90"/>
      <c r="E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</row>
    <row r="66" spans="1:78" s="73" customFormat="1" x14ac:dyDescent="0.25">
      <c r="A66" s="90"/>
      <c r="B66" s="90"/>
      <c r="C66" s="90"/>
      <c r="D66" s="90"/>
      <c r="E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</row>
    <row r="67" spans="1:78" s="73" customFormat="1" x14ac:dyDescent="0.25">
      <c r="A67" s="90"/>
      <c r="B67" s="90"/>
      <c r="C67" s="90"/>
      <c r="D67" s="90"/>
      <c r="E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</row>
    <row r="68" spans="1:78" s="73" customFormat="1" x14ac:dyDescent="0.25">
      <c r="A68" s="90"/>
      <c r="B68" s="90"/>
      <c r="C68" s="90"/>
      <c r="D68" s="90"/>
      <c r="E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</row>
    <row r="69" spans="1:78" s="73" customFormat="1" x14ac:dyDescent="0.25">
      <c r="A69" s="90"/>
      <c r="B69" s="90"/>
      <c r="C69" s="90"/>
      <c r="D69" s="90"/>
      <c r="E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</row>
    <row r="70" spans="1:78" s="73" customFormat="1" x14ac:dyDescent="0.25">
      <c r="A70" s="90"/>
      <c r="B70" s="90"/>
      <c r="C70" s="90"/>
      <c r="D70" s="90"/>
      <c r="E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</row>
    <row r="71" spans="1:78" s="73" customFormat="1" x14ac:dyDescent="0.25">
      <c r="A71" s="90"/>
      <c r="B71" s="90"/>
      <c r="C71" s="90"/>
      <c r="D71" s="90"/>
      <c r="E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</row>
    <row r="72" spans="1:78" s="73" customFormat="1" x14ac:dyDescent="0.25">
      <c r="A72" s="90"/>
      <c r="B72" s="90"/>
      <c r="C72" s="90"/>
      <c r="D72" s="90"/>
      <c r="E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</row>
    <row r="73" spans="1:78" s="73" customFormat="1" x14ac:dyDescent="0.25">
      <c r="A73" s="90"/>
      <c r="B73" s="90"/>
      <c r="C73" s="90"/>
      <c r="D73" s="90"/>
      <c r="E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0CBF-A81B-4C4B-A3DC-F450DCBC0B6A}">
  <dimension ref="A1:BZ73"/>
  <sheetViews>
    <sheetView zoomScale="85" zoomScaleNormal="85" workbookViewId="0">
      <pane xSplit="1" ySplit="2" topLeftCell="B3" activePane="bottomRight" state="frozen"/>
      <selection pane="topRight" activeCell="E24" sqref="E24"/>
      <selection pane="bottomLeft" activeCell="E24" sqref="E24"/>
      <selection pane="bottomRight" activeCell="Q15" sqref="Q15:Q16"/>
    </sheetView>
  </sheetViews>
  <sheetFormatPr defaultColWidth="9.140625" defaultRowHeight="15" x14ac:dyDescent="0.25"/>
  <cols>
    <col min="1" max="1" width="19.7109375" style="72" customWidth="1"/>
    <col min="2" max="2" width="12.140625" style="72" customWidth="1"/>
    <col min="3" max="3" width="12.5703125" style="72" customWidth="1"/>
    <col min="4" max="4" width="9.140625" style="72"/>
    <col min="5" max="5" width="15.42578125" style="72" bestFit="1" customWidth="1"/>
    <col min="6" max="7" width="6.7109375" style="73" bestFit="1" customWidth="1"/>
    <col min="8" max="8" width="4.140625" style="73" bestFit="1" customWidth="1"/>
    <col min="9" max="9" width="5.7109375" style="73" bestFit="1" customWidth="1"/>
    <col min="10" max="10" width="6.7109375" style="73" bestFit="1" customWidth="1"/>
    <col min="11" max="11" width="5.85546875" style="73" bestFit="1" customWidth="1"/>
    <col min="12" max="12" width="5.7109375" style="73" bestFit="1" customWidth="1"/>
    <col min="13" max="13" width="9.28515625" style="73" bestFit="1" customWidth="1"/>
    <col min="14" max="14" width="7.7109375" style="73" bestFit="1" customWidth="1"/>
    <col min="15" max="15" width="9.28515625" style="73" bestFit="1" customWidth="1"/>
    <col min="16" max="16" width="5.7109375" style="73" bestFit="1" customWidth="1"/>
    <col min="17" max="17" width="5.28515625" style="73" bestFit="1" customWidth="1"/>
    <col min="18" max="18" width="8.7109375" style="73" bestFit="1" customWidth="1"/>
    <col min="19" max="19" width="4.85546875" style="73" bestFit="1" customWidth="1"/>
    <col min="20" max="20" width="7.85546875" style="73" bestFit="1" customWidth="1"/>
    <col min="21" max="21" width="5.85546875" style="73" bestFit="1" customWidth="1"/>
    <col min="22" max="22" width="6" style="73" bestFit="1" customWidth="1"/>
    <col min="23" max="24" width="6.7109375" style="73" bestFit="1" customWidth="1"/>
    <col min="25" max="26" width="5.7109375" style="73" bestFit="1" customWidth="1"/>
    <col min="27" max="27" width="12" style="73" customWidth="1"/>
    <col min="28" max="29" width="9.140625" style="73"/>
    <col min="30" max="30" width="12" style="73" customWidth="1"/>
    <col min="31" max="31" width="5.85546875" style="73" bestFit="1" customWidth="1"/>
    <col min="32" max="32" width="18.7109375" style="73" bestFit="1" customWidth="1"/>
    <col min="33" max="33" width="6.85546875" style="73" customWidth="1"/>
    <col min="34" max="34" width="5.5703125" style="73" bestFit="1" customWidth="1"/>
    <col min="35" max="35" width="4" style="73" bestFit="1" customWidth="1"/>
    <col min="36" max="36" width="4.140625" style="73" bestFit="1" customWidth="1"/>
    <col min="37" max="37" width="5.5703125" style="73" bestFit="1" customWidth="1"/>
    <col min="38" max="38" width="5.7109375" style="73" bestFit="1" customWidth="1"/>
    <col min="39" max="39" width="5.5703125" style="73" bestFit="1" customWidth="1"/>
    <col min="40" max="40" width="6.7109375" style="73" bestFit="1" customWidth="1"/>
    <col min="41" max="42" width="5" style="73" bestFit="1" customWidth="1"/>
    <col min="43" max="43" width="8.5703125" style="73" bestFit="1" customWidth="1"/>
    <col min="44" max="44" width="4.42578125" style="73" bestFit="1" customWidth="1"/>
    <col min="45" max="45" width="7.5703125" style="73" bestFit="1" customWidth="1"/>
    <col min="46" max="46" width="5.5703125" style="73" bestFit="1" customWidth="1"/>
    <col min="47" max="47" width="5.7109375" style="73" bestFit="1" customWidth="1"/>
    <col min="48" max="48" width="5.5703125" style="73" bestFit="1" customWidth="1"/>
    <col min="49" max="49" width="6.7109375" style="73" bestFit="1" customWidth="1"/>
    <col min="50" max="50" width="5.28515625" style="73" bestFit="1" customWidth="1"/>
    <col min="51" max="51" width="4" style="73" bestFit="1" customWidth="1"/>
    <col min="52" max="54" width="9.140625" style="73"/>
    <col min="55" max="16384" width="9.140625" style="72"/>
  </cols>
  <sheetData>
    <row r="1" spans="1:59" x14ac:dyDescent="0.25">
      <c r="A1" s="90"/>
      <c r="B1" s="90" t="s">
        <v>486</v>
      </c>
      <c r="C1" s="90"/>
      <c r="D1" s="90"/>
      <c r="E1" s="90" t="s">
        <v>487</v>
      </c>
      <c r="AG1" s="90" t="s">
        <v>488</v>
      </c>
      <c r="BC1" s="90" t="s">
        <v>328</v>
      </c>
      <c r="BD1" s="90"/>
      <c r="BE1" s="90"/>
      <c r="BF1" s="90" t="s">
        <v>485</v>
      </c>
      <c r="BG1" s="90"/>
    </row>
    <row r="2" spans="1:59" x14ac:dyDescent="0.25">
      <c r="A2" s="90" t="s">
        <v>159</v>
      </c>
      <c r="B2" s="90" t="s">
        <v>330</v>
      </c>
      <c r="C2" s="90" t="s">
        <v>331</v>
      </c>
      <c r="D2" s="90"/>
      <c r="E2" s="90" t="s">
        <v>307</v>
      </c>
      <c r="F2" s="90" t="s">
        <v>95</v>
      </c>
      <c r="G2" s="90" t="s">
        <v>99</v>
      </c>
      <c r="H2" s="90" t="s">
        <v>101</v>
      </c>
      <c r="I2" s="90" t="s">
        <v>103</v>
      </c>
      <c r="J2" s="90" t="s">
        <v>105</v>
      </c>
      <c r="K2" s="90" t="s">
        <v>107</v>
      </c>
      <c r="L2" s="90" t="s">
        <v>109</v>
      </c>
      <c r="M2" s="90" t="s">
        <v>161</v>
      </c>
      <c r="N2" s="90" t="s">
        <v>162</v>
      </c>
      <c r="O2" s="90" t="s">
        <v>111</v>
      </c>
      <c r="P2" s="90" t="s">
        <v>113</v>
      </c>
      <c r="Q2" s="90" t="s">
        <v>115</v>
      </c>
      <c r="R2" s="90" t="s">
        <v>117</v>
      </c>
      <c r="S2" s="90" t="s">
        <v>119</v>
      </c>
      <c r="T2" s="90" t="s">
        <v>121</v>
      </c>
      <c r="U2" s="90" t="s">
        <v>123</v>
      </c>
      <c r="V2" s="90" t="s">
        <v>125</v>
      </c>
      <c r="W2" s="90" t="s">
        <v>127</v>
      </c>
      <c r="X2" s="90" t="s">
        <v>131</v>
      </c>
      <c r="Y2" s="90" t="s">
        <v>133</v>
      </c>
      <c r="Z2" s="90" t="s">
        <v>135</v>
      </c>
      <c r="AA2" s="90"/>
      <c r="AB2" s="73" t="s">
        <v>161</v>
      </c>
      <c r="AC2" s="73" t="s">
        <v>162</v>
      </c>
      <c r="AD2" s="90"/>
      <c r="AE2" s="73" t="s">
        <v>332</v>
      </c>
      <c r="AF2" s="73" t="s">
        <v>333</v>
      </c>
      <c r="AG2" s="73" t="s">
        <v>95</v>
      </c>
      <c r="AH2" s="73" t="s">
        <v>99</v>
      </c>
      <c r="AI2" s="73" t="s">
        <v>101</v>
      </c>
      <c r="AJ2" s="73" t="s">
        <v>103</v>
      </c>
      <c r="AK2" s="73" t="s">
        <v>105</v>
      </c>
      <c r="AL2" s="73" t="s">
        <v>107</v>
      </c>
      <c r="AM2" s="73" t="s">
        <v>109</v>
      </c>
      <c r="AN2" s="73" t="s">
        <v>111</v>
      </c>
      <c r="AO2" s="73" t="s">
        <v>113</v>
      </c>
      <c r="AP2" s="73" t="s">
        <v>115</v>
      </c>
      <c r="AQ2" s="73" t="s">
        <v>117</v>
      </c>
      <c r="AR2" s="73" t="s">
        <v>119</v>
      </c>
      <c r="AS2" s="73" t="s">
        <v>121</v>
      </c>
      <c r="AT2" s="73" t="s">
        <v>123</v>
      </c>
      <c r="AU2" s="73" t="s">
        <v>125</v>
      </c>
      <c r="AV2" s="73" t="s">
        <v>127</v>
      </c>
      <c r="AW2" s="73" t="s">
        <v>131</v>
      </c>
      <c r="AX2" s="73" t="s">
        <v>133</v>
      </c>
      <c r="AY2" s="73" t="s">
        <v>135</v>
      </c>
      <c r="AZ2" s="73" t="s">
        <v>161</v>
      </c>
      <c r="BA2" s="73" t="s">
        <v>162</v>
      </c>
      <c r="BC2" s="73" t="s">
        <v>161</v>
      </c>
      <c r="BD2" s="73" t="s">
        <v>162</v>
      </c>
      <c r="BE2" s="90"/>
      <c r="BF2" s="73" t="s">
        <v>161</v>
      </c>
      <c r="BG2" s="73" t="s">
        <v>162</v>
      </c>
    </row>
    <row r="3" spans="1:59" x14ac:dyDescent="0.25">
      <c r="A3" s="90" t="s">
        <v>350</v>
      </c>
      <c r="B3" s="73">
        <v>1176.5296275999999</v>
      </c>
      <c r="C3" s="73">
        <v>137.22738662</v>
      </c>
      <c r="D3" s="90"/>
      <c r="E3" s="90" t="s">
        <v>350</v>
      </c>
      <c r="F3" s="90">
        <v>2.5348283037197401</v>
      </c>
      <c r="G3" s="90">
        <v>2.1574601614885598</v>
      </c>
      <c r="H3" s="90">
        <v>0.104634630863605</v>
      </c>
      <c r="I3" s="90">
        <v>0.53299849721941905</v>
      </c>
      <c r="J3" s="90">
        <v>1.96670185755937</v>
      </c>
      <c r="K3" s="90">
        <v>0.100473772934958</v>
      </c>
      <c r="L3" s="90">
        <v>0.78836717560365099</v>
      </c>
      <c r="M3" s="90">
        <v>463.092856559572</v>
      </c>
      <c r="N3" s="90">
        <v>47.519739302344398</v>
      </c>
      <c r="O3" s="90">
        <v>415.57311725722798</v>
      </c>
      <c r="P3" s="90">
        <v>0.31418311563073698</v>
      </c>
      <c r="Q3" s="90">
        <v>4.3483338208854701E-2</v>
      </c>
      <c r="R3" s="90">
        <v>23.4203710291725</v>
      </c>
      <c r="S3" s="90">
        <v>0.12293374944471</v>
      </c>
      <c r="T3" s="90">
        <v>1.93153582091855</v>
      </c>
      <c r="U3" s="90">
        <v>7.1439727729184305E-2</v>
      </c>
      <c r="V3" s="90">
        <v>0.12907615833595101</v>
      </c>
      <c r="W3" s="90">
        <v>4.8244334095030004</v>
      </c>
      <c r="X3" s="90">
        <v>7.9578981895643999</v>
      </c>
      <c r="Y3" s="90">
        <v>0.34718066623676602</v>
      </c>
      <c r="Z3" s="90">
        <v>0.171739698210398</v>
      </c>
      <c r="AA3" s="90"/>
      <c r="AB3" s="40">
        <f t="shared" ref="AB3:AC15" si="0">(M3-B3)/(B3+1E-50)</f>
        <v>-0.60639082459467331</v>
      </c>
      <c r="AC3" s="40">
        <f t="shared" si="0"/>
        <v>-0.6537153372020954</v>
      </c>
      <c r="AD3" s="90"/>
      <c r="AE3" s="73">
        <v>110</v>
      </c>
      <c r="AF3" s="73" t="s">
        <v>350</v>
      </c>
      <c r="AG3" s="73">
        <v>0.31752916022828798</v>
      </c>
      <c r="AH3" s="73">
        <v>0.270179629041784</v>
      </c>
      <c r="AI3" s="73">
        <v>1.3201815527324599E-2</v>
      </c>
      <c r="AJ3" s="73">
        <v>6.8275036671966396E-2</v>
      </c>
      <c r="AK3" s="73">
        <v>0.24632748197264001</v>
      </c>
      <c r="AL3" s="73">
        <v>1.31790951457864E-2</v>
      </c>
      <c r="AM3" s="73">
        <v>9.9256815085761604E-2</v>
      </c>
      <c r="AN3" s="73">
        <v>53.784566652274897</v>
      </c>
      <c r="AO3" s="73">
        <v>3.9214029429589403E-2</v>
      </c>
      <c r="AP3" s="73">
        <v>5.4511588963747802E-3</v>
      </c>
      <c r="AQ3" s="73">
        <v>2.9337510006418199</v>
      </c>
      <c r="AR3" s="73">
        <v>1.55235708341761E-2</v>
      </c>
      <c r="AS3" s="73">
        <v>0.24548451020025699</v>
      </c>
      <c r="AT3" s="73">
        <v>1.00551183506149E-2</v>
      </c>
      <c r="AU3" s="73">
        <v>1.92700375032182E-2</v>
      </c>
      <c r="AV3" s="73">
        <v>0.61316167358538898</v>
      </c>
      <c r="AW3" s="73">
        <v>0.99653472299800006</v>
      </c>
      <c r="AX3" s="73">
        <v>4.48552030015524E-2</v>
      </c>
      <c r="AY3" s="73">
        <v>2.1493228373800698E-2</v>
      </c>
      <c r="AZ3" s="73">
        <f t="shared" ref="AZ3:AZ14" si="1">BA3+AN3</f>
        <v>59.757309939763239</v>
      </c>
      <c r="BA3" s="73">
        <f t="shared" ref="BA3:BA13" si="2">SUM(AG3:AY3)-AN3</f>
        <v>5.9727432874883419</v>
      </c>
      <c r="BC3" s="66">
        <f t="shared" ref="BC3:BD15" si="3">AZ3/M3</f>
        <v>0.12903958481181213</v>
      </c>
      <c r="BD3" s="66">
        <f t="shared" si="3"/>
        <v>0.12568973178675824</v>
      </c>
      <c r="BE3" s="90"/>
      <c r="BF3" s="66">
        <v>0.11269700037115661</v>
      </c>
      <c r="BG3" s="66">
        <v>0.11121287854746995</v>
      </c>
    </row>
    <row r="4" spans="1:59" x14ac:dyDescent="0.25">
      <c r="A4" s="90" t="s">
        <v>351</v>
      </c>
      <c r="B4" s="73">
        <v>2254.8026300000001</v>
      </c>
      <c r="C4" s="73">
        <v>950.04795999999999</v>
      </c>
      <c r="D4" s="90"/>
      <c r="E4" s="90" t="s">
        <v>351</v>
      </c>
      <c r="F4" s="90">
        <v>84.807108731956603</v>
      </c>
      <c r="G4" s="90">
        <v>23.408109321692901</v>
      </c>
      <c r="H4" s="90">
        <v>1.31528439678786</v>
      </c>
      <c r="I4" s="90">
        <v>0.67166680445553895</v>
      </c>
      <c r="J4" s="90">
        <v>54.674281831159199</v>
      </c>
      <c r="K4" s="90">
        <v>0.54999047493069297</v>
      </c>
      <c r="L4" s="90">
        <v>19.610713447642901</v>
      </c>
      <c r="M4" s="90">
        <v>2270.1909751369199</v>
      </c>
      <c r="N4" s="90">
        <v>956.45865041815102</v>
      </c>
      <c r="O4" s="90">
        <v>1313.7323247187701</v>
      </c>
      <c r="P4" s="90">
        <v>0.72564831240772099</v>
      </c>
      <c r="Q4" s="90">
        <v>1.2352032909494699</v>
      </c>
      <c r="R4" s="90">
        <v>482.58402616886201</v>
      </c>
      <c r="S4" s="90">
        <v>1.37292274067582</v>
      </c>
      <c r="T4" s="90">
        <v>12.8413615304485</v>
      </c>
      <c r="U4" s="90">
        <v>0.83220162480640503</v>
      </c>
      <c r="V4" s="90">
        <v>1.4015402922226401</v>
      </c>
      <c r="W4" s="90">
        <v>32.151715184884999</v>
      </c>
      <c r="X4" s="90">
        <v>231.88704342002899</v>
      </c>
      <c r="Y4" s="90">
        <v>1.45927469149071</v>
      </c>
      <c r="Z4" s="90">
        <v>4.9305581527472304</v>
      </c>
      <c r="AA4" s="90"/>
      <c r="AB4" s="40">
        <f t="shared" si="0"/>
        <v>6.824697174013729E-3</v>
      </c>
      <c r="AC4" s="40">
        <f t="shared" si="0"/>
        <v>6.7477545219412237E-3</v>
      </c>
      <c r="AD4" s="90"/>
      <c r="AE4" s="73">
        <v>111</v>
      </c>
      <c r="AF4" s="73" t="s">
        <v>351</v>
      </c>
      <c r="AG4" s="73">
        <v>32.227595441047598</v>
      </c>
      <c r="AH4" s="73">
        <v>8.8968664026848696</v>
      </c>
      <c r="AI4" s="73">
        <v>0.50012606005916105</v>
      </c>
      <c r="AJ4" s="73">
        <v>0.25998159887662498</v>
      </c>
      <c r="AK4" s="73">
        <v>20.7771269243208</v>
      </c>
      <c r="AL4" s="73">
        <v>0.21066544845959401</v>
      </c>
      <c r="AM4" s="73">
        <v>7.4537442075484304</v>
      </c>
      <c r="AN4" s="73">
        <v>520.62404802710103</v>
      </c>
      <c r="AO4" s="73">
        <v>0.27573191392655599</v>
      </c>
      <c r="AP4" s="73">
        <v>0.46940578953558998</v>
      </c>
      <c r="AQ4" s="73">
        <v>183.397945752288</v>
      </c>
      <c r="AR4" s="73">
        <v>0.52212370403928199</v>
      </c>
      <c r="AS4" s="73">
        <v>4.8905215955001902</v>
      </c>
      <c r="AT4" s="73">
        <v>0.31922543153120397</v>
      </c>
      <c r="AU4" s="73">
        <v>0.54105265442849704</v>
      </c>
      <c r="AV4" s="73">
        <v>12.244484099561401</v>
      </c>
      <c r="AW4" s="73">
        <v>88.120014564640002</v>
      </c>
      <c r="AX4" s="73">
        <v>0.55848896954984795</v>
      </c>
      <c r="AY4" s="73">
        <v>1.8736261524042499</v>
      </c>
      <c r="AZ4" s="73">
        <f t="shared" si="1"/>
        <v>884.1627747375029</v>
      </c>
      <c r="BA4" s="73">
        <f t="shared" si="2"/>
        <v>363.53872671040187</v>
      </c>
      <c r="BC4" s="66">
        <f t="shared" si="3"/>
        <v>0.38946625390587558</v>
      </c>
      <c r="BD4" s="66">
        <f t="shared" si="3"/>
        <v>0.38008828353579904</v>
      </c>
      <c r="BE4" s="90"/>
      <c r="BF4" s="66">
        <v>0.3766498290949552</v>
      </c>
      <c r="BG4" s="66">
        <v>0.3618036052402982</v>
      </c>
    </row>
    <row r="5" spans="1:59" x14ac:dyDescent="0.25">
      <c r="A5" s="90" t="s">
        <v>352</v>
      </c>
      <c r="B5" s="73">
        <v>1059.0251227000001</v>
      </c>
      <c r="C5" s="73">
        <v>229.09831392000001</v>
      </c>
      <c r="D5" s="90"/>
      <c r="E5" s="90" t="s">
        <v>352</v>
      </c>
      <c r="F5" s="90">
        <v>17.1561131476269</v>
      </c>
      <c r="G5" s="90">
        <v>6.9047402101225197</v>
      </c>
      <c r="H5" s="90">
        <v>0.40282093731157298</v>
      </c>
      <c r="I5" s="90">
        <v>1.51565480796089</v>
      </c>
      <c r="J5" s="90">
        <v>11.5487222540385</v>
      </c>
      <c r="K5" s="90">
        <v>0.47611849352667901</v>
      </c>
      <c r="L5" s="90">
        <v>4.4733105523018901</v>
      </c>
      <c r="M5" s="90">
        <v>1062.7979738179199</v>
      </c>
      <c r="N5" s="90">
        <v>230.15610957392099</v>
      </c>
      <c r="O5" s="90">
        <v>832.641864244006</v>
      </c>
      <c r="P5" s="90">
        <v>0.53171118061742495</v>
      </c>
      <c r="Q5" s="90">
        <v>0.261443888324983</v>
      </c>
      <c r="R5" s="90">
        <v>111.202020376769</v>
      </c>
      <c r="S5" s="90">
        <v>0.45126530672134102</v>
      </c>
      <c r="T5" s="90">
        <v>6.3515961325418697</v>
      </c>
      <c r="U5" s="90">
        <v>0.68219512591147302</v>
      </c>
      <c r="V5" s="90">
        <v>1.65839830883447</v>
      </c>
      <c r="W5" s="90">
        <v>15.881542609170101</v>
      </c>
      <c r="X5" s="90">
        <v>48.330881055539798</v>
      </c>
      <c r="Y5" s="90">
        <v>1.30135021911737</v>
      </c>
      <c r="Z5" s="90">
        <v>1.0262249674831401</v>
      </c>
      <c r="AA5" s="90"/>
      <c r="AB5" s="40">
        <f t="shared" si="0"/>
        <v>3.5625699872925205E-3</v>
      </c>
      <c r="AC5" s="40">
        <f t="shared" si="0"/>
        <v>4.617212740772739E-3</v>
      </c>
      <c r="AD5" s="90"/>
      <c r="AE5" s="73">
        <v>112</v>
      </c>
      <c r="AF5" s="73" t="s">
        <v>352</v>
      </c>
      <c r="AG5" s="73">
        <v>2.6756478693309198</v>
      </c>
      <c r="AH5" s="73">
        <v>1.0599414851861899</v>
      </c>
      <c r="AI5" s="73">
        <v>6.4425606112761005E-2</v>
      </c>
      <c r="AJ5" s="73">
        <v>0.26729945768394298</v>
      </c>
      <c r="AK5" s="73">
        <v>1.7968422032064699</v>
      </c>
      <c r="AL5" s="73">
        <v>8.7618660302954496E-2</v>
      </c>
      <c r="AM5" s="73">
        <v>0.70745544922724701</v>
      </c>
      <c r="AN5" s="73">
        <v>127.552971122321</v>
      </c>
      <c r="AO5" s="73">
        <v>7.6550831047221796E-2</v>
      </c>
      <c r="AP5" s="73">
        <v>4.0803765585831903E-2</v>
      </c>
      <c r="AQ5" s="73">
        <v>17.248889806423001</v>
      </c>
      <c r="AR5" s="73">
        <v>7.2513898221018003E-2</v>
      </c>
      <c r="AS5" s="73">
        <v>1.0594808688378801</v>
      </c>
      <c r="AT5" s="73">
        <v>0.13242134430567201</v>
      </c>
      <c r="AU5" s="73">
        <v>0.332009665291643</v>
      </c>
      <c r="AV5" s="73">
        <v>2.6492567282839699</v>
      </c>
      <c r="AW5" s="73">
        <v>7.5191042119054297</v>
      </c>
      <c r="AX5" s="73">
        <v>0.232599735357262</v>
      </c>
      <c r="AY5" s="73">
        <v>0.15932178455752999</v>
      </c>
      <c r="AZ5" s="73">
        <f t="shared" si="1"/>
        <v>163.73515449318796</v>
      </c>
      <c r="BA5" s="73">
        <f t="shared" si="2"/>
        <v>36.182183370866966</v>
      </c>
      <c r="BC5" s="66">
        <f t="shared" si="3"/>
        <v>0.15406046918305408</v>
      </c>
      <c r="BD5" s="66">
        <f t="shared" si="3"/>
        <v>0.15720713839771461</v>
      </c>
      <c r="BE5" s="90"/>
      <c r="BF5" s="66">
        <v>0.14911450698275472</v>
      </c>
      <c r="BG5" s="66">
        <v>0.13707608954398376</v>
      </c>
    </row>
    <row r="6" spans="1:59" x14ac:dyDescent="0.25">
      <c r="A6" s="90" t="s">
        <v>353</v>
      </c>
      <c r="B6" s="73">
        <v>1378.7193142000001</v>
      </c>
      <c r="C6" s="73">
        <v>571.81114883999999</v>
      </c>
      <c r="D6" s="90"/>
      <c r="E6" s="90" t="s">
        <v>353</v>
      </c>
      <c r="F6" s="90">
        <v>50.242761170984998</v>
      </c>
      <c r="G6" s="90">
        <v>14.099810844535501</v>
      </c>
      <c r="H6" s="90">
        <v>0.80903475663728897</v>
      </c>
      <c r="I6" s="90">
        <v>0.78213800327386296</v>
      </c>
      <c r="J6" s="90">
        <v>32.440855255763701</v>
      </c>
      <c r="K6" s="90">
        <v>0.45693495824997099</v>
      </c>
      <c r="L6" s="90">
        <v>11.7512528973693</v>
      </c>
      <c r="M6" s="90">
        <v>1383.5645447541399</v>
      </c>
      <c r="N6" s="90">
        <v>573.82525527074495</v>
      </c>
      <c r="O6" s="90">
        <v>809.73928948340097</v>
      </c>
      <c r="P6" s="90">
        <v>0.45170762800380299</v>
      </c>
      <c r="Q6" s="90">
        <v>0.73370490559257495</v>
      </c>
      <c r="R6" s="90">
        <v>287.42572691347402</v>
      </c>
      <c r="S6" s="90">
        <v>0.85177911517496396</v>
      </c>
      <c r="T6" s="90">
        <v>8.5660012081328603</v>
      </c>
      <c r="U6" s="90">
        <v>0.718688545004602</v>
      </c>
      <c r="V6" s="90">
        <v>1.4554381397399601</v>
      </c>
      <c r="W6" s="90">
        <v>21.443355084133898</v>
      </c>
      <c r="X6" s="90">
        <v>137.48981853833499</v>
      </c>
      <c r="Y6" s="90">
        <v>1.1849972195307401</v>
      </c>
      <c r="Z6" s="90">
        <v>2.92125008680698</v>
      </c>
      <c r="AA6" s="90"/>
      <c r="AB6" s="40">
        <f t="shared" si="0"/>
        <v>3.5142980186298666E-3</v>
      </c>
      <c r="AC6" s="40">
        <f t="shared" si="0"/>
        <v>3.522328018316642E-3</v>
      </c>
      <c r="AD6" s="90"/>
      <c r="AE6" s="73">
        <v>113</v>
      </c>
      <c r="AF6" s="73" t="s">
        <v>353</v>
      </c>
      <c r="AG6" s="73">
        <v>6.5616317214921898</v>
      </c>
      <c r="AH6" s="73">
        <v>1.8461552587827701</v>
      </c>
      <c r="AI6" s="73">
        <v>0.105868260502852</v>
      </c>
      <c r="AJ6" s="73">
        <v>0.103421072526937</v>
      </c>
      <c r="AK6" s="73">
        <v>4.23779755914153</v>
      </c>
      <c r="AL6" s="73">
        <v>5.9836413266664397E-2</v>
      </c>
      <c r="AM6" s="73">
        <v>1.5353923324607299</v>
      </c>
      <c r="AN6" s="73">
        <v>105.974497388442</v>
      </c>
      <c r="AO6" s="73">
        <v>5.9923387301375398E-2</v>
      </c>
      <c r="AP6" s="73">
        <v>9.5843069303611902E-2</v>
      </c>
      <c r="AQ6" s="73">
        <v>37.566766922694697</v>
      </c>
      <c r="AR6" s="73">
        <v>0.11149915949556399</v>
      </c>
      <c r="AS6" s="73">
        <v>1.1232453798413999</v>
      </c>
      <c r="AT6" s="73">
        <v>9.3807448578758404E-2</v>
      </c>
      <c r="AU6" s="73">
        <v>0.18972187781886701</v>
      </c>
      <c r="AV6" s="73">
        <v>2.8117750600403002</v>
      </c>
      <c r="AW6" s="73">
        <v>17.959119454631399</v>
      </c>
      <c r="AX6" s="73">
        <v>0.15548309993488699</v>
      </c>
      <c r="AY6" s="73">
        <v>0.38158205210977397</v>
      </c>
      <c r="AZ6" s="73">
        <f t="shared" si="1"/>
        <v>180.97336691836631</v>
      </c>
      <c r="BA6" s="73">
        <f t="shared" si="2"/>
        <v>74.998869529924306</v>
      </c>
      <c r="BC6" s="66">
        <f t="shared" si="3"/>
        <v>0.1308022582716048</v>
      </c>
      <c r="BD6" s="66">
        <f t="shared" si="3"/>
        <v>0.13069984083314351</v>
      </c>
      <c r="BE6" s="90"/>
      <c r="BF6" s="66">
        <v>0.13562918852262074</v>
      </c>
      <c r="BG6" s="66">
        <v>0.13037499885301287</v>
      </c>
    </row>
    <row r="7" spans="1:59" x14ac:dyDescent="0.25">
      <c r="A7" s="90" t="s">
        <v>354</v>
      </c>
      <c r="B7" s="73">
        <v>24639.228052999999</v>
      </c>
      <c r="C7" s="73">
        <v>9361.7063844000004</v>
      </c>
      <c r="D7" s="90"/>
      <c r="E7" s="90" t="s">
        <v>354</v>
      </c>
      <c r="F7" s="90">
        <v>795.24763607224497</v>
      </c>
      <c r="G7" s="90">
        <v>233.266231195621</v>
      </c>
      <c r="H7" s="90">
        <v>14.0469595375805</v>
      </c>
      <c r="I7" s="90">
        <v>28.238651755154599</v>
      </c>
      <c r="J7" s="90">
        <v>515.645109807371</v>
      </c>
      <c r="K7" s="90">
        <v>12.600693069881</v>
      </c>
      <c r="L7" s="90">
        <v>191.490262317608</v>
      </c>
      <c r="M7" s="90">
        <v>24414.137750325801</v>
      </c>
      <c r="N7" s="90">
        <v>9383.0996475133197</v>
      </c>
      <c r="O7" s="90">
        <v>15031.038102812499</v>
      </c>
      <c r="P7" s="90">
        <v>8.1707215482116702</v>
      </c>
      <c r="Q7" s="90">
        <v>11.6944480120703</v>
      </c>
      <c r="R7" s="90">
        <v>4615.3979030546097</v>
      </c>
      <c r="S7" s="90">
        <v>15.079862955185501</v>
      </c>
      <c r="T7" s="90">
        <v>175.258411587713</v>
      </c>
      <c r="U7" s="90">
        <v>20.5705480845693</v>
      </c>
      <c r="V7" s="90">
        <v>48.493074831814901</v>
      </c>
      <c r="W7" s="90">
        <v>438.58290253917301</v>
      </c>
      <c r="X7" s="90">
        <v>2181.1348070447498</v>
      </c>
      <c r="Y7" s="90">
        <v>31.924297919277699</v>
      </c>
      <c r="Z7" s="90">
        <v>46.257126180470301</v>
      </c>
      <c r="AA7" s="90"/>
      <c r="AB7" s="40">
        <f t="shared" si="0"/>
        <v>-9.1354445922583079E-3</v>
      </c>
      <c r="AC7" s="40">
        <f t="shared" si="0"/>
        <v>2.2851884298538002E-3</v>
      </c>
      <c r="AD7" s="90"/>
      <c r="AE7" s="73">
        <v>124</v>
      </c>
      <c r="AF7" s="73" t="s">
        <v>354</v>
      </c>
      <c r="AG7" s="73">
        <v>199.803543527139</v>
      </c>
      <c r="AH7" s="73">
        <v>57.439558390196403</v>
      </c>
      <c r="AI7" s="73">
        <v>3.4448255190952799</v>
      </c>
      <c r="AJ7" s="73">
        <v>6.1954196335634597</v>
      </c>
      <c r="AK7" s="73">
        <v>129.292432283832</v>
      </c>
      <c r="AL7" s="73">
        <v>2.9082307855947702</v>
      </c>
      <c r="AM7" s="73">
        <v>47.779668028896801</v>
      </c>
      <c r="AN7" s="73">
        <v>3501.3814231327501</v>
      </c>
      <c r="AO7" s="73">
        <v>1.86023045858643</v>
      </c>
      <c r="AP7" s="73">
        <v>2.9314148218458098</v>
      </c>
      <c r="AQ7" s="73">
        <v>1152.22611361797</v>
      </c>
      <c r="AR7" s="73">
        <v>3.6813991740106</v>
      </c>
      <c r="AS7" s="73">
        <v>41.636049483102298</v>
      </c>
      <c r="AT7" s="73">
        <v>4.7782279816867899</v>
      </c>
      <c r="AU7" s="73">
        <v>11.126333309852599</v>
      </c>
      <c r="AV7" s="73">
        <v>104.203193595672</v>
      </c>
      <c r="AW7" s="73">
        <v>547.26793845237705</v>
      </c>
      <c r="AX7" s="73">
        <v>7.3377037658522903</v>
      </c>
      <c r="AY7" s="73">
        <v>11.608569711651599</v>
      </c>
      <c r="AZ7" s="73">
        <f t="shared" si="1"/>
        <v>5836.9022756736749</v>
      </c>
      <c r="BA7" s="73">
        <f t="shared" si="2"/>
        <v>2335.5208525409248</v>
      </c>
      <c r="BC7" s="66">
        <f t="shared" si="3"/>
        <v>0.23907878031022345</v>
      </c>
      <c r="BD7" s="66">
        <f t="shared" si="3"/>
        <v>0.24890717782794489</v>
      </c>
      <c r="BE7" s="90"/>
      <c r="BF7" s="66">
        <v>0.28820432628611231</v>
      </c>
      <c r="BG7" s="66">
        <v>0.29416820425134149</v>
      </c>
    </row>
    <row r="8" spans="1:59" x14ac:dyDescent="0.25">
      <c r="A8" s="90" t="s">
        <v>355</v>
      </c>
      <c r="B8" s="73">
        <v>55174.558599000004</v>
      </c>
      <c r="C8" s="73">
        <v>22116.877992999998</v>
      </c>
      <c r="D8" s="90"/>
      <c r="E8" s="90" t="s">
        <v>355</v>
      </c>
      <c r="F8" s="90">
        <v>1938.2036160735599</v>
      </c>
      <c r="G8" s="90">
        <v>551.73004716899004</v>
      </c>
      <c r="H8" s="90">
        <v>31.6111777776308</v>
      </c>
      <c r="I8" s="90">
        <v>33.727319933530602</v>
      </c>
      <c r="J8" s="90">
        <v>1253.2319403069901</v>
      </c>
      <c r="K8" s="90">
        <v>18.390586504626899</v>
      </c>
      <c r="L8" s="90">
        <v>454.66948251767798</v>
      </c>
      <c r="M8" s="90">
        <v>55496.717758975101</v>
      </c>
      <c r="N8" s="90">
        <v>22248.7230020071</v>
      </c>
      <c r="O8" s="90">
        <v>33247.994756967899</v>
      </c>
      <c r="P8" s="90">
        <v>18.926452995464899</v>
      </c>
      <c r="Q8" s="90">
        <v>28.341480779157401</v>
      </c>
      <c r="R8" s="90">
        <v>11136.330423875999</v>
      </c>
      <c r="S8" s="90">
        <v>33.364251769043797</v>
      </c>
      <c r="T8" s="90">
        <v>340.63810633332702</v>
      </c>
      <c r="U8" s="90">
        <v>28.5548546518074</v>
      </c>
      <c r="V8" s="90">
        <v>58.241681912509499</v>
      </c>
      <c r="W8" s="90">
        <v>852.65096167815796</v>
      </c>
      <c r="X8" s="90">
        <v>5309.2337449307397</v>
      </c>
      <c r="Y8" s="90">
        <v>48.064242423651201</v>
      </c>
      <c r="Z8" s="90">
        <v>112.81263037421201</v>
      </c>
      <c r="AA8" s="90"/>
      <c r="AB8" s="40">
        <f t="shared" si="0"/>
        <v>5.838907789303749E-3</v>
      </c>
      <c r="AC8" s="40">
        <f t="shared" si="0"/>
        <v>5.9612848182655307E-3</v>
      </c>
      <c r="AD8" s="90"/>
      <c r="AE8" s="73">
        <v>135</v>
      </c>
      <c r="AF8" s="73" t="s">
        <v>355</v>
      </c>
      <c r="AG8" s="73">
        <v>665.181294859226</v>
      </c>
      <c r="AH8" s="73">
        <v>187.77144376609601</v>
      </c>
      <c r="AI8" s="73">
        <v>10.7478460979187</v>
      </c>
      <c r="AJ8" s="73">
        <v>10.5393269797564</v>
      </c>
      <c r="AK8" s="73">
        <v>429.74696679121899</v>
      </c>
      <c r="AL8" s="73">
        <v>6.03402975088399</v>
      </c>
      <c r="AM8" s="73">
        <v>155.666916738803</v>
      </c>
      <c r="AN8" s="73">
        <v>11154.8457207964</v>
      </c>
      <c r="AO8" s="73">
        <v>6.2156683815858296</v>
      </c>
      <c r="AP8" s="73">
        <v>9.7181801562045091</v>
      </c>
      <c r="AQ8" s="73">
        <v>3812.04891257196</v>
      </c>
      <c r="AR8" s="73">
        <v>11.3221872811495</v>
      </c>
      <c r="AS8" s="73">
        <v>114.10441096254</v>
      </c>
      <c r="AT8" s="73">
        <v>9.4036864538674099</v>
      </c>
      <c r="AU8" s="73">
        <v>18.925121959373499</v>
      </c>
      <c r="AV8" s="73">
        <v>285.62914059914499</v>
      </c>
      <c r="AW8" s="73">
        <v>1821.0668679287201</v>
      </c>
      <c r="AX8" s="73">
        <v>15.7353814816596</v>
      </c>
      <c r="AY8" s="73">
        <v>38.695602453393903</v>
      </c>
      <c r="AZ8" s="73">
        <f t="shared" si="1"/>
        <v>18763.398706009903</v>
      </c>
      <c r="BA8" s="73">
        <f t="shared" si="2"/>
        <v>7608.5529852135023</v>
      </c>
      <c r="BC8" s="66">
        <f t="shared" si="3"/>
        <v>0.3380992509773324</v>
      </c>
      <c r="BD8" s="66">
        <f t="shared" si="3"/>
        <v>0.34197706468488642</v>
      </c>
      <c r="BE8" s="90"/>
      <c r="BF8" s="66">
        <v>0.44780644521012053</v>
      </c>
      <c r="BG8" s="66">
        <v>0.45418505659417013</v>
      </c>
    </row>
    <row r="9" spans="1:59" x14ac:dyDescent="0.25">
      <c r="A9" s="90" t="s">
        <v>356</v>
      </c>
      <c r="B9" s="73">
        <v>54779.928637999998</v>
      </c>
      <c r="C9" s="73">
        <v>21842.315073999998</v>
      </c>
      <c r="D9" s="90"/>
      <c r="E9" s="90" t="s">
        <v>356</v>
      </c>
      <c r="F9" s="90">
        <v>1937.59196857752</v>
      </c>
      <c r="G9" s="90">
        <v>536.94774166570198</v>
      </c>
      <c r="H9" s="90">
        <v>30.400486699846201</v>
      </c>
      <c r="I9" s="90">
        <v>20.065673762242501</v>
      </c>
      <c r="J9" s="90">
        <v>1249.5857694362201</v>
      </c>
      <c r="K9" s="90">
        <v>14.231397492683399</v>
      </c>
      <c r="L9" s="90">
        <v>449.65853392858099</v>
      </c>
      <c r="M9" s="90">
        <v>54956.609057212299</v>
      </c>
      <c r="N9" s="90">
        <v>21934.602697429</v>
      </c>
      <c r="O9" s="90">
        <v>33022.0063597833</v>
      </c>
      <c r="P9" s="90">
        <v>16.686224328969299</v>
      </c>
      <c r="Q9" s="90">
        <v>28.241719028423098</v>
      </c>
      <c r="R9" s="90">
        <v>11039.9567198311</v>
      </c>
      <c r="S9" s="90">
        <v>31.819643611280998</v>
      </c>
      <c r="T9" s="90">
        <v>305.00156549656299</v>
      </c>
      <c r="U9" s="90">
        <v>21.940414428368999</v>
      </c>
      <c r="V9" s="90">
        <v>40.156394285619697</v>
      </c>
      <c r="W9" s="90">
        <v>763.57374750464305</v>
      </c>
      <c r="X9" s="90">
        <v>5298.7552793531604</v>
      </c>
      <c r="Y9" s="90">
        <v>37.352517499627901</v>
      </c>
      <c r="Z9" s="90">
        <v>112.636900498465</v>
      </c>
      <c r="AA9" s="90"/>
      <c r="AB9" s="40">
        <f t="shared" si="0"/>
        <v>3.2252765493699692E-3</v>
      </c>
      <c r="AC9" s="40">
        <f t="shared" si="0"/>
        <v>4.2251759081552726E-3</v>
      </c>
      <c r="AD9" s="90"/>
      <c r="AE9" s="73">
        <v>146</v>
      </c>
      <c r="AF9" s="73" t="s">
        <v>356</v>
      </c>
      <c r="AG9" s="73">
        <v>890.757720249464</v>
      </c>
      <c r="AH9" s="73">
        <v>246.40474844853301</v>
      </c>
      <c r="AI9" s="73">
        <v>13.9030363743263</v>
      </c>
      <c r="AJ9" s="73">
        <v>8.2439448760227201</v>
      </c>
      <c r="AK9" s="73">
        <v>574.37559977252499</v>
      </c>
      <c r="AL9" s="73">
        <v>6.1964975281779298</v>
      </c>
      <c r="AM9" s="73">
        <v>206.38581420195101</v>
      </c>
      <c r="AN9" s="73">
        <v>14920.451551306</v>
      </c>
      <c r="AO9" s="73">
        <v>7.6480907408511003</v>
      </c>
      <c r="AP9" s="73">
        <v>12.979046975980401</v>
      </c>
      <c r="AQ9" s="73">
        <v>5072.3966082985999</v>
      </c>
      <c r="AR9" s="73">
        <v>14.534259901875799</v>
      </c>
      <c r="AS9" s="73">
        <v>137.799821726527</v>
      </c>
      <c r="AT9" s="73">
        <v>9.4785486626084801</v>
      </c>
      <c r="AU9" s="73">
        <v>16.7709792382256</v>
      </c>
      <c r="AV9" s="73">
        <v>345.002316154249</v>
      </c>
      <c r="AW9" s="73">
        <v>2435.7958210499601</v>
      </c>
      <c r="AX9" s="73">
        <v>16.3381881533845</v>
      </c>
      <c r="AY9" s="73">
        <v>51.7837412257986</v>
      </c>
      <c r="AZ9" s="73">
        <f t="shared" si="1"/>
        <v>24987.246334885062</v>
      </c>
      <c r="BA9" s="73">
        <f t="shared" si="2"/>
        <v>10066.794783579062</v>
      </c>
      <c r="BC9" s="66">
        <f t="shared" si="3"/>
        <v>0.45467227260823562</v>
      </c>
      <c r="BD9" s="66">
        <f t="shared" si="3"/>
        <v>0.45894584563225355</v>
      </c>
      <c r="BE9" s="90"/>
      <c r="BF9" s="66">
        <v>0.47522712271559381</v>
      </c>
      <c r="BG9" s="66">
        <v>0.47617743622167136</v>
      </c>
    </row>
    <row r="10" spans="1:59" x14ac:dyDescent="0.25">
      <c r="A10" s="90" t="s">
        <v>357</v>
      </c>
      <c r="B10" s="73">
        <v>106931.64148000001</v>
      </c>
      <c r="C10" s="73">
        <v>36041.800356</v>
      </c>
      <c r="D10" s="90"/>
      <c r="E10" s="90" t="s">
        <v>357</v>
      </c>
      <c r="F10" s="90">
        <v>3196.4162580069101</v>
      </c>
      <c r="G10" s="90">
        <v>887.130832884141</v>
      </c>
      <c r="H10" s="90">
        <v>49.550960324520403</v>
      </c>
      <c r="I10" s="90">
        <v>23.3355664930526</v>
      </c>
      <c r="J10" s="90">
        <v>2061.8140299332499</v>
      </c>
      <c r="K10" s="90">
        <v>19.565552429328001</v>
      </c>
      <c r="L10" s="90">
        <v>738.51396044136504</v>
      </c>
      <c r="M10" s="90">
        <v>106833.03641206</v>
      </c>
      <c r="N10" s="90">
        <v>36060.875932775401</v>
      </c>
      <c r="O10" s="90">
        <v>70772.160479284794</v>
      </c>
      <c r="P10" s="90">
        <v>28.651115606480701</v>
      </c>
      <c r="Q10" s="90">
        <v>46.5647677387743</v>
      </c>
      <c r="R10" s="90">
        <v>18217.1465410032</v>
      </c>
      <c r="S10" s="90">
        <v>51.7060588548091</v>
      </c>
      <c r="T10" s="90">
        <v>480.466806998572</v>
      </c>
      <c r="U10" s="90">
        <v>28.8386809670574</v>
      </c>
      <c r="V10" s="90">
        <v>45.6028632250312</v>
      </c>
      <c r="W10" s="90">
        <v>1202.9151079438</v>
      </c>
      <c r="X10" s="90">
        <v>8744.0064730126596</v>
      </c>
      <c r="Y10" s="90">
        <v>52.682656146210498</v>
      </c>
      <c r="Z10" s="90">
        <v>185.96770076621601</v>
      </c>
      <c r="AA10" s="90"/>
      <c r="AB10" s="40">
        <f t="shared" si="0"/>
        <v>-9.2213180846428399E-4</v>
      </c>
      <c r="AC10" s="40">
        <f t="shared" si="0"/>
        <v>5.292625947367843E-4</v>
      </c>
      <c r="AD10" s="90"/>
      <c r="AE10" s="73">
        <v>147</v>
      </c>
      <c r="AF10" s="73" t="s">
        <v>357</v>
      </c>
      <c r="AG10" s="73">
        <v>1538.0022426964499</v>
      </c>
      <c r="AH10" s="73">
        <v>426.123206757388</v>
      </c>
      <c r="AI10" s="73">
        <v>23.795502139286999</v>
      </c>
      <c r="AJ10" s="73">
        <v>10.740566550340899</v>
      </c>
      <c r="AK10" s="73">
        <v>991.92397570537298</v>
      </c>
      <c r="AL10" s="73">
        <v>9.2852190494371296</v>
      </c>
      <c r="AM10" s="73">
        <v>355.198777370671</v>
      </c>
      <c r="AN10" s="73">
        <v>35541.737839078902</v>
      </c>
      <c r="AO10" s="73">
        <v>13.6462859887287</v>
      </c>
      <c r="AP10" s="73">
        <v>22.402042477827301</v>
      </c>
      <c r="AQ10" s="73">
        <v>8761.1450112148304</v>
      </c>
      <c r="AR10" s="73">
        <v>24.819576860647398</v>
      </c>
      <c r="AS10" s="73">
        <v>229.84584355810199</v>
      </c>
      <c r="AT10" s="73">
        <v>13.694733876272</v>
      </c>
      <c r="AU10" s="73">
        <v>21.4590550790092</v>
      </c>
      <c r="AV10" s="73">
        <v>575.47050095898601</v>
      </c>
      <c r="AW10" s="73">
        <v>4206.8325092884297</v>
      </c>
      <c r="AX10" s="73">
        <v>24.9916342604193</v>
      </c>
      <c r="AY10" s="73">
        <v>89.467639845628</v>
      </c>
      <c r="AZ10" s="73">
        <f t="shared" si="1"/>
        <v>52880.582162756735</v>
      </c>
      <c r="BA10" s="73">
        <f t="shared" si="2"/>
        <v>17338.844323677833</v>
      </c>
      <c r="BC10" s="66">
        <f t="shared" si="3"/>
        <v>0.49498342402994017</v>
      </c>
      <c r="BD10" s="66">
        <f t="shared" si="3"/>
        <v>0.48082149629423493</v>
      </c>
      <c r="BE10" s="90"/>
      <c r="BF10" s="66">
        <v>0.50158903316518466</v>
      </c>
      <c r="BG10" s="66">
        <v>0.50296926159934452</v>
      </c>
    </row>
    <row r="11" spans="1:59" x14ac:dyDescent="0.25">
      <c r="A11" s="90" t="s">
        <v>358</v>
      </c>
      <c r="B11" s="73">
        <v>101326.82527</v>
      </c>
      <c r="C11" s="73">
        <v>25991.263647</v>
      </c>
      <c r="D11" s="90"/>
      <c r="E11" s="90" t="s">
        <v>358</v>
      </c>
      <c r="F11" s="90">
        <v>1757.2725495044499</v>
      </c>
      <c r="G11" s="90">
        <v>516.68033387820503</v>
      </c>
      <c r="H11" s="90">
        <v>29.784345412765798</v>
      </c>
      <c r="I11" s="90">
        <v>42.3979974504648</v>
      </c>
      <c r="J11" s="90">
        <v>1139.91286627567</v>
      </c>
      <c r="K11" s="90">
        <v>19.965439376643101</v>
      </c>
      <c r="L11" s="90">
        <v>416.50055841575801</v>
      </c>
      <c r="M11" s="90">
        <v>69972.546029862802</v>
      </c>
      <c r="N11" s="90">
        <v>20468.3219406594</v>
      </c>
      <c r="O11" s="90">
        <v>49504.224089203301</v>
      </c>
      <c r="P11" s="90">
        <v>19.977099652828699</v>
      </c>
      <c r="Q11" s="90">
        <v>25.787245150223999</v>
      </c>
      <c r="R11" s="90">
        <v>10199.9073875668</v>
      </c>
      <c r="S11" s="90">
        <v>31.679061154251801</v>
      </c>
      <c r="T11" s="90">
        <v>340.51422615971302</v>
      </c>
      <c r="U11" s="90">
        <v>30.758865728269299</v>
      </c>
      <c r="V11" s="90">
        <v>65.954865880608693</v>
      </c>
      <c r="W11" s="90">
        <v>852.17094520323803</v>
      </c>
      <c r="X11" s="90">
        <v>4824.1455781613404</v>
      </c>
      <c r="Y11" s="90">
        <v>52.426371516283801</v>
      </c>
      <c r="Z11" s="90">
        <v>102.48620417186299</v>
      </c>
      <c r="AA11" s="90"/>
      <c r="AB11" s="40">
        <f t="shared" si="0"/>
        <v>-0.30943710272762598</v>
      </c>
      <c r="AC11" s="40">
        <f t="shared" si="0"/>
        <v>-0.21249223513525001</v>
      </c>
      <c r="AD11" s="90"/>
      <c r="AE11" s="73">
        <v>148</v>
      </c>
      <c r="AF11" s="73" t="s">
        <v>358</v>
      </c>
      <c r="AG11" s="73">
        <v>725.748743564959</v>
      </c>
      <c r="AH11" s="73">
        <v>208.26056347880899</v>
      </c>
      <c r="AI11" s="73">
        <v>12.1276046318275</v>
      </c>
      <c r="AJ11" s="73">
        <v>16.579377413261401</v>
      </c>
      <c r="AK11" s="73">
        <v>469.60837020088701</v>
      </c>
      <c r="AL11" s="73">
        <v>8.2919777560819892</v>
      </c>
      <c r="AM11" s="73">
        <v>171.60052256254301</v>
      </c>
      <c r="AN11" s="73">
        <v>19096.767782907998</v>
      </c>
      <c r="AO11" s="73">
        <v>7.1461064265333301</v>
      </c>
      <c r="AP11" s="73">
        <v>10.629594281501401</v>
      </c>
      <c r="AQ11" s="73">
        <v>4181.2402014027302</v>
      </c>
      <c r="AR11" s="73">
        <v>12.869269341107399</v>
      </c>
      <c r="AS11" s="73">
        <v>137.25145120733299</v>
      </c>
      <c r="AT11" s="73">
        <v>13.172816186204599</v>
      </c>
      <c r="AU11" s="73">
        <v>28.703250478380799</v>
      </c>
      <c r="AV11" s="73">
        <v>343.52645929524903</v>
      </c>
      <c r="AW11" s="73">
        <v>1988.58951184991</v>
      </c>
      <c r="AX11" s="73">
        <v>21.372695968119199</v>
      </c>
      <c r="AY11" s="73">
        <v>42.228730100475801</v>
      </c>
      <c r="AZ11" s="73">
        <f t="shared" si="1"/>
        <v>27495.71502905391</v>
      </c>
      <c r="BA11" s="73">
        <f t="shared" si="2"/>
        <v>8398.9472461459118</v>
      </c>
      <c r="BC11" s="66">
        <f t="shared" si="3"/>
        <v>0.39295004382603599</v>
      </c>
      <c r="BD11" s="66">
        <f t="shared" si="3"/>
        <v>0.41033882848313918</v>
      </c>
      <c r="BE11" s="90"/>
      <c r="BF11" s="66">
        <v>0.52683999353512012</v>
      </c>
      <c r="BG11" s="66">
        <v>0.52609861677730207</v>
      </c>
    </row>
    <row r="12" spans="1:59" x14ac:dyDescent="0.25">
      <c r="A12" s="90" t="s">
        <v>359</v>
      </c>
      <c r="B12" s="73">
        <v>12278.041474</v>
      </c>
      <c r="C12" s="73">
        <v>2468.2489780999999</v>
      </c>
      <c r="D12" s="90"/>
      <c r="E12" s="90" t="s">
        <v>359</v>
      </c>
      <c r="F12" s="90">
        <v>89.137928998715694</v>
      </c>
      <c r="G12" s="90">
        <v>51.048371635335599</v>
      </c>
      <c r="H12" s="90">
        <v>2.7305034008957398</v>
      </c>
      <c r="I12" s="90">
        <v>12.5483338857509</v>
      </c>
      <c r="J12" s="90">
        <v>63.472096212787598</v>
      </c>
      <c r="K12" s="90">
        <v>3.0895270896994602</v>
      </c>
      <c r="L12" s="90">
        <v>25.126020323752002</v>
      </c>
      <c r="M12" s="90">
        <v>9364.3745603301195</v>
      </c>
      <c r="N12" s="90">
        <v>1383.6963682348101</v>
      </c>
      <c r="O12" s="90">
        <v>7980.6781920953099</v>
      </c>
      <c r="P12" s="90">
        <v>5.8631886776098296</v>
      </c>
      <c r="Q12" s="90">
        <v>1.4247402105150899</v>
      </c>
      <c r="R12" s="90">
        <v>671.18727952883899</v>
      </c>
      <c r="S12" s="90">
        <v>3.1414910318549101</v>
      </c>
      <c r="T12" s="90">
        <v>47.543443540534597</v>
      </c>
      <c r="U12" s="90">
        <v>3.5494690411679999</v>
      </c>
      <c r="V12" s="90">
        <v>8.1805206776059904</v>
      </c>
      <c r="W12" s="90">
        <v>118.817952644785</v>
      </c>
      <c r="X12" s="90">
        <v>261.91919534466098</v>
      </c>
      <c r="Y12" s="90">
        <v>9.3224530061541895</v>
      </c>
      <c r="Z12" s="90">
        <v>5.5938529841435196</v>
      </c>
      <c r="AA12" s="90"/>
      <c r="AB12" s="40">
        <f t="shared" si="0"/>
        <v>-0.23730714054353585</v>
      </c>
      <c r="AC12" s="40">
        <f t="shared" si="0"/>
        <v>-0.43940162418300804</v>
      </c>
      <c r="AD12" s="90"/>
      <c r="AE12" s="73">
        <v>159</v>
      </c>
      <c r="AF12" s="73" t="s">
        <v>359</v>
      </c>
      <c r="AG12" s="73">
        <v>11.559566646562899</v>
      </c>
      <c r="AH12" s="73">
        <v>5.8367013243724202</v>
      </c>
      <c r="AI12" s="73">
        <v>0.33139041432143801</v>
      </c>
      <c r="AJ12" s="73">
        <v>1.5456606711290699</v>
      </c>
      <c r="AK12" s="73">
        <v>8.0502843363546202</v>
      </c>
      <c r="AL12" s="73">
        <v>0.43095485091559799</v>
      </c>
      <c r="AM12" s="73">
        <v>3.2140852937539299</v>
      </c>
      <c r="AN12" s="73">
        <v>841.21066392288503</v>
      </c>
      <c r="AO12" s="73">
        <v>0.58710819946848603</v>
      </c>
      <c r="AP12" s="73">
        <v>0.181802028199959</v>
      </c>
      <c r="AQ12" s="73">
        <v>82.265723028701004</v>
      </c>
      <c r="AR12" s="73">
        <v>0.37961424954209699</v>
      </c>
      <c r="AS12" s="73">
        <v>5.7904168330924</v>
      </c>
      <c r="AT12" s="73">
        <v>0.57512168804681796</v>
      </c>
      <c r="AU12" s="73">
        <v>1.4057092540968701</v>
      </c>
      <c r="AV12" s="73">
        <v>14.4732646324917</v>
      </c>
      <c r="AW12" s="73">
        <v>33.379390593239599</v>
      </c>
      <c r="AX12" s="73">
        <v>1.2202905859439801</v>
      </c>
      <c r="AY12" s="73">
        <v>0.70994089682293904</v>
      </c>
      <c r="AZ12" s="73">
        <f t="shared" si="1"/>
        <v>1013.1476894499409</v>
      </c>
      <c r="BA12" s="73">
        <f t="shared" si="2"/>
        <v>171.93702552705588</v>
      </c>
      <c r="BC12" s="66">
        <f t="shared" si="3"/>
        <v>0.1081917092190965</v>
      </c>
      <c r="BD12" s="66">
        <f t="shared" si="3"/>
        <v>0.12425921573126408</v>
      </c>
      <c r="BE12" s="90"/>
      <c r="BF12" s="66">
        <v>0.17657247760131489</v>
      </c>
      <c r="BG12" s="66">
        <v>0.19561954893699787</v>
      </c>
    </row>
    <row r="13" spans="1:59" x14ac:dyDescent="0.25">
      <c r="A13" s="90" t="s">
        <v>360</v>
      </c>
      <c r="B13" s="73">
        <v>24.1185428</v>
      </c>
      <c r="C13" s="73">
        <v>2.4140589000000001</v>
      </c>
      <c r="D13" s="90"/>
      <c r="E13" s="90" t="s">
        <v>360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/>
      <c r="AB13" s="40">
        <f t="shared" si="0"/>
        <v>-1</v>
      </c>
      <c r="AC13" s="40">
        <f t="shared" si="0"/>
        <v>-1</v>
      </c>
      <c r="AD13" s="90"/>
      <c r="AZ13" s="73">
        <f t="shared" si="1"/>
        <v>0</v>
      </c>
      <c r="BA13" s="73">
        <f t="shared" si="2"/>
        <v>0</v>
      </c>
      <c r="BC13" s="66" t="e">
        <f t="shared" si="3"/>
        <v>#DIV/0!</v>
      </c>
      <c r="BD13" s="66" t="e">
        <f t="shared" si="3"/>
        <v>#DIV/0!</v>
      </c>
      <c r="BE13" s="90"/>
      <c r="BF13" s="66" t="e">
        <v>#DIV/0!</v>
      </c>
      <c r="BG13" s="66" t="e">
        <v>#DIV/0!</v>
      </c>
    </row>
    <row r="14" spans="1:59" x14ac:dyDescent="0.25">
      <c r="A14" s="90" t="s">
        <v>482</v>
      </c>
      <c r="B14" s="73">
        <v>1044.1912563999999</v>
      </c>
      <c r="C14" s="73">
        <v>104.36439595</v>
      </c>
      <c r="D14" s="90"/>
      <c r="E14" s="90" t="s">
        <v>361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/>
      <c r="AB14" s="40">
        <f t="shared" si="0"/>
        <v>-1</v>
      </c>
      <c r="AC14" s="40">
        <f t="shared" si="0"/>
        <v>-1</v>
      </c>
      <c r="AD14" s="90"/>
      <c r="AZ14" s="73">
        <f t="shared" si="1"/>
        <v>0</v>
      </c>
      <c r="BA14" s="73">
        <f t="shared" ref="BA14" si="4">SUM(AG14:AY14)-AN14</f>
        <v>0</v>
      </c>
      <c r="BC14" s="66" t="e">
        <f t="shared" si="3"/>
        <v>#DIV/0!</v>
      </c>
      <c r="BD14" s="66" t="e">
        <f t="shared" si="3"/>
        <v>#DIV/0!</v>
      </c>
      <c r="BE14" s="90"/>
      <c r="BF14" s="66" t="e">
        <v>#DIV/0!</v>
      </c>
      <c r="BG14" s="66" t="e">
        <v>#DIV/0!</v>
      </c>
    </row>
    <row r="15" spans="1:59" x14ac:dyDescent="0.25">
      <c r="A15" s="91" t="s">
        <v>362</v>
      </c>
      <c r="B15" s="73">
        <v>1281.1267281999999</v>
      </c>
      <c r="C15" s="73">
        <v>152.67324192999999</v>
      </c>
      <c r="D15" s="90"/>
      <c r="E15" s="90" t="s">
        <v>362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/>
      <c r="AB15" s="40">
        <f t="shared" si="0"/>
        <v>-1</v>
      </c>
      <c r="AC15" s="40">
        <f t="shared" si="0"/>
        <v>-1</v>
      </c>
      <c r="AD15" s="90"/>
      <c r="BC15" s="66" t="e">
        <f t="shared" si="3"/>
        <v>#DIV/0!</v>
      </c>
      <c r="BD15" s="66" t="e">
        <f t="shared" si="3"/>
        <v>#DIV/0!</v>
      </c>
      <c r="BE15" s="90"/>
      <c r="BF15" s="66" t="e">
        <v>#DIV/0!</v>
      </c>
      <c r="BG15" s="66" t="e">
        <v>#DIV/0!</v>
      </c>
    </row>
    <row r="16" spans="1:59" x14ac:dyDescent="0.25">
      <c r="A16" s="73"/>
      <c r="B16" s="90"/>
      <c r="C16" s="90"/>
      <c r="D16" s="90"/>
      <c r="E16" s="90"/>
      <c r="BC16" s="90"/>
      <c r="BD16" s="90"/>
      <c r="BE16" s="90"/>
      <c r="BF16" s="90"/>
      <c r="BG16" s="90"/>
    </row>
    <row r="17" spans="1:78" x14ac:dyDescent="0.25">
      <c r="A17" s="2"/>
      <c r="B17" s="90"/>
      <c r="C17" s="90"/>
      <c r="D17" s="90"/>
      <c r="E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</row>
    <row r="18" spans="1:78" x14ac:dyDescent="0.25">
      <c r="A18" s="2" t="s">
        <v>349</v>
      </c>
      <c r="B18" s="1">
        <f>SUM(B3:B15)</f>
        <v>363348.73673590011</v>
      </c>
      <c r="C18" s="1">
        <f>SUM(C3:C15)</f>
        <v>119969.84893866001</v>
      </c>
      <c r="D18" s="90"/>
      <c r="E18" s="90"/>
      <c r="F18" s="1">
        <f>SUM(F3:F15)</f>
        <v>9868.6107685876905</v>
      </c>
      <c r="G18" s="1">
        <f t="shared" ref="G18:Z18" si="5">SUM(G3:G15)</f>
        <v>2823.3736789658342</v>
      </c>
      <c r="H18" s="1">
        <f t="shared" si="5"/>
        <v>160.75620787483976</v>
      </c>
      <c r="I18" s="1">
        <f t="shared" si="5"/>
        <v>163.81600139310572</v>
      </c>
      <c r="J18" s="1">
        <f t="shared" si="5"/>
        <v>6384.2923731708097</v>
      </c>
      <c r="K18" s="1">
        <f t="shared" si="5"/>
        <v>89.42671366250417</v>
      </c>
      <c r="L18" s="1">
        <f t="shared" si="5"/>
        <v>2312.58246201766</v>
      </c>
      <c r="M18" s="1">
        <f t="shared" si="5"/>
        <v>326217.06791903469</v>
      </c>
      <c r="N18" s="1">
        <f t="shared" si="5"/>
        <v>113287.2793431842</v>
      </c>
      <c r="O18" s="1">
        <f t="shared" si="5"/>
        <v>212929.78857585049</v>
      </c>
      <c r="P18" s="1">
        <f t="shared" si="5"/>
        <v>100.29805304622478</v>
      </c>
      <c r="Q18" s="1">
        <f t="shared" si="5"/>
        <v>144.32823634224007</v>
      </c>
      <c r="R18" s="1">
        <f t="shared" si="5"/>
        <v>56784.558399348825</v>
      </c>
      <c r="S18" s="1">
        <f t="shared" si="5"/>
        <v>169.58927028844295</v>
      </c>
      <c r="T18" s="1">
        <f t="shared" si="5"/>
        <v>1719.1130548084643</v>
      </c>
      <c r="U18" s="1">
        <f t="shared" si="5"/>
        <v>136.51735792469205</v>
      </c>
      <c r="V18" s="1">
        <f t="shared" si="5"/>
        <v>271.27385371232305</v>
      </c>
      <c r="W18" s="1">
        <f t="shared" si="5"/>
        <v>4303.012663801489</v>
      </c>
      <c r="X18" s="1">
        <f t="shared" si="5"/>
        <v>27044.860719050779</v>
      </c>
      <c r="Y18" s="1">
        <f t="shared" si="5"/>
        <v>236.06534130758087</v>
      </c>
      <c r="Z18" s="1">
        <f t="shared" si="5"/>
        <v>574.80418788061752</v>
      </c>
      <c r="AA18" s="1"/>
      <c r="AD18" s="1"/>
      <c r="AG18" s="1">
        <f t="shared" ref="AG18:BA18" si="6">SUM(AG3:AG15)</f>
        <v>4072.8355157358997</v>
      </c>
      <c r="AH18" s="1">
        <f t="shared" si="6"/>
        <v>1143.9093649410904</v>
      </c>
      <c r="AI18" s="1">
        <f t="shared" si="6"/>
        <v>65.033826918978306</v>
      </c>
      <c r="AJ18" s="1">
        <f t="shared" si="6"/>
        <v>54.543273289833422</v>
      </c>
      <c r="AK18" s="1">
        <f t="shared" si="6"/>
        <v>2630.0557232588321</v>
      </c>
      <c r="AL18" s="1">
        <f t="shared" si="6"/>
        <v>33.518209338266409</v>
      </c>
      <c r="AM18" s="1">
        <f t="shared" si="6"/>
        <v>949.64163300094094</v>
      </c>
      <c r="AN18" s="1">
        <f t="shared" si="6"/>
        <v>85864.331064335071</v>
      </c>
      <c r="AO18" s="1">
        <f t="shared" si="6"/>
        <v>37.554910357458624</v>
      </c>
      <c r="AP18" s="1">
        <f t="shared" si="6"/>
        <v>59.453584524880789</v>
      </c>
      <c r="AQ18" s="1">
        <f t="shared" si="6"/>
        <v>23302.469923616838</v>
      </c>
      <c r="AR18" s="1">
        <f t="shared" si="6"/>
        <v>68.327967140922837</v>
      </c>
      <c r="AS18" s="1">
        <f t="shared" si="6"/>
        <v>673.74672612507652</v>
      </c>
      <c r="AT18" s="1">
        <f t="shared" si="6"/>
        <v>51.658644191452353</v>
      </c>
      <c r="AU18" s="1">
        <f t="shared" si="6"/>
        <v>99.4725035539808</v>
      </c>
      <c r="AV18" s="1">
        <f t="shared" si="6"/>
        <v>1686.6235527972638</v>
      </c>
      <c r="AW18" s="1">
        <f t="shared" si="6"/>
        <v>11147.526812116812</v>
      </c>
      <c r="AX18" s="1">
        <f t="shared" si="6"/>
        <v>87.987321223222423</v>
      </c>
      <c r="AY18" s="1">
        <f t="shared" si="6"/>
        <v>236.93024745121616</v>
      </c>
      <c r="AZ18" s="1">
        <f t="shared" si="6"/>
        <v>132265.62080391805</v>
      </c>
      <c r="BA18" s="1">
        <f t="shared" si="6"/>
        <v>46401.289739582971</v>
      </c>
      <c r="BC18" s="17"/>
      <c r="BD18" s="17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</row>
    <row r="19" spans="1:78" x14ac:dyDescent="0.25">
      <c r="A19" s="90"/>
      <c r="B19" s="73"/>
      <c r="C19" s="73"/>
      <c r="D19" s="90"/>
      <c r="E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</row>
    <row r="21" spans="1:78" s="73" customFormat="1" x14ac:dyDescent="0.25">
      <c r="A21" s="90"/>
      <c r="D21" s="90"/>
      <c r="E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</row>
    <row r="22" spans="1:78" s="73" customFormat="1" x14ac:dyDescent="0.25">
      <c r="A22" s="90"/>
      <c r="B22" s="90"/>
      <c r="C22" s="90"/>
      <c r="D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</row>
    <row r="23" spans="1:78" s="73" customFormat="1" x14ac:dyDescent="0.25">
      <c r="A23" s="90"/>
      <c r="B23" s="90"/>
      <c r="C23" s="90"/>
      <c r="D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</row>
    <row r="24" spans="1:78" s="73" customFormat="1" x14ac:dyDescent="0.25">
      <c r="A24" s="90"/>
      <c r="B24" s="90"/>
      <c r="C24" s="90"/>
      <c r="D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</row>
    <row r="25" spans="1:78" s="73" customFormat="1" x14ac:dyDescent="0.25">
      <c r="A25" s="90"/>
      <c r="B25" s="90"/>
      <c r="C25" s="90"/>
      <c r="D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</row>
    <row r="26" spans="1:78" s="73" customFormat="1" x14ac:dyDescent="0.25">
      <c r="A26" s="90"/>
      <c r="B26" s="90"/>
      <c r="C26" s="90"/>
      <c r="D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</row>
    <row r="27" spans="1:78" s="73" customFormat="1" x14ac:dyDescent="0.25">
      <c r="A27" s="90"/>
      <c r="B27" s="90"/>
      <c r="C27" s="90"/>
      <c r="D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</row>
    <row r="28" spans="1:78" s="73" customFormat="1" x14ac:dyDescent="0.25">
      <c r="A28" s="90"/>
      <c r="B28" s="90"/>
      <c r="C28" s="90"/>
      <c r="D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</row>
    <row r="29" spans="1:78" s="73" customFormat="1" x14ac:dyDescent="0.25">
      <c r="A29" s="90"/>
      <c r="B29" s="90"/>
      <c r="C29" s="90"/>
      <c r="D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</row>
    <row r="30" spans="1:78" s="73" customFormat="1" x14ac:dyDescent="0.25">
      <c r="A30" s="90"/>
      <c r="B30" s="90"/>
      <c r="C30" s="90"/>
      <c r="D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</row>
    <row r="31" spans="1:78" s="73" customFormat="1" x14ac:dyDescent="0.25">
      <c r="A31" s="90"/>
      <c r="B31" s="90"/>
      <c r="C31" s="90"/>
      <c r="D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</row>
    <row r="32" spans="1:78" s="73" customFormat="1" x14ac:dyDescent="0.25">
      <c r="A32" s="90"/>
      <c r="B32" s="90"/>
      <c r="C32" s="90"/>
      <c r="D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</row>
    <row r="33" spans="1:78" s="73" customFormat="1" x14ac:dyDescent="0.25">
      <c r="A33" s="90"/>
      <c r="B33" s="90"/>
      <c r="C33" s="90"/>
      <c r="D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</row>
    <row r="34" spans="1:78" s="73" customFormat="1" x14ac:dyDescent="0.25">
      <c r="A34" s="90"/>
      <c r="B34" s="90"/>
      <c r="C34" s="90"/>
      <c r="D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</row>
    <row r="35" spans="1:78" s="73" customFormat="1" x14ac:dyDescent="0.25">
      <c r="A35" s="90"/>
      <c r="B35" s="90"/>
      <c r="C35" s="90"/>
      <c r="D35" s="90"/>
      <c r="AG35" s="28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</row>
    <row r="36" spans="1:78" s="73" customFormat="1" x14ac:dyDescent="0.25">
      <c r="A36" s="90"/>
      <c r="B36" s="90"/>
      <c r="C36" s="90"/>
      <c r="D36" s="90"/>
      <c r="E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</row>
    <row r="37" spans="1:78" s="73" customFormat="1" x14ac:dyDescent="0.25">
      <c r="A37" s="90"/>
      <c r="B37" s="90"/>
      <c r="C37" s="90"/>
      <c r="D37" s="90"/>
      <c r="E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</row>
    <row r="38" spans="1:78" s="73" customFormat="1" x14ac:dyDescent="0.25">
      <c r="A38" s="90"/>
      <c r="B38" s="90"/>
      <c r="C38" s="90"/>
      <c r="D38" s="90"/>
      <c r="E38" s="90"/>
      <c r="F38" s="1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</row>
    <row r="39" spans="1:78" s="73" customFormat="1" x14ac:dyDescent="0.25">
      <c r="A39" s="90"/>
      <c r="B39" s="90"/>
      <c r="C39" s="90"/>
      <c r="D39" s="90"/>
      <c r="E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</row>
    <row r="40" spans="1:78" s="73" customFormat="1" x14ac:dyDescent="0.25">
      <c r="A40" s="90"/>
      <c r="B40" s="90"/>
      <c r="C40" s="90"/>
      <c r="D40" s="90"/>
      <c r="E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</row>
    <row r="41" spans="1:78" s="73" customFormat="1" x14ac:dyDescent="0.25">
      <c r="A41" s="90"/>
      <c r="B41" s="90"/>
      <c r="C41" s="90"/>
      <c r="D41" s="90"/>
      <c r="E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</row>
    <row r="42" spans="1:78" s="73" customFormat="1" x14ac:dyDescent="0.25">
      <c r="A42" s="90"/>
      <c r="B42" s="90"/>
      <c r="C42" s="90"/>
      <c r="D42" s="90"/>
      <c r="E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</row>
    <row r="43" spans="1:78" s="73" customFormat="1" x14ac:dyDescent="0.25">
      <c r="A43" s="90"/>
      <c r="B43" s="90"/>
      <c r="C43" s="90"/>
      <c r="D43" s="90"/>
      <c r="E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</row>
    <row r="44" spans="1:78" s="73" customFormat="1" x14ac:dyDescent="0.25">
      <c r="A44" s="90"/>
      <c r="B44" s="90"/>
      <c r="C44" s="90"/>
      <c r="D44" s="90"/>
      <c r="E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</row>
    <row r="45" spans="1:78" s="73" customFormat="1" x14ac:dyDescent="0.25">
      <c r="A45" s="90"/>
      <c r="B45" s="90"/>
      <c r="C45" s="90"/>
      <c r="D45" s="90"/>
      <c r="E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</row>
    <row r="46" spans="1:78" s="73" customFormat="1" x14ac:dyDescent="0.25">
      <c r="A46" s="90"/>
      <c r="B46" s="90"/>
      <c r="C46" s="90"/>
      <c r="D46" s="90"/>
      <c r="E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</row>
    <row r="47" spans="1:78" s="73" customFormat="1" x14ac:dyDescent="0.25">
      <c r="A47" s="90"/>
      <c r="B47" s="90"/>
      <c r="C47" s="90"/>
      <c r="D47" s="90"/>
      <c r="E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</row>
    <row r="48" spans="1:78" s="73" customFormat="1" x14ac:dyDescent="0.25">
      <c r="A48" s="90"/>
      <c r="B48" s="90"/>
      <c r="C48" s="90"/>
      <c r="D48" s="90"/>
      <c r="E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</row>
    <row r="49" spans="1:78" s="73" customFormat="1" x14ac:dyDescent="0.25">
      <c r="A49" s="90"/>
      <c r="B49" s="90"/>
      <c r="C49" s="90"/>
      <c r="D49" s="90"/>
      <c r="E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</row>
    <row r="50" spans="1:78" s="73" customFormat="1" x14ac:dyDescent="0.25">
      <c r="A50" s="90"/>
      <c r="B50" s="90"/>
      <c r="C50" s="90"/>
      <c r="D50" s="90"/>
      <c r="E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</row>
    <row r="51" spans="1:78" s="73" customFormat="1" x14ac:dyDescent="0.25">
      <c r="A51" s="90"/>
      <c r="B51" s="90"/>
      <c r="C51" s="90"/>
      <c r="D51" s="90"/>
      <c r="E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</row>
    <row r="52" spans="1:78" s="73" customFormat="1" x14ac:dyDescent="0.25">
      <c r="A52" s="90"/>
      <c r="B52" s="90"/>
      <c r="C52" s="90"/>
      <c r="D52" s="90"/>
      <c r="E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</row>
    <row r="53" spans="1:78" s="73" customFormat="1" x14ac:dyDescent="0.25">
      <c r="A53" s="90"/>
      <c r="B53" s="90"/>
      <c r="C53" s="90"/>
      <c r="D53" s="90"/>
      <c r="E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</row>
    <row r="54" spans="1:78" s="73" customFormat="1" x14ac:dyDescent="0.25">
      <c r="A54" s="90"/>
      <c r="B54" s="90"/>
      <c r="C54" s="90"/>
      <c r="D54" s="90"/>
      <c r="E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</row>
    <row r="55" spans="1:78" s="73" customFormat="1" x14ac:dyDescent="0.25">
      <c r="A55" s="90"/>
      <c r="B55" s="90"/>
      <c r="C55" s="90"/>
      <c r="D55" s="90"/>
      <c r="E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</row>
    <row r="56" spans="1:78" s="73" customFormat="1" x14ac:dyDescent="0.25">
      <c r="A56" s="90"/>
      <c r="B56" s="90"/>
      <c r="C56" s="90"/>
      <c r="D56" s="90"/>
      <c r="E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</row>
    <row r="57" spans="1:78" s="73" customFormat="1" x14ac:dyDescent="0.25">
      <c r="A57" s="90"/>
      <c r="B57" s="90"/>
      <c r="C57" s="90"/>
      <c r="D57" s="90"/>
      <c r="E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</row>
    <row r="58" spans="1:78" s="73" customFormat="1" x14ac:dyDescent="0.25">
      <c r="A58" s="90"/>
      <c r="B58" s="90"/>
      <c r="C58" s="90"/>
      <c r="D58" s="90"/>
      <c r="E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</row>
    <row r="59" spans="1:78" s="73" customFormat="1" x14ac:dyDescent="0.25">
      <c r="A59" s="90"/>
      <c r="B59" s="90"/>
      <c r="C59" s="90"/>
      <c r="D59" s="90"/>
      <c r="E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</row>
    <row r="60" spans="1:78" s="73" customFormat="1" x14ac:dyDescent="0.25">
      <c r="A60" s="90"/>
      <c r="B60" s="90"/>
      <c r="C60" s="90"/>
      <c r="D60" s="90"/>
      <c r="E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</row>
    <row r="61" spans="1:78" s="73" customFormat="1" x14ac:dyDescent="0.25">
      <c r="A61" s="90"/>
      <c r="B61" s="90"/>
      <c r="C61" s="90"/>
      <c r="D61" s="90"/>
      <c r="E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</row>
    <row r="62" spans="1:78" s="73" customFormat="1" x14ac:dyDescent="0.25">
      <c r="A62" s="90"/>
      <c r="B62" s="90"/>
      <c r="C62" s="90"/>
      <c r="D62" s="90"/>
      <c r="E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</row>
    <row r="63" spans="1:78" s="73" customFormat="1" x14ac:dyDescent="0.25">
      <c r="A63" s="90"/>
      <c r="B63" s="90"/>
      <c r="C63" s="90"/>
      <c r="D63" s="90"/>
      <c r="E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</row>
    <row r="64" spans="1:78" s="73" customFormat="1" x14ac:dyDescent="0.25">
      <c r="A64" s="90"/>
      <c r="B64" s="90"/>
      <c r="C64" s="90"/>
      <c r="D64" s="90"/>
      <c r="E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</row>
    <row r="65" spans="1:78" s="73" customFormat="1" x14ac:dyDescent="0.25">
      <c r="A65" s="90"/>
      <c r="B65" s="90"/>
      <c r="C65" s="90"/>
      <c r="D65" s="90"/>
      <c r="E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</row>
    <row r="66" spans="1:78" s="73" customFormat="1" x14ac:dyDescent="0.25">
      <c r="A66" s="90"/>
      <c r="B66" s="90"/>
      <c r="C66" s="90"/>
      <c r="D66" s="90"/>
      <c r="E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</row>
    <row r="67" spans="1:78" s="73" customFormat="1" x14ac:dyDescent="0.25">
      <c r="A67" s="90"/>
      <c r="B67" s="90"/>
      <c r="C67" s="90"/>
      <c r="D67" s="90"/>
      <c r="E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</row>
    <row r="68" spans="1:78" s="73" customFormat="1" x14ac:dyDescent="0.25">
      <c r="A68" s="90"/>
      <c r="B68" s="90"/>
      <c r="C68" s="90"/>
      <c r="D68" s="90"/>
      <c r="E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</row>
    <row r="69" spans="1:78" s="73" customFormat="1" x14ac:dyDescent="0.25">
      <c r="A69" s="90"/>
      <c r="B69" s="90"/>
      <c r="C69" s="90"/>
      <c r="D69" s="90"/>
      <c r="E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</row>
    <row r="70" spans="1:78" s="73" customFormat="1" x14ac:dyDescent="0.25">
      <c r="A70" s="90"/>
      <c r="B70" s="90"/>
      <c r="C70" s="90"/>
      <c r="D70" s="90"/>
      <c r="E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</row>
    <row r="71" spans="1:78" s="73" customFormat="1" x14ac:dyDescent="0.25">
      <c r="A71" s="90"/>
      <c r="B71" s="90"/>
      <c r="C71" s="90"/>
      <c r="D71" s="90"/>
      <c r="E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</row>
    <row r="72" spans="1:78" s="73" customFormat="1" x14ac:dyDescent="0.25">
      <c r="A72" s="90"/>
      <c r="B72" s="90"/>
      <c r="C72" s="90"/>
      <c r="D72" s="90"/>
      <c r="E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</row>
    <row r="73" spans="1:78" s="73" customFormat="1" x14ac:dyDescent="0.25">
      <c r="A73" s="90"/>
      <c r="B73" s="90"/>
      <c r="C73" s="90"/>
      <c r="D73" s="90"/>
      <c r="E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321E-104E-45F8-81EC-88EBA6A0D5FE}">
  <dimension ref="A1:CT114"/>
  <sheetViews>
    <sheetView zoomScale="85" zoomScaleNormal="85" workbookViewId="0">
      <pane xSplit="1" ySplit="2" topLeftCell="B3" activePane="bottomRight" state="frozen"/>
      <selection pane="topRight" activeCell="J2" sqref="J2"/>
      <selection pane="bottomLeft" activeCell="J2" sqref="J2"/>
      <selection pane="bottomRight" activeCell="AC33" sqref="AC33"/>
    </sheetView>
  </sheetViews>
  <sheetFormatPr defaultColWidth="9.140625" defaultRowHeight="15" x14ac:dyDescent="0.25"/>
  <cols>
    <col min="1" max="1" width="19.5703125" style="72" bestFit="1" customWidth="1"/>
    <col min="2" max="2" width="11.7109375" style="72" customWidth="1"/>
    <col min="3" max="3" width="10.140625" style="72" customWidth="1"/>
    <col min="4" max="4" width="9.7109375" style="72" customWidth="1"/>
    <col min="5" max="5" width="10.42578125" style="72" customWidth="1"/>
    <col min="6" max="6" width="10.5703125" style="72" customWidth="1"/>
    <col min="7" max="8" width="9.85546875" style="72" customWidth="1"/>
    <col min="9" max="12" width="9.85546875" style="55" customWidth="1"/>
    <col min="13" max="14" width="9.85546875" style="72" customWidth="1"/>
    <col min="15" max="15" width="9.85546875" style="55" customWidth="1"/>
    <col min="16" max="16" width="9.140625" style="72"/>
    <col min="17" max="17" width="17.42578125" style="72" customWidth="1"/>
    <col min="18" max="18" width="7.7109375" style="73" bestFit="1" customWidth="1"/>
    <col min="19" max="19" width="6.7109375" style="72" bestFit="1" customWidth="1"/>
    <col min="20" max="20" width="9.7109375" style="72" bestFit="1" customWidth="1"/>
    <col min="21" max="21" width="7.7109375" style="72" bestFit="1" customWidth="1"/>
    <col min="22" max="22" width="14.5703125" style="72" bestFit="1" customWidth="1"/>
    <col min="23" max="23" width="7.7109375" style="72" bestFit="1" customWidth="1"/>
    <col min="24" max="24" width="7.7109375" style="72" customWidth="1"/>
    <col min="25" max="25" width="6.7109375" style="72" bestFit="1" customWidth="1"/>
    <col min="26" max="26" width="12.85546875" style="72" bestFit="1" customWidth="1"/>
    <col min="27" max="27" width="9.28515625" style="72" bestFit="1" customWidth="1"/>
    <col min="28" max="28" width="10.28515625" style="72" bestFit="1" customWidth="1"/>
    <col min="29" max="29" width="7.7109375" style="72" bestFit="1" customWidth="1"/>
    <col min="30" max="32" width="6.7109375" style="72" bestFit="1" customWidth="1"/>
    <col min="33" max="33" width="6.7109375" style="72" customWidth="1"/>
    <col min="34" max="34" width="7.7109375" style="72" bestFit="1" customWidth="1"/>
    <col min="35" max="35" width="15.42578125" style="72" bestFit="1" customWidth="1"/>
    <col min="36" max="36" width="12.7109375" style="72" bestFit="1" customWidth="1"/>
    <col min="37" max="37" width="6.5703125" style="72" bestFit="1" customWidth="1"/>
    <col min="38" max="39" width="6.7109375" style="72" bestFit="1" customWidth="1"/>
    <col min="40" max="40" width="6.7109375" style="72" customWidth="1"/>
    <col min="41" max="41" width="6.7109375" style="72" bestFit="1" customWidth="1"/>
    <col min="42" max="42" width="7.7109375" style="72" bestFit="1" customWidth="1"/>
    <col min="43" max="43" width="6.7109375" style="72" bestFit="1" customWidth="1"/>
    <col min="44" max="44" width="7.7109375" style="72" bestFit="1" customWidth="1"/>
    <col min="45" max="45" width="10" style="72" bestFit="1" customWidth="1"/>
    <col min="46" max="46" width="9.28515625" style="72" bestFit="1" customWidth="1"/>
    <col min="47" max="47" width="7.7109375" style="72" bestFit="1" customWidth="1"/>
    <col min="48" max="48" width="6.7109375" style="72" bestFit="1" customWidth="1"/>
    <col min="49" max="49" width="7.7109375" style="72" bestFit="1" customWidth="1"/>
    <col min="50" max="50" width="6.7109375" style="72" bestFit="1" customWidth="1"/>
    <col min="51" max="51" width="7.7109375" style="72" bestFit="1" customWidth="1"/>
    <col min="52" max="52" width="4.28515625" style="72" bestFit="1" customWidth="1"/>
    <col min="53" max="53" width="9.28515625" style="72" bestFit="1" customWidth="1"/>
    <col min="54" max="54" width="5.7109375" style="72" bestFit="1" customWidth="1"/>
    <col min="55" max="55" width="6.7109375" style="72" bestFit="1" customWidth="1"/>
    <col min="56" max="56" width="7.7109375" style="72" bestFit="1" customWidth="1"/>
    <col min="57" max="57" width="4.140625" style="72" bestFit="1" customWidth="1"/>
    <col min="58" max="58" width="5.85546875" style="72" bestFit="1" customWidth="1"/>
    <col min="59" max="59" width="6.7109375" style="72" bestFit="1" customWidth="1"/>
    <col min="60" max="61" width="9.28515625" style="72" bestFit="1" customWidth="1"/>
    <col min="62" max="62" width="7.7109375" style="72" bestFit="1" customWidth="1"/>
    <col min="63" max="63" width="5.140625" style="72" bestFit="1" customWidth="1"/>
    <col min="64" max="64" width="5.28515625" style="72" bestFit="1" customWidth="1"/>
    <col min="65" max="65" width="8.7109375" style="72" bestFit="1" customWidth="1"/>
    <col min="66" max="66" width="5.7109375" style="72" bestFit="1" customWidth="1"/>
    <col min="67" max="67" width="7.85546875" style="72" bestFit="1" customWidth="1"/>
    <col min="68" max="68" width="5.85546875" style="72" bestFit="1" customWidth="1"/>
    <col min="69" max="69" width="6" style="72" bestFit="1" customWidth="1"/>
    <col min="70" max="70" width="7.7109375" style="72" bestFit="1" customWidth="1"/>
    <col min="71" max="71" width="6.7109375" style="72" bestFit="1" customWidth="1"/>
    <col min="72" max="72" width="5.7109375" style="72" bestFit="1" customWidth="1"/>
    <col min="73" max="73" width="6.7109375" style="72" bestFit="1" customWidth="1"/>
    <col min="74" max="74" width="4.140625" style="72" bestFit="1" customWidth="1"/>
    <col min="75" max="75" width="7.7109375" style="72" bestFit="1" customWidth="1"/>
    <col min="76" max="76" width="8" style="72" bestFit="1" customWidth="1"/>
    <col min="77" max="77" width="5.28515625" style="72" bestFit="1" customWidth="1"/>
    <col min="78" max="78" width="6.7109375" style="72" bestFit="1" customWidth="1"/>
    <col min="79" max="79" width="7.7109375" style="72" bestFit="1" customWidth="1"/>
    <col min="80" max="80" width="7.7109375" style="72" customWidth="1"/>
    <col min="81" max="82" width="9.28515625" style="72" bestFit="1" customWidth="1"/>
    <col min="83" max="83" width="7.7109375" style="72" bestFit="1" customWidth="1"/>
    <col min="84" max="84" width="6.7109375" style="72" customWidth="1"/>
    <col min="85" max="91" width="9.140625" style="72"/>
    <col min="92" max="95" width="9.140625" style="55"/>
    <col min="96" max="97" width="9.140625" style="72"/>
    <col min="98" max="98" width="9.140625" style="55"/>
    <col min="99" max="16384" width="9.140625" style="72"/>
  </cols>
  <sheetData>
    <row r="1" spans="1:98" x14ac:dyDescent="0.25">
      <c r="A1" s="90"/>
      <c r="B1" s="90" t="s">
        <v>338</v>
      </c>
      <c r="C1" s="90"/>
      <c r="D1" s="90"/>
      <c r="E1" s="90"/>
      <c r="F1" s="90"/>
      <c r="G1" s="90"/>
      <c r="H1" s="90"/>
      <c r="M1" s="90"/>
      <c r="N1" s="90"/>
      <c r="P1" s="90"/>
      <c r="Q1" s="90" t="s">
        <v>377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 t="s">
        <v>376</v>
      </c>
      <c r="CH1" s="90"/>
      <c r="CI1" s="90"/>
      <c r="CJ1" s="90"/>
      <c r="CK1" s="90"/>
      <c r="CL1" s="90"/>
      <c r="CM1" s="90"/>
      <c r="CR1" s="90"/>
      <c r="CS1" s="90"/>
    </row>
    <row r="2" spans="1:98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70" t="s">
        <v>300</v>
      </c>
      <c r="J2" s="70" t="s">
        <v>301</v>
      </c>
      <c r="K2" s="70" t="s">
        <v>302</v>
      </c>
      <c r="L2" s="70" t="s">
        <v>303</v>
      </c>
      <c r="M2" s="70" t="s">
        <v>304</v>
      </c>
      <c r="N2" s="70" t="s">
        <v>305</v>
      </c>
      <c r="O2" s="70" t="s">
        <v>306</v>
      </c>
      <c r="P2" s="90"/>
      <c r="Q2" s="90" t="s">
        <v>307</v>
      </c>
      <c r="R2" s="71" t="s">
        <v>308</v>
      </c>
      <c r="S2" s="90" t="s">
        <v>35</v>
      </c>
      <c r="T2" s="90" t="s">
        <v>37</v>
      </c>
      <c r="U2" s="90" t="s">
        <v>39</v>
      </c>
      <c r="V2" s="90" t="s">
        <v>41</v>
      </c>
      <c r="W2" s="90" t="s">
        <v>43</v>
      </c>
      <c r="X2" s="90" t="s">
        <v>309</v>
      </c>
      <c r="Y2" s="90" t="s">
        <v>45</v>
      </c>
      <c r="Z2" s="90" t="s">
        <v>47</v>
      </c>
      <c r="AA2" s="90" t="s">
        <v>49</v>
      </c>
      <c r="AB2" s="90" t="s">
        <v>53</v>
      </c>
      <c r="AC2" s="90" t="s">
        <v>55</v>
      </c>
      <c r="AD2" s="90" t="s">
        <v>57</v>
      </c>
      <c r="AE2" s="90" t="s">
        <v>59</v>
      </c>
      <c r="AF2" s="90" t="s">
        <v>61</v>
      </c>
      <c r="AG2" s="90" t="s">
        <v>310</v>
      </c>
      <c r="AH2" s="90" t="s">
        <v>63</v>
      </c>
      <c r="AI2" s="90" t="s">
        <v>65</v>
      </c>
      <c r="AJ2" s="90" t="s">
        <v>378</v>
      </c>
      <c r="AK2" s="90" t="s">
        <v>69</v>
      </c>
      <c r="AL2" s="90" t="s">
        <v>71</v>
      </c>
      <c r="AM2" s="90" t="s">
        <v>73</v>
      </c>
      <c r="AN2" s="90" t="s">
        <v>311</v>
      </c>
      <c r="AO2" s="90" t="s">
        <v>75</v>
      </c>
      <c r="AP2" s="90" t="s">
        <v>77</v>
      </c>
      <c r="AQ2" s="90" t="s">
        <v>79</v>
      </c>
      <c r="AR2" s="90" t="s">
        <v>81</v>
      </c>
      <c r="AS2" s="90" t="s">
        <v>83</v>
      </c>
      <c r="AT2" s="90" t="s">
        <v>312</v>
      </c>
      <c r="AU2" s="90" t="s">
        <v>85</v>
      </c>
      <c r="AV2" s="90" t="s">
        <v>87</v>
      </c>
      <c r="AW2" s="90" t="s">
        <v>160</v>
      </c>
      <c r="AX2" s="90" t="s">
        <v>91</v>
      </c>
      <c r="AY2" s="90" t="s">
        <v>93</v>
      </c>
      <c r="AZ2" s="90" t="s">
        <v>95</v>
      </c>
      <c r="BA2" s="90" t="s">
        <v>97</v>
      </c>
      <c r="BB2" s="90" t="s">
        <v>99</v>
      </c>
      <c r="BC2" s="90" t="s">
        <v>101</v>
      </c>
      <c r="BD2" s="90" t="s">
        <v>103</v>
      </c>
      <c r="BE2" s="90" t="s">
        <v>105</v>
      </c>
      <c r="BF2" s="90" t="s">
        <v>107</v>
      </c>
      <c r="BG2" s="90" t="s">
        <v>109</v>
      </c>
      <c r="BH2" s="90" t="s">
        <v>161</v>
      </c>
      <c r="BI2" s="90" t="s">
        <v>162</v>
      </c>
      <c r="BJ2" s="90" t="s">
        <v>111</v>
      </c>
      <c r="BK2" s="90" t="s">
        <v>113</v>
      </c>
      <c r="BL2" s="90" t="s">
        <v>115</v>
      </c>
      <c r="BM2" s="90" t="s">
        <v>117</v>
      </c>
      <c r="BN2" s="90" t="s">
        <v>119</v>
      </c>
      <c r="BO2" s="90" t="s">
        <v>121</v>
      </c>
      <c r="BP2" s="90" t="s">
        <v>123</v>
      </c>
      <c r="BQ2" s="90" t="s">
        <v>125</v>
      </c>
      <c r="BR2" s="90" t="s">
        <v>127</v>
      </c>
      <c r="BS2" s="90" t="s">
        <v>129</v>
      </c>
      <c r="BT2" s="90" t="s">
        <v>131</v>
      </c>
      <c r="BU2" s="90" t="s">
        <v>133</v>
      </c>
      <c r="BV2" s="90" t="s">
        <v>135</v>
      </c>
      <c r="BW2" s="90" t="s">
        <v>139</v>
      </c>
      <c r="BX2" s="90" t="s">
        <v>141</v>
      </c>
      <c r="BY2" s="90" t="s">
        <v>143</v>
      </c>
      <c r="BZ2" s="90" t="s">
        <v>145</v>
      </c>
      <c r="CA2" s="90" t="s">
        <v>147</v>
      </c>
      <c r="CB2" s="90" t="s">
        <v>149</v>
      </c>
      <c r="CC2" s="90" t="s">
        <v>151</v>
      </c>
      <c r="CD2" s="90" t="s">
        <v>153</v>
      </c>
      <c r="CE2" s="90" t="s">
        <v>155</v>
      </c>
      <c r="CF2" s="90"/>
      <c r="CG2" s="90" t="s">
        <v>53</v>
      </c>
      <c r="CH2" s="90" t="s">
        <v>81</v>
      </c>
      <c r="CI2" s="90" t="s">
        <v>160</v>
      </c>
      <c r="CJ2" s="90" t="s">
        <v>161</v>
      </c>
      <c r="CK2" s="90" t="s">
        <v>162</v>
      </c>
      <c r="CL2" s="90" t="s">
        <v>139</v>
      </c>
      <c r="CM2" s="90" t="s">
        <v>163</v>
      </c>
      <c r="CN2" s="55" t="s">
        <v>300</v>
      </c>
      <c r="CO2" s="55" t="s">
        <v>301</v>
      </c>
      <c r="CP2" s="55" t="s">
        <v>302</v>
      </c>
      <c r="CQ2" s="55" t="s">
        <v>303</v>
      </c>
      <c r="CR2" s="90" t="s">
        <v>304</v>
      </c>
      <c r="CS2" s="90" t="s">
        <v>305</v>
      </c>
      <c r="CT2" s="55" t="s">
        <v>306</v>
      </c>
    </row>
    <row r="3" spans="1:98" x14ac:dyDescent="0.25">
      <c r="A3" s="90" t="s">
        <v>165</v>
      </c>
      <c r="B3" s="73">
        <v>664061.41574901785</v>
      </c>
      <c r="C3" s="73">
        <v>10948.910095000678</v>
      </c>
      <c r="D3" s="73">
        <v>12835.19108699979</v>
      </c>
      <c r="E3" s="73">
        <v>71428.303601003339</v>
      </c>
      <c r="F3" s="73">
        <v>60711.248819002147</v>
      </c>
      <c r="G3" s="73">
        <v>6140.0838430002768</v>
      </c>
      <c r="H3" s="73">
        <v>158395.70069199291</v>
      </c>
      <c r="I3" s="73">
        <v>4238.5263639998793</v>
      </c>
      <c r="J3" s="73">
        <v>1773.7820070000685</v>
      </c>
      <c r="K3" s="73">
        <v>10543.590648999858</v>
      </c>
      <c r="L3" s="73">
        <v>6240.2221139998246</v>
      </c>
      <c r="M3" s="73">
        <v>2105.7320669999535</v>
      </c>
      <c r="N3" s="73">
        <v>1592.8579429999354</v>
      </c>
      <c r="O3" s="73">
        <v>1224.6728470000483</v>
      </c>
      <c r="P3" s="90"/>
      <c r="Q3" s="90" t="s">
        <v>165</v>
      </c>
      <c r="R3" s="73">
        <v>9262.1789718182772</v>
      </c>
      <c r="S3" s="73">
        <v>4113.3703405204433</v>
      </c>
      <c r="T3" s="73">
        <v>2105.0327517050432</v>
      </c>
      <c r="U3" s="73">
        <v>4237.1290810238397</v>
      </c>
      <c r="V3" s="73">
        <v>4237.1290810238397</v>
      </c>
      <c r="W3" s="73">
        <v>3712.4535086227611</v>
      </c>
      <c r="X3" s="73">
        <v>584.82706820706528</v>
      </c>
      <c r="Y3" s="73">
        <v>1773.1812933698766</v>
      </c>
      <c r="Z3" s="73">
        <v>1592.3141812094073</v>
      </c>
      <c r="AA3" s="73">
        <v>14851.489152166218</v>
      </c>
      <c r="AB3" s="73">
        <v>663826.35123918531</v>
      </c>
      <c r="AC3" s="73">
        <v>6895.8668249800294</v>
      </c>
      <c r="AD3" s="73">
        <v>1884.1251812834439</v>
      </c>
      <c r="AE3" s="73">
        <v>2268.942763915737</v>
      </c>
      <c r="AF3" s="73">
        <v>74.644657338109141</v>
      </c>
      <c r="AG3" s="73">
        <v>721.5891929844438</v>
      </c>
      <c r="AH3" s="73">
        <v>10540.021074638002</v>
      </c>
      <c r="AI3" s="73">
        <v>10540.021074638002</v>
      </c>
      <c r="AJ3" s="73">
        <v>109878524.06131494</v>
      </c>
      <c r="AK3" s="73">
        <v>0</v>
      </c>
      <c r="AL3" s="73">
        <v>3271.6038322308809</v>
      </c>
      <c r="AM3" s="73">
        <v>878.91096170057881</v>
      </c>
      <c r="AN3" s="73">
        <v>15174.182070057625</v>
      </c>
      <c r="AO3" s="73">
        <v>2188.0542013385898</v>
      </c>
      <c r="AP3" s="73">
        <v>6238.1382302008824</v>
      </c>
      <c r="AQ3" s="73">
        <v>1224.2537951375427</v>
      </c>
      <c r="AR3" s="73">
        <v>10945.036083358744</v>
      </c>
      <c r="AS3" s="73">
        <v>0</v>
      </c>
      <c r="AT3" s="73">
        <v>164467.63922386282</v>
      </c>
      <c r="AU3" s="73">
        <v>11547.862527919218</v>
      </c>
      <c r="AV3" s="73">
        <v>1283.0958701069346</v>
      </c>
      <c r="AW3" s="73">
        <v>12830.958398026158</v>
      </c>
      <c r="AX3" s="73">
        <v>0</v>
      </c>
      <c r="AY3" s="73">
        <v>7912.2505955278921</v>
      </c>
      <c r="AZ3" s="73">
        <v>2.1006052256298329</v>
      </c>
      <c r="BA3" s="73">
        <v>43499.764901679919</v>
      </c>
      <c r="BB3" s="73">
        <v>1.1863570103771557</v>
      </c>
      <c r="BC3" s="73">
        <v>334.06399748419568</v>
      </c>
      <c r="BD3" s="73">
        <v>2291.0528640708353</v>
      </c>
      <c r="BE3" s="73">
        <v>0.81408789489464672</v>
      </c>
      <c r="BF3" s="73">
        <v>0</v>
      </c>
      <c r="BG3" s="73">
        <v>153.45228879226391</v>
      </c>
      <c r="BH3" s="73">
        <v>71406.494257019207</v>
      </c>
      <c r="BI3" s="73">
        <v>60693.209742766849</v>
      </c>
      <c r="BJ3" s="73">
        <v>10713.284514252331</v>
      </c>
      <c r="BK3" s="73">
        <v>1.8415134842474248</v>
      </c>
      <c r="BL3" s="73">
        <v>0.1149628971488726</v>
      </c>
      <c r="BM3" s="73">
        <v>347.16346075960251</v>
      </c>
      <c r="BN3" s="73">
        <v>39.244382566951622</v>
      </c>
      <c r="BO3" s="73">
        <v>23480.632320783519</v>
      </c>
      <c r="BP3" s="73">
        <v>179.27726993656191</v>
      </c>
      <c r="BQ3" s="73">
        <v>73.719756901514017</v>
      </c>
      <c r="BR3" s="73">
        <v>33543.345760908749</v>
      </c>
      <c r="BS3" s="73">
        <v>613.74590108653763</v>
      </c>
      <c r="BT3" s="73">
        <v>1.4247445369720622</v>
      </c>
      <c r="BU3" s="73">
        <v>243.65432371996883</v>
      </c>
      <c r="BV3" s="73">
        <v>0.12104579342251029</v>
      </c>
      <c r="BW3" s="73">
        <v>6138.0050315928929</v>
      </c>
      <c r="BX3" s="73">
        <v>41104.787233956748</v>
      </c>
      <c r="BY3" s="73">
        <v>0</v>
      </c>
      <c r="BZ3" s="73">
        <v>2432.5453558053568</v>
      </c>
      <c r="CA3" s="73">
        <v>7252.8036944815594</v>
      </c>
      <c r="CB3" s="73">
        <v>0</v>
      </c>
      <c r="CC3" s="73">
        <v>24774.496317472091</v>
      </c>
      <c r="CD3" s="73">
        <v>158339.84646968378</v>
      </c>
      <c r="CE3" s="73">
        <v>5322.151766548227</v>
      </c>
      <c r="CF3" s="73"/>
      <c r="CG3" s="40">
        <f t="shared" ref="CG3:CG51" si="0">(AB3-B3)/(B3+1E-50)</f>
        <v>-3.5398007512211154E-4</v>
      </c>
      <c r="CH3" s="40">
        <f t="shared" ref="CH3:CH51" si="1">(AR3-C3)/(C3+1E-50)</f>
        <v>-3.5382623551753035E-4</v>
      </c>
      <c r="CI3" s="40">
        <f t="shared" ref="CI3:CI51" si="2">(AW3-D3)/(D3+1E-50)</f>
        <v>-3.297721821936433E-4</v>
      </c>
      <c r="CJ3" s="40">
        <f t="shared" ref="CJ3:CK34" si="3">(BH3-E3)/(E3+1E-50)</f>
        <v>-3.0533196064628268E-4</v>
      </c>
      <c r="CK3" s="40">
        <f t="shared" si="3"/>
        <v>-2.9712905904930151E-4</v>
      </c>
      <c r="CL3" s="40">
        <f t="shared" ref="CL3:CL51" si="4">(BW3-G3)/(G3+1E-50)</f>
        <v>-3.3856400996116104E-4</v>
      </c>
      <c r="CM3" s="40">
        <f t="shared" ref="CM3:CM51" si="5">(CD3-H3)/(H3+1E-50)</f>
        <v>-3.5262461080143992E-4</v>
      </c>
      <c r="CN3" s="78">
        <f t="shared" ref="CN3:CN51" si="6">(V3-I3)/(I3+1E-50)</f>
        <v>-3.2966244775719535E-4</v>
      </c>
      <c r="CO3" s="78">
        <f t="shared" ref="CO3:CO51" si="7">(Y3-J3)/(J3+1E-50)</f>
        <v>-3.3866260218065966E-4</v>
      </c>
      <c r="CP3" s="78">
        <f t="shared" ref="CP3:CP51" si="8">(AI3-K3)/(K3+1E-50)</f>
        <v>-3.3855395952751767E-4</v>
      </c>
      <c r="CQ3" s="78">
        <f t="shared" ref="CQ3:CQ51" si="9">(AP3-L3)/(L3+1E-50)</f>
        <v>-3.3394385021441294E-4</v>
      </c>
      <c r="CR3" s="77">
        <f>(T3-M3)/(M3+1E-50)</f>
        <v>-3.3210079566610689E-4</v>
      </c>
      <c r="CS3" s="77">
        <f>(Z3-N3)/(N3+1E-50)</f>
        <v>-3.4137494364629189E-4</v>
      </c>
      <c r="CT3" s="78">
        <f t="shared" ref="CT3:CT51" si="10">(AQ3-O3)/(O3+1E-50)</f>
        <v>-3.4217453545411664E-4</v>
      </c>
    </row>
    <row r="4" spans="1:98" x14ac:dyDescent="0.25">
      <c r="A4" s="90" t="s">
        <v>167</v>
      </c>
      <c r="B4" s="73">
        <v>144913.35018899964</v>
      </c>
      <c r="C4" s="73">
        <v>2371.3994239999888</v>
      </c>
      <c r="D4" s="73">
        <v>1773.3031329999887</v>
      </c>
      <c r="E4" s="73">
        <v>14625.212180999839</v>
      </c>
      <c r="F4" s="73">
        <v>12417.514518999886</v>
      </c>
      <c r="G4" s="73">
        <v>1026.062032</v>
      </c>
      <c r="H4" s="73">
        <v>34219.669971999632</v>
      </c>
      <c r="I4" s="73">
        <v>902.87638200000356</v>
      </c>
      <c r="J4" s="73">
        <v>236.81196400000044</v>
      </c>
      <c r="K4" s="73">
        <v>1324.8335380000012</v>
      </c>
      <c r="L4" s="73">
        <v>1211.4985969999984</v>
      </c>
      <c r="M4" s="73">
        <v>280.03077199999939</v>
      </c>
      <c r="N4" s="73">
        <v>141.64142499999897</v>
      </c>
      <c r="O4" s="73">
        <v>250.78407400000091</v>
      </c>
      <c r="P4" s="90"/>
      <c r="Q4" s="90" t="s">
        <v>167</v>
      </c>
      <c r="R4" s="73">
        <v>2785.2520123124286</v>
      </c>
      <c r="S4" s="73">
        <v>489.84814954193791</v>
      </c>
      <c r="T4" s="73">
        <v>280.03068126455918</v>
      </c>
      <c r="U4" s="73">
        <v>902.875991300127</v>
      </c>
      <c r="V4" s="73">
        <v>902.875991300127</v>
      </c>
      <c r="W4" s="73">
        <v>820.50805556851151</v>
      </c>
      <c r="X4" s="73">
        <v>43.603744265235662</v>
      </c>
      <c r="Y4" s="73">
        <v>236.81188590809973</v>
      </c>
      <c r="Z4" s="73">
        <v>141.64136372392272</v>
      </c>
      <c r="AA4" s="73">
        <v>3573.8723626335727</v>
      </c>
      <c r="AB4" s="73">
        <v>144913.30337798802</v>
      </c>
      <c r="AC4" s="73">
        <v>1172.5030945224692</v>
      </c>
      <c r="AD4" s="73">
        <v>476.80497196283613</v>
      </c>
      <c r="AE4" s="73">
        <v>332.9334179022236</v>
      </c>
      <c r="AF4" s="73">
        <v>199.97564515201483</v>
      </c>
      <c r="AG4" s="73">
        <v>315.06011307686128</v>
      </c>
      <c r="AH4" s="73">
        <v>1324.8332000971054</v>
      </c>
      <c r="AI4" s="73">
        <v>1324.8332000971054</v>
      </c>
      <c r="AJ4" s="73">
        <v>18389473.903053071</v>
      </c>
      <c r="AK4" s="73">
        <v>0</v>
      </c>
      <c r="AL4" s="73">
        <v>462.80030919548835</v>
      </c>
      <c r="AM4" s="73">
        <v>81.479586350650678</v>
      </c>
      <c r="AN4" s="73">
        <v>3505.6321632359072</v>
      </c>
      <c r="AO4" s="73">
        <v>559.53119154762487</v>
      </c>
      <c r="AP4" s="73">
        <v>1211.5020382544785</v>
      </c>
      <c r="AQ4" s="73">
        <v>250.78392743903254</v>
      </c>
      <c r="AR4" s="73">
        <v>2371.3986855543244</v>
      </c>
      <c r="AS4" s="73">
        <v>0</v>
      </c>
      <c r="AT4" s="73">
        <v>35351.66548398618</v>
      </c>
      <c r="AU4" s="73">
        <v>1595.9722810992246</v>
      </c>
      <c r="AV4" s="73">
        <v>177.33032447472118</v>
      </c>
      <c r="AW4" s="73">
        <v>1773.3026055739458</v>
      </c>
      <c r="AX4" s="73">
        <v>0</v>
      </c>
      <c r="AY4" s="73">
        <v>1844.6503225729919</v>
      </c>
      <c r="AZ4" s="73">
        <v>0.1260112169193715</v>
      </c>
      <c r="BA4" s="73">
        <v>10103.209127469332</v>
      </c>
      <c r="BB4" s="73">
        <v>6.4267354508727517E-2</v>
      </c>
      <c r="BC4" s="73">
        <v>95.658345261661054</v>
      </c>
      <c r="BD4" s="73">
        <v>976.61376664076238</v>
      </c>
      <c r="BE4" s="73">
        <v>0.15190611152962183</v>
      </c>
      <c r="BF4" s="73">
        <v>0</v>
      </c>
      <c r="BG4" s="73">
        <v>107.70606465020916</v>
      </c>
      <c r="BH4" s="73">
        <v>14624.728439261289</v>
      </c>
      <c r="BI4" s="73">
        <v>12417.031519435672</v>
      </c>
      <c r="BJ4" s="73">
        <v>2207.6969198256147</v>
      </c>
      <c r="BK4" s="73">
        <v>3.9607466632495028</v>
      </c>
      <c r="BL4" s="73">
        <v>4.1074378676896117E-2</v>
      </c>
      <c r="BM4" s="73">
        <v>60.623144584290955</v>
      </c>
      <c r="BN4" s="73">
        <v>48.072289220390537</v>
      </c>
      <c r="BO4" s="73">
        <v>4532.6507762914953</v>
      </c>
      <c r="BP4" s="73">
        <v>21.918181563628146</v>
      </c>
      <c r="BQ4" s="73">
        <v>24.523315697239259</v>
      </c>
      <c r="BR4" s="73">
        <v>6475.2508248152244</v>
      </c>
      <c r="BS4" s="73">
        <v>174.70918827609401</v>
      </c>
      <c r="BT4" s="73">
        <v>0.75819803661877105</v>
      </c>
      <c r="BU4" s="73">
        <v>68.855010655709677</v>
      </c>
      <c r="BV4" s="73">
        <v>5.7596293559748005E-2</v>
      </c>
      <c r="BW4" s="73">
        <v>1026.0616672383253</v>
      </c>
      <c r="BX4" s="73">
        <v>9464.0408619277714</v>
      </c>
      <c r="BY4" s="73">
        <v>0</v>
      </c>
      <c r="BZ4" s="73">
        <v>497.22491922577916</v>
      </c>
      <c r="CA4" s="73">
        <v>1557.8872540934206</v>
      </c>
      <c r="CB4" s="73">
        <v>0</v>
      </c>
      <c r="CC4" s="73">
        <v>5344.8259859202562</v>
      </c>
      <c r="CD4" s="73">
        <v>34219.658859890762</v>
      </c>
      <c r="CE4" s="73">
        <v>1175.1549212908278</v>
      </c>
      <c r="CF4" s="73"/>
      <c r="CG4" s="40">
        <f t="shared" si="0"/>
        <v>-3.2302759931237387E-7</v>
      </c>
      <c r="CH4" s="40">
        <f t="shared" si="1"/>
        <v>-3.1139657745417226E-7</v>
      </c>
      <c r="CI4" s="40">
        <f t="shared" si="2"/>
        <v>-2.9742576614282053E-7</v>
      </c>
      <c r="CJ4" s="40">
        <f t="shared" si="3"/>
        <v>-3.307587832319942E-5</v>
      </c>
      <c r="CK4" s="40">
        <f t="shared" si="3"/>
        <v>-3.8896637767158442E-5</v>
      </c>
      <c r="CL4" s="40">
        <f t="shared" si="4"/>
        <v>-3.5549670816174443E-7</v>
      </c>
      <c r="CM4" s="40">
        <f t="shared" si="5"/>
        <v>-3.2472869783330864E-7</v>
      </c>
      <c r="CN4" s="78">
        <f t="shared" si="6"/>
        <v>-4.3272798397497884E-7</v>
      </c>
      <c r="CO4" s="78">
        <f t="shared" si="7"/>
        <v>-3.2976332529546934E-7</v>
      </c>
      <c r="CP4" s="78">
        <f t="shared" si="8"/>
        <v>-2.5505309619352988E-7</v>
      </c>
      <c r="CQ4" s="78">
        <f t="shared" si="9"/>
        <v>2.8404939870469884E-6</v>
      </c>
      <c r="CR4" s="77">
        <f t="shared" ref="CR4:CR51" si="11">(T4-M4)/(M4+1E-50)</f>
        <v>-3.2401953386112251E-7</v>
      </c>
      <c r="CS4" s="77">
        <f t="shared" ref="CS4:CS51" si="12">(Z4-N4)/(N4+1E-50)</f>
        <v>-4.3261409049062226E-7</v>
      </c>
      <c r="CT4" s="78">
        <f t="shared" si="10"/>
        <v>-5.8441098765642524E-7</v>
      </c>
    </row>
    <row r="5" spans="1:98" x14ac:dyDescent="0.25">
      <c r="A5" s="90" t="s">
        <v>168</v>
      </c>
      <c r="B5" s="73">
        <v>602043.50924903073</v>
      </c>
      <c r="C5" s="73">
        <v>9879.0303770009796</v>
      </c>
      <c r="D5" s="73">
        <v>10104.14312799964</v>
      </c>
      <c r="E5" s="73">
        <v>63767.795479996479</v>
      </c>
      <c r="F5" s="73">
        <v>54337.09713100372</v>
      </c>
      <c r="G5" s="73">
        <v>5094.75254900051</v>
      </c>
      <c r="H5" s="73">
        <v>143678.45430698837</v>
      </c>
      <c r="I5" s="73">
        <v>3697.3405030000854</v>
      </c>
      <c r="J5" s="73">
        <v>1470.5951040000828</v>
      </c>
      <c r="K5" s="73">
        <v>8747.5907479997404</v>
      </c>
      <c r="L5" s="73">
        <v>5223.5478989996518</v>
      </c>
      <c r="M5" s="73">
        <v>1813.2201539998873</v>
      </c>
      <c r="N5" s="73">
        <v>1300.489612999894</v>
      </c>
      <c r="O5" s="73">
        <v>996.57623899994746</v>
      </c>
      <c r="P5" s="90"/>
      <c r="Q5" s="90" t="s">
        <v>168</v>
      </c>
      <c r="R5" s="73">
        <v>8428.3388019132544</v>
      </c>
      <c r="S5" s="73">
        <v>3791.0759548618707</v>
      </c>
      <c r="T5" s="73">
        <v>1813.1368082228371</v>
      </c>
      <c r="U5" s="73">
        <v>3697.1926469482719</v>
      </c>
      <c r="V5" s="73">
        <v>3697.1926469482719</v>
      </c>
      <c r="W5" s="73">
        <v>3601.8768140342099</v>
      </c>
      <c r="X5" s="73">
        <v>532.28781010956322</v>
      </c>
      <c r="Y5" s="73">
        <v>1470.5034745733271</v>
      </c>
      <c r="Z5" s="73">
        <v>1300.3992136993188</v>
      </c>
      <c r="AA5" s="73">
        <v>13830.114490892636</v>
      </c>
      <c r="AB5" s="73">
        <v>601977.12604247197</v>
      </c>
      <c r="AC5" s="73">
        <v>6361.9520616426225</v>
      </c>
      <c r="AD5" s="73">
        <v>1783.961675594639</v>
      </c>
      <c r="AE5" s="73">
        <v>2077.6338600263884</v>
      </c>
      <c r="AF5" s="73">
        <v>67.924662913066328</v>
      </c>
      <c r="AG5" s="73">
        <v>656.62708848649117</v>
      </c>
      <c r="AH5" s="73">
        <v>8747.0474345131261</v>
      </c>
      <c r="AI5" s="73">
        <v>8747.0474345131261</v>
      </c>
      <c r="AJ5" s="73">
        <v>90714060.912594453</v>
      </c>
      <c r="AK5" s="73">
        <v>0</v>
      </c>
      <c r="AL5" s="73">
        <v>3006.2075945272163</v>
      </c>
      <c r="AM5" s="73">
        <v>805.81237118647687</v>
      </c>
      <c r="AN5" s="73">
        <v>13820.519785267732</v>
      </c>
      <c r="AO5" s="73">
        <v>2010.0713518895</v>
      </c>
      <c r="AP5" s="73">
        <v>5223.2609530179216</v>
      </c>
      <c r="AQ5" s="73">
        <v>996.50479647952216</v>
      </c>
      <c r="AR5" s="73">
        <v>9877.9462030390696</v>
      </c>
      <c r="AS5" s="73">
        <v>0</v>
      </c>
      <c r="AT5" s="73">
        <v>149356.7473280532</v>
      </c>
      <c r="AU5" s="73">
        <v>9093.4540078965165</v>
      </c>
      <c r="AV5" s="73">
        <v>1010.3838184906054</v>
      </c>
      <c r="AW5" s="73">
        <v>10103.83782638712</v>
      </c>
      <c r="AX5" s="73">
        <v>0</v>
      </c>
      <c r="AY5" s="73">
        <v>7258.2531154856715</v>
      </c>
      <c r="AZ5" s="73">
        <v>2.1777207867524258</v>
      </c>
      <c r="BA5" s="73">
        <v>40060.554264837512</v>
      </c>
      <c r="BB5" s="73">
        <v>1.4295681218715039</v>
      </c>
      <c r="BC5" s="73">
        <v>396.25366191548585</v>
      </c>
      <c r="BD5" s="73">
        <v>2110.8968437948147</v>
      </c>
      <c r="BE5" s="73">
        <v>0.86831379630395134</v>
      </c>
      <c r="BF5" s="73">
        <v>0</v>
      </c>
      <c r="BG5" s="73">
        <v>216.33580385423031</v>
      </c>
      <c r="BH5" s="73">
        <v>63764.327125665586</v>
      </c>
      <c r="BI5" s="73">
        <v>54334.604934139061</v>
      </c>
      <c r="BJ5" s="73">
        <v>9429.7221915265382</v>
      </c>
      <c r="BK5" s="73">
        <v>2.5575751001945579</v>
      </c>
      <c r="BL5" s="73">
        <v>0.10304820151788223</v>
      </c>
      <c r="BM5" s="73">
        <v>354.38118735616229</v>
      </c>
      <c r="BN5" s="73">
        <v>41.562293872583865</v>
      </c>
      <c r="BO5" s="73">
        <v>20889.120874760934</v>
      </c>
      <c r="BP5" s="73">
        <v>176.86603485771923</v>
      </c>
      <c r="BQ5" s="73">
        <v>68.195886466707464</v>
      </c>
      <c r="BR5" s="73">
        <v>29841.257241554915</v>
      </c>
      <c r="BS5" s="73">
        <v>580.27746863855475</v>
      </c>
      <c r="BT5" s="73">
        <v>1.4147352929777275</v>
      </c>
      <c r="BU5" s="73">
        <v>231.06256220385035</v>
      </c>
      <c r="BV5" s="73">
        <v>0.12158220202053609</v>
      </c>
      <c r="BW5" s="73">
        <v>5094.4362548357831</v>
      </c>
      <c r="BX5" s="73">
        <v>37796.101218641947</v>
      </c>
      <c r="BY5" s="73">
        <v>0</v>
      </c>
      <c r="BZ5" s="73">
        <v>2213.5710199584591</v>
      </c>
      <c r="CA5" s="73">
        <v>6658.1414044836993</v>
      </c>
      <c r="CB5" s="73">
        <v>0</v>
      </c>
      <c r="CC5" s="73">
        <v>22727.647266886284</v>
      </c>
      <c r="CD5" s="73">
        <v>143663.1449513605</v>
      </c>
      <c r="CE5" s="73">
        <v>4885.3875621967481</v>
      </c>
      <c r="CF5" s="73"/>
      <c r="CG5" s="40">
        <f t="shared" si="0"/>
        <v>-1.102631380272952E-4</v>
      </c>
      <c r="CH5" s="40">
        <f t="shared" si="1"/>
        <v>-1.0974497704086522E-4</v>
      </c>
      <c r="CI5" s="40">
        <f t="shared" si="2"/>
        <v>-3.0215487711523E-5</v>
      </c>
      <c r="CJ5" s="40">
        <f t="shared" si="3"/>
        <v>-5.439037534206285E-5</v>
      </c>
      <c r="CK5" s="40">
        <f t="shared" si="3"/>
        <v>-4.586547674144135E-5</v>
      </c>
      <c r="CL5" s="40">
        <f t="shared" si="4"/>
        <v>-6.2082340935090102E-5</v>
      </c>
      <c r="CM5" s="40">
        <f t="shared" si="5"/>
        <v>-1.0655289759139046E-4</v>
      </c>
      <c r="CN5" s="78">
        <f t="shared" si="6"/>
        <v>-3.9989839100167414E-5</v>
      </c>
      <c r="CO5" s="78">
        <f t="shared" si="7"/>
        <v>-6.2307719171905836E-5</v>
      </c>
      <c r="CP5" s="78">
        <f t="shared" si="8"/>
        <v>-6.2110071477519473E-5</v>
      </c>
      <c r="CQ5" s="78">
        <f t="shared" si="9"/>
        <v>-5.4933157937576033E-5</v>
      </c>
      <c r="CR5" s="77">
        <f t="shared" si="11"/>
        <v>-4.5965613643974296E-5</v>
      </c>
      <c r="CS5" s="77">
        <f t="shared" si="12"/>
        <v>-6.9511743632209486E-5</v>
      </c>
      <c r="CT5" s="78">
        <f t="shared" si="10"/>
        <v>-7.1687962876778249E-5</v>
      </c>
    </row>
    <row r="6" spans="1:98" x14ac:dyDescent="0.25">
      <c r="A6" s="90" t="s">
        <v>169</v>
      </c>
      <c r="B6" s="73">
        <v>217390.87936799176</v>
      </c>
      <c r="C6" s="73">
        <v>3528.370724999912</v>
      </c>
      <c r="D6" s="73">
        <v>3235.6652700002342</v>
      </c>
      <c r="E6" s="73">
        <v>23321.133712001447</v>
      </c>
      <c r="F6" s="73">
        <v>20106.55400499902</v>
      </c>
      <c r="G6" s="73">
        <v>1707.5852899999588</v>
      </c>
      <c r="H6" s="73">
        <v>52647.953891997233</v>
      </c>
      <c r="I6" s="73">
        <v>1822.0020010000608</v>
      </c>
      <c r="J6" s="73">
        <v>406.57028099996978</v>
      </c>
      <c r="K6" s="73">
        <v>2312.2487410001477</v>
      </c>
      <c r="L6" s="73">
        <v>2067.2141149999748</v>
      </c>
      <c r="M6" s="73">
        <v>618.66983200001869</v>
      </c>
      <c r="N6" s="73">
        <v>223.66835499998427</v>
      </c>
      <c r="O6" s="73">
        <v>365.81148600001075</v>
      </c>
      <c r="P6" s="90"/>
      <c r="Q6" s="90" t="s">
        <v>169</v>
      </c>
      <c r="R6" s="73">
        <v>3924.3341858992007</v>
      </c>
      <c r="S6" s="73">
        <v>801.35609206559764</v>
      </c>
      <c r="T6" s="73">
        <v>618.77286936759958</v>
      </c>
      <c r="U6" s="73">
        <v>1822.2838695189726</v>
      </c>
      <c r="V6" s="73">
        <v>1822.2838695189726</v>
      </c>
      <c r="W6" s="73">
        <v>1673.8736840142201</v>
      </c>
      <c r="X6" s="73">
        <v>61.692539402038292</v>
      </c>
      <c r="Y6" s="73">
        <v>406.62213263013683</v>
      </c>
      <c r="Z6" s="73">
        <v>223.69349031834886</v>
      </c>
      <c r="AA6" s="73">
        <v>5766.3125019040053</v>
      </c>
      <c r="AB6" s="73">
        <v>217413.20917660679</v>
      </c>
      <c r="AC6" s="73">
        <v>1853.2126708913854</v>
      </c>
      <c r="AD6" s="73">
        <v>832.62025415482924</v>
      </c>
      <c r="AE6" s="73">
        <v>499.08999474727091</v>
      </c>
      <c r="AF6" s="73">
        <v>281.7594677853308</v>
      </c>
      <c r="AG6" s="73">
        <v>443.91001101119122</v>
      </c>
      <c r="AH6" s="73">
        <v>2312.5522460365632</v>
      </c>
      <c r="AI6" s="73">
        <v>2312.5522460365632</v>
      </c>
      <c r="AJ6" s="73">
        <v>29607586.003180832</v>
      </c>
      <c r="AK6" s="73">
        <v>0</v>
      </c>
      <c r="AL6" s="73">
        <v>719.52735747775682</v>
      </c>
      <c r="AM6" s="73">
        <v>128.75536851373852</v>
      </c>
      <c r="AN6" s="73">
        <v>4968.0735307947461</v>
      </c>
      <c r="AO6" s="73">
        <v>832.35260855811316</v>
      </c>
      <c r="AP6" s="73">
        <v>2067.4820503389101</v>
      </c>
      <c r="AQ6" s="73">
        <v>365.84674462050839</v>
      </c>
      <c r="AR6" s="73">
        <v>3528.72757472886</v>
      </c>
      <c r="AS6" s="73">
        <v>0</v>
      </c>
      <c r="AT6" s="73">
        <v>54520.623351686816</v>
      </c>
      <c r="AU6" s="73">
        <v>2912.5001974843062</v>
      </c>
      <c r="AV6" s="73">
        <v>323.6115456346829</v>
      </c>
      <c r="AW6" s="73">
        <v>3236.1117431189905</v>
      </c>
      <c r="AX6" s="73">
        <v>0</v>
      </c>
      <c r="AY6" s="73">
        <v>2734.0706971561917</v>
      </c>
      <c r="AZ6" s="73">
        <v>0.94257250539581261</v>
      </c>
      <c r="BA6" s="73">
        <v>15339.32458252055</v>
      </c>
      <c r="BB6" s="73">
        <v>0.94737109299646705</v>
      </c>
      <c r="BC6" s="73">
        <v>378.38012444143158</v>
      </c>
      <c r="BD6" s="73">
        <v>1748.7214718056409</v>
      </c>
      <c r="BE6" s="73">
        <v>0.48102690529715558</v>
      </c>
      <c r="BF6" s="73">
        <v>0</v>
      </c>
      <c r="BG6" s="73">
        <v>345.32191629722706</v>
      </c>
      <c r="BH6" s="73">
        <v>23323.001390696008</v>
      </c>
      <c r="BI6" s="73">
        <v>20108.121931988026</v>
      </c>
      <c r="BJ6" s="73">
        <v>3214.8794587079819</v>
      </c>
      <c r="BK6" s="73">
        <v>7.9694463253911838</v>
      </c>
      <c r="BL6" s="73">
        <v>6.2607896649525721E-2</v>
      </c>
      <c r="BM6" s="73">
        <v>153.06817741640347</v>
      </c>
      <c r="BN6" s="73">
        <v>86.332688199871029</v>
      </c>
      <c r="BO6" s="73">
        <v>7046.7692240612441</v>
      </c>
      <c r="BP6" s="73">
        <v>78.800644827350524</v>
      </c>
      <c r="BQ6" s="73">
        <v>44.592715924866468</v>
      </c>
      <c r="BR6" s="73">
        <v>10066.970527202278</v>
      </c>
      <c r="BS6" s="73">
        <v>296.59933230675188</v>
      </c>
      <c r="BT6" s="73">
        <v>1.5378736193058744</v>
      </c>
      <c r="BU6" s="73">
        <v>147.10927502427845</v>
      </c>
      <c r="BV6" s="73">
        <v>0.11426844239488083</v>
      </c>
      <c r="BW6" s="73">
        <v>1707.7943990343754</v>
      </c>
      <c r="BX6" s="73">
        <v>14241.754370224387</v>
      </c>
      <c r="BY6" s="73">
        <v>0</v>
      </c>
      <c r="BZ6" s="73">
        <v>700.61817104771853</v>
      </c>
      <c r="CA6" s="73">
        <v>2329.9545721591871</v>
      </c>
      <c r="CB6" s="73">
        <v>0</v>
      </c>
      <c r="CC6" s="73">
        <v>7955.5787084576787</v>
      </c>
      <c r="CD6" s="73">
        <v>52653.626573300928</v>
      </c>
      <c r="CE6" s="73">
        <v>1753.8600958942793</v>
      </c>
      <c r="CF6" s="73"/>
      <c r="CG6" s="40">
        <f t="shared" si="0"/>
        <v>1.0271732043197877E-4</v>
      </c>
      <c r="CH6" s="40">
        <f t="shared" si="1"/>
        <v>1.01137254773015E-4</v>
      </c>
      <c r="CI6" s="40">
        <f t="shared" si="2"/>
        <v>1.3798495255236889E-4</v>
      </c>
      <c r="CJ6" s="40">
        <f t="shared" si="3"/>
        <v>8.0085244466502058E-5</v>
      </c>
      <c r="CK6" s="40">
        <f t="shared" si="3"/>
        <v>7.7980890639751317E-5</v>
      </c>
      <c r="CL6" s="40">
        <f t="shared" si="4"/>
        <v>1.2245891062726789E-4</v>
      </c>
      <c r="CM6" s="40">
        <f t="shared" si="5"/>
        <v>1.0774742196689854E-4</v>
      </c>
      <c r="CN6" s="78">
        <f t="shared" si="6"/>
        <v>1.5470263960032241E-4</v>
      </c>
      <c r="CO6" s="78">
        <f t="shared" si="7"/>
        <v>1.2753423599855799E-4</v>
      </c>
      <c r="CP6" s="78">
        <f t="shared" si="8"/>
        <v>1.3125968285068379E-4</v>
      </c>
      <c r="CQ6" s="78">
        <f t="shared" si="9"/>
        <v>1.2961179830921104E-4</v>
      </c>
      <c r="CR6" s="77">
        <f t="shared" si="11"/>
        <v>1.6654661703448452E-4</v>
      </c>
      <c r="CS6" s="77">
        <f t="shared" si="12"/>
        <v>1.1237762429375467E-4</v>
      </c>
      <c r="CT6" s="78">
        <f t="shared" si="10"/>
        <v>9.6384673109040217E-5</v>
      </c>
    </row>
    <row r="7" spans="1:98" x14ac:dyDescent="0.25">
      <c r="A7" s="90" t="s">
        <v>170</v>
      </c>
      <c r="B7" s="73">
        <v>149165.61606599475</v>
      </c>
      <c r="C7" s="73">
        <v>2418.2854289999314</v>
      </c>
      <c r="D7" s="73">
        <v>2110.4025489999603</v>
      </c>
      <c r="E7" s="73">
        <v>15917.414396999231</v>
      </c>
      <c r="F7" s="73">
        <v>13729.351252999251</v>
      </c>
      <c r="G7" s="73">
        <v>1137.9919129999744</v>
      </c>
      <c r="H7" s="73">
        <v>36112.190840998104</v>
      </c>
      <c r="I7" s="73">
        <v>1495.912236000039</v>
      </c>
      <c r="J7" s="73">
        <v>343.37622599997854</v>
      </c>
      <c r="K7" s="73">
        <v>2484.2463570002019</v>
      </c>
      <c r="L7" s="73">
        <v>2687.2092440002002</v>
      </c>
      <c r="M7" s="73">
        <v>500.58368199998813</v>
      </c>
      <c r="N7" s="73">
        <v>191.77547899998905</v>
      </c>
      <c r="O7" s="73">
        <v>320.50669700000839</v>
      </c>
      <c r="P7" s="90"/>
      <c r="Q7" s="90" t="s">
        <v>170</v>
      </c>
      <c r="R7" s="73">
        <v>2142.0496481831028</v>
      </c>
      <c r="S7" s="73">
        <v>493.78999756861316</v>
      </c>
      <c r="T7" s="73">
        <v>501.23960732875946</v>
      </c>
      <c r="U7" s="73">
        <v>1498.1575893313707</v>
      </c>
      <c r="V7" s="73">
        <v>1498.1575893313707</v>
      </c>
      <c r="W7" s="73">
        <v>1064.2218545527871</v>
      </c>
      <c r="X7" s="73">
        <v>37.063981622028415</v>
      </c>
      <c r="Y7" s="73">
        <v>344.0180813859842</v>
      </c>
      <c r="Z7" s="73">
        <v>192.17361306394682</v>
      </c>
      <c r="AA7" s="73">
        <v>4012.0484688133238</v>
      </c>
      <c r="AB7" s="73">
        <v>149519.21075238241</v>
      </c>
      <c r="AC7" s="73">
        <v>1135.0501226401627</v>
      </c>
      <c r="AD7" s="73">
        <v>596.01939700911225</v>
      </c>
      <c r="AE7" s="73">
        <v>244.48789382330187</v>
      </c>
      <c r="AF7" s="73">
        <v>169.51832513543812</v>
      </c>
      <c r="AG7" s="73">
        <v>130.51073701296323</v>
      </c>
      <c r="AH7" s="73">
        <v>2489.0807496350694</v>
      </c>
      <c r="AI7" s="73">
        <v>2489.0807496350694</v>
      </c>
      <c r="AJ7" s="73">
        <v>19725785.649427626</v>
      </c>
      <c r="AK7" s="73">
        <v>0</v>
      </c>
      <c r="AL7" s="73">
        <v>439.45724449271643</v>
      </c>
      <c r="AM7" s="73">
        <v>78.883365038961642</v>
      </c>
      <c r="AN7" s="73">
        <v>3503.6950311574824</v>
      </c>
      <c r="AO7" s="73">
        <v>505.20116149022977</v>
      </c>
      <c r="AP7" s="73">
        <v>2692.7329925696235</v>
      </c>
      <c r="AQ7" s="73">
        <v>321.23796507849363</v>
      </c>
      <c r="AR7" s="73">
        <v>2424.073875847816</v>
      </c>
      <c r="AS7" s="73">
        <v>0</v>
      </c>
      <c r="AT7" s="73">
        <v>37423.207422741762</v>
      </c>
      <c r="AU7" s="73">
        <v>1902.0007813438272</v>
      </c>
      <c r="AV7" s="73">
        <v>211.33329366975866</v>
      </c>
      <c r="AW7" s="73">
        <v>2113.3340750135867</v>
      </c>
      <c r="AX7" s="73">
        <v>0</v>
      </c>
      <c r="AY7" s="73">
        <v>1759.2801525095767</v>
      </c>
      <c r="AZ7" s="73">
        <v>0.65748122882322779</v>
      </c>
      <c r="BA7" s="73">
        <v>9758.4705706089735</v>
      </c>
      <c r="BB7" s="73">
        <v>0.66250884990382353</v>
      </c>
      <c r="BC7" s="73">
        <v>262.65588858193206</v>
      </c>
      <c r="BD7" s="73">
        <v>1199.0299225725735</v>
      </c>
      <c r="BE7" s="73">
        <v>0.33308287562073896</v>
      </c>
      <c r="BF7" s="73">
        <v>0</v>
      </c>
      <c r="BG7" s="73">
        <v>239.1381985991832</v>
      </c>
      <c r="BH7" s="73">
        <v>15950.680903464845</v>
      </c>
      <c r="BI7" s="73">
        <v>13757.293355247</v>
      </c>
      <c r="BJ7" s="73">
        <v>2193.3875482178391</v>
      </c>
      <c r="BK7" s="73">
        <v>5.4781271856346843</v>
      </c>
      <c r="BL7" s="73">
        <v>4.2755472279634249E-2</v>
      </c>
      <c r="BM7" s="73">
        <v>105.64387876949024</v>
      </c>
      <c r="BN7" s="73">
        <v>59.206275456714998</v>
      </c>
      <c r="BO7" s="73">
        <v>4816.3002115334793</v>
      </c>
      <c r="BP7" s="73">
        <v>54.646680369935567</v>
      </c>
      <c r="BQ7" s="73">
        <v>30.589461865440892</v>
      </c>
      <c r="BR7" s="73">
        <v>6880.5388254876352</v>
      </c>
      <c r="BS7" s="73">
        <v>210.65163698273142</v>
      </c>
      <c r="BT7" s="73">
        <v>1.0572295828193807</v>
      </c>
      <c r="BU7" s="73">
        <v>101.23430945198611</v>
      </c>
      <c r="BV7" s="73">
        <v>7.8517363547677715E-2</v>
      </c>
      <c r="BW7" s="73">
        <v>1140.0746989493873</v>
      </c>
      <c r="BX7" s="73">
        <v>9157.5563975531259</v>
      </c>
      <c r="BY7" s="73">
        <v>0</v>
      </c>
      <c r="BZ7" s="73">
        <v>422.79573141793855</v>
      </c>
      <c r="CA7" s="73">
        <v>1462.6132956599672</v>
      </c>
      <c r="CB7" s="73">
        <v>0</v>
      </c>
      <c r="CC7" s="73">
        <v>5339.7881062455408</v>
      </c>
      <c r="CD7" s="73">
        <v>36194.462529693497</v>
      </c>
      <c r="CE7" s="73">
        <v>1105.8850220872471</v>
      </c>
      <c r="CF7" s="73"/>
      <c r="CG7" s="40">
        <f t="shared" si="0"/>
        <v>2.3704838669470602E-3</v>
      </c>
      <c r="CH7" s="40">
        <f t="shared" si="1"/>
        <v>2.3936160630461324E-3</v>
      </c>
      <c r="CI7" s="40">
        <f t="shared" si="2"/>
        <v>1.3890838101079303E-3</v>
      </c>
      <c r="CJ7" s="40">
        <f t="shared" si="3"/>
        <v>2.0899441100110687E-3</v>
      </c>
      <c r="CK7" s="40">
        <f t="shared" si="3"/>
        <v>2.0352092194920687E-3</v>
      </c>
      <c r="CL7" s="40">
        <f t="shared" si="4"/>
        <v>1.8302291304709685E-3</v>
      </c>
      <c r="CM7" s="40">
        <f t="shared" si="5"/>
        <v>2.2782247983135434E-3</v>
      </c>
      <c r="CN7" s="78">
        <f t="shared" si="6"/>
        <v>1.5009926901430951E-3</v>
      </c>
      <c r="CO7" s="78">
        <f t="shared" si="7"/>
        <v>1.8692481814559262E-3</v>
      </c>
      <c r="CP7" s="78">
        <f t="shared" si="8"/>
        <v>1.9460198145183931E-3</v>
      </c>
      <c r="CQ7" s="78">
        <f t="shared" si="9"/>
        <v>2.0555706935573943E-3</v>
      </c>
      <c r="CR7" s="77">
        <f t="shared" si="11"/>
        <v>1.3103210359368992E-3</v>
      </c>
      <c r="CS7" s="77">
        <f t="shared" si="12"/>
        <v>2.0760425995744337E-3</v>
      </c>
      <c r="CT7" s="78">
        <f t="shared" si="10"/>
        <v>2.2815999956631921E-3</v>
      </c>
    </row>
    <row r="8" spans="1:98" x14ac:dyDescent="0.25">
      <c r="A8" s="90" t="s">
        <v>171</v>
      </c>
      <c r="B8" s="73">
        <v>1896.7571430000005</v>
      </c>
      <c r="C8" s="73">
        <v>31.163008000000005</v>
      </c>
      <c r="D8" s="73">
        <v>27.544668000000001</v>
      </c>
      <c r="E8" s="73">
        <v>194.44094299999995</v>
      </c>
      <c r="F8" s="73">
        <v>164.780463</v>
      </c>
      <c r="G8" s="73">
        <v>14.76286</v>
      </c>
      <c r="H8" s="73">
        <v>447.968209</v>
      </c>
      <c r="I8" s="73">
        <v>9.6677209999999985</v>
      </c>
      <c r="J8" s="73">
        <v>4.2682770000000003</v>
      </c>
      <c r="K8" s="73">
        <v>25.353252000000005</v>
      </c>
      <c r="L8" s="73">
        <v>14.871093</v>
      </c>
      <c r="M8" s="73">
        <v>4.8715640000000002</v>
      </c>
      <c r="N8" s="73">
        <v>3.8912190000000004</v>
      </c>
      <c r="O8" s="73">
        <v>3.0013680000000003</v>
      </c>
      <c r="P8" s="90"/>
      <c r="Q8" s="90" t="s">
        <v>171</v>
      </c>
      <c r="R8" s="73">
        <v>27.298039176970519</v>
      </c>
      <c r="S8" s="73">
        <v>11.934346046903332</v>
      </c>
      <c r="T8" s="73">
        <v>4.8715549108219385</v>
      </c>
      <c r="U8" s="73">
        <v>9.6677208520564157</v>
      </c>
      <c r="V8" s="73">
        <v>9.6677208520564157</v>
      </c>
      <c r="W8" s="73">
        <v>10.062104838042957</v>
      </c>
      <c r="X8" s="73">
        <v>1.7231868838342788</v>
      </c>
      <c r="Y8" s="73">
        <v>4.2682717877277518</v>
      </c>
      <c r="Z8" s="73">
        <v>3.8912171730193954</v>
      </c>
      <c r="AA8" s="73">
        <v>42.529908992322405</v>
      </c>
      <c r="AB8" s="73">
        <v>1896.7565870246974</v>
      </c>
      <c r="AC8" s="73">
        <v>19.982195949999173</v>
      </c>
      <c r="AD8" s="73">
        <v>5.2798672792539563</v>
      </c>
      <c r="AE8" s="73">
        <v>6.6362097395790265</v>
      </c>
      <c r="AF8" s="73">
        <v>0.21999667004256024</v>
      </c>
      <c r="AG8" s="73">
        <v>2.1267073466823194</v>
      </c>
      <c r="AH8" s="73">
        <v>25.353249942382202</v>
      </c>
      <c r="AI8" s="73">
        <v>25.353249942382202</v>
      </c>
      <c r="AJ8" s="73">
        <v>265685.97723507334</v>
      </c>
      <c r="AK8" s="73">
        <v>0</v>
      </c>
      <c r="AL8" s="73">
        <v>9.5276905807525463</v>
      </c>
      <c r="AM8" s="73">
        <v>2.5666837904065871</v>
      </c>
      <c r="AN8" s="73">
        <v>44.673419667076722</v>
      </c>
      <c r="AO8" s="73">
        <v>6.3740496218522127</v>
      </c>
      <c r="AP8" s="73">
        <v>14.871129870864266</v>
      </c>
      <c r="AQ8" s="73">
        <v>3.0013465094918894</v>
      </c>
      <c r="AR8" s="73">
        <v>31.163001262146086</v>
      </c>
      <c r="AS8" s="73">
        <v>0</v>
      </c>
      <c r="AT8" s="73">
        <v>465.56631282483721</v>
      </c>
      <c r="AU8" s="73">
        <v>24.790184604022329</v>
      </c>
      <c r="AV8" s="73">
        <v>2.7544655081378111</v>
      </c>
      <c r="AW8" s="73">
        <v>27.544650112160145</v>
      </c>
      <c r="AX8" s="73">
        <v>0</v>
      </c>
      <c r="AY8" s="73">
        <v>23.090140002866008</v>
      </c>
      <c r="AZ8" s="73">
        <v>4.4038929215099451E-3</v>
      </c>
      <c r="BA8" s="73">
        <v>126.32963512624217</v>
      </c>
      <c r="BB8" s="73">
        <v>1.9772389314197214E-3</v>
      </c>
      <c r="BC8" s="73">
        <v>0.5187915562977784</v>
      </c>
      <c r="BD8" s="73">
        <v>5.5943407353516648</v>
      </c>
      <c r="BE8" s="73">
        <v>2.3785546498233546E-3</v>
      </c>
      <c r="BF8" s="73">
        <v>0</v>
      </c>
      <c r="BG8" s="73">
        <v>0.12545010775089976</v>
      </c>
      <c r="BH8" s="73">
        <v>194.44915791045929</v>
      </c>
      <c r="BI8" s="73">
        <v>164.78868678274</v>
      </c>
      <c r="BJ8" s="73">
        <v>29.660471127719262</v>
      </c>
      <c r="BK8" s="73">
        <v>1.7641110688558562E-3</v>
      </c>
      <c r="BL8" s="73">
        <v>3.5272992829466973E-4</v>
      </c>
      <c r="BM8" s="73">
        <v>1.1768325093558645</v>
      </c>
      <c r="BN8" s="73">
        <v>7.5123706851413993E-2</v>
      </c>
      <c r="BO8" s="73">
        <v>64.280398154731401</v>
      </c>
      <c r="BP8" s="73">
        <v>0.40643094848349565</v>
      </c>
      <c r="BQ8" s="73">
        <v>0.18395987147053805</v>
      </c>
      <c r="BR8" s="73">
        <v>91.827070773877438</v>
      </c>
      <c r="BS8" s="73">
        <v>1.7231945496100574</v>
      </c>
      <c r="BT8" s="73">
        <v>3.2149966103936899E-3</v>
      </c>
      <c r="BU8" s="73">
        <v>0.58584825586842815</v>
      </c>
      <c r="BV8" s="73">
        <v>3.4863859080562401E-4</v>
      </c>
      <c r="BW8" s="73">
        <v>14.762862930934702</v>
      </c>
      <c r="BX8" s="73">
        <v>119.60559238242034</v>
      </c>
      <c r="BY8" s="73">
        <v>0</v>
      </c>
      <c r="BZ8" s="73">
        <v>7.169261145343012</v>
      </c>
      <c r="CA8" s="73">
        <v>21.146727527108588</v>
      </c>
      <c r="CB8" s="73">
        <v>0</v>
      </c>
      <c r="CC8" s="73">
        <v>72.295218591577253</v>
      </c>
      <c r="CD8" s="73">
        <v>447.9680681448657</v>
      </c>
      <c r="CE8" s="73">
        <v>15.519136119314144</v>
      </c>
      <c r="CF8" s="73"/>
      <c r="CG8" s="40">
        <f t="shared" si="0"/>
        <v>-2.9311886613340545E-7</v>
      </c>
      <c r="CH8" s="40">
        <f t="shared" si="1"/>
        <v>-2.1621320763539662E-7</v>
      </c>
      <c r="CI8" s="40">
        <f t="shared" si="2"/>
        <v>-6.494120697499918E-7</v>
      </c>
      <c r="CJ8" s="40">
        <f t="shared" si="3"/>
        <v>4.224887172730943E-5</v>
      </c>
      <c r="CK8" s="40">
        <f t="shared" si="3"/>
        <v>4.9907510819432348E-5</v>
      </c>
      <c r="CL8" s="40">
        <f t="shared" si="4"/>
        <v>1.9853434240046176E-7</v>
      </c>
      <c r="CM8" s="40">
        <f t="shared" si="5"/>
        <v>-3.1443109460637928E-7</v>
      </c>
      <c r="CN8" s="78">
        <f t="shared" si="6"/>
        <v>-1.5302839492146878E-8</v>
      </c>
      <c r="CO8" s="78">
        <f t="shared" si="7"/>
        <v>-1.2211654136969555E-6</v>
      </c>
      <c r="CP8" s="78">
        <f t="shared" si="8"/>
        <v>-8.1157943855272483E-8</v>
      </c>
      <c r="CQ8" s="78">
        <f t="shared" si="9"/>
        <v>2.4793647827860879E-6</v>
      </c>
      <c r="CR8" s="77">
        <f t="shared" si="11"/>
        <v>-1.8657618090924581E-6</v>
      </c>
      <c r="CS8" s="77">
        <f t="shared" si="12"/>
        <v>-4.6951369353001597E-7</v>
      </c>
      <c r="CT8" s="78">
        <f t="shared" si="10"/>
        <v>-7.1602376352530154E-6</v>
      </c>
    </row>
    <row r="9" spans="1:98" x14ac:dyDescent="0.25">
      <c r="A9" s="90" t="s">
        <v>172</v>
      </c>
      <c r="B9" s="73">
        <v>5820.356154000001</v>
      </c>
      <c r="C9" s="73">
        <v>95.048986999999983</v>
      </c>
      <c r="D9" s="73">
        <v>56.451242000000008</v>
      </c>
      <c r="E9" s="73">
        <v>572.27826800000014</v>
      </c>
      <c r="F9" s="73">
        <v>485.22650099999987</v>
      </c>
      <c r="G9" s="73">
        <v>36.711027999999999</v>
      </c>
      <c r="H9" s="73">
        <v>1367.7060719999999</v>
      </c>
      <c r="I9" s="73">
        <v>24.338923000000005</v>
      </c>
      <c r="J9" s="73">
        <v>10.611990999999994</v>
      </c>
      <c r="K9" s="73">
        <v>63.044683999999997</v>
      </c>
      <c r="L9" s="73">
        <v>37.055679999999995</v>
      </c>
      <c r="M9" s="73">
        <v>12.223203000000003</v>
      </c>
      <c r="N9" s="73">
        <v>9.641339999999996</v>
      </c>
      <c r="O9" s="73">
        <v>7.4311639999999972</v>
      </c>
      <c r="P9" s="90"/>
      <c r="Q9" s="90" t="s">
        <v>172</v>
      </c>
      <c r="R9" s="73">
        <v>85.401063377635225</v>
      </c>
      <c r="S9" s="73">
        <v>37.42399368662953</v>
      </c>
      <c r="T9" s="73">
        <v>12.221542500758831</v>
      </c>
      <c r="U9" s="73">
        <v>24.33563855347013</v>
      </c>
      <c r="V9" s="73">
        <v>24.33563855347013</v>
      </c>
      <c r="W9" s="73">
        <v>31.887819647480942</v>
      </c>
      <c r="X9" s="73">
        <v>5.3911635431057618</v>
      </c>
      <c r="Y9" s="73">
        <v>10.610536306533067</v>
      </c>
      <c r="Z9" s="73">
        <v>9.6400284307884281</v>
      </c>
      <c r="AA9" s="73">
        <v>133.63050526263112</v>
      </c>
      <c r="AB9" s="73">
        <v>5819.278999101618</v>
      </c>
      <c r="AC9" s="73">
        <v>62.672514359033713</v>
      </c>
      <c r="AD9" s="73">
        <v>16.644874805168737</v>
      </c>
      <c r="AE9" s="73">
        <v>20.784868314317364</v>
      </c>
      <c r="AF9" s="73">
        <v>0.68825580219553895</v>
      </c>
      <c r="AG9" s="73">
        <v>6.6533401300726984</v>
      </c>
      <c r="AH9" s="73">
        <v>63.036052217419822</v>
      </c>
      <c r="AI9" s="73">
        <v>63.036052217419822</v>
      </c>
      <c r="AJ9" s="73">
        <v>659880.27054680139</v>
      </c>
      <c r="AK9" s="73">
        <v>0</v>
      </c>
      <c r="AL9" s="73">
        <v>29.860356606844245</v>
      </c>
      <c r="AM9" s="73">
        <v>8.0407987824930967</v>
      </c>
      <c r="AN9" s="73">
        <v>139.78206563524307</v>
      </c>
      <c r="AO9" s="73">
        <v>19.975736533518521</v>
      </c>
      <c r="AP9" s="73">
        <v>37.050726209617665</v>
      </c>
      <c r="AQ9" s="73">
        <v>7.4301403888663833</v>
      </c>
      <c r="AR9" s="73">
        <v>95.031502516024844</v>
      </c>
      <c r="AS9" s="73">
        <v>0</v>
      </c>
      <c r="AT9" s="73">
        <v>1422.7251298246777</v>
      </c>
      <c r="AU9" s="73">
        <v>50.801917935151053</v>
      </c>
      <c r="AV9" s="73">
        <v>5.6446653875449879</v>
      </c>
      <c r="AW9" s="73">
        <v>56.446583322696036</v>
      </c>
      <c r="AX9" s="73">
        <v>0</v>
      </c>
      <c r="AY9" s="73">
        <v>72.343376975479089</v>
      </c>
      <c r="AZ9" s="73">
        <v>1.2282429052508582E-2</v>
      </c>
      <c r="BA9" s="73">
        <v>396.09009333487666</v>
      </c>
      <c r="BB9" s="73">
        <v>6.7886176468967187E-3</v>
      </c>
      <c r="BC9" s="73">
        <v>1.4873241764358978</v>
      </c>
      <c r="BD9" s="73">
        <v>14.514440406311833</v>
      </c>
      <c r="BE9" s="73">
        <v>1.0566375766795087E-2</v>
      </c>
      <c r="BF9" s="73">
        <v>0</v>
      </c>
      <c r="BG9" s="73">
        <v>0.45769597667509931</v>
      </c>
      <c r="BH9" s="73">
        <v>572.1980473066684</v>
      </c>
      <c r="BI9" s="73">
        <v>485.16162783324233</v>
      </c>
      <c r="BJ9" s="73">
        <v>87.036419473426022</v>
      </c>
      <c r="BK9" s="73">
        <v>6.7919482795681134E-3</v>
      </c>
      <c r="BL9" s="73">
        <v>1.2436131549794143E-3</v>
      </c>
      <c r="BM9" s="73">
        <v>5.4850268578073926</v>
      </c>
      <c r="BN9" s="73">
        <v>0.1898436228553162</v>
      </c>
      <c r="BO9" s="73">
        <v>189.31745255929053</v>
      </c>
      <c r="BP9" s="73">
        <v>1.1153181919895061</v>
      </c>
      <c r="BQ9" s="73">
        <v>0.50370639726185951</v>
      </c>
      <c r="BR9" s="73">
        <v>270.44328819369809</v>
      </c>
      <c r="BS9" s="73">
        <v>5.4307896904644579</v>
      </c>
      <c r="BT9" s="73">
        <v>8.9235304816547897E-3</v>
      </c>
      <c r="BU9" s="73">
        <v>1.5995506418205767</v>
      </c>
      <c r="BV9" s="73">
        <v>1.3842947138676235E-3</v>
      </c>
      <c r="BW9" s="73">
        <v>36.706014389567727</v>
      </c>
      <c r="BX9" s="73">
        <v>374.89866465569202</v>
      </c>
      <c r="BY9" s="73">
        <v>0</v>
      </c>
      <c r="BZ9" s="73">
        <v>22.428872054372594</v>
      </c>
      <c r="CA9" s="73">
        <v>66.263349869808252</v>
      </c>
      <c r="CB9" s="73">
        <v>0</v>
      </c>
      <c r="CC9" s="73">
        <v>226.50876928322231</v>
      </c>
      <c r="CD9" s="73">
        <v>1367.4547930135529</v>
      </c>
      <c r="CE9" s="73">
        <v>48.628612920881629</v>
      </c>
      <c r="CF9" s="73"/>
      <c r="CG9" s="40">
        <f t="shared" si="0"/>
        <v>-1.8506683609777845E-4</v>
      </c>
      <c r="CH9" s="40">
        <f t="shared" si="1"/>
        <v>-1.8395234422791576E-4</v>
      </c>
      <c r="CI9" s="40">
        <f t="shared" si="2"/>
        <v>-8.252568303053579E-5</v>
      </c>
      <c r="CJ9" s="40">
        <f t="shared" si="3"/>
        <v>-1.401777733271173E-4</v>
      </c>
      <c r="CK9" s="40">
        <f t="shared" si="3"/>
        <v>-1.3369666871829863E-4</v>
      </c>
      <c r="CL9" s="40">
        <f t="shared" si="4"/>
        <v>-1.3656960061896866E-4</v>
      </c>
      <c r="CM9" s="40">
        <f t="shared" si="5"/>
        <v>-1.8372294427234588E-4</v>
      </c>
      <c r="CN9" s="78">
        <f t="shared" si="6"/>
        <v>-1.3494625583371702E-4</v>
      </c>
      <c r="CO9" s="78">
        <f t="shared" si="7"/>
        <v>-1.3708016402645671E-4</v>
      </c>
      <c r="CP9" s="78">
        <f t="shared" si="8"/>
        <v>-1.3691531200591434E-4</v>
      </c>
      <c r="CQ9" s="78">
        <f t="shared" si="9"/>
        <v>-1.3368504861685661E-4</v>
      </c>
      <c r="CR9" s="77">
        <f t="shared" si="11"/>
        <v>-1.3584812762842724E-4</v>
      </c>
      <c r="CS9" s="77">
        <f t="shared" si="12"/>
        <v>-1.3603598789877161E-4</v>
      </c>
      <c r="CT9" s="78">
        <f t="shared" si="10"/>
        <v>-1.3774573318714719E-4</v>
      </c>
    </row>
    <row r="10" spans="1:98" x14ac:dyDescent="0.25">
      <c r="A10" s="90" t="s">
        <v>173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90"/>
      <c r="Q10" s="90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40">
        <f t="shared" si="0"/>
        <v>0</v>
      </c>
      <c r="CH10" s="40">
        <f t="shared" si="1"/>
        <v>0</v>
      </c>
      <c r="CI10" s="40">
        <f t="shared" si="2"/>
        <v>0</v>
      </c>
      <c r="CJ10" s="40">
        <f t="shared" si="3"/>
        <v>0</v>
      </c>
      <c r="CK10" s="40">
        <f t="shared" si="3"/>
        <v>0</v>
      </c>
      <c r="CL10" s="40">
        <f t="shared" si="4"/>
        <v>0</v>
      </c>
      <c r="CM10" s="40">
        <f t="shared" si="5"/>
        <v>0</v>
      </c>
      <c r="CN10" s="78">
        <f t="shared" si="6"/>
        <v>0</v>
      </c>
      <c r="CO10" s="78">
        <f t="shared" si="7"/>
        <v>0</v>
      </c>
      <c r="CP10" s="78">
        <f t="shared" si="8"/>
        <v>0</v>
      </c>
      <c r="CQ10" s="78">
        <f t="shared" si="9"/>
        <v>0</v>
      </c>
      <c r="CR10" s="77">
        <f t="shared" si="11"/>
        <v>0</v>
      </c>
      <c r="CS10" s="77">
        <f t="shared" si="12"/>
        <v>0</v>
      </c>
      <c r="CT10" s="78">
        <f t="shared" si="10"/>
        <v>0</v>
      </c>
    </row>
    <row r="11" spans="1:98" x14ac:dyDescent="0.25">
      <c r="A11" s="90" t="s">
        <v>174</v>
      </c>
      <c r="B11" s="73">
        <v>893484.28508199507</v>
      </c>
      <c r="C11" s="73">
        <v>14755.893363000005</v>
      </c>
      <c r="D11" s="73">
        <v>16902.42184499995</v>
      </c>
      <c r="E11" s="73">
        <v>95100.370870999861</v>
      </c>
      <c r="F11" s="73">
        <v>80593.534409999702</v>
      </c>
      <c r="G11" s="73">
        <v>8155.0778770000252</v>
      </c>
      <c r="H11" s="73">
        <v>212115.96665100101</v>
      </c>
      <c r="I11" s="73">
        <v>5340.4952050000002</v>
      </c>
      <c r="J11" s="73">
        <v>2357.8162149999926</v>
      </c>
      <c r="K11" s="73">
        <v>14005.261331999993</v>
      </c>
      <c r="L11" s="73">
        <v>8214.8646780000254</v>
      </c>
      <c r="M11" s="73">
        <v>2691.0763349999906</v>
      </c>
      <c r="N11" s="73">
        <v>2149.5285000000094</v>
      </c>
      <c r="O11" s="73">
        <v>1657.9696220000121</v>
      </c>
      <c r="P11" s="90"/>
      <c r="Q11" s="90" t="s">
        <v>174</v>
      </c>
      <c r="R11" s="73">
        <v>12610.357106899775</v>
      </c>
      <c r="S11" s="73">
        <v>5513.0824544281249</v>
      </c>
      <c r="T11" s="73">
        <v>2691.0318824793535</v>
      </c>
      <c r="U11" s="73">
        <v>5340.4070568323887</v>
      </c>
      <c r="V11" s="73">
        <v>5340.4070568323887</v>
      </c>
      <c r="W11" s="73">
        <v>4648.201231789918</v>
      </c>
      <c r="X11" s="73">
        <v>796.0346542313697</v>
      </c>
      <c r="Y11" s="73">
        <v>2357.7771467183602</v>
      </c>
      <c r="Z11" s="73">
        <v>2149.4930503760502</v>
      </c>
      <c r="AA11" s="73">
        <v>19646.735123483501</v>
      </c>
      <c r="AB11" s="73">
        <v>893455.68336225732</v>
      </c>
      <c r="AC11" s="73">
        <v>9230.7951477710722</v>
      </c>
      <c r="AD11" s="73">
        <v>2439.0405936827851</v>
      </c>
      <c r="AE11" s="73">
        <v>3065.6054809796419</v>
      </c>
      <c r="AF11" s="73">
        <v>101.62784403534967</v>
      </c>
      <c r="AG11" s="73">
        <v>982.43589627535857</v>
      </c>
      <c r="AH11" s="73">
        <v>14005.031069805847</v>
      </c>
      <c r="AI11" s="73">
        <v>14005.031069805847</v>
      </c>
      <c r="AJ11" s="73">
        <v>146766231.76914743</v>
      </c>
      <c r="AK11" s="73">
        <v>0</v>
      </c>
      <c r="AL11" s="73">
        <v>4401.3278566370163</v>
      </c>
      <c r="AM11" s="73">
        <v>1185.6803632658919</v>
      </c>
      <c r="AN11" s="73">
        <v>20636.933182419572</v>
      </c>
      <c r="AO11" s="73">
        <v>2944.4976846975351</v>
      </c>
      <c r="AP11" s="73">
        <v>8214.7545297788256</v>
      </c>
      <c r="AQ11" s="73">
        <v>1657.9424089313429</v>
      </c>
      <c r="AR11" s="73">
        <v>14755.428911982604</v>
      </c>
      <c r="AS11" s="73">
        <v>0</v>
      </c>
      <c r="AT11" s="73">
        <v>220238.80001807719</v>
      </c>
      <c r="AU11" s="73">
        <v>15212.064252119297</v>
      </c>
      <c r="AV11" s="73">
        <v>1690.2294332595625</v>
      </c>
      <c r="AW11" s="73">
        <v>16902.293685378867</v>
      </c>
      <c r="AX11" s="73">
        <v>0</v>
      </c>
      <c r="AY11" s="73">
        <v>10666.512472257629</v>
      </c>
      <c r="AZ11" s="73">
        <v>2.2906886053355597</v>
      </c>
      <c r="BA11" s="73">
        <v>58358.101778067088</v>
      </c>
      <c r="BB11" s="73">
        <v>0.9323291455365772</v>
      </c>
      <c r="BC11" s="73">
        <v>277.844906743899</v>
      </c>
      <c r="BD11" s="73">
        <v>2968.2594338079771</v>
      </c>
      <c r="BE11" s="73">
        <v>0.79051653066563021</v>
      </c>
      <c r="BF11" s="73">
        <v>0</v>
      </c>
      <c r="BG11" s="73">
        <v>67.341924935707596</v>
      </c>
      <c r="BH11" s="73">
        <v>95102.152502877914</v>
      </c>
      <c r="BI11" s="73">
        <v>80595.724358796477</v>
      </c>
      <c r="BJ11" s="73">
        <v>14506.428144081416</v>
      </c>
      <c r="BK11" s="73">
        <v>0.86635455761533764</v>
      </c>
      <c r="BL11" s="73">
        <v>0.14946213558757032</v>
      </c>
      <c r="BM11" s="73">
        <v>357.0711556361602</v>
      </c>
      <c r="BN11" s="73">
        <v>41.563677731995135</v>
      </c>
      <c r="BO11" s="73">
        <v>31404.560688078742</v>
      </c>
      <c r="BP11" s="73">
        <v>211.22519062786753</v>
      </c>
      <c r="BQ11" s="73">
        <v>94.679493990767028</v>
      </c>
      <c r="BR11" s="73">
        <v>44863.121695152717</v>
      </c>
      <c r="BS11" s="73">
        <v>796.03381495808662</v>
      </c>
      <c r="BT11" s="73">
        <v>1.6614632053557097</v>
      </c>
      <c r="BU11" s="73">
        <v>303.23245731898464</v>
      </c>
      <c r="BV11" s="73">
        <v>0.13292059162316397</v>
      </c>
      <c r="BW11" s="73">
        <v>8154.9434610250901</v>
      </c>
      <c r="BX11" s="73">
        <v>55251.935123842057</v>
      </c>
      <c r="BY11" s="73">
        <v>0</v>
      </c>
      <c r="BZ11" s="73">
        <v>3311.8504633644034</v>
      </c>
      <c r="CA11" s="73">
        <v>9768.7421124477187</v>
      </c>
      <c r="CB11" s="73">
        <v>0</v>
      </c>
      <c r="CC11" s="73">
        <v>33396.849304407857</v>
      </c>
      <c r="CD11" s="73">
        <v>212109.29069505938</v>
      </c>
      <c r="CE11" s="73">
        <v>7169.0809618675094</v>
      </c>
      <c r="CF11" s="73"/>
      <c r="CG11" s="40">
        <f t="shared" si="0"/>
        <v>-3.2011441292587063E-5</v>
      </c>
      <c r="CH11" s="40">
        <f t="shared" si="1"/>
        <v>-3.1475628481083839E-5</v>
      </c>
      <c r="CI11" s="40">
        <f t="shared" si="2"/>
        <v>-7.5823229510035323E-6</v>
      </c>
      <c r="CJ11" s="40">
        <f t="shared" si="3"/>
        <v>1.873422639402765E-5</v>
      </c>
      <c r="CK11" s="40">
        <f t="shared" si="3"/>
        <v>2.7172760356110194E-5</v>
      </c>
      <c r="CL11" s="40">
        <f t="shared" si="4"/>
        <v>-1.6482488207035531E-5</v>
      </c>
      <c r="CM11" s="40">
        <f t="shared" si="5"/>
        <v>-3.1473142013032764E-5</v>
      </c>
      <c r="CN11" s="78">
        <f t="shared" si="6"/>
        <v>-1.6505616844104484E-5</v>
      </c>
      <c r="CO11" s="78">
        <f t="shared" si="7"/>
        <v>-1.6569689097822004E-5</v>
      </c>
      <c r="CP11" s="78">
        <f t="shared" si="8"/>
        <v>-1.6441120853575906E-5</v>
      </c>
      <c r="CQ11" s="78">
        <f t="shared" si="9"/>
        <v>-1.3408403609467068E-5</v>
      </c>
      <c r="CR11" s="77">
        <f t="shared" si="11"/>
        <v>-1.6518491155008815E-5</v>
      </c>
      <c r="CS11" s="77">
        <f t="shared" si="12"/>
        <v>-1.6491813883494062E-5</v>
      </c>
      <c r="CT11" s="78">
        <f t="shared" si="10"/>
        <v>-1.641349051761929E-5</v>
      </c>
    </row>
    <row r="12" spans="1:98" x14ac:dyDescent="0.25">
      <c r="A12" s="90" t="s">
        <v>175</v>
      </c>
      <c r="B12" s="73">
        <v>685273.05472398829</v>
      </c>
      <c r="C12" s="73">
        <v>11321.719234000055</v>
      </c>
      <c r="D12" s="73">
        <v>13191.895573000098</v>
      </c>
      <c r="E12" s="73">
        <v>73142.733781001065</v>
      </c>
      <c r="F12" s="73">
        <v>61985.367850998337</v>
      </c>
      <c r="G12" s="73">
        <v>6324.4854639999239</v>
      </c>
      <c r="H12" s="73">
        <v>162749.71266699937</v>
      </c>
      <c r="I12" s="73">
        <v>4492.6332600000715</v>
      </c>
      <c r="J12" s="73">
        <v>1983.4869470000642</v>
      </c>
      <c r="K12" s="73">
        <v>11781.772883000187</v>
      </c>
      <c r="L12" s="73">
        <v>6910.6649410001028</v>
      </c>
      <c r="M12" s="73">
        <v>2263.8384470000665</v>
      </c>
      <c r="N12" s="73">
        <v>1808.2669900000683</v>
      </c>
      <c r="O12" s="73">
        <v>1394.7485740000618</v>
      </c>
      <c r="P12" s="90"/>
      <c r="Q12" s="90" t="s">
        <v>175</v>
      </c>
      <c r="R12" s="73">
        <v>9656.1394263907223</v>
      </c>
      <c r="S12" s="73">
        <v>4221.5371538507716</v>
      </c>
      <c r="T12" s="73">
        <v>2263.6354943161118</v>
      </c>
      <c r="U12" s="73">
        <v>4141.3965461810221</v>
      </c>
      <c r="V12" s="73">
        <v>4141.3965461810221</v>
      </c>
      <c r="W12" s="73">
        <v>3559.2711276768882</v>
      </c>
      <c r="X12" s="73">
        <v>609.54830000456218</v>
      </c>
      <c r="Y12" s="73">
        <v>1828.4167097464533</v>
      </c>
      <c r="Z12" s="73">
        <v>1808.1052491788403</v>
      </c>
      <c r="AA12" s="73">
        <v>15044.11085190457</v>
      </c>
      <c r="AB12" s="73">
        <v>685173.87353230093</v>
      </c>
      <c r="AC12" s="73">
        <v>7068.3048324425718</v>
      </c>
      <c r="AD12" s="73">
        <v>1867.648750895374</v>
      </c>
      <c r="AE12" s="73">
        <v>2347.4287813684709</v>
      </c>
      <c r="AF12" s="73">
        <v>77.819561114177205</v>
      </c>
      <c r="AG12" s="73">
        <v>752.28140814318294</v>
      </c>
      <c r="AH12" s="73">
        <v>10860.667788803561</v>
      </c>
      <c r="AI12" s="73">
        <v>10860.667788803561</v>
      </c>
      <c r="AJ12" s="73">
        <v>123465524.5100276</v>
      </c>
      <c r="AK12" s="73">
        <v>0</v>
      </c>
      <c r="AL12" s="73">
        <v>3370.2326726904944</v>
      </c>
      <c r="AM12" s="73">
        <v>907.91180303692261</v>
      </c>
      <c r="AN12" s="73">
        <v>15802.336016404257</v>
      </c>
      <c r="AO12" s="73">
        <v>2254.6928611520939</v>
      </c>
      <c r="AP12" s="73">
        <v>6370.4048546412105</v>
      </c>
      <c r="AQ12" s="73">
        <v>1285.7062495870614</v>
      </c>
      <c r="AR12" s="73">
        <v>11320.109174726975</v>
      </c>
      <c r="AS12" s="73">
        <v>0</v>
      </c>
      <c r="AT12" s="73">
        <v>168951.58054560533</v>
      </c>
      <c r="AU12" s="73">
        <v>11872.316843730481</v>
      </c>
      <c r="AV12" s="73">
        <v>1319.1463957360963</v>
      </c>
      <c r="AW12" s="73">
        <v>13191.46323946658</v>
      </c>
      <c r="AX12" s="73">
        <v>0</v>
      </c>
      <c r="AY12" s="73">
        <v>8167.6778434880962</v>
      </c>
      <c r="AZ12" s="73">
        <v>1.7365805926111437</v>
      </c>
      <c r="BA12" s="73">
        <v>44686.599751499176</v>
      </c>
      <c r="BB12" s="73">
        <v>0.72334339390781399</v>
      </c>
      <c r="BC12" s="73">
        <v>209.25987644052975</v>
      </c>
      <c r="BD12" s="73">
        <v>2240.2100913777008</v>
      </c>
      <c r="BE12" s="73">
        <v>0.67615391553088944</v>
      </c>
      <c r="BF12" s="73">
        <v>0</v>
      </c>
      <c r="BG12" s="73">
        <v>50.692794355043908</v>
      </c>
      <c r="BH12" s="73">
        <v>73136.81991139095</v>
      </c>
      <c r="BI12" s="73">
        <v>61980.867470686433</v>
      </c>
      <c r="BJ12" s="73">
        <v>11155.95244070449</v>
      </c>
      <c r="BK12" s="73">
        <v>0.66560648502180431</v>
      </c>
      <c r="BL12" s="73">
        <v>0.11915990901651588</v>
      </c>
      <c r="BM12" s="73">
        <v>314.58499096819281</v>
      </c>
      <c r="BN12" s="73">
        <v>31.081513920093464</v>
      </c>
      <c r="BO12" s="73">
        <v>24157.409367971159</v>
      </c>
      <c r="BP12" s="73">
        <v>160.16183862181629</v>
      </c>
      <c r="BQ12" s="73">
        <v>71.950320216922464</v>
      </c>
      <c r="BR12" s="73">
        <v>34510.085745989745</v>
      </c>
      <c r="BS12" s="73">
        <v>609.54768287926049</v>
      </c>
      <c r="BT12" s="73">
        <v>1.2614246162531624</v>
      </c>
      <c r="BU12" s="73">
        <v>230.13956190806172</v>
      </c>
      <c r="BV12" s="73">
        <v>0.10910000484428531</v>
      </c>
      <c r="BW12" s="73">
        <v>6324.0220040022014</v>
      </c>
      <c r="BX12" s="73">
        <v>42308.111666257057</v>
      </c>
      <c r="BY12" s="73">
        <v>0</v>
      </c>
      <c r="BZ12" s="73">
        <v>2535.9859212733386</v>
      </c>
      <c r="CA12" s="73">
        <v>7480.2274552226136</v>
      </c>
      <c r="CB12" s="73">
        <v>0</v>
      </c>
      <c r="CC12" s="73">
        <v>25572.998633994073</v>
      </c>
      <c r="CD12" s="73">
        <v>162726.571195433</v>
      </c>
      <c r="CE12" s="73">
        <v>5489.5861610428528</v>
      </c>
      <c r="CF12" s="73"/>
      <c r="CG12" s="40">
        <f t="shared" si="0"/>
        <v>-1.4473236763599815E-4</v>
      </c>
      <c r="CH12" s="40">
        <f t="shared" si="1"/>
        <v>-1.4220978632333757E-4</v>
      </c>
      <c r="CI12" s="40">
        <f t="shared" si="2"/>
        <v>-3.2772661906328322E-5</v>
      </c>
      <c r="CJ12" s="40">
        <f t="shared" si="3"/>
        <v>-8.0853822442860689E-5</v>
      </c>
      <c r="CK12" s="40">
        <f t="shared" si="3"/>
        <v>-7.2603913922420066E-5</v>
      </c>
      <c r="CL12" s="40">
        <f t="shared" si="4"/>
        <v>-7.328026925837073E-5</v>
      </c>
      <c r="CM12" s="40">
        <f t="shared" si="5"/>
        <v>-1.4219055251863945E-4</v>
      </c>
      <c r="CN12" s="78">
        <f t="shared" si="6"/>
        <v>-7.8180588864501202E-2</v>
      </c>
      <c r="CO12" s="78">
        <f t="shared" si="7"/>
        <v>-7.8180618979191041E-2</v>
      </c>
      <c r="CP12" s="78">
        <f t="shared" si="8"/>
        <v>-7.8180516917422518E-2</v>
      </c>
      <c r="CQ12" s="78">
        <f t="shared" si="9"/>
        <v>-7.8177728333144528E-2</v>
      </c>
      <c r="CR12" s="77">
        <f t="shared" si="11"/>
        <v>-8.9649808811934808E-5</v>
      </c>
      <c r="CS12" s="77">
        <f t="shared" si="12"/>
        <v>-8.9445210315992305E-5</v>
      </c>
      <c r="CT12" s="78">
        <f t="shared" si="10"/>
        <v>-7.8180631581700105E-2</v>
      </c>
    </row>
    <row r="13" spans="1:98" x14ac:dyDescent="0.25">
      <c r="A13" s="90" t="s">
        <v>176</v>
      </c>
      <c r="B13" s="73">
        <v>274815.59888300911</v>
      </c>
      <c r="C13" s="73">
        <v>4481.3459539999767</v>
      </c>
      <c r="D13" s="73">
        <v>3001.9762420000957</v>
      </c>
      <c r="E13" s="73">
        <v>27602.670084000401</v>
      </c>
      <c r="F13" s="73">
        <v>23503.529697999689</v>
      </c>
      <c r="G13" s="73">
        <v>1833.8017949999924</v>
      </c>
      <c r="H13" s="73">
        <v>65045.824825999662</v>
      </c>
      <c r="I13" s="73">
        <v>2186.9303610000197</v>
      </c>
      <c r="J13" s="73">
        <v>559.53197499998998</v>
      </c>
      <c r="K13" s="73">
        <v>4134.1985410000543</v>
      </c>
      <c r="L13" s="73">
        <v>4601.8644779998667</v>
      </c>
      <c r="M13" s="73">
        <v>688.53602100001842</v>
      </c>
      <c r="N13" s="73">
        <v>330.43665300000754</v>
      </c>
      <c r="O13" s="73">
        <v>582.25616199997705</v>
      </c>
      <c r="P13" s="90"/>
      <c r="Q13" s="90" t="s">
        <v>176</v>
      </c>
      <c r="R13" s="73">
        <v>4205.5937083617619</v>
      </c>
      <c r="S13" s="73">
        <v>840.65472795142909</v>
      </c>
      <c r="T13" s="73">
        <v>690.66729658893826</v>
      </c>
      <c r="U13" s="73">
        <v>2193.8900319638606</v>
      </c>
      <c r="V13" s="73">
        <v>2193.8900319638606</v>
      </c>
      <c r="W13" s="73">
        <v>1489.4205895135835</v>
      </c>
      <c r="X13" s="73">
        <v>72.472984079270333</v>
      </c>
      <c r="Y13" s="73">
        <v>561.39167870706206</v>
      </c>
      <c r="Z13" s="73">
        <v>331.55732527275501</v>
      </c>
      <c r="AA13" s="73">
        <v>7030.1806251174921</v>
      </c>
      <c r="AB13" s="73">
        <v>275783.38056131889</v>
      </c>
      <c r="AC13" s="73">
        <v>1995.3650621696831</v>
      </c>
      <c r="AD13" s="73">
        <v>983.8441051367671</v>
      </c>
      <c r="AE13" s="73">
        <v>445.25541338456287</v>
      </c>
      <c r="AF13" s="73">
        <v>332.82390911796597</v>
      </c>
      <c r="AG13" s="73">
        <v>256.23830551225501</v>
      </c>
      <c r="AH13" s="73">
        <v>4148.047981039289</v>
      </c>
      <c r="AI13" s="73">
        <v>4148.047981039289</v>
      </c>
      <c r="AJ13" s="73">
        <v>32742275.479037903</v>
      </c>
      <c r="AK13" s="73">
        <v>0</v>
      </c>
      <c r="AL13" s="73">
        <v>784.64232373962204</v>
      </c>
      <c r="AM13" s="73">
        <v>138.70690673052644</v>
      </c>
      <c r="AN13" s="73">
        <v>6845.6712376740606</v>
      </c>
      <c r="AO13" s="73">
        <v>940.911880359512</v>
      </c>
      <c r="AP13" s="73">
        <v>4617.4520109994928</v>
      </c>
      <c r="AQ13" s="73">
        <v>584.26584232402729</v>
      </c>
      <c r="AR13" s="73">
        <v>4497.1502908938101</v>
      </c>
      <c r="AS13" s="73">
        <v>0</v>
      </c>
      <c r="AT13" s="73">
        <v>67370.402314632593</v>
      </c>
      <c r="AU13" s="73">
        <v>2710.1257139976974</v>
      </c>
      <c r="AV13" s="73">
        <v>301.12513776206629</v>
      </c>
      <c r="AW13" s="73">
        <v>3011.2508517597626</v>
      </c>
      <c r="AX13" s="73">
        <v>0</v>
      </c>
      <c r="AY13" s="73">
        <v>3297.6304996512031</v>
      </c>
      <c r="AZ13" s="73">
        <v>0.3915410134173295</v>
      </c>
      <c r="BA13" s="73">
        <v>17879.754771575022</v>
      </c>
      <c r="BB13" s="73">
        <v>0.30787334226205243</v>
      </c>
      <c r="BC13" s="73">
        <v>237.3216926081229</v>
      </c>
      <c r="BD13" s="73">
        <v>1958.1068538015952</v>
      </c>
      <c r="BE13" s="73">
        <v>0.34568727968826646</v>
      </c>
      <c r="BF13" s="73">
        <v>0</v>
      </c>
      <c r="BG13" s="73">
        <v>250.22326550141366</v>
      </c>
      <c r="BH13" s="73">
        <v>27696.78056303936</v>
      </c>
      <c r="BI13" s="73">
        <v>23583.171518897307</v>
      </c>
      <c r="BJ13" s="73">
        <v>4113.6090441420447</v>
      </c>
      <c r="BK13" s="73">
        <v>8.0838710587145943</v>
      </c>
      <c r="BL13" s="73">
        <v>8.0666209899193653E-2</v>
      </c>
      <c r="BM13" s="73">
        <v>131.38404646218791</v>
      </c>
      <c r="BN13" s="73">
        <v>94.321052967917225</v>
      </c>
      <c r="BO13" s="73">
        <v>8505.606769512282</v>
      </c>
      <c r="BP13" s="73">
        <v>52.040769814977111</v>
      </c>
      <c r="BQ13" s="73">
        <v>48.342863389165394</v>
      </c>
      <c r="BR13" s="73">
        <v>12150.924730600704</v>
      </c>
      <c r="BS13" s="73">
        <v>355.13479093844268</v>
      </c>
      <c r="BT13" s="73">
        <v>1.5678033371307949</v>
      </c>
      <c r="BU13" s="73">
        <v>144.00269693811069</v>
      </c>
      <c r="BV13" s="73">
        <v>0.11933505971769813</v>
      </c>
      <c r="BW13" s="73">
        <v>1839.8723444289756</v>
      </c>
      <c r="BX13" s="73">
        <v>16928.234474198256</v>
      </c>
      <c r="BY13" s="73">
        <v>0</v>
      </c>
      <c r="BZ13" s="73">
        <v>830.04583343456727</v>
      </c>
      <c r="CA13" s="73">
        <v>2715.256782463533</v>
      </c>
      <c r="CB13" s="73">
        <v>0</v>
      </c>
      <c r="CC13" s="73">
        <v>9991.5284536690742</v>
      </c>
      <c r="CD13" s="73">
        <v>65273.151432287785</v>
      </c>
      <c r="CE13" s="73">
        <v>2057.5595427604067</v>
      </c>
      <c r="CF13" s="73"/>
      <c r="CG13" s="40">
        <f t="shared" si="0"/>
        <v>3.5215674883206753E-3</v>
      </c>
      <c r="CH13" s="40">
        <f t="shared" si="1"/>
        <v>3.5266942244721491E-3</v>
      </c>
      <c r="CI13" s="40">
        <f t="shared" si="2"/>
        <v>3.0895013857563294E-3</v>
      </c>
      <c r="CJ13" s="40">
        <f t="shared" si="3"/>
        <v>3.4094701256277486E-3</v>
      </c>
      <c r="CK13" s="40">
        <f t="shared" si="3"/>
        <v>3.388504702099936E-3</v>
      </c>
      <c r="CL13" s="40">
        <f t="shared" si="4"/>
        <v>3.3103629004699706E-3</v>
      </c>
      <c r="CM13" s="40">
        <f t="shared" si="5"/>
        <v>3.4948685314734854E-3</v>
      </c>
      <c r="CN13" s="78">
        <f t="shared" si="6"/>
        <v>3.1823925845806907E-3</v>
      </c>
      <c r="CO13" s="78">
        <f t="shared" si="7"/>
        <v>3.3236772698684554E-3</v>
      </c>
      <c r="CP13" s="78">
        <f t="shared" si="8"/>
        <v>3.3499697467080278E-3</v>
      </c>
      <c r="CQ13" s="78">
        <f t="shared" si="9"/>
        <v>3.3872212174316323E-3</v>
      </c>
      <c r="CR13" s="77">
        <f t="shared" si="11"/>
        <v>3.0953726804654382E-3</v>
      </c>
      <c r="CS13" s="77">
        <f t="shared" si="12"/>
        <v>3.3914889966744828E-3</v>
      </c>
      <c r="CT13" s="78">
        <f t="shared" si="10"/>
        <v>3.4515398122146727E-3</v>
      </c>
    </row>
    <row r="14" spans="1:98" x14ac:dyDescent="0.25">
      <c r="A14" s="90" t="s">
        <v>177</v>
      </c>
      <c r="B14" s="73">
        <v>151447.61035299703</v>
      </c>
      <c r="C14" s="73">
        <v>2479.7783359999726</v>
      </c>
      <c r="D14" s="73">
        <v>2471.2411900000779</v>
      </c>
      <c r="E14" s="73">
        <v>16063.968868999686</v>
      </c>
      <c r="F14" s="73">
        <v>13718.60149499973</v>
      </c>
      <c r="G14" s="73">
        <v>1259.298682999987</v>
      </c>
      <c r="H14" s="73">
        <v>36237.493545999154</v>
      </c>
      <c r="I14" s="73">
        <v>1188.4637990000144</v>
      </c>
      <c r="J14" s="73">
        <v>293.77786799999092</v>
      </c>
      <c r="K14" s="73">
        <v>1653.0125929999942</v>
      </c>
      <c r="L14" s="73">
        <v>1499.7222619999834</v>
      </c>
      <c r="M14" s="73">
        <v>382.08229399999539</v>
      </c>
      <c r="N14" s="73">
        <v>170.80623399999561</v>
      </c>
      <c r="O14" s="73">
        <v>294.82361800000285</v>
      </c>
      <c r="P14" s="90"/>
      <c r="Q14" s="90" t="s">
        <v>177</v>
      </c>
      <c r="R14" s="73">
        <v>2800.8421052837484</v>
      </c>
      <c r="S14" s="73">
        <v>521.81580459331542</v>
      </c>
      <c r="T14" s="73">
        <v>381.5048673416718</v>
      </c>
      <c r="U14" s="73">
        <v>1186.6492421204664</v>
      </c>
      <c r="V14" s="73">
        <v>1186.6492421204664</v>
      </c>
      <c r="W14" s="73">
        <v>961.21995738901057</v>
      </c>
      <c r="X14" s="73">
        <v>43.915174260870891</v>
      </c>
      <c r="Y14" s="73">
        <v>293.32121491313166</v>
      </c>
      <c r="Z14" s="73">
        <v>170.53842151813006</v>
      </c>
      <c r="AA14" s="73">
        <v>3785.9974305920114</v>
      </c>
      <c r="AB14" s="73">
        <v>151173.6874957103</v>
      </c>
      <c r="AC14" s="73">
        <v>1231.9548333124001</v>
      </c>
      <c r="AD14" s="73">
        <v>521.74901447662376</v>
      </c>
      <c r="AE14" s="73">
        <v>342.68252605391552</v>
      </c>
      <c r="AF14" s="73">
        <v>201.09486835019203</v>
      </c>
      <c r="AG14" s="73">
        <v>316.82355791924471</v>
      </c>
      <c r="AH14" s="73">
        <v>1650.44863768754</v>
      </c>
      <c r="AI14" s="73">
        <v>1650.44863768754</v>
      </c>
      <c r="AJ14" s="73">
        <v>22289997.650885984</v>
      </c>
      <c r="AK14" s="73">
        <v>0</v>
      </c>
      <c r="AL14" s="73">
        <v>483.12356252994999</v>
      </c>
      <c r="AM14" s="73">
        <v>85.603545098800495</v>
      </c>
      <c r="AN14" s="73">
        <v>3532.8107848542036</v>
      </c>
      <c r="AO14" s="73">
        <v>574.22717617998762</v>
      </c>
      <c r="AP14" s="73">
        <v>1497.3951504064355</v>
      </c>
      <c r="AQ14" s="73">
        <v>294.35747134589099</v>
      </c>
      <c r="AR14" s="73">
        <v>2475.3050822247947</v>
      </c>
      <c r="AS14" s="73">
        <v>0</v>
      </c>
      <c r="AT14" s="73">
        <v>37382.324868896641</v>
      </c>
      <c r="AU14" s="73">
        <v>2221.0244859343352</v>
      </c>
      <c r="AV14" s="73">
        <v>246.78063730273323</v>
      </c>
      <c r="AW14" s="73">
        <v>2467.8051232370685</v>
      </c>
      <c r="AX14" s="73">
        <v>0</v>
      </c>
      <c r="AY14" s="73">
        <v>1890.4678971945743</v>
      </c>
      <c r="AZ14" s="73">
        <v>0.61943272819876871</v>
      </c>
      <c r="BA14" s="73">
        <v>10450.033724836716</v>
      </c>
      <c r="BB14" s="73">
        <v>0.44025670888848462</v>
      </c>
      <c r="BC14" s="73">
        <v>122.20437143634423</v>
      </c>
      <c r="BD14" s="73">
        <v>553.58410691942663</v>
      </c>
      <c r="BE14" s="73">
        <v>0.23635581087760474</v>
      </c>
      <c r="BF14" s="73">
        <v>0</v>
      </c>
      <c r="BG14" s="73">
        <v>72.181397576911024</v>
      </c>
      <c r="BH14" s="73">
        <v>16036.650072294397</v>
      </c>
      <c r="BI14" s="73">
        <v>13695.419470951785</v>
      </c>
      <c r="BJ14" s="73">
        <v>2341.2306013426164</v>
      </c>
      <c r="BK14" s="73">
        <v>0.84553312983977902</v>
      </c>
      <c r="BL14" s="73">
        <v>2.5178898369682026E-2</v>
      </c>
      <c r="BM14" s="73">
        <v>91.143218762435481</v>
      </c>
      <c r="BN14" s="73">
        <v>12.068316221718835</v>
      </c>
      <c r="BO14" s="73">
        <v>5234.9846531291851</v>
      </c>
      <c r="BP14" s="73">
        <v>48.640630937570613</v>
      </c>
      <c r="BQ14" s="73">
        <v>17.843221118481896</v>
      </c>
      <c r="BR14" s="73">
        <v>7478.4855249127786</v>
      </c>
      <c r="BS14" s="73">
        <v>188.94649415488371</v>
      </c>
      <c r="BT14" s="73">
        <v>0.39053205149434794</v>
      </c>
      <c r="BU14" s="73">
        <v>61.694519107789503</v>
      </c>
      <c r="BV14" s="73">
        <v>3.2221501467065712E-2</v>
      </c>
      <c r="BW14" s="73">
        <v>1257.3356538993924</v>
      </c>
      <c r="BX14" s="73">
        <v>9755.501038039165</v>
      </c>
      <c r="BY14" s="73">
        <v>0</v>
      </c>
      <c r="BZ14" s="73">
        <v>500.01958950548811</v>
      </c>
      <c r="CA14" s="73">
        <v>1602.0800844159619</v>
      </c>
      <c r="CB14" s="73">
        <v>0</v>
      </c>
      <c r="CC14" s="73">
        <v>5486.4350887554801</v>
      </c>
      <c r="CD14" s="73">
        <v>36172.473540997693</v>
      </c>
      <c r="CE14" s="73">
        <v>1207.5217684025047</v>
      </c>
      <c r="CF14" s="73"/>
      <c r="CG14" s="40">
        <f t="shared" si="0"/>
        <v>-1.8086971240303096E-3</v>
      </c>
      <c r="CH14" s="40">
        <f t="shared" si="1"/>
        <v>-1.8038925940427116E-3</v>
      </c>
      <c r="CI14" s="40">
        <f t="shared" si="2"/>
        <v>-1.3904214517439768E-3</v>
      </c>
      <c r="CJ14" s="40">
        <f t="shared" si="3"/>
        <v>-1.7006256005643156E-3</v>
      </c>
      <c r="CK14" s="40">
        <f t="shared" si="3"/>
        <v>-1.6898241454418098E-3</v>
      </c>
      <c r="CL14" s="40">
        <f t="shared" si="4"/>
        <v>-1.5588272481300511E-3</v>
      </c>
      <c r="CM14" s="40">
        <f t="shared" si="5"/>
        <v>-1.7942743451316758E-3</v>
      </c>
      <c r="CN14" s="78">
        <f t="shared" si="6"/>
        <v>-1.5268087097602993E-3</v>
      </c>
      <c r="CO14" s="78">
        <f t="shared" si="7"/>
        <v>-1.5544162328091928E-3</v>
      </c>
      <c r="CP14" s="78">
        <f t="shared" si="8"/>
        <v>-1.5510803264971033E-3</v>
      </c>
      <c r="CQ14" s="78">
        <f t="shared" si="9"/>
        <v>-1.5516950388164094E-3</v>
      </c>
      <c r="CR14" s="77">
        <f t="shared" si="11"/>
        <v>-1.5112625405342534E-3</v>
      </c>
      <c r="CS14" s="77">
        <f t="shared" si="12"/>
        <v>-1.5679315420393527E-3</v>
      </c>
      <c r="CT14" s="78">
        <f t="shared" si="10"/>
        <v>-1.5811034993535103E-3</v>
      </c>
    </row>
    <row r="15" spans="1:98" x14ac:dyDescent="0.25">
      <c r="A15" s="90" t="s">
        <v>178</v>
      </c>
      <c r="B15" s="73">
        <v>46491.69278000015</v>
      </c>
      <c r="C15" s="73">
        <v>763.30385800000329</v>
      </c>
      <c r="D15" s="73">
        <v>795.79647700000442</v>
      </c>
      <c r="E15" s="73">
        <v>4935.7864440000085</v>
      </c>
      <c r="F15" s="73">
        <v>4204.9122350000162</v>
      </c>
      <c r="G15" s="73">
        <v>398.20074999999838</v>
      </c>
      <c r="H15" s="73">
        <v>11096.411719999984</v>
      </c>
      <c r="I15" s="73">
        <v>364.0598959999981</v>
      </c>
      <c r="J15" s="73">
        <v>92.436809000000565</v>
      </c>
      <c r="K15" s="73">
        <v>518.74668299999803</v>
      </c>
      <c r="L15" s="73">
        <v>472.34906199999756</v>
      </c>
      <c r="M15" s="73">
        <v>115.20646800000016</v>
      </c>
      <c r="N15" s="73">
        <v>54.453420000000406</v>
      </c>
      <c r="O15" s="73">
        <v>95.120582999999485</v>
      </c>
      <c r="P15" s="90"/>
      <c r="Q15" s="90" t="s">
        <v>178</v>
      </c>
      <c r="R15" s="73">
        <v>864.91279476784302</v>
      </c>
      <c r="S15" s="73">
        <v>157.42469916342492</v>
      </c>
      <c r="T15" s="73">
        <v>115.181120099696</v>
      </c>
      <c r="U15" s="73">
        <v>363.97714187877926</v>
      </c>
      <c r="V15" s="73">
        <v>363.97714187877926</v>
      </c>
      <c r="W15" s="73">
        <v>279.52894647611578</v>
      </c>
      <c r="X15" s="73">
        <v>13.552658941405069</v>
      </c>
      <c r="Y15" s="73">
        <v>92.414594958900864</v>
      </c>
      <c r="Z15" s="73">
        <v>54.440015644982147</v>
      </c>
      <c r="AA15" s="73">
        <v>1144.7155986140419</v>
      </c>
      <c r="AB15" s="73">
        <v>46474.767925219239</v>
      </c>
      <c r="AC15" s="73">
        <v>373.71127274520092</v>
      </c>
      <c r="AD15" s="73">
        <v>155.74550566773888</v>
      </c>
      <c r="AE15" s="73">
        <v>104.8197247625741</v>
      </c>
      <c r="AF15" s="73">
        <v>62.098981321111168</v>
      </c>
      <c r="AG15" s="73">
        <v>97.836577352091908</v>
      </c>
      <c r="AH15" s="73">
        <v>518.62258373806276</v>
      </c>
      <c r="AI15" s="73">
        <v>518.62258373806276</v>
      </c>
      <c r="AJ15" s="73">
        <v>7093096.4714132175</v>
      </c>
      <c r="AK15" s="73">
        <v>0</v>
      </c>
      <c r="AL15" s="73">
        <v>146.93695103418375</v>
      </c>
      <c r="AM15" s="73">
        <v>25.968613519163508</v>
      </c>
      <c r="AN15" s="73">
        <v>1089.9878235549465</v>
      </c>
      <c r="AO15" s="73">
        <v>175.85419364790644</v>
      </c>
      <c r="AP15" s="73">
        <v>472.23673641586089</v>
      </c>
      <c r="AQ15" s="73">
        <v>95.096603780832396</v>
      </c>
      <c r="AR15" s="73">
        <v>763.02803558215828</v>
      </c>
      <c r="AS15" s="73">
        <v>0</v>
      </c>
      <c r="AT15" s="73">
        <v>11456.966205129051</v>
      </c>
      <c r="AU15" s="73">
        <v>716.09862699317102</v>
      </c>
      <c r="AV15" s="73">
        <v>79.566466662433825</v>
      </c>
      <c r="AW15" s="73">
        <v>795.66509365560512</v>
      </c>
      <c r="AX15" s="73">
        <v>0</v>
      </c>
      <c r="AY15" s="73">
        <v>579.27423195366976</v>
      </c>
      <c r="AZ15" s="73">
        <v>0.16530541038266727</v>
      </c>
      <c r="BA15" s="73">
        <v>3190.1257770920802</v>
      </c>
      <c r="BB15" s="73">
        <v>0.10846466466156295</v>
      </c>
      <c r="BC15" s="73">
        <v>29.798970327221028</v>
      </c>
      <c r="BD15" s="73">
        <v>160.87386538677336</v>
      </c>
      <c r="BE15" s="73">
        <v>6.9532278741381265E-2</v>
      </c>
      <c r="BF15" s="73">
        <v>0</v>
      </c>
      <c r="BG15" s="73">
        <v>16.159846963739486</v>
      </c>
      <c r="BH15" s="73">
        <v>4934.3531330450533</v>
      </c>
      <c r="BI15" s="73">
        <v>4203.7279587200819</v>
      </c>
      <c r="BJ15" s="73">
        <v>730.62517432497225</v>
      </c>
      <c r="BK15" s="73">
        <v>0.19179828835243087</v>
      </c>
      <c r="BL15" s="73">
        <v>8.1745678676344944E-3</v>
      </c>
      <c r="BM15" s="73">
        <v>29.050571285900897</v>
      </c>
      <c r="BN15" s="73">
        <v>3.1304023920148585</v>
      </c>
      <c r="BO15" s="73">
        <v>1617.3110272656627</v>
      </c>
      <c r="BP15" s="73">
        <v>13.465337446717047</v>
      </c>
      <c r="BQ15" s="73">
        <v>5.2200984295375257</v>
      </c>
      <c r="BR15" s="73">
        <v>2310.4134100762244</v>
      </c>
      <c r="BS15" s="73">
        <v>56.662350431829431</v>
      </c>
      <c r="BT15" s="73">
        <v>0.10774529193494159</v>
      </c>
      <c r="BU15" s="73">
        <v>17.643759184400093</v>
      </c>
      <c r="BV15" s="73">
        <v>9.6494599480811509E-3</v>
      </c>
      <c r="BW15" s="73">
        <v>398.10405757590763</v>
      </c>
      <c r="BX15" s="73">
        <v>2982.2328399278135</v>
      </c>
      <c r="BY15" s="73">
        <v>0</v>
      </c>
      <c r="BZ15" s="73">
        <v>154.4069450413204</v>
      </c>
      <c r="CA15" s="73">
        <v>490.22120037523877</v>
      </c>
      <c r="CB15" s="73">
        <v>0</v>
      </c>
      <c r="CC15" s="73">
        <v>1680.040747796425</v>
      </c>
      <c r="CD15" s="73">
        <v>11092.446562388046</v>
      </c>
      <c r="CE15" s="73">
        <v>369.61058737556721</v>
      </c>
      <c r="CF15" s="73"/>
      <c r="CG15" s="40">
        <f t="shared" si="0"/>
        <v>-3.6404040741213603E-4</v>
      </c>
      <c r="CH15" s="40">
        <f t="shared" si="1"/>
        <v>-3.6135336531340471E-4</v>
      </c>
      <c r="CI15" s="40">
        <f t="shared" si="2"/>
        <v>-1.6509666503499172E-4</v>
      </c>
      <c r="CJ15" s="40">
        <f t="shared" si="3"/>
        <v>-2.9039160652859669E-4</v>
      </c>
      <c r="CK15" s="40">
        <f t="shared" si="3"/>
        <v>-2.8164114106277741E-4</v>
      </c>
      <c r="CL15" s="40">
        <f t="shared" si="4"/>
        <v>-2.4282330982738681E-4</v>
      </c>
      <c r="CM15" s="40">
        <f t="shared" si="5"/>
        <v>-3.5733692224045288E-4</v>
      </c>
      <c r="CN15" s="78">
        <f t="shared" si="6"/>
        <v>-2.273090832801896E-4</v>
      </c>
      <c r="CO15" s="78">
        <f t="shared" si="7"/>
        <v>-2.4031596655074106E-4</v>
      </c>
      <c r="CP15" s="78">
        <f t="shared" si="8"/>
        <v>-2.3922902256952159E-4</v>
      </c>
      <c r="CQ15" s="78">
        <f t="shared" si="9"/>
        <v>-2.3780206879434962E-4</v>
      </c>
      <c r="CR15" s="77">
        <f t="shared" si="11"/>
        <v>-2.2002150351623276E-4</v>
      </c>
      <c r="CS15" s="77">
        <f t="shared" si="12"/>
        <v>-2.4616185757037024E-4</v>
      </c>
      <c r="CT15" s="78">
        <f t="shared" si="10"/>
        <v>-2.5209285320600697E-4</v>
      </c>
    </row>
    <row r="16" spans="1:98" x14ac:dyDescent="0.25">
      <c r="A16" s="90" t="s">
        <v>179</v>
      </c>
      <c r="B16" s="73">
        <v>151122.46757199444</v>
      </c>
      <c r="C16" s="73">
        <v>2457.8196689999354</v>
      </c>
      <c r="D16" s="73">
        <v>2311.3456350000547</v>
      </c>
      <c r="E16" s="73">
        <v>16185.186544999333</v>
      </c>
      <c r="F16" s="73">
        <v>13925.417311999476</v>
      </c>
      <c r="G16" s="73">
        <v>1206.7421239999787</v>
      </c>
      <c r="H16" s="73">
        <v>36507.009404998331</v>
      </c>
      <c r="I16" s="73">
        <v>1252.7811320000358</v>
      </c>
      <c r="J16" s="73">
        <v>285.96259499999053</v>
      </c>
      <c r="K16" s="73">
        <v>1622.3427929999802</v>
      </c>
      <c r="L16" s="73">
        <v>1455.3283539999666</v>
      </c>
      <c r="M16" s="73">
        <v>420.57265799999038</v>
      </c>
      <c r="N16" s="73">
        <v>159.37919799999079</v>
      </c>
      <c r="O16" s="73">
        <v>264.13588600000833</v>
      </c>
      <c r="P16" s="90"/>
      <c r="Q16" s="90" t="s">
        <v>179</v>
      </c>
      <c r="R16" s="73">
        <v>2742.1644075814484</v>
      </c>
      <c r="S16" s="73">
        <v>549.01627723704939</v>
      </c>
      <c r="T16" s="73">
        <v>420.53661955038632</v>
      </c>
      <c r="U16" s="73">
        <v>1252.6763571007889</v>
      </c>
      <c r="V16" s="73">
        <v>1252.6763571007889</v>
      </c>
      <c r="W16" s="73">
        <v>1118.6850191942656</v>
      </c>
      <c r="X16" s="73">
        <v>43.083012773359087</v>
      </c>
      <c r="Y16" s="73">
        <v>285.93910501220353</v>
      </c>
      <c r="Z16" s="73">
        <v>159.36628720306476</v>
      </c>
      <c r="AA16" s="73">
        <v>3957.3520031693197</v>
      </c>
      <c r="AB16" s="73">
        <v>151109.03270578774</v>
      </c>
      <c r="AC16" s="73">
        <v>1275.1524136012363</v>
      </c>
      <c r="AD16" s="73">
        <v>565.97726236139567</v>
      </c>
      <c r="AE16" s="73">
        <v>345.79216423416966</v>
      </c>
      <c r="AF16" s="73">
        <v>196.88175383954925</v>
      </c>
      <c r="AG16" s="73">
        <v>310.18616799838497</v>
      </c>
      <c r="AH16" s="73">
        <v>1622.209420255864</v>
      </c>
      <c r="AI16" s="73">
        <v>1622.209420255864</v>
      </c>
      <c r="AJ16" s="73">
        <v>21028808.496976912</v>
      </c>
      <c r="AK16" s="73">
        <v>0</v>
      </c>
      <c r="AL16" s="73">
        <v>496.13894648304586</v>
      </c>
      <c r="AM16" s="73">
        <v>88.596043212010258</v>
      </c>
      <c r="AN16" s="73">
        <v>3468.6581639180922</v>
      </c>
      <c r="AO16" s="73">
        <v>577.28545446123553</v>
      </c>
      <c r="AP16" s="73">
        <v>1455.2136527064315</v>
      </c>
      <c r="AQ16" s="73">
        <v>264.11473163577051</v>
      </c>
      <c r="AR16" s="73">
        <v>2457.6019756852243</v>
      </c>
      <c r="AS16" s="73">
        <v>0</v>
      </c>
      <c r="AT16" s="73">
        <v>37781.567366193201</v>
      </c>
      <c r="AU16" s="73">
        <v>2080.0517925649119</v>
      </c>
      <c r="AV16" s="73">
        <v>231.1166712624217</v>
      </c>
      <c r="AW16" s="73">
        <v>2311.1684638273346</v>
      </c>
      <c r="AX16" s="73">
        <v>0</v>
      </c>
      <c r="AY16" s="73">
        <v>1897.1718155989688</v>
      </c>
      <c r="AZ16" s="73">
        <v>5.3245052101831485</v>
      </c>
      <c r="BA16" s="73">
        <v>10609.843388100333</v>
      </c>
      <c r="BB16" s="73">
        <v>96.817775200207208</v>
      </c>
      <c r="BC16" s="73">
        <v>333.72416506996927</v>
      </c>
      <c r="BD16" s="73">
        <v>612.01708532438249</v>
      </c>
      <c r="BE16" s="73">
        <v>4.072085751748542</v>
      </c>
      <c r="BF16" s="73">
        <v>0</v>
      </c>
      <c r="BG16" s="73">
        <v>282.71267350099492</v>
      </c>
      <c r="BH16" s="73">
        <v>16182.913448275167</v>
      </c>
      <c r="BI16" s="73">
        <v>13923.3403561385</v>
      </c>
      <c r="BJ16" s="73">
        <v>2259.5730921366644</v>
      </c>
      <c r="BK16" s="73">
        <v>13.148891768713103</v>
      </c>
      <c r="BL16" s="73">
        <v>0.81807019549485482</v>
      </c>
      <c r="BM16" s="73">
        <v>3191.164297138952</v>
      </c>
      <c r="BN16" s="73">
        <v>15.254689448458693</v>
      </c>
      <c r="BO16" s="73">
        <v>3722.3359593688174</v>
      </c>
      <c r="BP16" s="73">
        <v>50.897411896250453</v>
      </c>
      <c r="BQ16" s="73">
        <v>38.540480429019439</v>
      </c>
      <c r="BR16" s="73">
        <v>5318.9402490120538</v>
      </c>
      <c r="BS16" s="73">
        <v>202.2886221902028</v>
      </c>
      <c r="BT16" s="73">
        <v>107.5149762970067</v>
      </c>
      <c r="BU16" s="73">
        <v>129.69027293881629</v>
      </c>
      <c r="BV16" s="73">
        <v>0.36676758742704074</v>
      </c>
      <c r="BW16" s="73">
        <v>1206.6439203011514</v>
      </c>
      <c r="BX16" s="73">
        <v>9862.2892720686359</v>
      </c>
      <c r="BY16" s="73">
        <v>0</v>
      </c>
      <c r="BZ16" s="73">
        <v>489.55885628359346</v>
      </c>
      <c r="CA16" s="73">
        <v>1614.7999234595468</v>
      </c>
      <c r="CB16" s="73">
        <v>0</v>
      </c>
      <c r="CC16" s="73">
        <v>5517.2260013774048</v>
      </c>
      <c r="CD16" s="73">
        <v>36503.767776914297</v>
      </c>
      <c r="CE16" s="73">
        <v>1215.872956909066</v>
      </c>
      <c r="CF16" s="73"/>
      <c r="CG16" s="40">
        <f t="shared" si="0"/>
        <v>-8.8900521693050202E-5</v>
      </c>
      <c r="CH16" s="40">
        <f t="shared" si="1"/>
        <v>-8.8571719665551669E-5</v>
      </c>
      <c r="CI16" s="40">
        <f t="shared" si="2"/>
        <v>-7.665282510641563E-5</v>
      </c>
      <c r="CJ16" s="40">
        <f t="shared" si="3"/>
        <v>-1.404430352313895E-4</v>
      </c>
      <c r="CK16" s="40">
        <f t="shared" si="3"/>
        <v>-1.491485543622256E-4</v>
      </c>
      <c r="CL16" s="40">
        <f t="shared" si="4"/>
        <v>-8.1379191854017951E-5</v>
      </c>
      <c r="CM16" s="40">
        <f t="shared" si="5"/>
        <v>-8.8794676333844307E-5</v>
      </c>
      <c r="CN16" s="78">
        <f t="shared" si="6"/>
        <v>-8.363384199409694E-5</v>
      </c>
      <c r="CO16" s="78">
        <f t="shared" si="7"/>
        <v>-8.2143567717319257E-5</v>
      </c>
      <c r="CP16" s="78">
        <f t="shared" si="8"/>
        <v>-8.2209964929580721E-5</v>
      </c>
      <c r="CQ16" s="78">
        <f t="shared" si="9"/>
        <v>-7.8814717805646297E-5</v>
      </c>
      <c r="CR16" s="77">
        <f t="shared" si="11"/>
        <v>-8.5688997890263704E-5</v>
      </c>
      <c r="CS16" s="77">
        <f t="shared" si="12"/>
        <v>-8.100678813829126E-5</v>
      </c>
      <c r="CT16" s="78">
        <f t="shared" si="10"/>
        <v>-8.0088944210387824E-5</v>
      </c>
    </row>
    <row r="17" spans="1:98" x14ac:dyDescent="0.25">
      <c r="A17" s="90" t="s">
        <v>180</v>
      </c>
      <c r="B17" s="73">
        <v>336392.81770204392</v>
      </c>
      <c r="C17" s="73">
        <v>5180.6941169992906</v>
      </c>
      <c r="D17" s="73">
        <v>11844.594080999294</v>
      </c>
      <c r="E17" s="73">
        <v>51171.025485000107</v>
      </c>
      <c r="F17" s="73">
        <v>47055.806030028449</v>
      </c>
      <c r="G17" s="73">
        <v>4660.3584800011031</v>
      </c>
      <c r="H17" s="73">
        <v>95380.693528037969</v>
      </c>
      <c r="I17" s="73">
        <v>7880.2111649993312</v>
      </c>
      <c r="J17" s="73">
        <v>1221.6797620005052</v>
      </c>
      <c r="K17" s="73">
        <v>7279.3720299994447</v>
      </c>
      <c r="L17" s="73">
        <v>6108.5401459984105</v>
      </c>
      <c r="M17" s="73">
        <v>3082.2157729999462</v>
      </c>
      <c r="N17" s="73">
        <v>499.41658300002035</v>
      </c>
      <c r="O17" s="73">
        <v>527.17953499997498</v>
      </c>
      <c r="P17" s="90"/>
      <c r="Q17" s="90" t="s">
        <v>180</v>
      </c>
      <c r="R17" s="73">
        <v>5724.9151763044001</v>
      </c>
      <c r="S17" s="73">
        <v>1380.4610363013057</v>
      </c>
      <c r="T17" s="73">
        <v>3081.0344751719831</v>
      </c>
      <c r="U17" s="73">
        <v>7877.2443318393416</v>
      </c>
      <c r="V17" s="73">
        <v>7877.2443318393416</v>
      </c>
      <c r="W17" s="73">
        <v>3426.5776646775757</v>
      </c>
      <c r="X17" s="73">
        <v>90.4856336665394</v>
      </c>
      <c r="Y17" s="73">
        <v>1221.2311426843507</v>
      </c>
      <c r="Z17" s="73">
        <v>499.24023436689254</v>
      </c>
      <c r="AA17" s="73">
        <v>9801.8482019821276</v>
      </c>
      <c r="AB17" s="73">
        <v>336270.31509542151</v>
      </c>
      <c r="AC17" s="73">
        <v>3086.1138242101529</v>
      </c>
      <c r="AD17" s="73">
        <v>1520.4693734386899</v>
      </c>
      <c r="AE17" s="73">
        <v>785.12969834219666</v>
      </c>
      <c r="AF17" s="73">
        <v>411.03731456223591</v>
      </c>
      <c r="AG17" s="73">
        <v>647.58791394083346</v>
      </c>
      <c r="AH17" s="73">
        <v>7276.6982574987051</v>
      </c>
      <c r="AI17" s="73">
        <v>7276.6982574987051</v>
      </c>
      <c r="AJ17" s="73">
        <v>71570968.997154936</v>
      </c>
      <c r="AK17" s="73">
        <v>0</v>
      </c>
      <c r="AL17" s="73">
        <v>1177.9423959119117</v>
      </c>
      <c r="AM17" s="73">
        <v>214.36616035977994</v>
      </c>
      <c r="AN17" s="73">
        <v>7302.2202785684076</v>
      </c>
      <c r="AO17" s="73">
        <v>1297.9119413473738</v>
      </c>
      <c r="AP17" s="73">
        <v>6106.3256587150663</v>
      </c>
      <c r="AQ17" s="73">
        <v>527.00791980756435</v>
      </c>
      <c r="AR17" s="73">
        <v>5178.8230690794044</v>
      </c>
      <c r="AS17" s="73">
        <v>0</v>
      </c>
      <c r="AT17" s="73">
        <v>98586.465446849281</v>
      </c>
      <c r="AU17" s="73">
        <v>10656.279676120745</v>
      </c>
      <c r="AV17" s="73">
        <v>1184.0265144815221</v>
      </c>
      <c r="AW17" s="73">
        <v>11840.306190602265</v>
      </c>
      <c r="AX17" s="73">
        <v>0</v>
      </c>
      <c r="AY17" s="73">
        <v>4245.2839767036503</v>
      </c>
      <c r="AZ17" s="73">
        <v>11.81318427515887</v>
      </c>
      <c r="BA17" s="73">
        <v>24477.261827244798</v>
      </c>
      <c r="BB17" s="73">
        <v>176.26528345403639</v>
      </c>
      <c r="BC17" s="73">
        <v>1194.5024284753383</v>
      </c>
      <c r="BD17" s="73">
        <v>2324.5579456411879</v>
      </c>
      <c r="BE17" s="73">
        <v>8.1059699589058454</v>
      </c>
      <c r="BF17" s="73">
        <v>0</v>
      </c>
      <c r="BG17" s="73">
        <v>942.15180364875926</v>
      </c>
      <c r="BH17" s="73">
        <v>51151.108274942162</v>
      </c>
      <c r="BI17" s="73">
        <v>47037.312443452436</v>
      </c>
      <c r="BJ17" s="73">
        <v>4113.7958314897205</v>
      </c>
      <c r="BK17" s="73">
        <v>28.635164000382499</v>
      </c>
      <c r="BL17" s="73">
        <v>1.5025785595330616</v>
      </c>
      <c r="BM17" s="73">
        <v>5969.0337042614256</v>
      </c>
      <c r="BN17" s="73">
        <v>74.481616624282822</v>
      </c>
      <c r="BO17" s="73">
        <v>14563.576944393924</v>
      </c>
      <c r="BP17" s="73">
        <v>240.16892537641161</v>
      </c>
      <c r="BQ17" s="73">
        <v>108.69171176320158</v>
      </c>
      <c r="BR17" s="73">
        <v>20807.654814166905</v>
      </c>
      <c r="BS17" s="73">
        <v>528.60634019113809</v>
      </c>
      <c r="BT17" s="73">
        <v>194.56142109554844</v>
      </c>
      <c r="BU17" s="73">
        <v>390.86034066359139</v>
      </c>
      <c r="BV17" s="73">
        <v>0.74860709384745072</v>
      </c>
      <c r="BW17" s="73">
        <v>4658.6662610232761</v>
      </c>
      <c r="BX17" s="73">
        <v>22501.423910511672</v>
      </c>
      <c r="BY17" s="73">
        <v>0</v>
      </c>
      <c r="BZ17" s="73">
        <v>1022.1609225822199</v>
      </c>
      <c r="CA17" s="73">
        <v>3655.6006926968794</v>
      </c>
      <c r="CB17" s="73">
        <v>0</v>
      </c>
      <c r="CC17" s="73">
        <v>12413.772368773758</v>
      </c>
      <c r="CD17" s="73">
        <v>95345.631352370197</v>
      </c>
      <c r="CE17" s="73">
        <v>2745.1341339374003</v>
      </c>
      <c r="CF17" s="73"/>
      <c r="CG17" s="40">
        <f t="shared" si="0"/>
        <v>-3.6416534532230814E-4</v>
      </c>
      <c r="CH17" s="40">
        <f t="shared" si="1"/>
        <v>-3.6115776720860575E-4</v>
      </c>
      <c r="CI17" s="40">
        <f t="shared" si="2"/>
        <v>-3.620124394053399E-4</v>
      </c>
      <c r="CJ17" s="40">
        <f t="shared" si="3"/>
        <v>-3.89228276532854E-4</v>
      </c>
      <c r="CK17" s="40">
        <f t="shared" si="3"/>
        <v>-3.9301391552428209E-4</v>
      </c>
      <c r="CL17" s="40">
        <f t="shared" si="4"/>
        <v>-3.631091867908402E-4</v>
      </c>
      <c r="CM17" s="40">
        <f t="shared" si="5"/>
        <v>-3.6760243997874817E-4</v>
      </c>
      <c r="CN17" s="78">
        <f t="shared" si="6"/>
        <v>-3.7649158098288995E-4</v>
      </c>
      <c r="CO17" s="78">
        <f t="shared" si="7"/>
        <v>-3.6721514926288666E-4</v>
      </c>
      <c r="CP17" s="78">
        <f t="shared" si="8"/>
        <v>-3.6730812626702521E-4</v>
      </c>
      <c r="CQ17" s="78">
        <f t="shared" si="9"/>
        <v>-3.6252316108535991E-4</v>
      </c>
      <c r="CR17" s="77">
        <f t="shared" si="11"/>
        <v>-3.8326253415197085E-4</v>
      </c>
      <c r="CS17" s="77">
        <f t="shared" si="12"/>
        <v>-3.5310928617644381E-4</v>
      </c>
      <c r="CT17" s="78">
        <f t="shared" si="10"/>
        <v>-3.2553462533524788E-4</v>
      </c>
    </row>
    <row r="18" spans="1:98" x14ac:dyDescent="0.25">
      <c r="A18" s="90" t="s">
        <v>181</v>
      </c>
      <c r="B18" s="73">
        <v>76461.12958799905</v>
      </c>
      <c r="C18" s="73">
        <v>1258.3716729999917</v>
      </c>
      <c r="D18" s="73">
        <v>1482.7452529999921</v>
      </c>
      <c r="E18" s="73">
        <v>8280.4226229999895</v>
      </c>
      <c r="F18" s="73">
        <v>7056.2488460000377</v>
      </c>
      <c r="G18" s="73">
        <v>708.01742399999432</v>
      </c>
      <c r="H18" s="73">
        <v>18308.015596000245</v>
      </c>
      <c r="I18" s="73">
        <v>511.04945299999645</v>
      </c>
      <c r="J18" s="73">
        <v>204.38704500000057</v>
      </c>
      <c r="K18" s="73">
        <v>1215.6673409999942</v>
      </c>
      <c r="L18" s="73">
        <v>725.2144879999953</v>
      </c>
      <c r="M18" s="73">
        <v>250.97008899999776</v>
      </c>
      <c r="N18" s="73">
        <v>181.05422899999826</v>
      </c>
      <c r="O18" s="73">
        <v>138.79504100000136</v>
      </c>
      <c r="P18" s="90"/>
      <c r="Q18" s="90" t="s">
        <v>181</v>
      </c>
      <c r="R18" s="73">
        <v>1057.2078450660204</v>
      </c>
      <c r="S18" s="73">
        <v>476.15412196643956</v>
      </c>
      <c r="T18" s="73">
        <v>250.95447359815529</v>
      </c>
      <c r="U18" s="73">
        <v>511.0187664917101</v>
      </c>
      <c r="V18" s="73">
        <v>511.0187664917101</v>
      </c>
      <c r="W18" s="73">
        <v>454.69273124934278</v>
      </c>
      <c r="X18" s="73">
        <v>66.768854173133192</v>
      </c>
      <c r="Y18" s="73">
        <v>204.37348726062757</v>
      </c>
      <c r="Z18" s="73">
        <v>181.04199250051656</v>
      </c>
      <c r="AA18" s="73">
        <v>1738.8605329609329</v>
      </c>
      <c r="AB18" s="73">
        <v>76454.581513935962</v>
      </c>
      <c r="AC18" s="73">
        <v>799.1343339296501</v>
      </c>
      <c r="AD18" s="73">
        <v>224.66915364459919</v>
      </c>
      <c r="AE18" s="73">
        <v>260.77536482183581</v>
      </c>
      <c r="AF18" s="73">
        <v>8.5201038012320094</v>
      </c>
      <c r="AG18" s="73">
        <v>82.363963372162203</v>
      </c>
      <c r="AH18" s="73">
        <v>1215.5867787415634</v>
      </c>
      <c r="AI18" s="73">
        <v>1215.5867787415634</v>
      </c>
      <c r="AJ18" s="73">
        <v>12613562.008493306</v>
      </c>
      <c r="AK18" s="73">
        <v>0</v>
      </c>
      <c r="AL18" s="73">
        <v>377.46000779144038</v>
      </c>
      <c r="AM18" s="73">
        <v>101.15488251714537</v>
      </c>
      <c r="AN18" s="73">
        <v>1733.7359807010951</v>
      </c>
      <c r="AO18" s="73">
        <v>252.37880797720419</v>
      </c>
      <c r="AP18" s="73">
        <v>725.16952596040574</v>
      </c>
      <c r="AQ18" s="73">
        <v>138.78536488039143</v>
      </c>
      <c r="AR18" s="73">
        <v>1258.2643832631713</v>
      </c>
      <c r="AS18" s="73">
        <v>0</v>
      </c>
      <c r="AT18" s="73">
        <v>19022.169851904517</v>
      </c>
      <c r="AU18" s="73">
        <v>1334.3968726217927</v>
      </c>
      <c r="AV18" s="73">
        <v>148.26628300891227</v>
      </c>
      <c r="AW18" s="73">
        <v>1482.6631556307038</v>
      </c>
      <c r="AX18" s="73">
        <v>0</v>
      </c>
      <c r="AY18" s="73">
        <v>911.19213777928996</v>
      </c>
      <c r="AZ18" s="73">
        <v>0.28408552480916249</v>
      </c>
      <c r="BA18" s="73">
        <v>5031.158105972916</v>
      </c>
      <c r="BB18" s="73">
        <v>0.18668052122775391</v>
      </c>
      <c r="BC18" s="73">
        <v>51.82172562961248</v>
      </c>
      <c r="BD18" s="73">
        <v>274.9376736574128</v>
      </c>
      <c r="BE18" s="73">
        <v>0.11218109063752156</v>
      </c>
      <c r="BF18" s="73">
        <v>0</v>
      </c>
      <c r="BG18" s="73">
        <v>28.352237625622106</v>
      </c>
      <c r="BH18" s="73">
        <v>8280.1027778651678</v>
      </c>
      <c r="BI18" s="73">
        <v>7056.0295576509916</v>
      </c>
      <c r="BJ18" s="73">
        <v>1224.0732202141789</v>
      </c>
      <c r="BK18" s="73">
        <v>0.33492713612107783</v>
      </c>
      <c r="BL18" s="73">
        <v>1.3320165659705578E-2</v>
      </c>
      <c r="BM18" s="73">
        <v>45.563753346891758</v>
      </c>
      <c r="BN18" s="73">
        <v>5.4301372564581643</v>
      </c>
      <c r="BO18" s="73">
        <v>2712.2188240987234</v>
      </c>
      <c r="BP18" s="73">
        <v>23.052123879583558</v>
      </c>
      <c r="BQ18" s="73">
        <v>8.8755643309798984</v>
      </c>
      <c r="BR18" s="73">
        <v>3874.5550121640017</v>
      </c>
      <c r="BS18" s="73">
        <v>73.068730191586468</v>
      </c>
      <c r="BT18" s="73">
        <v>0.18438886812392183</v>
      </c>
      <c r="BU18" s="73">
        <v>30.091194504648989</v>
      </c>
      <c r="BV18" s="73">
        <v>1.572785047812739E-2</v>
      </c>
      <c r="BW18" s="73">
        <v>707.97074165379718</v>
      </c>
      <c r="BX18" s="73">
        <v>4746.016738850034</v>
      </c>
      <c r="BY18" s="73">
        <v>0</v>
      </c>
      <c r="BZ18" s="73">
        <v>277.65977096003172</v>
      </c>
      <c r="CA18" s="73">
        <v>835.91692306652089</v>
      </c>
      <c r="CB18" s="73">
        <v>0</v>
      </c>
      <c r="CC18" s="73">
        <v>2853.2127708004423</v>
      </c>
      <c r="CD18" s="73">
        <v>18306.472970893476</v>
      </c>
      <c r="CE18" s="73">
        <v>613.34608435914288</v>
      </c>
      <c r="CF18" s="73"/>
      <c r="CG18" s="40">
        <f t="shared" si="0"/>
        <v>-8.5639253544536072E-5</v>
      </c>
      <c r="CH18" s="40">
        <f t="shared" si="1"/>
        <v>-8.5260769232485089E-5</v>
      </c>
      <c r="CI18" s="40">
        <f t="shared" si="2"/>
        <v>-5.5368492411048977E-5</v>
      </c>
      <c r="CJ18" s="40">
        <f t="shared" si="3"/>
        <v>-3.8626667911037444E-5</v>
      </c>
      <c r="CK18" s="40">
        <f t="shared" si="3"/>
        <v>-3.1077184752408143E-5</v>
      </c>
      <c r="CL18" s="40">
        <f t="shared" si="4"/>
        <v>-6.5933894583284681E-5</v>
      </c>
      <c r="CM18" s="40">
        <f t="shared" si="5"/>
        <v>-8.4259547337630752E-5</v>
      </c>
      <c r="CN18" s="78">
        <f t="shared" si="6"/>
        <v>-6.0046064243319351E-5</v>
      </c>
      <c r="CO18" s="78">
        <f t="shared" si="7"/>
        <v>-6.6333653255757136E-5</v>
      </c>
      <c r="CP18" s="78">
        <f t="shared" si="8"/>
        <v>-6.6269986626831746E-5</v>
      </c>
      <c r="CQ18" s="78">
        <f t="shared" si="9"/>
        <v>-6.1998264421826975E-5</v>
      </c>
      <c r="CR18" s="77">
        <f t="shared" si="11"/>
        <v>-6.2220170956178667E-5</v>
      </c>
      <c r="CS18" s="77">
        <f t="shared" si="12"/>
        <v>-6.758472060711728E-5</v>
      </c>
      <c r="CT18" s="78">
        <f t="shared" si="10"/>
        <v>-6.9715168065226415E-5</v>
      </c>
    </row>
    <row r="19" spans="1:98" x14ac:dyDescent="0.25">
      <c r="A19" s="90" t="s">
        <v>182</v>
      </c>
      <c r="B19" s="73">
        <v>565114.02631101024</v>
      </c>
      <c r="C19" s="73">
        <v>9285.4560340005628</v>
      </c>
      <c r="D19" s="73">
        <v>9245.3465599998563</v>
      </c>
      <c r="E19" s="73">
        <v>59275.400006998461</v>
      </c>
      <c r="F19" s="73">
        <v>50381.318914001626</v>
      </c>
      <c r="G19" s="73">
        <v>4712.3830910002725</v>
      </c>
      <c r="H19" s="73">
        <v>134310.06295399609</v>
      </c>
      <c r="I19" s="73">
        <v>3266.0156280000224</v>
      </c>
      <c r="J19" s="73">
        <v>1361.2526100000648</v>
      </c>
      <c r="K19" s="73">
        <v>8091.9091589999343</v>
      </c>
      <c r="L19" s="73">
        <v>4792.5397509997874</v>
      </c>
      <c r="M19" s="73">
        <v>1620.8725639999675</v>
      </c>
      <c r="N19" s="73">
        <v>1220.9531579999384</v>
      </c>
      <c r="O19" s="73">
        <v>938.49379599996507</v>
      </c>
      <c r="P19" s="90"/>
      <c r="Q19" s="90" t="s">
        <v>182</v>
      </c>
      <c r="R19" s="73">
        <v>7997.639799683654</v>
      </c>
      <c r="S19" s="73">
        <v>3549.4987412292876</v>
      </c>
      <c r="T19" s="73">
        <v>1621.5053882466104</v>
      </c>
      <c r="U19" s="73">
        <v>3267.2881712353815</v>
      </c>
      <c r="V19" s="73">
        <v>3267.2881712353815</v>
      </c>
      <c r="W19" s="73">
        <v>3194.9604189994207</v>
      </c>
      <c r="X19" s="73">
        <v>504.97710245686318</v>
      </c>
      <c r="Y19" s="73">
        <v>1361.7877265182583</v>
      </c>
      <c r="Z19" s="73">
        <v>1221.4343119621644</v>
      </c>
      <c r="AA19" s="73">
        <v>12808.836179725857</v>
      </c>
      <c r="AB19" s="73">
        <v>565427.24458340916</v>
      </c>
      <c r="AC19" s="73">
        <v>5950.2585938250068</v>
      </c>
      <c r="AD19" s="73">
        <v>1623.5856859416356</v>
      </c>
      <c r="AE19" s="73">
        <v>1958.5538789043458</v>
      </c>
      <c r="AF19" s="73">
        <v>64.453642386597735</v>
      </c>
      <c r="AG19" s="73">
        <v>623.07277768037886</v>
      </c>
      <c r="AH19" s="73">
        <v>8095.0898520210003</v>
      </c>
      <c r="AI19" s="73">
        <v>8095.0898520210003</v>
      </c>
      <c r="AJ19" s="73">
        <v>84345412.001826525</v>
      </c>
      <c r="AK19" s="73">
        <v>0</v>
      </c>
      <c r="AL19" s="73">
        <v>2823.554642461836</v>
      </c>
      <c r="AM19" s="73">
        <v>758.62894877722749</v>
      </c>
      <c r="AN19" s="73">
        <v>13101.902739668552</v>
      </c>
      <c r="AO19" s="73">
        <v>1888.4213306472125</v>
      </c>
      <c r="AP19" s="73">
        <v>4794.4353956903542</v>
      </c>
      <c r="AQ19" s="73">
        <v>938.8640532297303</v>
      </c>
      <c r="AR19" s="73">
        <v>9290.5588197732559</v>
      </c>
      <c r="AS19" s="73">
        <v>0</v>
      </c>
      <c r="AT19" s="73">
        <v>139669.27665393497</v>
      </c>
      <c r="AU19" s="73">
        <v>8323.1840754525256</v>
      </c>
      <c r="AV19" s="73">
        <v>924.79822874209765</v>
      </c>
      <c r="AW19" s="73">
        <v>9247.9823041946238</v>
      </c>
      <c r="AX19" s="73">
        <v>0</v>
      </c>
      <c r="AY19" s="73">
        <v>6829.2384818115024</v>
      </c>
      <c r="AZ19" s="73">
        <v>1.7508185982131539</v>
      </c>
      <c r="BA19" s="73">
        <v>37538.169511825712</v>
      </c>
      <c r="BB19" s="73">
        <v>0.98219650060351504</v>
      </c>
      <c r="BC19" s="73">
        <v>278.38028074361898</v>
      </c>
      <c r="BD19" s="73">
        <v>1914.8722874187738</v>
      </c>
      <c r="BE19" s="73">
        <v>0.65604023468201089</v>
      </c>
      <c r="BF19" s="73">
        <v>0</v>
      </c>
      <c r="BG19" s="73">
        <v>127.48225289185775</v>
      </c>
      <c r="BH19" s="73">
        <v>59308.537044340992</v>
      </c>
      <c r="BI19" s="73">
        <v>50409.845959700055</v>
      </c>
      <c r="BJ19" s="73">
        <v>8898.6910846409482</v>
      </c>
      <c r="BK19" s="73">
        <v>1.526403650909131</v>
      </c>
      <c r="BL19" s="73">
        <v>9.4271295955069834E-2</v>
      </c>
      <c r="BM19" s="73">
        <v>276.69038627270072</v>
      </c>
      <c r="BN19" s="73">
        <v>32.825576648974582</v>
      </c>
      <c r="BO19" s="73">
        <v>19500.94920884935</v>
      </c>
      <c r="BP19" s="73">
        <v>149.49760508055135</v>
      </c>
      <c r="BQ19" s="73">
        <v>61.468987882405457</v>
      </c>
      <c r="BR19" s="73">
        <v>27858.180100949652</v>
      </c>
      <c r="BS19" s="73">
        <v>528.91601564934535</v>
      </c>
      <c r="BT19" s="73">
        <v>1.1875297244112282</v>
      </c>
      <c r="BU19" s="73">
        <v>203.20350164453774</v>
      </c>
      <c r="BV19" s="73">
        <v>9.8511312857906583E-2</v>
      </c>
      <c r="BW19" s="73">
        <v>4714.2355031849065</v>
      </c>
      <c r="BX19" s="73">
        <v>35474.22134192886</v>
      </c>
      <c r="BY19" s="73">
        <v>0</v>
      </c>
      <c r="BZ19" s="73">
        <v>2100.4358143916693</v>
      </c>
      <c r="CA19" s="73">
        <v>6259.825448845374</v>
      </c>
      <c r="CB19" s="73">
        <v>0</v>
      </c>
      <c r="CC19" s="73">
        <v>21383.370677110408</v>
      </c>
      <c r="CD19" s="73">
        <v>134383.68481544551</v>
      </c>
      <c r="CE19" s="73">
        <v>4593.5167685027127</v>
      </c>
      <c r="CF19" s="73"/>
      <c r="CG19" s="40">
        <f t="shared" si="0"/>
        <v>5.542567655656541E-4</v>
      </c>
      <c r="CH19" s="40">
        <f t="shared" si="1"/>
        <v>5.4954605934358217E-4</v>
      </c>
      <c r="CI19" s="40">
        <f t="shared" si="2"/>
        <v>2.8508873925517624E-4</v>
      </c>
      <c r="CJ19" s="40">
        <f t="shared" si="3"/>
        <v>5.590352378662698E-4</v>
      </c>
      <c r="CK19" s="40">
        <f t="shared" si="3"/>
        <v>5.6622268557762897E-4</v>
      </c>
      <c r="CL19" s="40">
        <f t="shared" si="4"/>
        <v>3.930945657138361E-4</v>
      </c>
      <c r="CM19" s="40">
        <f t="shared" si="5"/>
        <v>5.4814851419309266E-4</v>
      </c>
      <c r="CN19" s="78">
        <f t="shared" si="6"/>
        <v>3.8963170428499608E-4</v>
      </c>
      <c r="CO19" s="78">
        <f t="shared" si="7"/>
        <v>3.931059630390459E-4</v>
      </c>
      <c r="CP19" s="78">
        <f t="shared" si="8"/>
        <v>3.9307077706481069E-4</v>
      </c>
      <c r="CQ19" s="78">
        <f t="shared" si="9"/>
        <v>3.9554073394410812E-4</v>
      </c>
      <c r="CR19" s="77">
        <f t="shared" si="11"/>
        <v>3.9042196203337848E-4</v>
      </c>
      <c r="CS19" s="77">
        <f t="shared" si="12"/>
        <v>3.940806074937408E-4</v>
      </c>
      <c r="CT19" s="78">
        <f t="shared" si="10"/>
        <v>3.9452283152359094E-4</v>
      </c>
    </row>
    <row r="20" spans="1:98" x14ac:dyDescent="0.25">
      <c r="A20" s="90" t="s">
        <v>183</v>
      </c>
      <c r="B20" s="73">
        <v>7651.0522220000012</v>
      </c>
      <c r="C20" s="73">
        <v>125.25219499999996</v>
      </c>
      <c r="D20" s="73">
        <v>87.852984999999961</v>
      </c>
      <c r="E20" s="73">
        <v>763.55873600000018</v>
      </c>
      <c r="F20" s="73">
        <v>647.08367300000032</v>
      </c>
      <c r="G20" s="73">
        <v>52.438583000000008</v>
      </c>
      <c r="H20" s="73">
        <v>1800.5003000000006</v>
      </c>
      <c r="I20" s="73">
        <v>34.340325999999997</v>
      </c>
      <c r="J20" s="73">
        <v>15.161169000000006</v>
      </c>
      <c r="K20" s="73">
        <v>90.056279000000004</v>
      </c>
      <c r="L20" s="73">
        <v>52.823019000000009</v>
      </c>
      <c r="M20" s="73">
        <v>17.304092999999998</v>
      </c>
      <c r="N20" s="73">
        <v>13.821847</v>
      </c>
      <c r="O20" s="73">
        <v>10.661039999999996</v>
      </c>
      <c r="P20" s="90"/>
      <c r="Q20" s="90" t="s">
        <v>183</v>
      </c>
      <c r="R20" s="73">
        <v>111.58331746917509</v>
      </c>
      <c r="S20" s="73">
        <v>48.782756276747961</v>
      </c>
      <c r="T20" s="73">
        <v>17.30407639851456</v>
      </c>
      <c r="U20" s="73">
        <v>34.340304541253126</v>
      </c>
      <c r="V20" s="73">
        <v>34.340304541253126</v>
      </c>
      <c r="W20" s="73">
        <v>41.129837604606564</v>
      </c>
      <c r="X20" s="73">
        <v>7.043765211084839</v>
      </c>
      <c r="Y20" s="73">
        <v>15.161141913925539</v>
      </c>
      <c r="Z20" s="73">
        <v>13.821860193407428</v>
      </c>
      <c r="AA20" s="73">
        <v>173.84501393493721</v>
      </c>
      <c r="AB20" s="73">
        <v>7651.0498912570201</v>
      </c>
      <c r="AC20" s="73">
        <v>81.679118325236871</v>
      </c>
      <c r="AD20" s="73">
        <v>21.581962113500555</v>
      </c>
      <c r="AE20" s="73">
        <v>27.126150818506591</v>
      </c>
      <c r="AF20" s="73">
        <v>0.89925751259126641</v>
      </c>
      <c r="AG20" s="73">
        <v>8.693121444771462</v>
      </c>
      <c r="AH20" s="73">
        <v>90.056271103411092</v>
      </c>
      <c r="AI20" s="73">
        <v>90.056271103411092</v>
      </c>
      <c r="AJ20" s="73">
        <v>943732.59725634789</v>
      </c>
      <c r="AK20" s="73">
        <v>0</v>
      </c>
      <c r="AL20" s="73">
        <v>38.945339185543197</v>
      </c>
      <c r="AM20" s="73">
        <v>10.491564210885873</v>
      </c>
      <c r="AN20" s="73">
        <v>182.60689186628161</v>
      </c>
      <c r="AO20" s="73">
        <v>26.054528725296386</v>
      </c>
      <c r="AP20" s="73">
        <v>52.823166230847285</v>
      </c>
      <c r="AQ20" s="73">
        <v>10.66103412719853</v>
      </c>
      <c r="AR20" s="73">
        <v>125.2521543048</v>
      </c>
      <c r="AS20" s="73">
        <v>0</v>
      </c>
      <c r="AT20" s="73">
        <v>1872.4341475002348</v>
      </c>
      <c r="AU20" s="73">
        <v>79.067656068166897</v>
      </c>
      <c r="AV20" s="73">
        <v>8.7852737335824553</v>
      </c>
      <c r="AW20" s="73">
        <v>87.852929801749369</v>
      </c>
      <c r="AX20" s="73">
        <v>0</v>
      </c>
      <c r="AY20" s="73">
        <v>94.383118231782944</v>
      </c>
      <c r="AZ20" s="73">
        <v>1.7242307445559619E-2</v>
      </c>
      <c r="BA20" s="73">
        <v>516.38432316142791</v>
      </c>
      <c r="BB20" s="73">
        <v>7.7775196790070373E-3</v>
      </c>
      <c r="BC20" s="73">
        <v>2.0281856895782009</v>
      </c>
      <c r="BD20" s="73">
        <v>21.881233287587428</v>
      </c>
      <c r="BE20" s="73">
        <v>9.4807921206810069E-3</v>
      </c>
      <c r="BF20" s="73">
        <v>0</v>
      </c>
      <c r="BG20" s="73">
        <v>0.49038112281397955</v>
      </c>
      <c r="BH20" s="73">
        <v>763.59085066402122</v>
      </c>
      <c r="BI20" s="73">
        <v>647.11581558297371</v>
      </c>
      <c r="BJ20" s="73">
        <v>116.47503508104742</v>
      </c>
      <c r="BK20" s="73">
        <v>6.9262856198019146E-3</v>
      </c>
      <c r="BL20" s="73">
        <v>1.3938262978334078E-3</v>
      </c>
      <c r="BM20" s="73">
        <v>4.7036389347266541</v>
      </c>
      <c r="BN20" s="73">
        <v>0.29319031178866495</v>
      </c>
      <c r="BO20" s="73">
        <v>252.4382794027679</v>
      </c>
      <c r="BP20" s="73">
        <v>1.591344076676753</v>
      </c>
      <c r="BQ20" s="73">
        <v>0.72062746804675992</v>
      </c>
      <c r="BR20" s="73">
        <v>360.6178378169833</v>
      </c>
      <c r="BS20" s="73">
        <v>7.0437349706231913</v>
      </c>
      <c r="BT20" s="73">
        <v>1.2591584208292683E-2</v>
      </c>
      <c r="BU20" s="73">
        <v>2.2943019227610688</v>
      </c>
      <c r="BV20" s="73">
        <v>1.3832338718122543E-3</v>
      </c>
      <c r="BW20" s="73">
        <v>52.43859346704366</v>
      </c>
      <c r="BX20" s="73">
        <v>488.89923920377913</v>
      </c>
      <c r="BY20" s="73">
        <v>0</v>
      </c>
      <c r="BZ20" s="73">
        <v>29.304983659567565</v>
      </c>
      <c r="CA20" s="73">
        <v>86.439142949279358</v>
      </c>
      <c r="CB20" s="73">
        <v>0</v>
      </c>
      <c r="CC20" s="73">
        <v>295.51355145680321</v>
      </c>
      <c r="CD20" s="73">
        <v>1800.4997422796894</v>
      </c>
      <c r="CE20" s="73">
        <v>63.435986807818139</v>
      </c>
      <c r="CF20" s="73"/>
      <c r="CG20" s="40">
        <f t="shared" si="0"/>
        <v>-3.0463038460622832E-7</v>
      </c>
      <c r="CH20" s="40">
        <f t="shared" si="1"/>
        <v>-3.2490608213716994E-7</v>
      </c>
      <c r="CI20" s="40">
        <f t="shared" si="2"/>
        <v>-6.2830250551560978E-7</v>
      </c>
      <c r="CJ20" s="40">
        <f t="shared" si="3"/>
        <v>4.2059192707654696E-5</v>
      </c>
      <c r="CK20" s="40">
        <f t="shared" si="3"/>
        <v>4.9672993330790697E-5</v>
      </c>
      <c r="CL20" s="40">
        <f t="shared" si="4"/>
        <v>1.9960576835904006E-7</v>
      </c>
      <c r="CM20" s="40">
        <f t="shared" si="5"/>
        <v>-3.0975852169268917E-7</v>
      </c>
      <c r="CN20" s="78">
        <f t="shared" si="6"/>
        <v>-6.2488477459043001E-7</v>
      </c>
      <c r="CO20" s="78">
        <f t="shared" si="7"/>
        <v>-1.7865426121016636E-6</v>
      </c>
      <c r="CP20" s="78">
        <f t="shared" si="8"/>
        <v>-8.7685045388660855E-8</v>
      </c>
      <c r="CQ20" s="78">
        <f t="shared" si="9"/>
        <v>2.7872478715318544E-6</v>
      </c>
      <c r="CR20" s="77">
        <f t="shared" si="11"/>
        <v>-9.593964524992477E-7</v>
      </c>
      <c r="CS20" s="77">
        <f t="shared" si="12"/>
        <v>9.545328802939041E-7</v>
      </c>
      <c r="CT20" s="78">
        <f t="shared" si="10"/>
        <v>-5.5086571914809698E-7</v>
      </c>
    </row>
    <row r="21" spans="1:98" x14ac:dyDescent="0.25">
      <c r="A21" s="90" t="s">
        <v>184</v>
      </c>
      <c r="B21" s="73">
        <v>9214.6951369999915</v>
      </c>
      <c r="C21" s="73">
        <v>151.70539099999996</v>
      </c>
      <c r="D21" s="73">
        <v>158.08723300000005</v>
      </c>
      <c r="E21" s="73">
        <v>969.74392699999999</v>
      </c>
      <c r="F21" s="73">
        <v>823.04145600000004</v>
      </c>
      <c r="G21" s="73">
        <v>79.111531999999997</v>
      </c>
      <c r="H21" s="73">
        <v>2187.6493809999979</v>
      </c>
      <c r="I21" s="73">
        <v>53.297877999999997</v>
      </c>
      <c r="J21" s="73">
        <v>22.862958000000006</v>
      </c>
      <c r="K21" s="73">
        <v>135.85540500000005</v>
      </c>
      <c r="L21" s="73">
        <v>80.069071000000022</v>
      </c>
      <c r="M21" s="73">
        <v>26.650909999999989</v>
      </c>
      <c r="N21" s="73">
        <v>20.677312000000008</v>
      </c>
      <c r="O21" s="73">
        <v>15.921876000000003</v>
      </c>
      <c r="P21" s="90"/>
      <c r="Q21" s="90" t="s">
        <v>184</v>
      </c>
      <c r="R21" s="73">
        <v>130.46752888403572</v>
      </c>
      <c r="S21" s="73">
        <v>57.477562907017202</v>
      </c>
      <c r="T21" s="73">
        <v>26.650910525847721</v>
      </c>
      <c r="U21" s="73">
        <v>53.297857323694167</v>
      </c>
      <c r="V21" s="73">
        <v>53.297857323694167</v>
      </c>
      <c r="W21" s="73">
        <v>50.134738615056463</v>
      </c>
      <c r="X21" s="73">
        <v>8.2368389205687915</v>
      </c>
      <c r="Y21" s="73">
        <v>22.863012199785963</v>
      </c>
      <c r="Z21" s="73">
        <v>20.677316155858488</v>
      </c>
      <c r="AA21" s="73">
        <v>206.15145654720922</v>
      </c>
      <c r="AB21" s="73">
        <v>9214.692550692529</v>
      </c>
      <c r="AC21" s="73">
        <v>96.296605576166939</v>
      </c>
      <c r="AD21" s="73">
        <v>25.869334862879015</v>
      </c>
      <c r="AE21" s="73">
        <v>31.835357804027517</v>
      </c>
      <c r="AF21" s="73">
        <v>1.0514498539631938</v>
      </c>
      <c r="AG21" s="73">
        <v>10.164344676879578</v>
      </c>
      <c r="AH21" s="73">
        <v>135.85537316118101</v>
      </c>
      <c r="AI21" s="73">
        <v>135.85537316118101</v>
      </c>
      <c r="AJ21" s="73">
        <v>1419738.401396628</v>
      </c>
      <c r="AK21" s="73">
        <v>0</v>
      </c>
      <c r="AL21" s="73">
        <v>45.802691225048925</v>
      </c>
      <c r="AM21" s="73">
        <v>12.322227802300633</v>
      </c>
      <c r="AN21" s="73">
        <v>213.62437398209332</v>
      </c>
      <c r="AO21" s="73">
        <v>30.637612310898003</v>
      </c>
      <c r="AP21" s="73">
        <v>80.069298461947255</v>
      </c>
      <c r="AQ21" s="73">
        <v>15.921851705983894</v>
      </c>
      <c r="AR21" s="73">
        <v>151.70534814729081</v>
      </c>
      <c r="AS21" s="73">
        <v>0</v>
      </c>
      <c r="AT21" s="73">
        <v>2272.8309644670053</v>
      </c>
      <c r="AU21" s="73">
        <v>142.27845629590436</v>
      </c>
      <c r="AV21" s="73">
        <v>15.808722879677244</v>
      </c>
      <c r="AW21" s="73">
        <v>158.08717917558161</v>
      </c>
      <c r="AX21" s="73">
        <v>0</v>
      </c>
      <c r="AY21" s="73">
        <v>110.88938352204897</v>
      </c>
      <c r="AZ21" s="73">
        <v>2.5510302727668552E-2</v>
      </c>
      <c r="BA21" s="73">
        <v>608.13565811736316</v>
      </c>
      <c r="BB21" s="73">
        <v>1.295453569007424E-2</v>
      </c>
      <c r="BC21" s="73">
        <v>3.6122326409717984</v>
      </c>
      <c r="BD21" s="73">
        <v>29.921334044323931</v>
      </c>
      <c r="BE21" s="73">
        <v>1.0815073441470043E-2</v>
      </c>
      <c r="BF21" s="73">
        <v>0</v>
      </c>
      <c r="BG21" s="73">
        <v>1.371581455601669</v>
      </c>
      <c r="BH21" s="73">
        <v>969.78605698993033</v>
      </c>
      <c r="BI21" s="73">
        <v>823.08361896460997</v>
      </c>
      <c r="BJ21" s="73">
        <v>146.70243802532011</v>
      </c>
      <c r="BK21" s="73">
        <v>1.6981552913683536E-2</v>
      </c>
      <c r="BL21" s="73">
        <v>1.6197518697950253E-3</v>
      </c>
      <c r="BM21" s="73">
        <v>4.9113914504759233</v>
      </c>
      <c r="BN21" s="73">
        <v>0.46281305356680275</v>
      </c>
      <c r="BO21" s="73">
        <v>319.67609693722892</v>
      </c>
      <c r="BP21" s="73">
        <v>2.2540983877599388</v>
      </c>
      <c r="BQ21" s="73">
        <v>0.96779929606419879</v>
      </c>
      <c r="BR21" s="73">
        <v>456.6730104664428</v>
      </c>
      <c r="BS21" s="73">
        <v>8.4349490498401103</v>
      </c>
      <c r="BT21" s="73">
        <v>1.7859685191002936E-2</v>
      </c>
      <c r="BU21" s="73">
        <v>3.1458940072862753</v>
      </c>
      <c r="BV21" s="73">
        <v>1.6263230542833047E-3</v>
      </c>
      <c r="BW21" s="73">
        <v>79.111507595033004</v>
      </c>
      <c r="BX21" s="73">
        <v>575.22132267571692</v>
      </c>
      <c r="BY21" s="73">
        <v>0</v>
      </c>
      <c r="BZ21" s="73">
        <v>34.264741743538529</v>
      </c>
      <c r="CA21" s="73">
        <v>101.60067738433243</v>
      </c>
      <c r="CB21" s="73">
        <v>0</v>
      </c>
      <c r="CC21" s="73">
        <v>347.20317723943839</v>
      </c>
      <c r="CD21" s="73">
        <v>2187.6487960008158</v>
      </c>
      <c r="CE21" s="73">
        <v>74.559020826095548</v>
      </c>
      <c r="CF21" s="73"/>
      <c r="CG21" s="40">
        <f t="shared" si="0"/>
        <v>-2.8067205957737979E-7</v>
      </c>
      <c r="CH21" s="40">
        <f t="shared" si="1"/>
        <v>-2.8247321255155373E-7</v>
      </c>
      <c r="CI21" s="40">
        <f t="shared" si="2"/>
        <v>-3.4047289855492173E-7</v>
      </c>
      <c r="CJ21" s="40">
        <f t="shared" si="3"/>
        <v>4.3444448330476516E-5</v>
      </c>
      <c r="CK21" s="40">
        <f t="shared" si="3"/>
        <v>5.1228239236990601E-5</v>
      </c>
      <c r="CL21" s="40">
        <f t="shared" si="4"/>
        <v>-3.0848811009088532E-7</v>
      </c>
      <c r="CM21" s="40">
        <f t="shared" si="5"/>
        <v>-2.674099365367342E-7</v>
      </c>
      <c r="CN21" s="78">
        <f t="shared" si="6"/>
        <v>-3.8793863106775552E-7</v>
      </c>
      <c r="CO21" s="78">
        <f t="shared" si="7"/>
        <v>2.3706375158065596E-6</v>
      </c>
      <c r="CP21" s="78">
        <f t="shared" si="8"/>
        <v>-2.3435813275729355E-7</v>
      </c>
      <c r="CQ21" s="78">
        <f t="shared" si="9"/>
        <v>2.8408216105455949E-6</v>
      </c>
      <c r="CR21" s="77">
        <f t="shared" si="11"/>
        <v>1.9730948458442802E-8</v>
      </c>
      <c r="CS21" s="77">
        <f t="shared" si="12"/>
        <v>2.0098639902802995E-7</v>
      </c>
      <c r="CT21" s="78">
        <f t="shared" si="10"/>
        <v>-1.5258262348632036E-6</v>
      </c>
    </row>
    <row r="22" spans="1:98" x14ac:dyDescent="0.25">
      <c r="A22" s="90" t="s">
        <v>313</v>
      </c>
      <c r="B22" s="73">
        <v>3408.241454</v>
      </c>
      <c r="C22" s="73">
        <v>55.987596000000018</v>
      </c>
      <c r="D22" s="73">
        <v>49.055500999999992</v>
      </c>
      <c r="E22" s="73">
        <v>348.99471199999994</v>
      </c>
      <c r="F22" s="73">
        <v>295.7582329999999</v>
      </c>
      <c r="G22" s="73">
        <v>26.392850999999993</v>
      </c>
      <c r="H22" s="73">
        <v>804.82172999999989</v>
      </c>
      <c r="I22" s="73">
        <v>17.283822000000001</v>
      </c>
      <c r="J22" s="73">
        <v>7.6307659999999995</v>
      </c>
      <c r="K22" s="73">
        <v>45.326207000000004</v>
      </c>
      <c r="L22" s="73">
        <v>26.586342000000002</v>
      </c>
      <c r="M22" s="73">
        <v>8.7093189999999989</v>
      </c>
      <c r="N22" s="73">
        <v>6.956671</v>
      </c>
      <c r="O22" s="73">
        <v>5.3658029999999997</v>
      </c>
      <c r="P22" s="90"/>
      <c r="Q22" s="90" t="s">
        <v>313</v>
      </c>
      <c r="R22" s="73">
        <v>49.078985002882554</v>
      </c>
      <c r="S22" s="73">
        <v>21.456675516422777</v>
      </c>
      <c r="T22" s="73">
        <v>8.7093228644985317</v>
      </c>
      <c r="U22" s="73">
        <v>17.283820657555186</v>
      </c>
      <c r="V22" s="73">
        <v>17.283820657555186</v>
      </c>
      <c r="W22" s="73">
        <v>18.090612815688086</v>
      </c>
      <c r="X22" s="73">
        <v>3.0981348191738185</v>
      </c>
      <c r="Y22" s="73">
        <v>7.6307681198059933</v>
      </c>
      <c r="Z22" s="73">
        <v>6.956674809804837</v>
      </c>
      <c r="AA22" s="73">
        <v>76.464291805287786</v>
      </c>
      <c r="AB22" s="73">
        <v>3408.2403500939722</v>
      </c>
      <c r="AC22" s="73">
        <v>35.925880245010667</v>
      </c>
      <c r="AD22" s="73">
        <v>9.4926460946609552</v>
      </c>
      <c r="AE22" s="73">
        <v>11.931210309588453</v>
      </c>
      <c r="AF22" s="73">
        <v>0.39552990599139093</v>
      </c>
      <c r="AG22" s="73">
        <v>3.8236169846833894</v>
      </c>
      <c r="AH22" s="73">
        <v>45.326196885332102</v>
      </c>
      <c r="AI22" s="73">
        <v>45.326196885332102</v>
      </c>
      <c r="AJ22" s="73">
        <v>474989.8788736586</v>
      </c>
      <c r="AK22" s="73">
        <v>0</v>
      </c>
      <c r="AL22" s="73">
        <v>17.129790377806067</v>
      </c>
      <c r="AM22" s="73">
        <v>4.6146370114419888</v>
      </c>
      <c r="AN22" s="73">
        <v>80.318057062040268</v>
      </c>
      <c r="AO22" s="73">
        <v>11.459868704817652</v>
      </c>
      <c r="AP22" s="73">
        <v>26.586407052072069</v>
      </c>
      <c r="AQ22" s="73">
        <v>5.365837874290083</v>
      </c>
      <c r="AR22" s="73">
        <v>55.987586203475594</v>
      </c>
      <c r="AS22" s="73">
        <v>0</v>
      </c>
      <c r="AT22" s="73">
        <v>836.46119799158953</v>
      </c>
      <c r="AU22" s="73">
        <v>44.149928967079475</v>
      </c>
      <c r="AV22" s="73">
        <v>4.9055589874171188</v>
      </c>
      <c r="AW22" s="73">
        <v>49.055487954496606</v>
      </c>
      <c r="AX22" s="73">
        <v>0</v>
      </c>
      <c r="AY22" s="73">
        <v>41.513640843378134</v>
      </c>
      <c r="AZ22" s="73">
        <v>8.0454272281838875E-3</v>
      </c>
      <c r="BA22" s="73">
        <v>227.12734264786124</v>
      </c>
      <c r="BB22" s="73">
        <v>3.513082447350871E-3</v>
      </c>
      <c r="BC22" s="73">
        <v>0.95601623924557844</v>
      </c>
      <c r="BD22" s="73">
        <v>10.280396589449781</v>
      </c>
      <c r="BE22" s="73">
        <v>3.8848741987576952E-3</v>
      </c>
      <c r="BF22" s="73">
        <v>0</v>
      </c>
      <c r="BG22" s="73">
        <v>0.23133671676670139</v>
      </c>
      <c r="BH22" s="73">
        <v>349.00987606541111</v>
      </c>
      <c r="BI22" s="73">
        <v>295.77341172792762</v>
      </c>
      <c r="BJ22" s="73">
        <v>53.23646433748354</v>
      </c>
      <c r="BK22" s="73">
        <v>3.1700131726163905E-3</v>
      </c>
      <c r="BL22" s="73">
        <v>6.0933525135446471E-4</v>
      </c>
      <c r="BM22" s="73">
        <v>1.8870141150922912</v>
      </c>
      <c r="BN22" s="73">
        <v>0.13980731603807384</v>
      </c>
      <c r="BO22" s="73">
        <v>115.3395368089199</v>
      </c>
      <c r="BP22" s="73">
        <v>0.74231822505883593</v>
      </c>
      <c r="BQ22" s="73">
        <v>0.33503560574744956</v>
      </c>
      <c r="BR22" s="73">
        <v>164.76754212205893</v>
      </c>
      <c r="BS22" s="73">
        <v>3.0981423749643122</v>
      </c>
      <c r="BT22" s="73">
        <v>5.8622743982759858E-3</v>
      </c>
      <c r="BU22" s="73">
        <v>1.0687359788797213</v>
      </c>
      <c r="BV22" s="73">
        <v>5.8700397383113704E-4</v>
      </c>
      <c r="BW22" s="73">
        <v>26.392832368260056</v>
      </c>
      <c r="BX22" s="73">
        <v>215.03828515571357</v>
      </c>
      <c r="BY22" s="73">
        <v>0</v>
      </c>
      <c r="BZ22" s="73">
        <v>12.889573757308598</v>
      </c>
      <c r="CA22" s="73">
        <v>38.01953705431638</v>
      </c>
      <c r="CB22" s="73">
        <v>0</v>
      </c>
      <c r="CC22" s="73">
        <v>129.97916240083333</v>
      </c>
      <c r="CD22" s="73">
        <v>804.821494403016</v>
      </c>
      <c r="CE22" s="73">
        <v>27.901764331586172</v>
      </c>
      <c r="CF22" s="73"/>
      <c r="CG22" s="40">
        <f t="shared" si="0"/>
        <v>-3.2389314039642373E-7</v>
      </c>
      <c r="CH22" s="40">
        <f t="shared" si="1"/>
        <v>-1.7497669347470298E-7</v>
      </c>
      <c r="CI22" s="40">
        <f t="shared" si="2"/>
        <v>-2.6593354712404316E-7</v>
      </c>
      <c r="CJ22" s="40">
        <f t="shared" si="3"/>
        <v>4.3450702517149358E-5</v>
      </c>
      <c r="CK22" s="40">
        <f t="shared" si="3"/>
        <v>5.1321404559915284E-5</v>
      </c>
      <c r="CL22" s="40">
        <f t="shared" si="4"/>
        <v>-7.0593888994966319E-7</v>
      </c>
      <c r="CM22" s="40">
        <f t="shared" si="5"/>
        <v>-2.9273188720256599E-7</v>
      </c>
      <c r="CN22" s="78">
        <f t="shared" si="6"/>
        <v>-7.7670599411802229E-8</v>
      </c>
      <c r="CO22" s="78">
        <f t="shared" si="7"/>
        <v>2.7779727406788071E-7</v>
      </c>
      <c r="CP22" s="78">
        <f t="shared" si="8"/>
        <v>-2.2315275358165024E-7</v>
      </c>
      <c r="CQ22" s="78">
        <f t="shared" si="9"/>
        <v>2.4468229614612782E-6</v>
      </c>
      <c r="CR22" s="77">
        <f t="shared" si="11"/>
        <v>4.4371994328548347E-7</v>
      </c>
      <c r="CS22" s="77">
        <f t="shared" si="12"/>
        <v>5.4764769484435872E-7</v>
      </c>
      <c r="CT22" s="78">
        <f t="shared" si="10"/>
        <v>6.4993608754009012E-6</v>
      </c>
    </row>
    <row r="23" spans="1:98" x14ac:dyDescent="0.25">
      <c r="A23" s="90" t="s">
        <v>186</v>
      </c>
      <c r="B23" s="73">
        <v>62567.84104500011</v>
      </c>
      <c r="C23" s="73">
        <v>1021.637219000003</v>
      </c>
      <c r="D23" s="73">
        <v>675.0561400000023</v>
      </c>
      <c r="E23" s="73">
        <v>6244.0230690000017</v>
      </c>
      <c r="F23" s="73">
        <v>5305.2602190000107</v>
      </c>
      <c r="G23" s="73">
        <v>415.2222359999987</v>
      </c>
      <c r="H23" s="73">
        <v>14763.139867999984</v>
      </c>
      <c r="I23" s="73">
        <v>288.60700399999945</v>
      </c>
      <c r="J23" s="73">
        <v>119.93853000000031</v>
      </c>
      <c r="K23" s="73">
        <v>712.99793899999793</v>
      </c>
      <c r="L23" s="73">
        <v>422.49498899999884</v>
      </c>
      <c r="M23" s="73">
        <v>143.12297899999936</v>
      </c>
      <c r="N23" s="73">
        <v>107.48455800000021</v>
      </c>
      <c r="O23" s="73">
        <v>82.603482999999585</v>
      </c>
      <c r="P23" s="90"/>
      <c r="Q23" s="90" t="s">
        <v>186</v>
      </c>
      <c r="R23" s="73">
        <v>908.34311532317213</v>
      </c>
      <c r="S23" s="73">
        <v>402.03124394108204</v>
      </c>
      <c r="T23" s="73">
        <v>143.12367627979779</v>
      </c>
      <c r="U23" s="73">
        <v>288.60865198773365</v>
      </c>
      <c r="V23" s="73">
        <v>288.60865198773365</v>
      </c>
      <c r="W23" s="73">
        <v>357.71147178438804</v>
      </c>
      <c r="X23" s="73">
        <v>57.350905816188586</v>
      </c>
      <c r="Y23" s="73">
        <v>119.93926845935721</v>
      </c>
      <c r="Z23" s="73">
        <v>107.48524196505022</v>
      </c>
      <c r="AA23" s="73">
        <v>1447.4975619183185</v>
      </c>
      <c r="AB23" s="73">
        <v>62568.371716992675</v>
      </c>
      <c r="AC23" s="73">
        <v>673.80373658194378</v>
      </c>
      <c r="AD23" s="73">
        <v>182.79826892645187</v>
      </c>
      <c r="AE23" s="73">
        <v>222.14649569208214</v>
      </c>
      <c r="AF23" s="73">
        <v>7.3204011604449963</v>
      </c>
      <c r="AG23" s="73">
        <v>70.766381857527676</v>
      </c>
      <c r="AH23" s="73">
        <v>713.00216125000304</v>
      </c>
      <c r="AI23" s="73">
        <v>713.00216125000304</v>
      </c>
      <c r="AJ23" s="73">
        <v>7427638.7546735229</v>
      </c>
      <c r="AK23" s="73">
        <v>0</v>
      </c>
      <c r="AL23" s="73">
        <v>320.01684477409009</v>
      </c>
      <c r="AM23" s="73">
        <v>86.023291846057603</v>
      </c>
      <c r="AN23" s="73">
        <v>1487.7803413333213</v>
      </c>
      <c r="AO23" s="73">
        <v>214.04164399295399</v>
      </c>
      <c r="AP23" s="73">
        <v>422.49877588147257</v>
      </c>
      <c r="AQ23" s="73">
        <v>82.603966395675641</v>
      </c>
      <c r="AR23" s="73">
        <v>1021.6458453291224</v>
      </c>
      <c r="AS23" s="73">
        <v>0</v>
      </c>
      <c r="AT23" s="73">
        <v>15360.871536445158</v>
      </c>
      <c r="AU23" s="73">
        <v>607.55253178282271</v>
      </c>
      <c r="AV23" s="73">
        <v>67.505807214471147</v>
      </c>
      <c r="AW23" s="73">
        <v>675.05833899729384</v>
      </c>
      <c r="AX23" s="73">
        <v>0</v>
      </c>
      <c r="AY23" s="73">
        <v>774.29456844962726</v>
      </c>
      <c r="AZ23" s="73">
        <v>3.4440031526094442E-2</v>
      </c>
      <c r="BA23" s="73">
        <v>4252.4445106115654</v>
      </c>
      <c r="BB23" s="73">
        <v>0.60978733280422415</v>
      </c>
      <c r="BC23" s="73">
        <v>37.643328302826866</v>
      </c>
      <c r="BD23" s="73">
        <v>246.58849881997602</v>
      </c>
      <c r="BE23" s="73">
        <v>0.2043197395139911</v>
      </c>
      <c r="BF23" s="73">
        <v>0</v>
      </c>
      <c r="BG23" s="73">
        <v>38.652016186885803</v>
      </c>
      <c r="BH23" s="73">
        <v>6244.0925671451432</v>
      </c>
      <c r="BI23" s="73">
        <v>5305.3221558376335</v>
      </c>
      <c r="BJ23" s="73">
        <v>938.77041130750638</v>
      </c>
      <c r="BK23" s="73">
        <v>0.16998665846877975</v>
      </c>
      <c r="BL23" s="73">
        <v>6.5790547095465654E-2</v>
      </c>
      <c r="BM23" s="73">
        <v>14.166321613066795</v>
      </c>
      <c r="BN23" s="73">
        <v>2.0095037868571457</v>
      </c>
      <c r="BO23" s="73">
        <v>2024.9682043453101</v>
      </c>
      <c r="BP23" s="73">
        <v>5.1166393480381629</v>
      </c>
      <c r="BQ23" s="73">
        <v>20.336492936832073</v>
      </c>
      <c r="BR23" s="73">
        <v>2892.570770703881</v>
      </c>
      <c r="BS23" s="73">
        <v>59.569679352310999</v>
      </c>
      <c r="BT23" s="73">
        <v>0.31721705559946428</v>
      </c>
      <c r="BU23" s="73">
        <v>21.846376318171043</v>
      </c>
      <c r="BV23" s="73">
        <v>2.2462110782585691E-2</v>
      </c>
      <c r="BW23" s="73">
        <v>415.22467681013245</v>
      </c>
      <c r="BX23" s="73">
        <v>4019.992296216974</v>
      </c>
      <c r="BY23" s="73">
        <v>0</v>
      </c>
      <c r="BZ23" s="73">
        <v>238.55939093946722</v>
      </c>
      <c r="CA23" s="73">
        <v>709.62359016283995</v>
      </c>
      <c r="CB23" s="73">
        <v>0</v>
      </c>
      <c r="CC23" s="73">
        <v>2424.4115020113959</v>
      </c>
      <c r="CD23" s="73">
        <v>14763.263337940994</v>
      </c>
      <c r="CE23" s="73">
        <v>520.73722210948233</v>
      </c>
      <c r="CF23" s="73"/>
      <c r="CG23" s="40">
        <f t="shared" si="0"/>
        <v>8.4815455304439543E-6</v>
      </c>
      <c r="CH23" s="40">
        <f t="shared" si="1"/>
        <v>8.4436323960430895E-6</v>
      </c>
      <c r="CI23" s="40">
        <f t="shared" si="2"/>
        <v>3.2575028375321266E-6</v>
      </c>
      <c r="CJ23" s="40">
        <f t="shared" si="3"/>
        <v>1.1130347273473772E-5</v>
      </c>
      <c r="CK23" s="40">
        <f t="shared" si="3"/>
        <v>1.1674608796951088E-5</v>
      </c>
      <c r="CL23" s="40">
        <f t="shared" si="4"/>
        <v>5.878322310630145E-6</v>
      </c>
      <c r="CM23" s="40">
        <f t="shared" si="5"/>
        <v>8.3633930257786577E-6</v>
      </c>
      <c r="CN23" s="78">
        <f t="shared" si="6"/>
        <v>5.7101446304545129E-6</v>
      </c>
      <c r="CO23" s="78">
        <f t="shared" si="7"/>
        <v>6.1569818881034964E-6</v>
      </c>
      <c r="CP23" s="78">
        <f t="shared" si="8"/>
        <v>5.921826381483979E-6</v>
      </c>
      <c r="CQ23" s="78">
        <f t="shared" si="9"/>
        <v>8.9631393799310099E-6</v>
      </c>
      <c r="CR23" s="77">
        <f t="shared" si="11"/>
        <v>4.8718927128422588E-6</v>
      </c>
      <c r="CS23" s="77">
        <f t="shared" si="12"/>
        <v>6.3633796588291644E-6</v>
      </c>
      <c r="CT23" s="78">
        <f t="shared" si="10"/>
        <v>5.852001132402341E-6</v>
      </c>
    </row>
    <row r="24" spans="1:98" x14ac:dyDescent="0.25">
      <c r="A24" s="90" t="s">
        <v>187</v>
      </c>
      <c r="B24" s="73">
        <v>730090.91629800445</v>
      </c>
      <c r="C24" s="73">
        <v>11877.859892000259</v>
      </c>
      <c r="D24" s="73">
        <v>4975.8372539999482</v>
      </c>
      <c r="E24" s="73">
        <v>69990.270900001109</v>
      </c>
      <c r="F24" s="73">
        <v>59374.772816000914</v>
      </c>
      <c r="G24" s="73">
        <v>3960.4308849999984</v>
      </c>
      <c r="H24" s="73">
        <v>171087.07835399781</v>
      </c>
      <c r="I24" s="73">
        <v>2667.7747780000022</v>
      </c>
      <c r="J24" s="73">
        <v>1144.553454000026</v>
      </c>
      <c r="K24" s="73">
        <v>6801.1084519998949</v>
      </c>
      <c r="L24" s="73">
        <v>4008.2681010000597</v>
      </c>
      <c r="M24" s="73">
        <v>1334.0380589999831</v>
      </c>
      <c r="N24" s="73">
        <v>1035.179985999979</v>
      </c>
      <c r="O24" s="73">
        <v>797.11323699998889</v>
      </c>
      <c r="P24" s="90"/>
      <c r="Q24" s="90" t="s">
        <v>187</v>
      </c>
      <c r="R24" s="73">
        <v>10832.351846014993</v>
      </c>
      <c r="S24" s="73">
        <v>4757.6220187440967</v>
      </c>
      <c r="T24" s="73">
        <v>1334.0446594819264</v>
      </c>
      <c r="U24" s="73">
        <v>2667.7912798556413</v>
      </c>
      <c r="V24" s="73">
        <v>2667.7912798556413</v>
      </c>
      <c r="W24" s="73">
        <v>4094.6401882192836</v>
      </c>
      <c r="X24" s="73">
        <v>683.84754571372093</v>
      </c>
      <c r="Y24" s="73">
        <v>1144.5552258896116</v>
      </c>
      <c r="Z24" s="73">
        <v>1035.1803470087834</v>
      </c>
      <c r="AA24" s="73">
        <v>17020.333883187934</v>
      </c>
      <c r="AB24" s="73">
        <v>730091.12789345952</v>
      </c>
      <c r="AC24" s="73">
        <v>7968.8533003248067</v>
      </c>
      <c r="AD24" s="73">
        <v>2126.7677739366868</v>
      </c>
      <c r="AE24" s="73">
        <v>2639.2668551724282</v>
      </c>
      <c r="AF24" s="73">
        <v>87.298765851524848</v>
      </c>
      <c r="AG24" s="73">
        <v>843.91664012431909</v>
      </c>
      <c r="AH24" s="73">
        <v>6801.1206901329942</v>
      </c>
      <c r="AI24" s="73">
        <v>6801.1206901329942</v>
      </c>
      <c r="AJ24" s="73">
        <v>71075202.166983351</v>
      </c>
      <c r="AK24" s="73">
        <v>0</v>
      </c>
      <c r="AL24" s="73">
        <v>3794.0235029222604</v>
      </c>
      <c r="AM24" s="73">
        <v>1021.2481238407327</v>
      </c>
      <c r="AN24" s="73">
        <v>17732.866579553993</v>
      </c>
      <c r="AO24" s="73">
        <v>2537.9861438327371</v>
      </c>
      <c r="AP24" s="73">
        <v>4008.2906010892261</v>
      </c>
      <c r="AQ24" s="73">
        <v>797.1132746076853</v>
      </c>
      <c r="AR24" s="73">
        <v>11877.862752972545</v>
      </c>
      <c r="AS24" s="73">
        <v>0</v>
      </c>
      <c r="AT24" s="73">
        <v>178123.93761707912</v>
      </c>
      <c r="AU24" s="73">
        <v>4478.2724774443113</v>
      </c>
      <c r="AV24" s="73">
        <v>497.5857807331472</v>
      </c>
      <c r="AW24" s="73">
        <v>4975.858258177459</v>
      </c>
      <c r="AX24" s="73">
        <v>0</v>
      </c>
      <c r="AY24" s="73">
        <v>9189.1283522854264</v>
      </c>
      <c r="AZ24" s="73">
        <v>0.15315900174716285</v>
      </c>
      <c r="BA24" s="73">
        <v>50346.985209224011</v>
      </c>
      <c r="BB24" s="73">
        <v>9.3733219232956895</v>
      </c>
      <c r="BC24" s="73">
        <v>377.06726042141355</v>
      </c>
      <c r="BD24" s="73">
        <v>2569.5045269053167</v>
      </c>
      <c r="BE24" s="73">
        <v>2.1095005297883014</v>
      </c>
      <c r="BF24" s="73">
        <v>0</v>
      </c>
      <c r="BG24" s="73">
        <v>451.24843117037869</v>
      </c>
      <c r="BH24" s="73">
        <v>69989.915646739202</v>
      </c>
      <c r="BI24" s="73">
        <v>59374.417317859203</v>
      </c>
      <c r="BJ24" s="73">
        <v>10615.498328879996</v>
      </c>
      <c r="BK24" s="73">
        <v>1.6581955255915828</v>
      </c>
      <c r="BL24" s="73">
        <v>0.62581671333476641</v>
      </c>
      <c r="BM24" s="73">
        <v>116.75147541204932</v>
      </c>
      <c r="BN24" s="73">
        <v>23.584605762396876</v>
      </c>
      <c r="BO24" s="73">
        <v>22777.3289916963</v>
      </c>
      <c r="BP24" s="73">
        <v>43.619717856269688</v>
      </c>
      <c r="BQ24" s="73">
        <v>210.77282700904436</v>
      </c>
      <c r="BR24" s="73">
        <v>32536.143597572722</v>
      </c>
      <c r="BS24" s="73">
        <v>693.71440802119491</v>
      </c>
      <c r="BT24" s="73">
        <v>3.3022689965222094</v>
      </c>
      <c r="BU24" s="73">
        <v>250.90442880382716</v>
      </c>
      <c r="BV24" s="73">
        <v>0.2691925592055644</v>
      </c>
      <c r="BW24" s="73">
        <v>3960.4378598478579</v>
      </c>
      <c r="BX24" s="73">
        <v>47640.035085406293</v>
      </c>
      <c r="BY24" s="73">
        <v>0</v>
      </c>
      <c r="BZ24" s="73">
        <v>2844.9025176397008</v>
      </c>
      <c r="CA24" s="73">
        <v>8417.9250521219783</v>
      </c>
      <c r="CB24" s="73">
        <v>0</v>
      </c>
      <c r="CC24" s="73">
        <v>28771.584144163437</v>
      </c>
      <c r="CD24" s="73">
        <v>171087.16833984246</v>
      </c>
      <c r="CE24" s="73">
        <v>6177.5616540093606</v>
      </c>
      <c r="CF24" s="73"/>
      <c r="CG24" s="40">
        <f t="shared" si="0"/>
        <v>2.8982069266260492E-7</v>
      </c>
      <c r="CH24" s="40">
        <f t="shared" si="1"/>
        <v>2.4086597356252264E-7</v>
      </c>
      <c r="CI24" s="40">
        <f t="shared" si="2"/>
        <v>4.2212348271477604E-6</v>
      </c>
      <c r="CJ24" s="40">
        <f t="shared" si="3"/>
        <v>-5.0757520629471392E-6</v>
      </c>
      <c r="CK24" s="40">
        <f t="shared" si="3"/>
        <v>-5.987360032730811E-6</v>
      </c>
      <c r="CL24" s="40">
        <f t="shared" si="4"/>
        <v>1.7611335892584816E-6</v>
      </c>
      <c r="CM24" s="40">
        <f t="shared" si="5"/>
        <v>5.2596517233103053E-7</v>
      </c>
      <c r="CN24" s="78">
        <f t="shared" si="6"/>
        <v>6.185625479001752E-6</v>
      </c>
      <c r="CO24" s="78">
        <f t="shared" si="7"/>
        <v>1.5481055772496745E-6</v>
      </c>
      <c r="CP24" s="78">
        <f t="shared" si="8"/>
        <v>1.7994321345877339E-6</v>
      </c>
      <c r="CQ24" s="78">
        <f t="shared" si="9"/>
        <v>5.6134192123596825E-6</v>
      </c>
      <c r="CR24" s="77">
        <f t="shared" si="11"/>
        <v>4.9477463545317007E-6</v>
      </c>
      <c r="CS24" s="77">
        <f t="shared" si="12"/>
        <v>3.4874013153033663E-7</v>
      </c>
      <c r="CT24" s="78">
        <f t="shared" si="10"/>
        <v>4.717986688387403E-8</v>
      </c>
    </row>
    <row r="25" spans="1:98" x14ac:dyDescent="0.25">
      <c r="A25" s="90" t="s">
        <v>188</v>
      </c>
      <c r="B25" s="73">
        <v>313405.27127301582</v>
      </c>
      <c r="C25" s="73">
        <v>5161.7589619999544</v>
      </c>
      <c r="D25" s="73">
        <v>6283.9961329997896</v>
      </c>
      <c r="E25" s="73">
        <v>34128.450396998422</v>
      </c>
      <c r="F25" s="73">
        <v>29083.324895999594</v>
      </c>
      <c r="G25" s="73">
        <v>2965.1620779999953</v>
      </c>
      <c r="H25" s="73">
        <v>75104.893318003509</v>
      </c>
      <c r="I25" s="73">
        <v>2137.6147950000354</v>
      </c>
      <c r="J25" s="73">
        <v>855.98616399998537</v>
      </c>
      <c r="K25" s="73">
        <v>5091.2034989998529</v>
      </c>
      <c r="L25" s="73">
        <v>3036.5115920001249</v>
      </c>
      <c r="M25" s="73">
        <v>1050.0886240000123</v>
      </c>
      <c r="N25" s="73">
        <v>758.56249800001376</v>
      </c>
      <c r="O25" s="73">
        <v>581.55852899996671</v>
      </c>
      <c r="P25" s="90"/>
      <c r="Q25" s="90" t="s">
        <v>188</v>
      </c>
      <c r="R25" s="73">
        <v>4319.8204724128373</v>
      </c>
      <c r="S25" s="73">
        <v>1946.2320481520924</v>
      </c>
      <c r="T25" s="73">
        <v>1050.0058488352545</v>
      </c>
      <c r="U25" s="73">
        <v>2137.4444753019106</v>
      </c>
      <c r="V25" s="73">
        <v>2137.4444753019106</v>
      </c>
      <c r="W25" s="73">
        <v>1860.8626927581965</v>
      </c>
      <c r="X25" s="73">
        <v>272.82352228092122</v>
      </c>
      <c r="Y25" s="73">
        <v>855.92158456028801</v>
      </c>
      <c r="Z25" s="73">
        <v>758.50644368558244</v>
      </c>
      <c r="AA25" s="73">
        <v>7109.2735961458229</v>
      </c>
      <c r="AB25" s="73">
        <v>313386.36394543544</v>
      </c>
      <c r="AC25" s="73">
        <v>3266.4650838761536</v>
      </c>
      <c r="AD25" s="73">
        <v>918.93170918432986</v>
      </c>
      <c r="AE25" s="73">
        <v>1065.7165156407416</v>
      </c>
      <c r="AF25" s="73">
        <v>34.81374809189689</v>
      </c>
      <c r="AG25" s="73">
        <v>336.5446177280902</v>
      </c>
      <c r="AH25" s="73">
        <v>5090.8199456142338</v>
      </c>
      <c r="AI25" s="73">
        <v>5090.8199456142338</v>
      </c>
      <c r="AJ25" s="73">
        <v>52830214.323391594</v>
      </c>
      <c r="AK25" s="73">
        <v>0</v>
      </c>
      <c r="AL25" s="73">
        <v>1542.7121188364183</v>
      </c>
      <c r="AM25" s="73">
        <v>413.40525562272529</v>
      </c>
      <c r="AN25" s="73">
        <v>7084.3241729195597</v>
      </c>
      <c r="AO25" s="73">
        <v>1031.4875810763892</v>
      </c>
      <c r="AP25" s="73">
        <v>3036.2898284892135</v>
      </c>
      <c r="AQ25" s="73">
        <v>581.51560618488611</v>
      </c>
      <c r="AR25" s="73">
        <v>5161.4460150328769</v>
      </c>
      <c r="AS25" s="73">
        <v>0</v>
      </c>
      <c r="AT25" s="73">
        <v>78026.220461206933</v>
      </c>
      <c r="AU25" s="73">
        <v>5655.1228677136423</v>
      </c>
      <c r="AV25" s="73">
        <v>628.34704544601175</v>
      </c>
      <c r="AW25" s="73">
        <v>6283.4699131596553</v>
      </c>
      <c r="AX25" s="73">
        <v>0</v>
      </c>
      <c r="AY25" s="73">
        <v>3723.9626349137116</v>
      </c>
      <c r="AZ25" s="73">
        <v>1.1807887124092662</v>
      </c>
      <c r="BA25" s="73">
        <v>20563.951506680394</v>
      </c>
      <c r="BB25" s="73">
        <v>0.76818343859521498</v>
      </c>
      <c r="BC25" s="73">
        <v>215.45981157492676</v>
      </c>
      <c r="BD25" s="73">
        <v>1148.7138096606534</v>
      </c>
      <c r="BE25" s="73">
        <v>0.43814641748926636</v>
      </c>
      <c r="BF25" s="73">
        <v>0</v>
      </c>
      <c r="BG25" s="73">
        <v>117.4770435465754</v>
      </c>
      <c r="BH25" s="73">
        <v>34127.659098052136</v>
      </c>
      <c r="BI25" s="73">
        <v>29082.852196349631</v>
      </c>
      <c r="BJ25" s="73">
        <v>5044.80690170252</v>
      </c>
      <c r="BK25" s="73">
        <v>1.3832723419390756</v>
      </c>
      <c r="BL25" s="73">
        <v>5.3379440619057868E-2</v>
      </c>
      <c r="BM25" s="73">
        <v>173.49027345458757</v>
      </c>
      <c r="BN25" s="73">
        <v>22.717996149848158</v>
      </c>
      <c r="BO25" s="73">
        <v>11176.339942360162</v>
      </c>
      <c r="BP25" s="73">
        <v>95.882129348368863</v>
      </c>
      <c r="BQ25" s="73">
        <v>36.899554683994971</v>
      </c>
      <c r="BR25" s="73">
        <v>15966.052613248681</v>
      </c>
      <c r="BS25" s="73">
        <v>298.85175069339454</v>
      </c>
      <c r="BT25" s="73">
        <v>0.76627011105673071</v>
      </c>
      <c r="BU25" s="73">
        <v>125.16660223945496</v>
      </c>
      <c r="BV25" s="73">
        <v>6.2379620270396875E-2</v>
      </c>
      <c r="BW25" s="73">
        <v>2964.9387300257399</v>
      </c>
      <c r="BX25" s="73">
        <v>19397.71872960373</v>
      </c>
      <c r="BY25" s="73">
        <v>0</v>
      </c>
      <c r="BZ25" s="73">
        <v>1134.5347062436006</v>
      </c>
      <c r="CA25" s="73">
        <v>3416.3822594380617</v>
      </c>
      <c r="CB25" s="73">
        <v>0</v>
      </c>
      <c r="CC25" s="73">
        <v>11660.842909635003</v>
      </c>
      <c r="CD25" s="73">
        <v>75100.284124406797</v>
      </c>
      <c r="CE25" s="73">
        <v>2506.7331047357679</v>
      </c>
      <c r="CF25" s="73"/>
      <c r="CG25" s="40">
        <f t="shared" si="0"/>
        <v>-6.0328684018564035E-5</v>
      </c>
      <c r="CH25" s="40">
        <f t="shared" si="1"/>
        <v>-6.062796991905594E-5</v>
      </c>
      <c r="CI25" s="40">
        <f t="shared" si="2"/>
        <v>-8.3739682360850867E-5</v>
      </c>
      <c r="CJ25" s="40">
        <f t="shared" si="3"/>
        <v>-2.3185903171134685E-5</v>
      </c>
      <c r="CK25" s="40">
        <f t="shared" si="3"/>
        <v>-1.6253287808508198E-5</v>
      </c>
      <c r="CL25" s="40">
        <f t="shared" si="4"/>
        <v>-7.5324035712079479E-5</v>
      </c>
      <c r="CM25" s="40">
        <f t="shared" si="5"/>
        <v>-6.1370083799953322E-5</v>
      </c>
      <c r="CN25" s="78">
        <f t="shared" si="6"/>
        <v>-7.9677451018382773E-5</v>
      </c>
      <c r="CO25" s="78">
        <f t="shared" si="7"/>
        <v>-7.5444490125374685E-5</v>
      </c>
      <c r="CP25" s="78">
        <f t="shared" si="8"/>
        <v>-7.5336486882600519E-5</v>
      </c>
      <c r="CQ25" s="78">
        <f t="shared" si="9"/>
        <v>-7.3032328114813275E-5</v>
      </c>
      <c r="CR25" s="77">
        <f t="shared" si="11"/>
        <v>-7.8826836960168848E-5</v>
      </c>
      <c r="CS25" s="77">
        <f t="shared" si="12"/>
        <v>-7.3895446425457822E-5</v>
      </c>
      <c r="CT25" s="78">
        <f t="shared" si="10"/>
        <v>-7.3806526669654602E-5</v>
      </c>
    </row>
    <row r="26" spans="1:98" x14ac:dyDescent="0.25">
      <c r="A26" s="90" t="s">
        <v>189</v>
      </c>
      <c r="B26" s="73">
        <v>789863.99035504076</v>
      </c>
      <c r="C26" s="73">
        <v>12912.595060002683</v>
      </c>
      <c r="D26" s="73">
        <v>12598.275021999189</v>
      </c>
      <c r="E26" s="73">
        <v>83841.631479011863</v>
      </c>
      <c r="F26" s="73">
        <v>71713.990747007076</v>
      </c>
      <c r="G26" s="73">
        <v>6476.193456001005</v>
      </c>
      <c r="H26" s="73">
        <v>189338.87415496958</v>
      </c>
      <c r="I26" s="73">
        <v>6239.4297369989481</v>
      </c>
      <c r="J26" s="73">
        <v>1515.7873620002622</v>
      </c>
      <c r="K26" s="73">
        <v>8543.8390299993916</v>
      </c>
      <c r="L26" s="73">
        <v>7732.989295999304</v>
      </c>
      <c r="M26" s="73">
        <v>2025.8693039998545</v>
      </c>
      <c r="N26" s="73">
        <v>873.59276800006228</v>
      </c>
      <c r="O26" s="73">
        <v>1495.6107510001414</v>
      </c>
      <c r="P26" s="90"/>
      <c r="Q26" s="90" t="s">
        <v>189</v>
      </c>
      <c r="R26" s="73">
        <v>14576.863689685866</v>
      </c>
      <c r="S26" s="73">
        <v>2757.1153944670723</v>
      </c>
      <c r="T26" s="73">
        <v>2025.2509358106436</v>
      </c>
      <c r="U26" s="73">
        <v>6237.5480504539719</v>
      </c>
      <c r="V26" s="73">
        <v>6237.5480504539719</v>
      </c>
      <c r="W26" s="73">
        <v>5195.2015455740375</v>
      </c>
      <c r="X26" s="73">
        <v>228.65006209110331</v>
      </c>
      <c r="Y26" s="73">
        <v>1515.3385582248559</v>
      </c>
      <c r="Z26" s="73">
        <v>873.33675090899271</v>
      </c>
      <c r="AA26" s="73">
        <v>19975.865315200106</v>
      </c>
      <c r="AB26" s="73">
        <v>789599.42385405395</v>
      </c>
      <c r="AC26" s="73">
        <v>6486.4809273097062</v>
      </c>
      <c r="AD26" s="73">
        <v>2775.229359560929</v>
      </c>
      <c r="AE26" s="73">
        <v>1794.6330616841635</v>
      </c>
      <c r="AF26" s="73">
        <v>1046.5898479385098</v>
      </c>
      <c r="AG26" s="73">
        <v>1648.8951856683175</v>
      </c>
      <c r="AH26" s="73">
        <v>8541.3069603680815</v>
      </c>
      <c r="AI26" s="73">
        <v>8541.3069603680815</v>
      </c>
      <c r="AJ26" s="73">
        <v>114350350.01067477</v>
      </c>
      <c r="AK26" s="73">
        <v>0</v>
      </c>
      <c r="AL26" s="73">
        <v>2539.4828714578221</v>
      </c>
      <c r="AM26" s="73">
        <v>450.70965817120651</v>
      </c>
      <c r="AN26" s="73">
        <v>18397.054634300341</v>
      </c>
      <c r="AO26" s="73">
        <v>3004.9013640904682</v>
      </c>
      <c r="AP26" s="73">
        <v>7730.7271344495084</v>
      </c>
      <c r="AQ26" s="73">
        <v>1495.1771665490921</v>
      </c>
      <c r="AR26" s="73">
        <v>12908.28876387848</v>
      </c>
      <c r="AS26" s="73">
        <v>0</v>
      </c>
      <c r="AT26" s="73">
        <v>195673.41970303748</v>
      </c>
      <c r="AU26" s="73">
        <v>11335.413531543396</v>
      </c>
      <c r="AV26" s="73">
        <v>1259.4904675060322</v>
      </c>
      <c r="AW26" s="73">
        <v>12594.903999049429</v>
      </c>
      <c r="AX26" s="73">
        <v>0</v>
      </c>
      <c r="AY26" s="73">
        <v>9889.0732356995359</v>
      </c>
      <c r="AZ26" s="73">
        <v>3.4906739545958092</v>
      </c>
      <c r="BA26" s="73">
        <v>54797.422246224436</v>
      </c>
      <c r="BB26" s="73">
        <v>2.6054303405611861</v>
      </c>
      <c r="BC26" s="73">
        <v>720.23061713388108</v>
      </c>
      <c r="BD26" s="73">
        <v>2953.8839418516632</v>
      </c>
      <c r="BE26" s="73">
        <v>1.3409581804372868</v>
      </c>
      <c r="BF26" s="73">
        <v>0</v>
      </c>
      <c r="BG26" s="73">
        <v>442.86994802063532</v>
      </c>
      <c r="BH26" s="73">
        <v>83817.475461654947</v>
      </c>
      <c r="BI26" s="73">
        <v>71693.773339849591</v>
      </c>
      <c r="BJ26" s="73">
        <v>12123.702121805365</v>
      </c>
      <c r="BK26" s="73">
        <v>5.1727458884064443</v>
      </c>
      <c r="BL26" s="73">
        <v>0.13124121806026337</v>
      </c>
      <c r="BM26" s="73">
        <v>506.53014625936271</v>
      </c>
      <c r="BN26" s="73">
        <v>68.596215297761731</v>
      </c>
      <c r="BO26" s="73">
        <v>27295.481234345822</v>
      </c>
      <c r="BP26" s="73">
        <v>268.43341432739754</v>
      </c>
      <c r="BQ26" s="73">
        <v>95.350523345734288</v>
      </c>
      <c r="BR26" s="73">
        <v>38993.244530046228</v>
      </c>
      <c r="BS26" s="73">
        <v>1002.1229113634957</v>
      </c>
      <c r="BT26" s="73">
        <v>2.161330842201977</v>
      </c>
      <c r="BU26" s="73">
        <v>334.07195808793148</v>
      </c>
      <c r="BV26" s="73">
        <v>0.17843070892045174</v>
      </c>
      <c r="BW26" s="73">
        <v>6474.2843206693196</v>
      </c>
      <c r="BX26" s="73">
        <v>51109.488520312829</v>
      </c>
      <c r="BY26" s="73">
        <v>0</v>
      </c>
      <c r="BZ26" s="73">
        <v>2602.3467493716626</v>
      </c>
      <c r="CA26" s="73">
        <v>8388.1426749165967</v>
      </c>
      <c r="CB26" s="73">
        <v>0</v>
      </c>
      <c r="CC26" s="73">
        <v>28711.937311656471</v>
      </c>
      <c r="CD26" s="73">
        <v>189275.63162805827</v>
      </c>
      <c r="CE26" s="73">
        <v>6320.9825351549489</v>
      </c>
      <c r="CF26" s="73"/>
      <c r="CG26" s="40">
        <f t="shared" si="0"/>
        <v>-3.3495197175388163E-4</v>
      </c>
      <c r="CH26" s="40">
        <f t="shared" si="1"/>
        <v>-3.3349579261120096E-4</v>
      </c>
      <c r="CI26" s="40">
        <f t="shared" si="2"/>
        <v>-2.6757813620298859E-4</v>
      </c>
      <c r="CJ26" s="40">
        <f t="shared" si="3"/>
        <v>-2.8811482948018464E-4</v>
      </c>
      <c r="CK26" s="40">
        <f t="shared" si="3"/>
        <v>-2.8191719561121084E-4</v>
      </c>
      <c r="CL26" s="40">
        <f t="shared" si="4"/>
        <v>-2.9479281998845587E-4</v>
      </c>
      <c r="CM26" s="40">
        <f t="shared" si="5"/>
        <v>-3.3401765587532186E-4</v>
      </c>
      <c r="CN26" s="78">
        <f t="shared" si="6"/>
        <v>-3.0157989179973937E-4</v>
      </c>
      <c r="CO26" s="78">
        <f t="shared" si="7"/>
        <v>-2.9608623653785726E-4</v>
      </c>
      <c r="CP26" s="78">
        <f t="shared" si="8"/>
        <v>-2.9636204783581121E-4</v>
      </c>
      <c r="CQ26" s="78">
        <f t="shared" si="9"/>
        <v>-2.9253390418707855E-4</v>
      </c>
      <c r="CR26" s="77">
        <f t="shared" si="11"/>
        <v>-3.0523597351027012E-4</v>
      </c>
      <c r="CS26" s="77">
        <f t="shared" si="12"/>
        <v>-2.9306228307689907E-4</v>
      </c>
      <c r="CT26" s="78">
        <f t="shared" si="10"/>
        <v>-2.8990460971163942E-4</v>
      </c>
    </row>
    <row r="27" spans="1:98" x14ac:dyDescent="0.25">
      <c r="A27" s="90" t="s">
        <v>190</v>
      </c>
      <c r="B27" s="73">
        <v>178502.01611099759</v>
      </c>
      <c r="C27" s="73">
        <v>2909.4961509999666</v>
      </c>
      <c r="D27" s="73">
        <v>2133.0792650000076</v>
      </c>
      <c r="E27" s="73">
        <v>18196.93303400062</v>
      </c>
      <c r="F27" s="73">
        <v>15530.606894999686</v>
      </c>
      <c r="G27" s="73">
        <v>1246.2163009999911</v>
      </c>
      <c r="H27" s="73">
        <v>42439.470488999272</v>
      </c>
      <c r="I27" s="73">
        <v>1513.6062370000127</v>
      </c>
      <c r="J27" s="73">
        <v>379.48678799999067</v>
      </c>
      <c r="K27" s="73">
        <v>2793.4662700001095</v>
      </c>
      <c r="L27" s="73">
        <v>3094.0497240000791</v>
      </c>
      <c r="M27" s="73">
        <v>482.39384799999334</v>
      </c>
      <c r="N27" s="73">
        <v>221.93512499999508</v>
      </c>
      <c r="O27" s="73">
        <v>387.62761200000131</v>
      </c>
      <c r="P27" s="90"/>
      <c r="Q27" s="90" t="s">
        <v>190</v>
      </c>
      <c r="R27" s="73">
        <v>2684.1658015813928</v>
      </c>
      <c r="S27" s="73">
        <v>550.27753214815311</v>
      </c>
      <c r="T27" s="73">
        <v>482.79025883017283</v>
      </c>
      <c r="U27" s="73">
        <v>1514.9039416873657</v>
      </c>
      <c r="V27" s="73">
        <v>1514.9039416873657</v>
      </c>
      <c r="W27" s="73">
        <v>1014.6009246137501</v>
      </c>
      <c r="X27" s="73">
        <v>46.28656275217525</v>
      </c>
      <c r="Y27" s="73">
        <v>379.83459450646319</v>
      </c>
      <c r="Z27" s="73">
        <v>222.14507729628122</v>
      </c>
      <c r="AA27" s="73">
        <v>4577.2492129626744</v>
      </c>
      <c r="AB27" s="73">
        <v>178674.69940953606</v>
      </c>
      <c r="AC27" s="73">
        <v>1298.3822440762299</v>
      </c>
      <c r="AD27" s="73">
        <v>647.80173034281108</v>
      </c>
      <c r="AE27" s="73">
        <v>287.88596499448471</v>
      </c>
      <c r="AF27" s="73">
        <v>212.42055276007412</v>
      </c>
      <c r="AG27" s="73">
        <v>163.54075390613542</v>
      </c>
      <c r="AH27" s="73">
        <v>2796.0587659516364</v>
      </c>
      <c r="AI27" s="73">
        <v>2796.0587659516364</v>
      </c>
      <c r="AJ27" s="73">
        <v>22087590.188432459</v>
      </c>
      <c r="AK27" s="73">
        <v>0</v>
      </c>
      <c r="AL27" s="73">
        <v>509.12499290374296</v>
      </c>
      <c r="AM27" s="73">
        <v>90.252510357647139</v>
      </c>
      <c r="AN27" s="73">
        <v>4372.7135532195161</v>
      </c>
      <c r="AO27" s="73">
        <v>605.96184646476513</v>
      </c>
      <c r="AP27" s="73">
        <v>3096.9762914370385</v>
      </c>
      <c r="AQ27" s="73">
        <v>388.00455239349134</v>
      </c>
      <c r="AR27" s="73">
        <v>2912.3200915943262</v>
      </c>
      <c r="AS27" s="73">
        <v>0</v>
      </c>
      <c r="AT27" s="73">
        <v>43852.229946262334</v>
      </c>
      <c r="AU27" s="73">
        <v>1921.4136297211696</v>
      </c>
      <c r="AV27" s="73">
        <v>213.49057969212453</v>
      </c>
      <c r="AW27" s="73">
        <v>2134.9042094132951</v>
      </c>
      <c r="AX27" s="73">
        <v>0</v>
      </c>
      <c r="AY27" s="73">
        <v>2121.3569872317712</v>
      </c>
      <c r="AZ27" s="73">
        <v>0.44568264848955841</v>
      </c>
      <c r="BA27" s="73">
        <v>11547.997025028288</v>
      </c>
      <c r="BB27" s="73">
        <v>0.99020295541703174</v>
      </c>
      <c r="BC27" s="73">
        <v>189.85737461488011</v>
      </c>
      <c r="BD27" s="73">
        <v>1835.7441810215121</v>
      </c>
      <c r="BE27" s="73">
        <v>0.45090785127620053</v>
      </c>
      <c r="BF27" s="73">
        <v>0</v>
      </c>
      <c r="BG27" s="73">
        <v>231.14262854654788</v>
      </c>
      <c r="BH27" s="73">
        <v>18228.681678677389</v>
      </c>
      <c r="BI27" s="73">
        <v>15559.748085595495</v>
      </c>
      <c r="BJ27" s="73">
        <v>2668.933593081897</v>
      </c>
      <c r="BK27" s="73">
        <v>1.0514987874248363</v>
      </c>
      <c r="BL27" s="73">
        <v>4.7333795852003736E-2</v>
      </c>
      <c r="BM27" s="73">
        <v>23.968800663040067</v>
      </c>
      <c r="BN27" s="73">
        <v>32.059682785980804</v>
      </c>
      <c r="BO27" s="73">
        <v>5341.1045218450517</v>
      </c>
      <c r="BP27" s="73">
        <v>49.449612631271471</v>
      </c>
      <c r="BQ27" s="73">
        <v>47.089322703748422</v>
      </c>
      <c r="BR27" s="73">
        <v>7629.7244043717665</v>
      </c>
      <c r="BS27" s="73">
        <v>232.89427696539425</v>
      </c>
      <c r="BT27" s="73">
        <v>1.1102334660515771</v>
      </c>
      <c r="BU27" s="73">
        <v>175.47733009805057</v>
      </c>
      <c r="BV27" s="73">
        <v>3.4366809140362775E-2</v>
      </c>
      <c r="BW27" s="73">
        <v>1247.3516821693481</v>
      </c>
      <c r="BX27" s="73">
        <v>10916.353433642675</v>
      </c>
      <c r="BY27" s="73">
        <v>0</v>
      </c>
      <c r="BZ27" s="73">
        <v>529.77141186904419</v>
      </c>
      <c r="CA27" s="73">
        <v>1749.6550138406335</v>
      </c>
      <c r="CB27" s="73">
        <v>0</v>
      </c>
      <c r="CC27" s="73">
        <v>6429.4773452499539</v>
      </c>
      <c r="CD27" s="73">
        <v>42480.064050992914</v>
      </c>
      <c r="CE27" s="73">
        <v>1325.3356061030568</v>
      </c>
      <c r="CF27" s="73"/>
      <c r="CG27" s="40">
        <f t="shared" si="0"/>
        <v>9.6740251063096526E-4</v>
      </c>
      <c r="CH27" s="40">
        <f t="shared" si="1"/>
        <v>9.7059437366466136E-4</v>
      </c>
      <c r="CI27" s="40">
        <f t="shared" si="2"/>
        <v>8.5554458440977488E-4</v>
      </c>
      <c r="CJ27" s="40">
        <f t="shared" si="3"/>
        <v>1.7447250378647412E-3</v>
      </c>
      <c r="CK27" s="40">
        <f t="shared" si="3"/>
        <v>1.8763716571302109E-3</v>
      </c>
      <c r="CL27" s="40">
        <f t="shared" si="4"/>
        <v>9.1106268506198004E-4</v>
      </c>
      <c r="CM27" s="40">
        <f t="shared" si="5"/>
        <v>9.5650491219406004E-4</v>
      </c>
      <c r="CN27" s="78">
        <f t="shared" si="6"/>
        <v>8.5735950052969476E-4</v>
      </c>
      <c r="CO27" s="78">
        <f t="shared" si="7"/>
        <v>9.165180909342526E-4</v>
      </c>
      <c r="CP27" s="78">
        <f t="shared" si="8"/>
        <v>9.2805700908884408E-4</v>
      </c>
      <c r="CQ27" s="78">
        <f t="shared" si="9"/>
        <v>9.4586955544330355E-4</v>
      </c>
      <c r="CR27" s="77">
        <f t="shared" si="11"/>
        <v>8.2175764020003903E-4</v>
      </c>
      <c r="CS27" s="77">
        <f t="shared" si="12"/>
        <v>9.4600751587265667E-4</v>
      </c>
      <c r="CT27" s="78">
        <f t="shared" si="10"/>
        <v>9.7242916092889122E-4</v>
      </c>
    </row>
    <row r="28" spans="1:98" x14ac:dyDescent="0.25">
      <c r="A28" s="90" t="s">
        <v>191</v>
      </c>
      <c r="B28" s="73">
        <v>93117.65809099529</v>
      </c>
      <c r="C28" s="73">
        <v>1510.826579999949</v>
      </c>
      <c r="D28" s="73">
        <v>1677.5923989999485</v>
      </c>
      <c r="E28" s="73">
        <v>10383.189961999371</v>
      </c>
      <c r="F28" s="73">
        <v>8993.5313009998117</v>
      </c>
      <c r="G28" s="73">
        <v>819.43242799998143</v>
      </c>
      <c r="H28" s="73">
        <v>22809.99362800131</v>
      </c>
      <c r="I28" s="73">
        <v>1094.5325700000315</v>
      </c>
      <c r="J28" s="73">
        <v>246.77266300000474</v>
      </c>
      <c r="K28" s="73">
        <v>1778.6520559999856</v>
      </c>
      <c r="L28" s="73">
        <v>1913.8766489999769</v>
      </c>
      <c r="M28" s="73">
        <v>369.63088599998946</v>
      </c>
      <c r="N28" s="73">
        <v>136.42891599999575</v>
      </c>
      <c r="O28" s="73">
        <v>225.67677100000648</v>
      </c>
      <c r="P28" s="90"/>
      <c r="Q28" s="90" t="s">
        <v>191</v>
      </c>
      <c r="R28" s="73">
        <v>1265.3525633794031</v>
      </c>
      <c r="S28" s="73">
        <v>310.51646420103543</v>
      </c>
      <c r="T28" s="73">
        <v>369.60372739731355</v>
      </c>
      <c r="U28" s="73">
        <v>1094.4504010287767</v>
      </c>
      <c r="V28" s="73">
        <v>1094.4504010287767</v>
      </c>
      <c r="W28" s="73">
        <v>716.33335131829199</v>
      </c>
      <c r="X28" s="73">
        <v>21.937839789843</v>
      </c>
      <c r="Y28" s="73">
        <v>246.7526433106795</v>
      </c>
      <c r="Z28" s="73">
        <v>136.41772461062402</v>
      </c>
      <c r="AA28" s="73">
        <v>2493.7461680874153</v>
      </c>
      <c r="AB28" s="73">
        <v>93111.185805320827</v>
      </c>
      <c r="AC28" s="73">
        <v>704.5636323193504</v>
      </c>
      <c r="AD28" s="73">
        <v>379.31081575393085</v>
      </c>
      <c r="AE28" s="73">
        <v>149.50317781862429</v>
      </c>
      <c r="AF28" s="73">
        <v>100.13790505565213</v>
      </c>
      <c r="AG28" s="73">
        <v>77.095369157870223</v>
      </c>
      <c r="AH28" s="73">
        <v>1778.5082244475673</v>
      </c>
      <c r="AI28" s="73">
        <v>1778.5082244475673</v>
      </c>
      <c r="AJ28" s="73">
        <v>14107841.478889091</v>
      </c>
      <c r="AK28" s="73">
        <v>0</v>
      </c>
      <c r="AL28" s="73">
        <v>271.01829169868989</v>
      </c>
      <c r="AM28" s="73">
        <v>48.96061176980286</v>
      </c>
      <c r="AN28" s="73">
        <v>2074.5714089966377</v>
      </c>
      <c r="AO28" s="73">
        <v>305.88121633253877</v>
      </c>
      <c r="AP28" s="73">
        <v>1913.7254357902593</v>
      </c>
      <c r="AQ28" s="73">
        <v>225.65763819568741</v>
      </c>
      <c r="AR28" s="73">
        <v>1510.7206451682951</v>
      </c>
      <c r="AS28" s="73">
        <v>0</v>
      </c>
      <c r="AT28" s="73">
        <v>23580.312860331687</v>
      </c>
      <c r="AU28" s="73">
        <v>1509.7046551563355</v>
      </c>
      <c r="AV28" s="73">
        <v>167.74484416034218</v>
      </c>
      <c r="AW28" s="73">
        <v>1677.4494993166772</v>
      </c>
      <c r="AX28" s="73">
        <v>0</v>
      </c>
      <c r="AY28" s="73">
        <v>1062.103719657347</v>
      </c>
      <c r="AZ28" s="73">
        <v>0.58754053826948205</v>
      </c>
      <c r="BA28" s="73">
        <v>5951.4964886013304</v>
      </c>
      <c r="BB28" s="73">
        <v>0.91279868979315149</v>
      </c>
      <c r="BC28" s="73">
        <v>206.41131434492419</v>
      </c>
      <c r="BD28" s="73">
        <v>1122.7565655406556</v>
      </c>
      <c r="BE28" s="73">
        <v>0.3534355012483672</v>
      </c>
      <c r="BF28" s="73">
        <v>0</v>
      </c>
      <c r="BG28" s="73">
        <v>206.42925747339291</v>
      </c>
      <c r="BH28" s="73">
        <v>10386.923847638476</v>
      </c>
      <c r="BI28" s="73">
        <v>8997.3673058305776</v>
      </c>
      <c r="BJ28" s="73">
        <v>1389.5565418079</v>
      </c>
      <c r="BK28" s="73">
        <v>1.4760665550025627</v>
      </c>
      <c r="BL28" s="73">
        <v>2.2644117484305851E-2</v>
      </c>
      <c r="BM28" s="73">
        <v>40.099863036425866</v>
      </c>
      <c r="BN28" s="73">
        <v>26.382557163092422</v>
      </c>
      <c r="BO28" s="73">
        <v>2965.9763352568652</v>
      </c>
      <c r="BP28" s="73">
        <v>46.528294816382555</v>
      </c>
      <c r="BQ28" s="73">
        <v>29.224262578195187</v>
      </c>
      <c r="BR28" s="73">
        <v>4236.8090636419256</v>
      </c>
      <c r="BS28" s="73">
        <v>132.97681424520201</v>
      </c>
      <c r="BT28" s="73">
        <v>0.7966360638678992</v>
      </c>
      <c r="BU28" s="73">
        <v>112.5744304954336</v>
      </c>
      <c r="BV28" s="73">
        <v>2.6240017613827393E-2</v>
      </c>
      <c r="BW28" s="73">
        <v>819.36769844122216</v>
      </c>
      <c r="BX28" s="73">
        <v>5563.167063722015</v>
      </c>
      <c r="BY28" s="73">
        <v>0</v>
      </c>
      <c r="BZ28" s="73">
        <v>249.76156230011713</v>
      </c>
      <c r="CA28" s="73">
        <v>886.84391265256045</v>
      </c>
      <c r="CB28" s="73">
        <v>0</v>
      </c>
      <c r="CC28" s="73">
        <v>3226.2640735076302</v>
      </c>
      <c r="CD28" s="73">
        <v>22808.413741188404</v>
      </c>
      <c r="CE28" s="73">
        <v>669.88010199603934</v>
      </c>
      <c r="CF28" s="73"/>
      <c r="CG28" s="40">
        <f t="shared" si="0"/>
        <v>-6.9506534068308968E-5</v>
      </c>
      <c r="CH28" s="40">
        <f t="shared" si="1"/>
        <v>-7.0117135253169483E-5</v>
      </c>
      <c r="CI28" s="40">
        <f t="shared" si="2"/>
        <v>-8.5181408401968558E-5</v>
      </c>
      <c r="CJ28" s="40">
        <f t="shared" si="3"/>
        <v>3.5960871878204753E-4</v>
      </c>
      <c r="CK28" s="40">
        <f t="shared" si="3"/>
        <v>4.265293245089877E-4</v>
      </c>
      <c r="CL28" s="40">
        <f t="shared" si="4"/>
        <v>-7.8993162276059527E-5</v>
      </c>
      <c r="CM28" s="40">
        <f t="shared" si="5"/>
        <v>-6.9262922150335233E-5</v>
      </c>
      <c r="CN28" s="78">
        <f t="shared" si="6"/>
        <v>-7.5072202972230564E-5</v>
      </c>
      <c r="CO28" s="78">
        <f t="shared" si="7"/>
        <v>-8.1126041603878337E-5</v>
      </c>
      <c r="CP28" s="78">
        <f t="shared" si="8"/>
        <v>-8.0865480088201431E-5</v>
      </c>
      <c r="CQ28" s="78">
        <f t="shared" si="9"/>
        <v>-7.9008858693446142E-5</v>
      </c>
      <c r="CR28" s="77">
        <f t="shared" si="11"/>
        <v>-7.3474927838989472E-5</v>
      </c>
      <c r="CS28" s="77">
        <f t="shared" si="12"/>
        <v>-8.2030919103189416E-5</v>
      </c>
      <c r="CT28" s="78">
        <f t="shared" si="10"/>
        <v>-8.4779679513716003E-5</v>
      </c>
    </row>
    <row r="29" spans="1:98" x14ac:dyDescent="0.25">
      <c r="A29" s="90" t="s">
        <v>192</v>
      </c>
      <c r="B29" s="73">
        <v>7436.1169439999767</v>
      </c>
      <c r="C29" s="73">
        <v>120.72520800000039</v>
      </c>
      <c r="D29" s="73">
        <v>147.16646199999954</v>
      </c>
      <c r="E29" s="73">
        <v>844.87252699999988</v>
      </c>
      <c r="F29" s="73">
        <v>732.89282399999661</v>
      </c>
      <c r="G29" s="73">
        <v>69.439156000000253</v>
      </c>
      <c r="H29" s="73">
        <v>1830.4290330000006</v>
      </c>
      <c r="I29" s="73">
        <v>77.196094999999815</v>
      </c>
      <c r="J29" s="73">
        <v>16.654354999999956</v>
      </c>
      <c r="K29" s="73">
        <v>95.072009999999636</v>
      </c>
      <c r="L29" s="73">
        <v>84.559339000000051</v>
      </c>
      <c r="M29" s="73">
        <v>26.641627999999908</v>
      </c>
      <c r="N29" s="73">
        <v>8.978356999999983</v>
      </c>
      <c r="O29" s="73">
        <v>14.374839999999946</v>
      </c>
      <c r="P29" s="90"/>
      <c r="Q29" s="90" t="s">
        <v>192</v>
      </c>
      <c r="R29" s="73">
        <v>127.90499471078004</v>
      </c>
      <c r="S29" s="73">
        <v>28.168681146390036</v>
      </c>
      <c r="T29" s="73">
        <v>26.657900940833485</v>
      </c>
      <c r="U29" s="73">
        <v>77.249372085302539</v>
      </c>
      <c r="V29" s="73">
        <v>77.249372085302539</v>
      </c>
      <c r="W29" s="73">
        <v>64.105229047995167</v>
      </c>
      <c r="X29" s="73">
        <v>2.0154556296083985</v>
      </c>
      <c r="Y29" s="73">
        <v>16.668631869292742</v>
      </c>
      <c r="Z29" s="73">
        <v>8.9870128862470278</v>
      </c>
      <c r="AA29" s="73">
        <v>201.41791886742618</v>
      </c>
      <c r="AB29" s="73">
        <v>7443.4574995406665</v>
      </c>
      <c r="AC29" s="73">
        <v>64.111659362484971</v>
      </c>
      <c r="AD29" s="73">
        <v>30.103104449822514</v>
      </c>
      <c r="AE29" s="73">
        <v>16.819919331595198</v>
      </c>
      <c r="AF29" s="73">
        <v>9.1833390298039976</v>
      </c>
      <c r="AG29" s="73">
        <v>14.468273406748759</v>
      </c>
      <c r="AH29" s="73">
        <v>95.151916123608757</v>
      </c>
      <c r="AI29" s="73">
        <v>95.151916123608757</v>
      </c>
      <c r="AJ29" s="73">
        <v>1195230.5054229291</v>
      </c>
      <c r="AK29" s="73">
        <v>0</v>
      </c>
      <c r="AL29" s="73">
        <v>24.69537168133909</v>
      </c>
      <c r="AM29" s="73">
        <v>4.4538040045335716</v>
      </c>
      <c r="AN29" s="73">
        <v>162.45353600759839</v>
      </c>
      <c r="AO29" s="73">
        <v>27.939963857607442</v>
      </c>
      <c r="AP29" s="73">
        <v>84.632910513762255</v>
      </c>
      <c r="AQ29" s="73">
        <v>14.390322274483246</v>
      </c>
      <c r="AR29" s="73">
        <v>120.84615124037545</v>
      </c>
      <c r="AS29" s="73">
        <v>0</v>
      </c>
      <c r="AT29" s="73">
        <v>1898.0333161758626</v>
      </c>
      <c r="AU29" s="73">
        <v>132.56089066419747</v>
      </c>
      <c r="AV29" s="73">
        <v>14.7290150680181</v>
      </c>
      <c r="AW29" s="73">
        <v>147.28990573221557</v>
      </c>
      <c r="AX29" s="73">
        <v>0</v>
      </c>
      <c r="AY29" s="73">
        <v>91.600882641459577</v>
      </c>
      <c r="AZ29" s="73">
        <v>4.4148681580934428E-2</v>
      </c>
      <c r="BA29" s="73">
        <v>520.31484790171794</v>
      </c>
      <c r="BB29" s="73">
        <v>4.6678385334854508E-2</v>
      </c>
      <c r="BC29" s="73">
        <v>17.531295245401985</v>
      </c>
      <c r="BD29" s="73">
        <v>71.556516201656777</v>
      </c>
      <c r="BE29" s="73">
        <v>2.1360102349024732E-2</v>
      </c>
      <c r="BF29" s="73">
        <v>0</v>
      </c>
      <c r="BG29" s="73">
        <v>15.69928340459774</v>
      </c>
      <c r="BH29" s="73">
        <v>845.61195181792596</v>
      </c>
      <c r="BI29" s="73">
        <v>733.51514834355203</v>
      </c>
      <c r="BJ29" s="73">
        <v>112.09680347437404</v>
      </c>
      <c r="BK29" s="73">
        <v>0.33072198278079989</v>
      </c>
      <c r="BL29" s="73">
        <v>2.5116015379443002E-3</v>
      </c>
      <c r="BM29" s="73">
        <v>6.7076474128209798</v>
      </c>
      <c r="BN29" s="73">
        <v>3.3640594037820284</v>
      </c>
      <c r="BO29" s="73">
        <v>249.73672148448225</v>
      </c>
      <c r="BP29" s="73">
        <v>3.5671870253035491</v>
      </c>
      <c r="BQ29" s="73">
        <v>1.7526366805447615</v>
      </c>
      <c r="BR29" s="73">
        <v>356.77141296593305</v>
      </c>
      <c r="BS29" s="73">
        <v>10.597195316219839</v>
      </c>
      <c r="BT29" s="73">
        <v>6.53567560872369E-2</v>
      </c>
      <c r="BU29" s="73">
        <v>6.3127115193703593</v>
      </c>
      <c r="BV29" s="73">
        <v>4.8994899875990008E-3</v>
      </c>
      <c r="BW29" s="73">
        <v>69.501407076704311</v>
      </c>
      <c r="BX29" s="73">
        <v>480.90894140386808</v>
      </c>
      <c r="BY29" s="73">
        <v>0</v>
      </c>
      <c r="BZ29" s="73">
        <v>22.835896560665347</v>
      </c>
      <c r="CA29" s="73">
        <v>78.428131902723251</v>
      </c>
      <c r="CB29" s="73">
        <v>0</v>
      </c>
      <c r="CC29" s="73">
        <v>267.13002832778318</v>
      </c>
      <c r="CD29" s="73">
        <v>1832.1673821172087</v>
      </c>
      <c r="CE29" s="73">
        <v>58.972402297870715</v>
      </c>
      <c r="CF29" s="73"/>
      <c r="CG29" s="40">
        <f t="shared" si="0"/>
        <v>9.871490182268767E-4</v>
      </c>
      <c r="CH29" s="40">
        <f t="shared" si="1"/>
        <v>1.0018060219457649E-3</v>
      </c>
      <c r="CI29" s="40">
        <f t="shared" si="2"/>
        <v>8.3880342394880808E-4</v>
      </c>
      <c r="CJ29" s="40">
        <f t="shared" si="3"/>
        <v>8.7519098360512625E-4</v>
      </c>
      <c r="CK29" s="40">
        <f t="shared" si="3"/>
        <v>8.4913417511565438E-4</v>
      </c>
      <c r="CL29" s="40">
        <f t="shared" si="4"/>
        <v>8.9648377500524087E-4</v>
      </c>
      <c r="CM29" s="40">
        <f t="shared" si="5"/>
        <v>9.4969489986675951E-4</v>
      </c>
      <c r="CN29" s="78">
        <f t="shared" si="6"/>
        <v>6.9015259518923316E-4</v>
      </c>
      <c r="CO29" s="78">
        <f t="shared" si="7"/>
        <v>8.572454047476452E-4</v>
      </c>
      <c r="CP29" s="78">
        <f t="shared" si="8"/>
        <v>8.4048000677718743E-4</v>
      </c>
      <c r="CQ29" s="78">
        <f t="shared" si="9"/>
        <v>8.7005781540231385E-4</v>
      </c>
      <c r="CR29" s="77">
        <f t="shared" si="11"/>
        <v>6.1080880018207469E-4</v>
      </c>
      <c r="CS29" s="77">
        <f t="shared" si="12"/>
        <v>9.6408354524605514E-4</v>
      </c>
      <c r="CT29" s="78">
        <f t="shared" si="10"/>
        <v>1.0770397780636575E-3</v>
      </c>
    </row>
    <row r="30" spans="1:98" x14ac:dyDescent="0.25">
      <c r="A30" s="90" t="s">
        <v>193</v>
      </c>
      <c r="B30" s="73">
        <v>1595.992489</v>
      </c>
      <c r="C30" s="73">
        <v>26.206223999999999</v>
      </c>
      <c r="D30" s="73">
        <v>22.387754999999995</v>
      </c>
      <c r="E30" s="73">
        <v>162.90405700000002</v>
      </c>
      <c r="F30" s="73">
        <v>138.054284</v>
      </c>
      <c r="G30" s="73">
        <v>12.180617</v>
      </c>
      <c r="H30" s="73">
        <v>376.714496</v>
      </c>
      <c r="I30" s="73">
        <v>7.9766890000000004</v>
      </c>
      <c r="J30" s="73">
        <v>3.52169</v>
      </c>
      <c r="K30" s="73">
        <v>20.918589000000001</v>
      </c>
      <c r="L30" s="73">
        <v>12.269917000000001</v>
      </c>
      <c r="M30" s="73">
        <v>4.0194549999999989</v>
      </c>
      <c r="N30" s="73">
        <v>3.2105889999999997</v>
      </c>
      <c r="O30" s="73">
        <v>2.4763809999999995</v>
      </c>
      <c r="P30" s="90"/>
      <c r="Q30" s="90" t="s">
        <v>193</v>
      </c>
      <c r="R30" s="73">
        <v>23.019319365620024</v>
      </c>
      <c r="S30" s="73">
        <v>10.063758138794071</v>
      </c>
      <c r="T30" s="73">
        <v>4.0194526527787495</v>
      </c>
      <c r="U30" s="73">
        <v>7.9766930369283209</v>
      </c>
      <c r="V30" s="73">
        <v>7.9766930369283209</v>
      </c>
      <c r="W30" s="73">
        <v>8.4849601057061133</v>
      </c>
      <c r="X30" s="73">
        <v>1.4531025527205588</v>
      </c>
      <c r="Y30" s="73">
        <v>3.5216816770811907</v>
      </c>
      <c r="Z30" s="73">
        <v>3.2105865173655213</v>
      </c>
      <c r="AA30" s="73">
        <v>35.863742482889386</v>
      </c>
      <c r="AB30" s="73">
        <v>1595.9919813488978</v>
      </c>
      <c r="AC30" s="73">
        <v>16.85017050404273</v>
      </c>
      <c r="AD30" s="73">
        <v>4.4522973487974324</v>
      </c>
      <c r="AE30" s="73">
        <v>5.5960481715074657</v>
      </c>
      <c r="AF30" s="73">
        <v>0.18551488257786444</v>
      </c>
      <c r="AG30" s="73">
        <v>1.7933619117352024</v>
      </c>
      <c r="AH30" s="73">
        <v>20.918579684011529</v>
      </c>
      <c r="AI30" s="73">
        <v>20.918579684011529</v>
      </c>
      <c r="AJ30" s="73">
        <v>219213.51718117032</v>
      </c>
      <c r="AK30" s="73">
        <v>0</v>
      </c>
      <c r="AL30" s="73">
        <v>8.0343227250990701</v>
      </c>
      <c r="AM30" s="73">
        <v>2.1643723473876886</v>
      </c>
      <c r="AN30" s="73">
        <v>37.67127263887653</v>
      </c>
      <c r="AO30" s="73">
        <v>5.374971318244901</v>
      </c>
      <c r="AP30" s="73">
        <v>12.269954034456038</v>
      </c>
      <c r="AQ30" s="73">
        <v>2.4763976325481578</v>
      </c>
      <c r="AR30" s="73">
        <v>26.206217274315602</v>
      </c>
      <c r="AS30" s="73">
        <v>0</v>
      </c>
      <c r="AT30" s="73">
        <v>391.55421551282262</v>
      </c>
      <c r="AU30" s="73">
        <v>20.148969073562725</v>
      </c>
      <c r="AV30" s="73">
        <v>2.2387690781924299</v>
      </c>
      <c r="AW30" s="73">
        <v>22.387738151755155</v>
      </c>
      <c r="AX30" s="73">
        <v>0</v>
      </c>
      <c r="AY30" s="73">
        <v>19.470984371820517</v>
      </c>
      <c r="AZ30" s="73">
        <v>3.7211415091739832E-3</v>
      </c>
      <c r="BA30" s="73">
        <v>106.52864910266373</v>
      </c>
      <c r="BB30" s="73">
        <v>1.6485480359573845E-3</v>
      </c>
      <c r="BC30" s="73">
        <v>0.44020021792688369</v>
      </c>
      <c r="BD30" s="73">
        <v>4.7404395828855197</v>
      </c>
      <c r="BE30" s="73">
        <v>1.9069079625434724E-3</v>
      </c>
      <c r="BF30" s="73">
        <v>0</v>
      </c>
      <c r="BG30" s="73">
        <v>0.10648139806103496</v>
      </c>
      <c r="BH30" s="73">
        <v>162.91103330374733</v>
      </c>
      <c r="BI30" s="73">
        <v>138.06126848179807</v>
      </c>
      <c r="BJ30" s="73">
        <v>24.849764821949222</v>
      </c>
      <c r="BK30" s="73">
        <v>1.4788036177846855E-3</v>
      </c>
      <c r="BL30" s="73">
        <v>2.9020850212470442E-4</v>
      </c>
      <c r="BM30" s="73">
        <v>0.93564633454036372</v>
      </c>
      <c r="BN30" s="73">
        <v>6.404938353257604E-2</v>
      </c>
      <c r="BO30" s="73">
        <v>53.846786818565128</v>
      </c>
      <c r="BP30" s="73">
        <v>0.3433767890783026</v>
      </c>
      <c r="BQ30" s="73">
        <v>0.15520688194800397</v>
      </c>
      <c r="BR30" s="73">
        <v>76.922363685466578</v>
      </c>
      <c r="BS30" s="73">
        <v>1.4531086992769942</v>
      </c>
      <c r="BT30" s="73">
        <v>2.7140707242734397E-3</v>
      </c>
      <c r="BU30" s="73">
        <v>0.49467427371484324</v>
      </c>
      <c r="BV30" s="73">
        <v>2.8343572700165897E-4</v>
      </c>
      <c r="BW30" s="73">
        <v>12.18061341314065</v>
      </c>
      <c r="BX30" s="73">
        <v>100.85859248642605</v>
      </c>
      <c r="BY30" s="73">
        <v>0</v>
      </c>
      <c r="BZ30" s="73">
        <v>6.0455634048003448</v>
      </c>
      <c r="CA30" s="73">
        <v>17.832165443226025</v>
      </c>
      <c r="CB30" s="73">
        <v>0</v>
      </c>
      <c r="CC30" s="73">
        <v>60.963624005026531</v>
      </c>
      <c r="CD30" s="73">
        <v>376.71439309512391</v>
      </c>
      <c r="CE30" s="73">
        <v>13.086674103966667</v>
      </c>
      <c r="CF30" s="73"/>
      <c r="CG30" s="40">
        <f t="shared" si="0"/>
        <v>-3.1807862864277032E-7</v>
      </c>
      <c r="CH30" s="40">
        <f t="shared" si="1"/>
        <v>-2.5664454356219902E-7</v>
      </c>
      <c r="CI30" s="40">
        <f t="shared" si="2"/>
        <v>-7.5256517860597902E-7</v>
      </c>
      <c r="CJ30" s="40">
        <f t="shared" si="3"/>
        <v>4.282461637716036E-5</v>
      </c>
      <c r="CK30" s="40">
        <f t="shared" si="3"/>
        <v>5.0592285843667657E-5</v>
      </c>
      <c r="CL30" s="40">
        <f t="shared" si="4"/>
        <v>-2.9447271431159289E-7</v>
      </c>
      <c r="CM30" s="40">
        <f t="shared" si="5"/>
        <v>-2.7316409954926581E-7</v>
      </c>
      <c r="CN30" s="78">
        <f t="shared" si="6"/>
        <v>5.0609072517639941E-7</v>
      </c>
      <c r="CO30" s="78">
        <f t="shared" si="7"/>
        <v>-2.36333090341738E-6</v>
      </c>
      <c r="CP30" s="78">
        <f t="shared" si="8"/>
        <v>-4.4534497385624525E-7</v>
      </c>
      <c r="CQ30" s="78">
        <f t="shared" si="9"/>
        <v>3.018313492827808E-6</v>
      </c>
      <c r="CR30" s="77">
        <f t="shared" si="11"/>
        <v>-5.839650523182414E-7</v>
      </c>
      <c r="CS30" s="77">
        <f t="shared" si="12"/>
        <v>-7.7326449397294537E-7</v>
      </c>
      <c r="CT30" s="78">
        <f t="shared" si="10"/>
        <v>6.7164738214002398E-6</v>
      </c>
    </row>
    <row r="31" spans="1:98" x14ac:dyDescent="0.25">
      <c r="A31" s="90" t="s">
        <v>194</v>
      </c>
      <c r="B31" s="73">
        <v>19065.016973999998</v>
      </c>
      <c r="C31" s="73">
        <v>312.62342400000017</v>
      </c>
      <c r="D31" s="73">
        <v>248.87501999999992</v>
      </c>
      <c r="E31" s="73">
        <v>1930.7846420000008</v>
      </c>
      <c r="F31" s="73">
        <v>1636.74801</v>
      </c>
      <c r="G31" s="73">
        <v>139.81699500000011</v>
      </c>
      <c r="H31" s="73">
        <v>4496.7154869999995</v>
      </c>
      <c r="I31" s="73">
        <v>92.157717999999889</v>
      </c>
      <c r="J31" s="73">
        <v>40.420242999999978</v>
      </c>
      <c r="K31" s="73">
        <v>240.11381599999982</v>
      </c>
      <c r="L31" s="73">
        <v>140.99304900000007</v>
      </c>
      <c r="M31" s="73">
        <v>46.355939999999997</v>
      </c>
      <c r="N31" s="73">
        <v>36.783156000000012</v>
      </c>
      <c r="O31" s="73">
        <v>28.360754000000011</v>
      </c>
      <c r="P31" s="90"/>
      <c r="Q31" s="90" t="s">
        <v>194</v>
      </c>
      <c r="R31" s="73">
        <v>275.90962067518313</v>
      </c>
      <c r="S31" s="73">
        <v>120.79959530534454</v>
      </c>
      <c r="T31" s="73">
        <v>46.35638854832029</v>
      </c>
      <c r="U31" s="73">
        <v>92.158605405697841</v>
      </c>
      <c r="V31" s="73">
        <v>92.158605405697841</v>
      </c>
      <c r="W31" s="73">
        <v>102.51849718662677</v>
      </c>
      <c r="X31" s="73">
        <v>17.417346311848412</v>
      </c>
      <c r="Y31" s="73">
        <v>40.420613125074368</v>
      </c>
      <c r="Z31" s="73">
        <v>36.783492374238996</v>
      </c>
      <c r="AA31" s="73">
        <v>431.01685634930021</v>
      </c>
      <c r="AB31" s="73">
        <v>19065.305989406792</v>
      </c>
      <c r="AC31" s="73">
        <v>202.28382600840291</v>
      </c>
      <c r="AD31" s="73">
        <v>53.619197179946767</v>
      </c>
      <c r="AE31" s="73">
        <v>67.121608181924302</v>
      </c>
      <c r="AF31" s="73">
        <v>2.2235710164582962</v>
      </c>
      <c r="AG31" s="73">
        <v>21.495299574411504</v>
      </c>
      <c r="AH31" s="73">
        <v>240.11610975265904</v>
      </c>
      <c r="AI31" s="73">
        <v>240.11610975265904</v>
      </c>
      <c r="AJ31" s="73">
        <v>2514664.2353577274</v>
      </c>
      <c r="AK31" s="73">
        <v>0</v>
      </c>
      <c r="AL31" s="73">
        <v>96.405820068850346</v>
      </c>
      <c r="AM31" s="73">
        <v>25.964246839415122</v>
      </c>
      <c r="AN31" s="73">
        <v>451.57325098155485</v>
      </c>
      <c r="AO31" s="73">
        <v>64.49391239863975</v>
      </c>
      <c r="AP31" s="73">
        <v>140.99482293299164</v>
      </c>
      <c r="AQ31" s="73">
        <v>28.361005167737229</v>
      </c>
      <c r="AR31" s="73">
        <v>312.62811745123656</v>
      </c>
      <c r="AS31" s="73">
        <v>0</v>
      </c>
      <c r="AT31" s="73">
        <v>4675.0828716303731</v>
      </c>
      <c r="AU31" s="73">
        <v>223.98860148922216</v>
      </c>
      <c r="AV31" s="73">
        <v>24.88761812948847</v>
      </c>
      <c r="AW31" s="73">
        <v>248.87621961871056</v>
      </c>
      <c r="AX31" s="73">
        <v>0</v>
      </c>
      <c r="AY31" s="73">
        <v>233.59226376428182</v>
      </c>
      <c r="AZ31" s="73">
        <v>4.5307872374433011E-2</v>
      </c>
      <c r="BA31" s="73">
        <v>1278.5959131136426</v>
      </c>
      <c r="BB31" s="73">
        <v>2.0831321615767461E-2</v>
      </c>
      <c r="BC31" s="73">
        <v>5.5894565871349284</v>
      </c>
      <c r="BD31" s="73">
        <v>56.628825763212589</v>
      </c>
      <c r="BE31" s="73">
        <v>2.276896322139365E-2</v>
      </c>
      <c r="BF31" s="73">
        <v>0</v>
      </c>
      <c r="BG31" s="73">
        <v>1.5510177035555046</v>
      </c>
      <c r="BH31" s="73">
        <v>1930.8946652565462</v>
      </c>
      <c r="BI31" s="73">
        <v>1636.8538978276317</v>
      </c>
      <c r="BJ31" s="73">
        <v>294.04076742891476</v>
      </c>
      <c r="BK31" s="73">
        <v>2.0795271416524742E-2</v>
      </c>
      <c r="BL31" s="73">
        <v>3.4201934114871822E-3</v>
      </c>
      <c r="BM31" s="73">
        <v>11.050219448072887</v>
      </c>
      <c r="BN31" s="73">
        <v>0.78681758406499214</v>
      </c>
      <c r="BO31" s="73">
        <v>637.90469749830504</v>
      </c>
      <c r="BP31" s="73">
        <v>4.141115817611623</v>
      </c>
      <c r="BQ31" s="73">
        <v>1.8523098122213217</v>
      </c>
      <c r="BR31" s="73">
        <v>911.27372774020728</v>
      </c>
      <c r="BS31" s="73">
        <v>17.496568052369472</v>
      </c>
      <c r="BT31" s="73">
        <v>3.2758127614543886E-2</v>
      </c>
      <c r="BU31" s="73">
        <v>5.9264545699058067</v>
      </c>
      <c r="BV31" s="73">
        <v>3.3735536853012338E-3</v>
      </c>
      <c r="BW31" s="73">
        <v>139.81831653742071</v>
      </c>
      <c r="BX31" s="73">
        <v>1210.3230969723973</v>
      </c>
      <c r="BY31" s="73">
        <v>0</v>
      </c>
      <c r="BZ31" s="73">
        <v>72.462051477410455</v>
      </c>
      <c r="CA31" s="73">
        <v>213.94926540293324</v>
      </c>
      <c r="CB31" s="73">
        <v>0</v>
      </c>
      <c r="CC31" s="73">
        <v>731.38082115445013</v>
      </c>
      <c r="CD31" s="73">
        <v>4496.7831112727827</v>
      </c>
      <c r="CE31" s="73">
        <v>157.01155861727213</v>
      </c>
      <c r="CF31" s="73"/>
      <c r="CG31" s="40">
        <f t="shared" si="0"/>
        <v>1.515946233815421E-5</v>
      </c>
      <c r="CH31" s="40">
        <f t="shared" si="1"/>
        <v>1.50131144248227E-5</v>
      </c>
      <c r="CI31" s="40">
        <f t="shared" si="2"/>
        <v>4.8201652003617551E-6</v>
      </c>
      <c r="CJ31" s="40">
        <f t="shared" si="3"/>
        <v>5.6983701937611619E-5</v>
      </c>
      <c r="CK31" s="40">
        <f t="shared" si="3"/>
        <v>6.4694031692578359E-5</v>
      </c>
      <c r="CL31" s="40">
        <f t="shared" si="4"/>
        <v>9.4519083363818846E-6</v>
      </c>
      <c r="CM31" s="40">
        <f t="shared" si="5"/>
        <v>1.5038592719214602E-5</v>
      </c>
      <c r="CN31" s="78">
        <f t="shared" si="6"/>
        <v>9.6292065082623341E-6</v>
      </c>
      <c r="CO31" s="78">
        <f t="shared" si="7"/>
        <v>9.1569235343330283E-6</v>
      </c>
      <c r="CP31" s="78">
        <f t="shared" si="8"/>
        <v>9.5527725036333097E-6</v>
      </c>
      <c r="CQ31" s="78">
        <f t="shared" si="9"/>
        <v>1.2581705297886502E-5</v>
      </c>
      <c r="CR31" s="77">
        <f t="shared" si="11"/>
        <v>9.6761778596816252E-6</v>
      </c>
      <c r="CS31" s="77">
        <f t="shared" si="12"/>
        <v>9.1447900496546369E-6</v>
      </c>
      <c r="CT31" s="78">
        <f t="shared" si="10"/>
        <v>8.8561727667162313E-6</v>
      </c>
    </row>
    <row r="32" spans="1:98" x14ac:dyDescent="0.25">
      <c r="A32" s="90" t="s">
        <v>195</v>
      </c>
      <c r="B32" s="73">
        <v>69646.613098997914</v>
      </c>
      <c r="C32" s="73">
        <v>1129.6906829999593</v>
      </c>
      <c r="D32" s="73">
        <v>1218.2971219999899</v>
      </c>
      <c r="E32" s="73">
        <v>7725.1195260000659</v>
      </c>
      <c r="F32" s="73">
        <v>6689.0072060001039</v>
      </c>
      <c r="G32" s="73">
        <v>601.81709199998431</v>
      </c>
      <c r="H32" s="73">
        <v>17039.267864000216</v>
      </c>
      <c r="I32" s="73">
        <v>664.66986000000929</v>
      </c>
      <c r="J32" s="73">
        <v>144.1697220000035</v>
      </c>
      <c r="K32" s="73">
        <v>822.50093899998899</v>
      </c>
      <c r="L32" s="73">
        <v>732.16235099998312</v>
      </c>
      <c r="M32" s="73">
        <v>228.80761799999291</v>
      </c>
      <c r="N32" s="73">
        <v>77.979052000001801</v>
      </c>
      <c r="O32" s="73">
        <v>125.2902729999965</v>
      </c>
      <c r="P32" s="90"/>
      <c r="Q32" s="90" t="s">
        <v>195</v>
      </c>
      <c r="R32" s="73">
        <v>1221.4426305293248</v>
      </c>
      <c r="S32" s="73">
        <v>262.12494896093983</v>
      </c>
      <c r="T32" s="73">
        <v>228.81904219972489</v>
      </c>
      <c r="U32" s="73">
        <v>664.76578543091239</v>
      </c>
      <c r="V32" s="73">
        <v>664.76578543091239</v>
      </c>
      <c r="W32" s="73">
        <v>580.15958667415146</v>
      </c>
      <c r="X32" s="73">
        <v>19.230947449430911</v>
      </c>
      <c r="Y32" s="73">
        <v>144.21895796042216</v>
      </c>
      <c r="Z32" s="73">
        <v>78.015219999516574</v>
      </c>
      <c r="AA32" s="73">
        <v>1878.267408360231</v>
      </c>
      <c r="AB32" s="73">
        <v>69691.930870770593</v>
      </c>
      <c r="AC32" s="73">
        <v>599.79930393998279</v>
      </c>
      <c r="AD32" s="73">
        <v>277.52815798963974</v>
      </c>
      <c r="AE32" s="73">
        <v>158.76868350330261</v>
      </c>
      <c r="AF32" s="73">
        <v>87.697218616294435</v>
      </c>
      <c r="AG32" s="73">
        <v>138.16628154938908</v>
      </c>
      <c r="AH32" s="73">
        <v>822.76433990773307</v>
      </c>
      <c r="AI32" s="73">
        <v>822.76433990773307</v>
      </c>
      <c r="AJ32" s="73">
        <v>10365880.500897832</v>
      </c>
      <c r="AK32" s="73">
        <v>0</v>
      </c>
      <c r="AL32" s="73">
        <v>231.65981913875785</v>
      </c>
      <c r="AM32" s="73">
        <v>41.669364936936759</v>
      </c>
      <c r="AN32" s="73">
        <v>1549.5896856659961</v>
      </c>
      <c r="AO32" s="73">
        <v>264.09512540891876</v>
      </c>
      <c r="AP32" s="73">
        <v>732.42157038278094</v>
      </c>
      <c r="AQ32" s="73">
        <v>125.3645773308357</v>
      </c>
      <c r="AR32" s="73">
        <v>1130.4403408884627</v>
      </c>
      <c r="AS32" s="73">
        <v>0</v>
      </c>
      <c r="AT32" s="73">
        <v>17661.664299674267</v>
      </c>
      <c r="AU32" s="73">
        <v>1096.6980076943514</v>
      </c>
      <c r="AV32" s="73">
        <v>121.85528386591488</v>
      </c>
      <c r="AW32" s="73">
        <v>1218.5532915602664</v>
      </c>
      <c r="AX32" s="73">
        <v>0</v>
      </c>
      <c r="AY32" s="73">
        <v>866.40314147832021</v>
      </c>
      <c r="AZ32" s="73">
        <v>0.37976436783015594</v>
      </c>
      <c r="BA32" s="73">
        <v>4900.5182259734793</v>
      </c>
      <c r="BB32" s="73">
        <v>0.39277450795592955</v>
      </c>
      <c r="BC32" s="73">
        <v>147.54797198697071</v>
      </c>
      <c r="BD32" s="73">
        <v>608.62941456152816</v>
      </c>
      <c r="BE32" s="73">
        <v>0.18259943532906742</v>
      </c>
      <c r="BF32" s="73">
        <v>0</v>
      </c>
      <c r="BG32" s="73">
        <v>131.98810269140253</v>
      </c>
      <c r="BH32" s="73">
        <v>7728.8666203184712</v>
      </c>
      <c r="BI32" s="73">
        <v>6692.0443241164839</v>
      </c>
      <c r="BJ32" s="73">
        <v>1036.8222962019872</v>
      </c>
      <c r="BK32" s="73">
        <v>2.8323297250285231</v>
      </c>
      <c r="BL32" s="73">
        <v>2.107457835347807E-2</v>
      </c>
      <c r="BM32" s="73">
        <v>56.69076816051853</v>
      </c>
      <c r="BN32" s="73">
        <v>29.706759332991616</v>
      </c>
      <c r="BO32" s="73">
        <v>2311.6970712148013</v>
      </c>
      <c r="BP32" s="73">
        <v>30.35226118994472</v>
      </c>
      <c r="BQ32" s="73">
        <v>15.406474068905458</v>
      </c>
      <c r="BR32" s="73">
        <v>3302.4808207036062</v>
      </c>
      <c r="BS32" s="73">
        <v>98.079738188792788</v>
      </c>
      <c r="BT32" s="73">
        <v>0.55040289768790251</v>
      </c>
      <c r="BU32" s="73">
        <v>53.144872779532292</v>
      </c>
      <c r="BV32" s="73">
        <v>4.0861914096904171E-2</v>
      </c>
      <c r="BW32" s="73">
        <v>602.0496454240315</v>
      </c>
      <c r="BX32" s="73">
        <v>4536.3893902033751</v>
      </c>
      <c r="BY32" s="73">
        <v>0</v>
      </c>
      <c r="BZ32" s="73">
        <v>218.07126231708475</v>
      </c>
      <c r="CA32" s="73">
        <v>740.6142376686031</v>
      </c>
      <c r="CB32" s="73">
        <v>0</v>
      </c>
      <c r="CC32" s="73">
        <v>2524.7122246143622</v>
      </c>
      <c r="CD32" s="73">
        <v>17049.491415973589</v>
      </c>
      <c r="CE32" s="73">
        <v>557.0966034335753</v>
      </c>
      <c r="CF32" s="73"/>
      <c r="CG32" s="40">
        <f t="shared" si="0"/>
        <v>6.5068163053762977E-4</v>
      </c>
      <c r="CH32" s="40">
        <f t="shared" si="1"/>
        <v>6.6359570790886467E-4</v>
      </c>
      <c r="CI32" s="40">
        <f t="shared" si="2"/>
        <v>2.1026854258338949E-4</v>
      </c>
      <c r="CJ32" s="40">
        <f t="shared" si="3"/>
        <v>4.8505324814637134E-4</v>
      </c>
      <c r="CK32" s="40">
        <f t="shared" si="3"/>
        <v>4.5404617200228437E-4</v>
      </c>
      <c r="CL32" s="40">
        <f t="shared" si="4"/>
        <v>3.8641877596787923E-4</v>
      </c>
      <c r="CM32" s="40">
        <f t="shared" si="5"/>
        <v>5.999994867721375E-4</v>
      </c>
      <c r="CN32" s="78">
        <f t="shared" si="6"/>
        <v>1.4432041630877104E-4</v>
      </c>
      <c r="CO32" s="78">
        <f t="shared" si="7"/>
        <v>3.4151387500528632E-4</v>
      </c>
      <c r="CP32" s="78">
        <f t="shared" si="8"/>
        <v>3.2024389913078095E-4</v>
      </c>
      <c r="CQ32" s="78">
        <f t="shared" si="9"/>
        <v>3.5404631560716443E-4</v>
      </c>
      <c r="CR32" s="77">
        <f t="shared" si="11"/>
        <v>4.992928046642646E-5</v>
      </c>
      <c r="CS32" s="77">
        <f t="shared" si="12"/>
        <v>4.6381686603182945E-4</v>
      </c>
      <c r="CT32" s="78">
        <f t="shared" si="10"/>
        <v>5.9305745817314637E-4</v>
      </c>
    </row>
    <row r="33" spans="1:98" x14ac:dyDescent="0.25">
      <c r="A33" s="90" t="s">
        <v>196</v>
      </c>
      <c r="B33" s="73">
        <v>13163.992073999996</v>
      </c>
      <c r="C33" s="73">
        <v>215.78056900000001</v>
      </c>
      <c r="D33" s="73">
        <v>173.72318299999986</v>
      </c>
      <c r="E33" s="73">
        <v>1337.3413029999999</v>
      </c>
      <c r="F33" s="73">
        <v>1134.5646559999996</v>
      </c>
      <c r="G33" s="73">
        <v>97.093688</v>
      </c>
      <c r="H33" s="73">
        <v>3108.7300759999971</v>
      </c>
      <c r="I33" s="73">
        <v>65.073809999999952</v>
      </c>
      <c r="J33" s="73">
        <v>28.062004999999989</v>
      </c>
      <c r="K33" s="73">
        <v>166.73736700000006</v>
      </c>
      <c r="L33" s="73">
        <v>98.183068999999946</v>
      </c>
      <c r="M33" s="73">
        <v>32.584800000000001</v>
      </c>
      <c r="N33" s="73">
        <v>25.417074000000007</v>
      </c>
      <c r="O33" s="73">
        <v>19.577748999999994</v>
      </c>
      <c r="P33" s="90"/>
      <c r="Q33" s="90" t="s">
        <v>196</v>
      </c>
      <c r="R33" s="73">
        <v>189.94201622358386</v>
      </c>
      <c r="S33" s="73">
        <v>83.479042399361759</v>
      </c>
      <c r="T33" s="73">
        <v>32.584765502780158</v>
      </c>
      <c r="U33" s="73">
        <v>65.073775432838474</v>
      </c>
      <c r="V33" s="73">
        <v>65.073775432838474</v>
      </c>
      <c r="W33" s="73">
        <v>72.057124279832664</v>
      </c>
      <c r="X33" s="73">
        <v>11.991191421337874</v>
      </c>
      <c r="Y33" s="73">
        <v>28.061980799911641</v>
      </c>
      <c r="Z33" s="73">
        <v>25.417073993283932</v>
      </c>
      <c r="AA33" s="73">
        <v>298.81178168479414</v>
      </c>
      <c r="AB33" s="73">
        <v>13163.987797417287</v>
      </c>
      <c r="AC33" s="73">
        <v>139.83201200970589</v>
      </c>
      <c r="AD33" s="73">
        <v>37.372632672550786</v>
      </c>
      <c r="AE33" s="73">
        <v>46.293739561990122</v>
      </c>
      <c r="AF33" s="73">
        <v>1.5307503504191533</v>
      </c>
      <c r="AG33" s="73">
        <v>14.797823083436677</v>
      </c>
      <c r="AH33" s="73">
        <v>166.73733543779275</v>
      </c>
      <c r="AI33" s="73">
        <v>166.73733543779275</v>
      </c>
      <c r="AJ33" s="73">
        <v>1743361.7725215915</v>
      </c>
      <c r="AK33" s="73">
        <v>0</v>
      </c>
      <c r="AL33" s="73">
        <v>66.560772121320326</v>
      </c>
      <c r="AM33" s="73">
        <v>17.914268733939164</v>
      </c>
      <c r="AN33" s="73">
        <v>310.95482250708415</v>
      </c>
      <c r="AO33" s="73">
        <v>44.524811087286487</v>
      </c>
      <c r="AP33" s="73">
        <v>98.183333610791664</v>
      </c>
      <c r="AQ33" s="73">
        <v>19.577785276285649</v>
      </c>
      <c r="AR33" s="73">
        <v>215.78050687566488</v>
      </c>
      <c r="AS33" s="73">
        <v>0</v>
      </c>
      <c r="AT33" s="73">
        <v>3232.2526698523448</v>
      </c>
      <c r="AU33" s="73">
        <v>156.35080144623203</v>
      </c>
      <c r="AV33" s="73">
        <v>17.37232266494706</v>
      </c>
      <c r="AW33" s="73">
        <v>173.72312411117912</v>
      </c>
      <c r="AX33" s="73">
        <v>0</v>
      </c>
      <c r="AY33" s="73">
        <v>161.19607740251436</v>
      </c>
      <c r="AZ33" s="73">
        <v>3.307886098204886E-2</v>
      </c>
      <c r="BA33" s="73">
        <v>883.37120716810784</v>
      </c>
      <c r="BB33" s="73">
        <v>1.6884566433527891E-2</v>
      </c>
      <c r="BC33" s="73">
        <v>4.4596021153348007</v>
      </c>
      <c r="BD33" s="73">
        <v>39.212997525311813</v>
      </c>
      <c r="BE33" s="73">
        <v>1.7374433219244145E-2</v>
      </c>
      <c r="BF33" s="73">
        <v>0</v>
      </c>
      <c r="BG33" s="73">
        <v>1.5756244819965057</v>
      </c>
      <c r="BH33" s="73">
        <v>1337.3966713956472</v>
      </c>
      <c r="BI33" s="73">
        <v>1134.6200781980078</v>
      </c>
      <c r="BJ33" s="73">
        <v>202.77659319763893</v>
      </c>
      <c r="BK33" s="73">
        <v>2.029705197947497E-2</v>
      </c>
      <c r="BL33" s="73">
        <v>2.4141466735009944E-3</v>
      </c>
      <c r="BM33" s="73">
        <v>8.3452451153844045</v>
      </c>
      <c r="BN33" s="73">
        <v>0.5781556242662742</v>
      </c>
      <c r="BO33" s="73">
        <v>441.38785286352839</v>
      </c>
      <c r="BP33" s="73">
        <v>2.9535988932797603</v>
      </c>
      <c r="BQ33" s="73">
        <v>1.2895313607478078</v>
      </c>
      <c r="BR33" s="73">
        <v>630.54045227820143</v>
      </c>
      <c r="BS33" s="73">
        <v>12.189296133966938</v>
      </c>
      <c r="BT33" s="73">
        <v>2.3444886765103045E-2</v>
      </c>
      <c r="BU33" s="73">
        <v>4.1610305516515371</v>
      </c>
      <c r="BV33" s="73">
        <v>2.49344225268275E-3</v>
      </c>
      <c r="BW33" s="73">
        <v>97.093626618605896</v>
      </c>
      <c r="BX33" s="73">
        <v>835.80716780500325</v>
      </c>
      <c r="BY33" s="73">
        <v>0</v>
      </c>
      <c r="BZ33" s="73">
        <v>49.884514645885226</v>
      </c>
      <c r="CA33" s="73">
        <v>147.67323405931538</v>
      </c>
      <c r="CB33" s="73">
        <v>0</v>
      </c>
      <c r="CC33" s="73">
        <v>504.71344617933505</v>
      </c>
      <c r="CD33" s="73">
        <v>3108.729142567393</v>
      </c>
      <c r="CE33" s="73">
        <v>108.37073312574063</v>
      </c>
      <c r="CF33" s="73"/>
      <c r="CG33" s="40">
        <f t="shared" si="0"/>
        <v>-3.2486974203876869E-7</v>
      </c>
      <c r="CH33" s="40">
        <f t="shared" si="1"/>
        <v>-2.8790514094167648E-7</v>
      </c>
      <c r="CI33" s="40">
        <f t="shared" si="2"/>
        <v>-3.3898078384855476E-7</v>
      </c>
      <c r="CJ33" s="40">
        <f t="shared" si="3"/>
        <v>4.1401843735093516E-5</v>
      </c>
      <c r="CK33" s="40">
        <f t="shared" si="3"/>
        <v>4.8848867021530936E-5</v>
      </c>
      <c r="CL33" s="40">
        <f t="shared" si="4"/>
        <v>-6.321872757000152E-7</v>
      </c>
      <c r="CM33" s="40">
        <f t="shared" si="5"/>
        <v>-3.0026170858282714E-7</v>
      </c>
      <c r="CN33" s="78">
        <f t="shared" si="6"/>
        <v>-5.3119928705717478E-7</v>
      </c>
      <c r="CO33" s="78">
        <f t="shared" si="7"/>
        <v>-8.6237916169818363E-7</v>
      </c>
      <c r="CP33" s="78">
        <f t="shared" si="8"/>
        <v>-1.892929454242151E-7</v>
      </c>
      <c r="CQ33" s="78">
        <f t="shared" si="9"/>
        <v>2.6950755808748035E-6</v>
      </c>
      <c r="CR33" s="77">
        <f t="shared" si="11"/>
        <v>-1.0586905502991559E-6</v>
      </c>
      <c r="CS33" s="77">
        <f t="shared" si="12"/>
        <v>-2.6423477412861201E-10</v>
      </c>
      <c r="CT33" s="78">
        <f t="shared" si="10"/>
        <v>1.852934454077943E-6</v>
      </c>
    </row>
    <row r="34" spans="1:98" x14ac:dyDescent="0.25">
      <c r="A34" s="90" t="s">
        <v>197</v>
      </c>
      <c r="B34" s="73">
        <v>217732.62506199884</v>
      </c>
      <c r="C34" s="73">
        <v>3583.6077410000007</v>
      </c>
      <c r="D34" s="73">
        <v>3785.0430090000427</v>
      </c>
      <c r="E34" s="73">
        <v>23000.91026500029</v>
      </c>
      <c r="F34" s="73">
        <v>19536.381619999898</v>
      </c>
      <c r="G34" s="73">
        <v>1884.1135629999919</v>
      </c>
      <c r="H34" s="73">
        <v>51762.197602999258</v>
      </c>
      <c r="I34" s="73">
        <v>1287.4959020000115</v>
      </c>
      <c r="J34" s="73">
        <v>544.38087999999993</v>
      </c>
      <c r="K34" s="73">
        <v>3235.4220280000545</v>
      </c>
      <c r="L34" s="73">
        <v>1911.5187659999929</v>
      </c>
      <c r="M34" s="73">
        <v>641.35680500000933</v>
      </c>
      <c r="N34" s="73">
        <v>490.31644199999835</v>
      </c>
      <c r="O34" s="73">
        <v>377.22154500000056</v>
      </c>
      <c r="P34" s="90"/>
      <c r="Q34" s="90" t="s">
        <v>197</v>
      </c>
      <c r="R34" s="73">
        <v>3071.8489475184356</v>
      </c>
      <c r="S34" s="73">
        <v>1358.7719956567396</v>
      </c>
      <c r="T34" s="73">
        <v>641.33687139582742</v>
      </c>
      <c r="U34" s="73">
        <v>1287.4567414046005</v>
      </c>
      <c r="V34" s="73">
        <v>1287.4567414046005</v>
      </c>
      <c r="W34" s="73">
        <v>1205.8787884318426</v>
      </c>
      <c r="X34" s="73">
        <v>193.94826632567958</v>
      </c>
      <c r="Y34" s="73">
        <v>544.36342529270826</v>
      </c>
      <c r="Z34" s="73">
        <v>490.30059079852452</v>
      </c>
      <c r="AA34" s="73">
        <v>4889.756894178664</v>
      </c>
      <c r="AB34" s="73">
        <v>217719.82506699912</v>
      </c>
      <c r="AC34" s="73">
        <v>2277.1898599800829</v>
      </c>
      <c r="AD34" s="73">
        <v>616.99884930152746</v>
      </c>
      <c r="AE34" s="73">
        <v>751.03642178168775</v>
      </c>
      <c r="AF34" s="73">
        <v>24.756294409017659</v>
      </c>
      <c r="AG34" s="73">
        <v>239.31874585037309</v>
      </c>
      <c r="AH34" s="73">
        <v>3235.3192423671576</v>
      </c>
      <c r="AI34" s="73">
        <v>3235.3192423671576</v>
      </c>
      <c r="AJ34" s="73">
        <v>33763332.517313451</v>
      </c>
      <c r="AK34" s="73">
        <v>0</v>
      </c>
      <c r="AL34" s="73">
        <v>1081.7384995750074</v>
      </c>
      <c r="AM34" s="73">
        <v>290.81142344050755</v>
      </c>
      <c r="AN34" s="73">
        <v>5031.1863616966721</v>
      </c>
      <c r="AO34" s="73">
        <v>723.52356699011125</v>
      </c>
      <c r="AP34" s="73">
        <v>1911.4642475410667</v>
      </c>
      <c r="AQ34" s="73">
        <v>377.20938504391626</v>
      </c>
      <c r="AR34" s="73">
        <v>3583.3999541756193</v>
      </c>
      <c r="AS34" s="73">
        <v>0</v>
      </c>
      <c r="AT34" s="73">
        <v>53778.194643274524</v>
      </c>
      <c r="AU34" s="73">
        <v>3406.4879461079599</v>
      </c>
      <c r="AV34" s="73">
        <v>378.49862746321151</v>
      </c>
      <c r="AW34" s="73">
        <v>3784.9865735711701</v>
      </c>
      <c r="AX34" s="73">
        <v>0</v>
      </c>
      <c r="AY34" s="73">
        <v>2617.5219465254718</v>
      </c>
      <c r="AZ34" s="73">
        <v>0.63995719380658855</v>
      </c>
      <c r="BA34" s="73">
        <v>14372.80607422615</v>
      </c>
      <c r="BB34" s="73">
        <v>0.34743407421521527</v>
      </c>
      <c r="BC34" s="73">
        <v>96.737131468965018</v>
      </c>
      <c r="BD34" s="73">
        <v>719.80527918089524</v>
      </c>
      <c r="BE34" s="73">
        <v>0.26718432836532791</v>
      </c>
      <c r="BF34" s="73">
        <v>0</v>
      </c>
      <c r="BG34" s="73">
        <v>41.313971271122625</v>
      </c>
      <c r="BH34" s="73">
        <v>23000.707602054237</v>
      </c>
      <c r="BI34" s="73">
        <v>19536.361383638476</v>
      </c>
      <c r="BJ34" s="73">
        <v>3464.3462184157588</v>
      </c>
      <c r="BK34" s="73">
        <v>0.5030466215900945</v>
      </c>
      <c r="BL34" s="73">
        <v>3.8159920252043407E-2</v>
      </c>
      <c r="BM34" s="73">
        <v>118.52115341920334</v>
      </c>
      <c r="BN34" s="73">
        <v>11.754777862288291</v>
      </c>
      <c r="BO34" s="73">
        <v>7572.7917200870788</v>
      </c>
      <c r="BP34" s="73">
        <v>55.464211158465993</v>
      </c>
      <c r="BQ34" s="73">
        <v>23.274374061641236</v>
      </c>
      <c r="BR34" s="73">
        <v>10818.113873145614</v>
      </c>
      <c r="BS34" s="73">
        <v>201.08017616701622</v>
      </c>
      <c r="BT34" s="73">
        <v>0.44038015715630235</v>
      </c>
      <c r="BU34" s="73">
        <v>76.309164411723089</v>
      </c>
      <c r="BV34" s="73">
        <v>3.9565276089937575E-2</v>
      </c>
      <c r="BW34" s="73">
        <v>1884.053756116479</v>
      </c>
      <c r="BX34" s="73">
        <v>13588.154062215848</v>
      </c>
      <c r="BY34" s="73">
        <v>0</v>
      </c>
      <c r="BZ34" s="73">
        <v>806.7638838845678</v>
      </c>
      <c r="CA34" s="73">
        <v>2398.8167153862873</v>
      </c>
      <c r="CB34" s="73">
        <v>0</v>
      </c>
      <c r="CC34" s="73">
        <v>8195.7664010676854</v>
      </c>
      <c r="CD34" s="73">
        <v>51759.211981008288</v>
      </c>
      <c r="CE34" s="73">
        <v>1760.3111618932294</v>
      </c>
      <c r="CF34" s="73"/>
      <c r="CG34" s="40">
        <f t="shared" si="0"/>
        <v>-5.8787675921661657E-5</v>
      </c>
      <c r="CH34" s="40">
        <f t="shared" si="1"/>
        <v>-5.7982580516309056E-5</v>
      </c>
      <c r="CI34" s="40">
        <f t="shared" si="2"/>
        <v>-1.4910115615187098E-5</v>
      </c>
      <c r="CJ34" s="40">
        <f t="shared" si="3"/>
        <v>-8.811083723100612E-6</v>
      </c>
      <c r="CK34" s="40">
        <f t="shared" si="3"/>
        <v>-1.0358295520732215E-6</v>
      </c>
      <c r="CL34" s="40">
        <f t="shared" si="4"/>
        <v>-3.1742716939891801E-5</v>
      </c>
      <c r="CM34" s="40">
        <f t="shared" si="5"/>
        <v>-5.7679583349020891E-5</v>
      </c>
      <c r="CN34" s="78">
        <f t="shared" si="6"/>
        <v>-3.0416093247476633E-5</v>
      </c>
      <c r="CO34" s="78">
        <f t="shared" si="7"/>
        <v>-3.2063409889922372E-5</v>
      </c>
      <c r="CP34" s="78">
        <f t="shared" si="8"/>
        <v>-3.1768848702707008E-5</v>
      </c>
      <c r="CQ34" s="78">
        <f t="shared" si="9"/>
        <v>-2.8521016845810147E-5</v>
      </c>
      <c r="CR34" s="77">
        <f t="shared" si="11"/>
        <v>-3.1080365915685346E-5</v>
      </c>
      <c r="CS34" s="77">
        <f t="shared" si="12"/>
        <v>-3.2328513009201071E-5</v>
      </c>
      <c r="CT34" s="78">
        <f t="shared" si="10"/>
        <v>-3.2235582101504143E-5</v>
      </c>
    </row>
    <row r="35" spans="1:98" x14ac:dyDescent="0.25">
      <c r="A35" s="90" t="s">
        <v>198</v>
      </c>
      <c r="B35" s="73">
        <v>44466.961894000931</v>
      </c>
      <c r="C35" s="73">
        <v>718.98274900003423</v>
      </c>
      <c r="D35" s="73">
        <v>1123.2691770000126</v>
      </c>
      <c r="E35" s="73">
        <v>5434.5513510000947</v>
      </c>
      <c r="F35" s="73">
        <v>4765.2367330001116</v>
      </c>
      <c r="G35" s="73">
        <v>488.16313099998439</v>
      </c>
      <c r="H35" s="73">
        <v>11233.099789999911</v>
      </c>
      <c r="I35" s="73">
        <v>687.77374800000985</v>
      </c>
      <c r="J35" s="73">
        <v>146.01990600000352</v>
      </c>
      <c r="K35" s="73">
        <v>1038.6771009999848</v>
      </c>
      <c r="L35" s="73">
        <v>1096.7744949999806</v>
      </c>
      <c r="M35" s="73">
        <v>239.07067299999238</v>
      </c>
      <c r="N35" s="73">
        <v>77.856353000002272</v>
      </c>
      <c r="O35" s="73">
        <v>123.93525199999569</v>
      </c>
      <c r="P35" s="90"/>
      <c r="Q35" s="90" t="s">
        <v>198</v>
      </c>
      <c r="R35" s="73">
        <v>532.61210661646498</v>
      </c>
      <c r="S35" s="73">
        <v>158.63611985204312</v>
      </c>
      <c r="T35" s="73">
        <v>239.07038519662856</v>
      </c>
      <c r="U35" s="73">
        <v>687.77368244688421</v>
      </c>
      <c r="V35" s="73">
        <v>687.77368244688421</v>
      </c>
      <c r="W35" s="73">
        <v>431.62003532083872</v>
      </c>
      <c r="X35" s="73">
        <v>9.2984403139907865</v>
      </c>
      <c r="Y35" s="73">
        <v>146.01979300147775</v>
      </c>
      <c r="Z35" s="73">
        <v>77.856339194982638</v>
      </c>
      <c r="AA35" s="73">
        <v>1233.2940657770409</v>
      </c>
      <c r="AB35" s="73">
        <v>44466.946245257583</v>
      </c>
      <c r="AC35" s="73">
        <v>347.11531014893978</v>
      </c>
      <c r="AD35" s="73">
        <v>200.06567132857785</v>
      </c>
      <c r="AE35" s="73">
        <v>70.46579976162306</v>
      </c>
      <c r="AF35" s="73">
        <v>42.150065940173249</v>
      </c>
      <c r="AG35" s="73">
        <v>32.450991607863898</v>
      </c>
      <c r="AH35" s="73">
        <v>1038.6768416740192</v>
      </c>
      <c r="AI35" s="73">
        <v>1038.6768416740192</v>
      </c>
      <c r="AJ35" s="73">
        <v>8260568.8918654956</v>
      </c>
      <c r="AK35" s="73">
        <v>0</v>
      </c>
      <c r="AL35" s="73">
        <v>131.02557051707191</v>
      </c>
      <c r="AM35" s="73">
        <v>24.114305702627156</v>
      </c>
      <c r="AN35" s="73">
        <v>880.45095220399412</v>
      </c>
      <c r="AO35" s="73">
        <v>139.80429227012573</v>
      </c>
      <c r="AP35" s="73">
        <v>1096.7775901586319</v>
      </c>
      <c r="AQ35" s="73">
        <v>123.93511122383289</v>
      </c>
      <c r="AR35" s="73">
        <v>718.98261850284109</v>
      </c>
      <c r="AS35" s="73">
        <v>0</v>
      </c>
      <c r="AT35" s="73">
        <v>11626.341229076761</v>
      </c>
      <c r="AU35" s="73">
        <v>1010.9421377487504</v>
      </c>
      <c r="AV35" s="73">
        <v>112.32678368006523</v>
      </c>
      <c r="AW35" s="73">
        <v>1123.2689214288162</v>
      </c>
      <c r="AX35" s="73">
        <v>0</v>
      </c>
      <c r="AY35" s="73">
        <v>480.98397722906014</v>
      </c>
      <c r="AZ35" s="73">
        <v>0.4523211036160209</v>
      </c>
      <c r="BA35" s="73">
        <v>2782.5442730900072</v>
      </c>
      <c r="BB35" s="73">
        <v>0.62674398082860705</v>
      </c>
      <c r="BC35" s="73">
        <v>150.46899612978609</v>
      </c>
      <c r="BD35" s="73">
        <v>610.77351527527469</v>
      </c>
      <c r="BE35" s="73">
        <v>0.22597880754090954</v>
      </c>
      <c r="BF35" s="73">
        <v>0</v>
      </c>
      <c r="BG35" s="73">
        <v>139.73800339820431</v>
      </c>
      <c r="BH35" s="73">
        <v>5435.5985868141915</v>
      </c>
      <c r="BI35" s="73">
        <v>4766.2840536351805</v>
      </c>
      <c r="BJ35" s="73">
        <v>669.31453317900935</v>
      </c>
      <c r="BK35" s="73">
        <v>1.1573869550058702</v>
      </c>
      <c r="BL35" s="73">
        <v>1.0119325838169721E-2</v>
      </c>
      <c r="BM35" s="73">
        <v>32.598622077525533</v>
      </c>
      <c r="BN35" s="73">
        <v>16.993866272480261</v>
      </c>
      <c r="BO35" s="73">
        <v>1523.8273397961825</v>
      </c>
      <c r="BP35" s="73">
        <v>32.330506283172667</v>
      </c>
      <c r="BQ35" s="73">
        <v>16.134154780998362</v>
      </c>
      <c r="BR35" s="73">
        <v>2176.7362253035485</v>
      </c>
      <c r="BS35" s="73">
        <v>68.645789283235516</v>
      </c>
      <c r="BT35" s="73">
        <v>0.47981624092660258</v>
      </c>
      <c r="BU35" s="73">
        <v>63.7133955762055</v>
      </c>
      <c r="BV35" s="73">
        <v>1.7062328046649804E-2</v>
      </c>
      <c r="BW35" s="73">
        <v>488.16326617040619</v>
      </c>
      <c r="BX35" s="73">
        <v>2569.589714325632</v>
      </c>
      <c r="BY35" s="73">
        <v>0</v>
      </c>
      <c r="BZ35" s="73">
        <v>105.14048351999632</v>
      </c>
      <c r="CA35" s="73">
        <v>407.1946366655161</v>
      </c>
      <c r="CB35" s="73">
        <v>0</v>
      </c>
      <c r="CC35" s="73">
        <v>1464.7531752815289</v>
      </c>
      <c r="CD35" s="73">
        <v>11233.09389902831</v>
      </c>
      <c r="CE35" s="73">
        <v>306.61497962551181</v>
      </c>
      <c r="CF35" s="73"/>
      <c r="CG35" s="40">
        <f t="shared" si="0"/>
        <v>-3.5191842847332461E-7</v>
      </c>
      <c r="CH35" s="40">
        <f t="shared" si="1"/>
        <v>-1.8150253719146404E-7</v>
      </c>
      <c r="CI35" s="40">
        <f t="shared" si="2"/>
        <v>-2.2752444535029669E-7</v>
      </c>
      <c r="CJ35" s="40">
        <f t="shared" ref="CJ35:CK51" si="13">(BH35-E35)/(E35+1E-50)</f>
        <v>1.926995894342181E-4</v>
      </c>
      <c r="CK35" s="40">
        <f t="shared" si="13"/>
        <v>2.1978354775451515E-4</v>
      </c>
      <c r="CL35" s="40">
        <f t="shared" si="4"/>
        <v>2.7689600712504818E-7</v>
      </c>
      <c r="CM35" s="40">
        <f t="shared" si="5"/>
        <v>-5.2442973987149462E-7</v>
      </c>
      <c r="CN35" s="78">
        <f t="shared" si="6"/>
        <v>-9.5312049678655879E-8</v>
      </c>
      <c r="CO35" s="78">
        <f t="shared" si="7"/>
        <v>-7.7385699566775946E-7</v>
      </c>
      <c r="CP35" s="78">
        <f t="shared" si="8"/>
        <v>-2.4966947407857161E-7</v>
      </c>
      <c r="CQ35" s="78">
        <f t="shared" si="9"/>
        <v>2.8220556417813176E-6</v>
      </c>
      <c r="CR35" s="77">
        <f t="shared" si="11"/>
        <v>-1.2038421953088882E-6</v>
      </c>
      <c r="CS35" s="77">
        <f t="shared" si="12"/>
        <v>-1.7731397762884061E-7</v>
      </c>
      <c r="CT35" s="78">
        <f t="shared" si="10"/>
        <v>-1.1358847504866017E-6</v>
      </c>
    </row>
    <row r="36" spans="1:98" x14ac:dyDescent="0.25">
      <c r="A36" s="90" t="s">
        <v>199</v>
      </c>
      <c r="B36" s="73">
        <v>20877.453374000088</v>
      </c>
      <c r="C36" s="73">
        <v>342.62887299999977</v>
      </c>
      <c r="D36" s="73">
        <v>375.90223699999956</v>
      </c>
      <c r="E36" s="73">
        <v>2243.7624160000055</v>
      </c>
      <c r="F36" s="73">
        <v>1915.2088399999991</v>
      </c>
      <c r="G36" s="73">
        <v>184.39106500000031</v>
      </c>
      <c r="H36" s="73">
        <v>5002.3950019999947</v>
      </c>
      <c r="I36" s="73">
        <v>172.26613500000067</v>
      </c>
      <c r="J36" s="73">
        <v>42.947599999999966</v>
      </c>
      <c r="K36" s="73">
        <v>241.45043200000043</v>
      </c>
      <c r="L36" s="73">
        <v>219.31473000000022</v>
      </c>
      <c r="M36" s="73">
        <v>55.108176000000107</v>
      </c>
      <c r="N36" s="73">
        <v>25.076208999999988</v>
      </c>
      <c r="O36" s="73">
        <v>43.452052000000052</v>
      </c>
      <c r="P36" s="90"/>
      <c r="Q36" s="90" t="s">
        <v>199</v>
      </c>
      <c r="R36" s="73">
        <v>384.46233758909153</v>
      </c>
      <c r="S36" s="73">
        <v>71.380849916258555</v>
      </c>
      <c r="T36" s="73">
        <v>55.108089535125771</v>
      </c>
      <c r="U36" s="73">
        <v>172.26616444296968</v>
      </c>
      <c r="V36" s="73">
        <v>172.26616444296968</v>
      </c>
      <c r="W36" s="73">
        <v>130.79224637824692</v>
      </c>
      <c r="X36" s="73">
        <v>6.027533801221141</v>
      </c>
      <c r="Y36" s="73">
        <v>42.947597080378863</v>
      </c>
      <c r="Z36" s="73">
        <v>25.076187376841027</v>
      </c>
      <c r="AA36" s="73">
        <v>518.06650230949595</v>
      </c>
      <c r="AB36" s="73">
        <v>20877.446853287911</v>
      </c>
      <c r="AC36" s="73">
        <v>168.65901527187285</v>
      </c>
      <c r="AD36" s="73">
        <v>71.261241377159024</v>
      </c>
      <c r="AE36" s="73">
        <v>46.972204023905817</v>
      </c>
      <c r="AF36" s="73">
        <v>27.603670251959635</v>
      </c>
      <c r="AG36" s="73">
        <v>43.48935214327836</v>
      </c>
      <c r="AH36" s="73">
        <v>241.4503552609952</v>
      </c>
      <c r="AI36" s="73">
        <v>241.4503552609952</v>
      </c>
      <c r="AJ36" s="73">
        <v>3273389.9936043918</v>
      </c>
      <c r="AK36" s="73">
        <v>0</v>
      </c>
      <c r="AL36" s="73">
        <v>66.166776983250372</v>
      </c>
      <c r="AM36" s="73">
        <v>11.71950452720669</v>
      </c>
      <c r="AN36" s="73">
        <v>484.8733224335387</v>
      </c>
      <c r="AO36" s="73">
        <v>78.724457755871157</v>
      </c>
      <c r="AP36" s="73">
        <v>219.31536614796326</v>
      </c>
      <c r="AQ36" s="73">
        <v>43.451947281460193</v>
      </c>
      <c r="AR36" s="73">
        <v>342.62878296047671</v>
      </c>
      <c r="AS36" s="73">
        <v>0</v>
      </c>
      <c r="AT36" s="73">
        <v>5167.8609916389696</v>
      </c>
      <c r="AU36" s="73">
        <v>338.31194647618707</v>
      </c>
      <c r="AV36" s="73">
        <v>37.590158091899667</v>
      </c>
      <c r="AW36" s="73">
        <v>375.90210456808705</v>
      </c>
      <c r="AX36" s="73">
        <v>0</v>
      </c>
      <c r="AY36" s="73">
        <v>259.19806442842423</v>
      </c>
      <c r="AZ36" s="73">
        <v>8.4060928476551069E-2</v>
      </c>
      <c r="BA36" s="73">
        <v>1431.9866357578665</v>
      </c>
      <c r="BB36" s="73">
        <v>5.9106110220076398E-2</v>
      </c>
      <c r="BC36" s="73">
        <v>16.322732678560598</v>
      </c>
      <c r="BD36" s="73">
        <v>76.188694588204157</v>
      </c>
      <c r="BE36" s="73">
        <v>3.3371575037065192E-2</v>
      </c>
      <c r="BF36" s="73">
        <v>0</v>
      </c>
      <c r="BG36" s="73">
        <v>9.5183811774886102</v>
      </c>
      <c r="BH36" s="73">
        <v>2243.8504909073677</v>
      </c>
      <c r="BI36" s="73">
        <v>1915.2969929990029</v>
      </c>
      <c r="BJ36" s="73">
        <v>328.55349790836493</v>
      </c>
      <c r="BK36" s="73">
        <v>0.11184113394732058</v>
      </c>
      <c r="BL36" s="73">
        <v>3.6006436393899808E-3</v>
      </c>
      <c r="BM36" s="73">
        <v>13.200947259930444</v>
      </c>
      <c r="BN36" s="73">
        <v>1.6257350044368011</v>
      </c>
      <c r="BO36" s="73">
        <v>733.15334612014101</v>
      </c>
      <c r="BP36" s="73">
        <v>6.6438780932224368</v>
      </c>
      <c r="BQ36" s="73">
        <v>2.4634992961744304</v>
      </c>
      <c r="BR36" s="73">
        <v>1047.3511369786756</v>
      </c>
      <c r="BS36" s="73">
        <v>25.823913592758256</v>
      </c>
      <c r="BT36" s="73">
        <v>5.3326183854450877E-2</v>
      </c>
      <c r="BU36" s="73">
        <v>8.47879106025783</v>
      </c>
      <c r="BV36" s="73">
        <v>4.5441667355611065E-3</v>
      </c>
      <c r="BW36" s="73">
        <v>184.39111800128967</v>
      </c>
      <c r="BX36" s="73">
        <v>1337.0885146785295</v>
      </c>
      <c r="BY36" s="73">
        <v>0</v>
      </c>
      <c r="BZ36" s="73">
        <v>68.636005414597705</v>
      </c>
      <c r="CA36" s="73">
        <v>219.61221515728329</v>
      </c>
      <c r="CB36" s="73">
        <v>0</v>
      </c>
      <c r="CC36" s="73">
        <v>752.16019453364004</v>
      </c>
      <c r="CD36" s="73">
        <v>5002.3935086007823</v>
      </c>
      <c r="CE36" s="73">
        <v>165.53450918226159</v>
      </c>
      <c r="CF36" s="73"/>
      <c r="CG36" s="40">
        <f t="shared" si="0"/>
        <v>-3.1233273810721809E-7</v>
      </c>
      <c r="CH36" s="40">
        <f t="shared" si="1"/>
        <v>-2.6279023793406124E-7</v>
      </c>
      <c r="CI36" s="40">
        <f t="shared" si="2"/>
        <v>-3.5230413514317955E-7</v>
      </c>
      <c r="CJ36" s="40">
        <f t="shared" si="13"/>
        <v>3.9253223395720628E-5</v>
      </c>
      <c r="CK36" s="40">
        <f t="shared" si="13"/>
        <v>4.6027878089679336E-5</v>
      </c>
      <c r="CL36" s="40">
        <f t="shared" si="4"/>
        <v>2.8743957500947584E-7</v>
      </c>
      <c r="CM36" s="40">
        <f t="shared" si="5"/>
        <v>-2.9853684322262811E-7</v>
      </c>
      <c r="CN36" s="78">
        <f t="shared" si="6"/>
        <v>1.7091559527147703E-7</v>
      </c>
      <c r="CO36" s="78">
        <f t="shared" si="7"/>
        <v>-6.7981007159969627E-8</v>
      </c>
      <c r="CP36" s="78">
        <f t="shared" si="8"/>
        <v>-3.1782508981973499E-7</v>
      </c>
      <c r="CQ36" s="78">
        <f t="shared" si="9"/>
        <v>2.9006166755679469E-6</v>
      </c>
      <c r="CR36" s="77">
        <f t="shared" si="11"/>
        <v>-1.5690026528177076E-6</v>
      </c>
      <c r="CS36" s="77">
        <f t="shared" si="12"/>
        <v>-8.6229776443274196E-7</v>
      </c>
      <c r="CT36" s="78">
        <f t="shared" si="10"/>
        <v>-2.4099791618368189E-6</v>
      </c>
    </row>
    <row r="37" spans="1:98" x14ac:dyDescent="0.25">
      <c r="A37" s="90" t="s">
        <v>200</v>
      </c>
      <c r="B37" s="73">
        <v>544740.03818899335</v>
      </c>
      <c r="C37" s="73">
        <v>8735.392537005675</v>
      </c>
      <c r="D37" s="73">
        <v>13486.446872996155</v>
      </c>
      <c r="E37" s="73">
        <v>67821.635899963367</v>
      </c>
      <c r="F37" s="73">
        <v>59947.976711029551</v>
      </c>
      <c r="G37" s="73">
        <v>5886.7046600012545</v>
      </c>
      <c r="H37" s="73">
        <v>139550.07923895365</v>
      </c>
      <c r="I37" s="73">
        <v>7645.570193995808</v>
      </c>
      <c r="J37" s="73">
        <v>1454.1123930007666</v>
      </c>
      <c r="K37" s="73">
        <v>8428.2665179953292</v>
      </c>
      <c r="L37" s="73">
        <v>7344.3565939996961</v>
      </c>
      <c r="M37" s="73">
        <v>2786.081194999801</v>
      </c>
      <c r="N37" s="73">
        <v>719.16203200021732</v>
      </c>
      <c r="O37" s="73">
        <v>1040.3415990001849</v>
      </c>
      <c r="P37" s="90"/>
      <c r="Q37" s="90" t="s">
        <v>200</v>
      </c>
      <c r="R37" s="73">
        <v>9145.2082316873948</v>
      </c>
      <c r="S37" s="73">
        <v>2132.3285731600336</v>
      </c>
      <c r="T37" s="73">
        <v>2785.0194048005301</v>
      </c>
      <c r="U37" s="73">
        <v>7642.6576437527592</v>
      </c>
      <c r="V37" s="73">
        <v>7642.6576437527592</v>
      </c>
      <c r="W37" s="73">
        <v>5134.3591345881887</v>
      </c>
      <c r="X37" s="73">
        <v>144.37747623289192</v>
      </c>
      <c r="Y37" s="73">
        <v>1453.5559530589946</v>
      </c>
      <c r="Z37" s="73">
        <v>718.88338876025102</v>
      </c>
      <c r="AA37" s="73">
        <v>15178.826163029156</v>
      </c>
      <c r="AB37" s="73">
        <v>544512.09907772299</v>
      </c>
      <c r="AC37" s="73">
        <v>4798.0006191342572</v>
      </c>
      <c r="AD37" s="73">
        <v>2323.4473167349711</v>
      </c>
      <c r="AE37" s="73">
        <v>1234.5343076773468</v>
      </c>
      <c r="AF37" s="73">
        <v>656.60790813256688</v>
      </c>
      <c r="AG37" s="73">
        <v>1034.4806706694289</v>
      </c>
      <c r="AH37" s="73">
        <v>8425.0172497936546</v>
      </c>
      <c r="AI37" s="73">
        <v>8425.0172497936546</v>
      </c>
      <c r="AJ37" s="73">
        <v>97716296.568065718</v>
      </c>
      <c r="AK37" s="73">
        <v>0</v>
      </c>
      <c r="AL37" s="73">
        <v>1837.4778445801587</v>
      </c>
      <c r="AM37" s="73">
        <v>333.29140368961242</v>
      </c>
      <c r="AN37" s="73">
        <v>11645.993628168118</v>
      </c>
      <c r="AO37" s="73">
        <v>2044.5045079043459</v>
      </c>
      <c r="AP37" s="73">
        <v>7341.5489544639422</v>
      </c>
      <c r="AQ37" s="73">
        <v>1039.9352148581768</v>
      </c>
      <c r="AR37" s="73">
        <v>8731.7348067400799</v>
      </c>
      <c r="AS37" s="73">
        <v>0</v>
      </c>
      <c r="AT37" s="73">
        <v>144491.03295222032</v>
      </c>
      <c r="AU37" s="73">
        <v>12133.289057898424</v>
      </c>
      <c r="AV37" s="73">
        <v>1348.1420179114518</v>
      </c>
      <c r="AW37" s="73">
        <v>13481.431075809873</v>
      </c>
      <c r="AX37" s="73">
        <v>0</v>
      </c>
      <c r="AY37" s="73">
        <v>6693.0894294162554</v>
      </c>
      <c r="AZ37" s="73">
        <v>8.0620241847010234</v>
      </c>
      <c r="BA37" s="73">
        <v>38377.124691360892</v>
      </c>
      <c r="BB37" s="73">
        <v>66.991354876680091</v>
      </c>
      <c r="BC37" s="73">
        <v>1410.2106169285867</v>
      </c>
      <c r="BD37" s="73">
        <v>3084.6970614360898</v>
      </c>
      <c r="BE37" s="73">
        <v>4.2484581367196323</v>
      </c>
      <c r="BF37" s="73">
        <v>0</v>
      </c>
      <c r="BG37" s="73">
        <v>1041.5121176972284</v>
      </c>
      <c r="BH37" s="73">
        <v>67795.074715765571</v>
      </c>
      <c r="BI37" s="73">
        <v>59924.686430430214</v>
      </c>
      <c r="BJ37" s="73">
        <v>7870.3882853354071</v>
      </c>
      <c r="BK37" s="73">
        <v>18.394819125308725</v>
      </c>
      <c r="BL37" s="73">
        <v>0.60545224748127446</v>
      </c>
      <c r="BM37" s="73">
        <v>2551.4441586763451</v>
      </c>
      <c r="BN37" s="73">
        <v>106.2826391238501</v>
      </c>
      <c r="BO37" s="73">
        <v>20867.953137119777</v>
      </c>
      <c r="BP37" s="73">
        <v>345.14810030776528</v>
      </c>
      <c r="BQ37" s="73">
        <v>111.36944476917057</v>
      </c>
      <c r="BR37" s="73">
        <v>29812.584976591326</v>
      </c>
      <c r="BS37" s="73">
        <v>811.35548134072769</v>
      </c>
      <c r="BT37" s="73">
        <v>72.136084339738318</v>
      </c>
      <c r="BU37" s="73">
        <v>422.62108600274479</v>
      </c>
      <c r="BV37" s="73">
        <v>0.42489886670028698</v>
      </c>
      <c r="BW37" s="73">
        <v>5884.4390353650024</v>
      </c>
      <c r="BX37" s="73">
        <v>35350.036700598932</v>
      </c>
      <c r="BY37" s="73">
        <v>0</v>
      </c>
      <c r="BZ37" s="73">
        <v>1632.8137579071292</v>
      </c>
      <c r="CA37" s="73">
        <v>5751.1608183982735</v>
      </c>
      <c r="CB37" s="73">
        <v>0</v>
      </c>
      <c r="CC37" s="73">
        <v>19551.770393532013</v>
      </c>
      <c r="CD37" s="73">
        <v>139492.2370847071</v>
      </c>
      <c r="CE37" s="73">
        <v>4320.8842439290984</v>
      </c>
      <c r="CF37" s="73"/>
      <c r="CG37" s="40">
        <f t="shared" si="0"/>
        <v>-4.1843649317232308E-4</v>
      </c>
      <c r="CH37" s="40">
        <f t="shared" si="1"/>
        <v>-4.1872534635391343E-4</v>
      </c>
      <c r="CI37" s="40">
        <f t="shared" si="2"/>
        <v>-3.7191390983238372E-4</v>
      </c>
      <c r="CJ37" s="40">
        <f t="shared" si="13"/>
        <v>-3.9163290364999256E-4</v>
      </c>
      <c r="CK37" s="40">
        <f t="shared" si="13"/>
        <v>-3.8850820122926993E-4</v>
      </c>
      <c r="CL37" s="40">
        <f t="shared" si="4"/>
        <v>-3.8487146325626241E-4</v>
      </c>
      <c r="CM37" s="40">
        <f t="shared" si="5"/>
        <v>-4.1449030027068093E-4</v>
      </c>
      <c r="CN37" s="78">
        <f t="shared" si="6"/>
        <v>-3.8094611247387414E-4</v>
      </c>
      <c r="CO37" s="78">
        <f t="shared" si="7"/>
        <v>-3.8266639116089847E-4</v>
      </c>
      <c r="CP37" s="78">
        <f t="shared" si="8"/>
        <v>-3.8552034332765844E-4</v>
      </c>
      <c r="CQ37" s="78">
        <f t="shared" si="9"/>
        <v>-3.8228529617525739E-4</v>
      </c>
      <c r="CR37" s="77">
        <f t="shared" si="11"/>
        <v>-3.8110526038384921E-4</v>
      </c>
      <c r="CS37" s="77">
        <f t="shared" si="12"/>
        <v>-3.8745543781184449E-4</v>
      </c>
      <c r="CT37" s="78">
        <f t="shared" si="10"/>
        <v>-3.9062567756467474E-4</v>
      </c>
    </row>
    <row r="38" spans="1:98" x14ac:dyDescent="0.25">
      <c r="A38" s="90" t="s">
        <v>201</v>
      </c>
      <c r="B38" s="73">
        <v>834709.26924301218</v>
      </c>
      <c r="C38" s="73">
        <v>13625.509150000553</v>
      </c>
      <c r="D38" s="73">
        <v>8670.3390859997126</v>
      </c>
      <c r="E38" s="73">
        <v>82947.21107100333</v>
      </c>
      <c r="F38" s="73">
        <v>70458.094887001484</v>
      </c>
      <c r="G38" s="73">
        <v>5437.3084240003218</v>
      </c>
      <c r="H38" s="73">
        <v>196787.823528993</v>
      </c>
      <c r="I38" s="73">
        <v>6349.0608659996833</v>
      </c>
      <c r="J38" s="73">
        <v>1662.7906570000609</v>
      </c>
      <c r="K38" s="73">
        <v>12337.338009999939</v>
      </c>
      <c r="L38" s="73">
        <v>13809.049535000369</v>
      </c>
      <c r="M38" s="73">
        <v>1970.0827399999694</v>
      </c>
      <c r="N38" s="73">
        <v>992.70781900001703</v>
      </c>
      <c r="O38" s="73">
        <v>1766.2107270000681</v>
      </c>
      <c r="P38" s="90"/>
      <c r="Q38" s="90" t="s">
        <v>201</v>
      </c>
      <c r="R38" s="73">
        <v>12887.272712522061</v>
      </c>
      <c r="S38" s="73">
        <v>2512.5309345687178</v>
      </c>
      <c r="T38" s="73">
        <v>1974.40567374383</v>
      </c>
      <c r="U38" s="73">
        <v>6362.8948535108966</v>
      </c>
      <c r="V38" s="73">
        <v>6362.8948535108966</v>
      </c>
      <c r="W38" s="73">
        <v>4268.2968522697138</v>
      </c>
      <c r="X38" s="73">
        <v>221.93390099042887</v>
      </c>
      <c r="Y38" s="73">
        <v>1666.3737761563286</v>
      </c>
      <c r="Z38" s="73">
        <v>994.8359259054339</v>
      </c>
      <c r="AA38" s="73">
        <v>21125.260932307865</v>
      </c>
      <c r="AB38" s="73">
        <v>836513.56716876943</v>
      </c>
      <c r="AC38" s="73">
        <v>5999.5146446584322</v>
      </c>
      <c r="AD38" s="73">
        <v>2922.9543596180952</v>
      </c>
      <c r="AE38" s="73">
        <v>1347.2700897729233</v>
      </c>
      <c r="AF38" s="73">
        <v>1019.8780000635126</v>
      </c>
      <c r="AG38" s="73">
        <v>785.19527171251173</v>
      </c>
      <c r="AH38" s="73">
        <v>12363.871461676679</v>
      </c>
      <c r="AI38" s="73">
        <v>12363.871461676679</v>
      </c>
      <c r="AJ38" s="73">
        <v>97523705.854038596</v>
      </c>
      <c r="AK38" s="73">
        <v>0</v>
      </c>
      <c r="AL38" s="73">
        <v>2365.8631905495672</v>
      </c>
      <c r="AM38" s="73">
        <v>417.07203212801181</v>
      </c>
      <c r="AN38" s="73">
        <v>20960.887133041808</v>
      </c>
      <c r="AO38" s="73">
        <v>2858.1257878531319</v>
      </c>
      <c r="AP38" s="73">
        <v>13838.712294223804</v>
      </c>
      <c r="AQ38" s="73">
        <v>1769.9802143584523</v>
      </c>
      <c r="AR38" s="73">
        <v>13654.937926840723</v>
      </c>
      <c r="AS38" s="73">
        <v>0</v>
      </c>
      <c r="AT38" s="73">
        <v>203485.09190032911</v>
      </c>
      <c r="AU38" s="73">
        <v>7820.1130540187487</v>
      </c>
      <c r="AV38" s="73">
        <v>868.90152833479374</v>
      </c>
      <c r="AW38" s="73">
        <v>8689.0145823535458</v>
      </c>
      <c r="AX38" s="73">
        <v>0</v>
      </c>
      <c r="AY38" s="73">
        <v>10027.866723838639</v>
      </c>
      <c r="AZ38" s="73">
        <v>0.7463193289075547</v>
      </c>
      <c r="BA38" s="73">
        <v>54158.526789074233</v>
      </c>
      <c r="BB38" s="73">
        <v>0.45402539283608079</v>
      </c>
      <c r="BC38" s="73">
        <v>596.5278584324036</v>
      </c>
      <c r="BD38" s="73">
        <v>5872.9802050849612</v>
      </c>
      <c r="BE38" s="73">
        <v>0.91299579239074713</v>
      </c>
      <c r="BF38" s="73">
        <v>0</v>
      </c>
      <c r="BG38" s="73">
        <v>666.80240917784135</v>
      </c>
      <c r="BH38" s="73">
        <v>83124.268412246485</v>
      </c>
      <c r="BI38" s="73">
        <v>70608.262659197237</v>
      </c>
      <c r="BJ38" s="73">
        <v>12516.005753049269</v>
      </c>
      <c r="BK38" s="73">
        <v>23.679933352623777</v>
      </c>
      <c r="BL38" s="73">
        <v>0.24914252790775865</v>
      </c>
      <c r="BM38" s="73">
        <v>369.35802158104457</v>
      </c>
      <c r="BN38" s="73">
        <v>279.4772225598968</v>
      </c>
      <c r="BO38" s="73">
        <v>25568.955286187498</v>
      </c>
      <c r="BP38" s="73">
        <v>133.14062150079639</v>
      </c>
      <c r="BQ38" s="73">
        <v>143.10596654728636</v>
      </c>
      <c r="BR38" s="73">
        <v>36527.149760522931</v>
      </c>
      <c r="BS38" s="73">
        <v>1059.4354506597422</v>
      </c>
      <c r="BT38" s="73">
        <v>4.6143759211186248</v>
      </c>
      <c r="BU38" s="73">
        <v>419.75461451853806</v>
      </c>
      <c r="BV38" s="73">
        <v>0.35390076824462491</v>
      </c>
      <c r="BW38" s="73">
        <v>5449.0374854152133</v>
      </c>
      <c r="BX38" s="73">
        <v>51355.293476439634</v>
      </c>
      <c r="BY38" s="73">
        <v>0</v>
      </c>
      <c r="BZ38" s="73">
        <v>2543.4981868363234</v>
      </c>
      <c r="CA38" s="73">
        <v>8243.332496779567</v>
      </c>
      <c r="CB38" s="73">
        <v>0</v>
      </c>
      <c r="CC38" s="73">
        <v>30374.524299700854</v>
      </c>
      <c r="CD38" s="73">
        <v>197213.81411057289</v>
      </c>
      <c r="CE38" s="73">
        <v>6248.9796800758095</v>
      </c>
      <c r="CF38" s="73"/>
      <c r="CG38" s="40">
        <f t="shared" si="0"/>
        <v>2.1615884622840482E-3</v>
      </c>
      <c r="CH38" s="40">
        <f t="shared" si="1"/>
        <v>2.1598295165482927E-3</v>
      </c>
      <c r="CI38" s="40">
        <f t="shared" si="2"/>
        <v>2.1539522466877043E-3</v>
      </c>
      <c r="CJ38" s="40">
        <f t="shared" si="13"/>
        <v>2.1345785947111924E-3</v>
      </c>
      <c r="CK38" s="40">
        <f t="shared" si="13"/>
        <v>2.131306167681478E-3</v>
      </c>
      <c r="CL38" s="40">
        <f t="shared" si="4"/>
        <v>2.1571447672747985E-3</v>
      </c>
      <c r="CM38" s="40">
        <f t="shared" si="5"/>
        <v>2.1647202247608729E-3</v>
      </c>
      <c r="CN38" s="78">
        <f t="shared" si="6"/>
        <v>2.1789029595379529E-3</v>
      </c>
      <c r="CO38" s="78">
        <f t="shared" si="7"/>
        <v>2.1548829019355942E-3</v>
      </c>
      <c r="CP38" s="78">
        <f t="shared" si="8"/>
        <v>2.1506626190539069E-3</v>
      </c>
      <c r="CQ38" s="78">
        <f t="shared" si="9"/>
        <v>2.1480666825223092E-3</v>
      </c>
      <c r="CR38" s="77">
        <f t="shared" si="11"/>
        <v>2.1942904508978631E-3</v>
      </c>
      <c r="CS38" s="77">
        <f t="shared" si="12"/>
        <v>2.1437394414406587E-3</v>
      </c>
      <c r="CT38" s="78">
        <f t="shared" si="10"/>
        <v>2.1342228878808043E-3</v>
      </c>
    </row>
    <row r="39" spans="1:98" x14ac:dyDescent="0.25">
      <c r="A39" s="90" t="s">
        <v>314</v>
      </c>
      <c r="B39" s="73">
        <v>35691.444247000029</v>
      </c>
      <c r="C39" s="73">
        <v>586.85119200000088</v>
      </c>
      <c r="D39" s="73">
        <v>563.11515200000088</v>
      </c>
      <c r="E39" s="73">
        <v>3707.7912230000015</v>
      </c>
      <c r="F39" s="73">
        <v>3145.3798430000011</v>
      </c>
      <c r="G39" s="73">
        <v>291.41591499999987</v>
      </c>
      <c r="H39" s="73">
        <v>8453.8853160000072</v>
      </c>
      <c r="I39" s="73">
        <v>194.71362000000013</v>
      </c>
      <c r="J39" s="73">
        <v>84.228994000000156</v>
      </c>
      <c r="K39" s="73">
        <v>500.44694099999964</v>
      </c>
      <c r="L39" s="73">
        <v>294.53400899999963</v>
      </c>
      <c r="M39" s="73">
        <v>97.58087100000003</v>
      </c>
      <c r="N39" s="73">
        <v>76.356792000000056</v>
      </c>
      <c r="O39" s="73">
        <v>58.825415000000007</v>
      </c>
      <c r="P39" s="90"/>
      <c r="Q39" s="90" t="s">
        <v>314</v>
      </c>
      <c r="R39" s="73">
        <v>509.27419859019716</v>
      </c>
      <c r="S39" s="73">
        <v>223.78910157468982</v>
      </c>
      <c r="T39" s="73">
        <v>97.584721954184161</v>
      </c>
      <c r="U39" s="73">
        <v>194.72125405745402</v>
      </c>
      <c r="V39" s="73">
        <v>194.72125405745402</v>
      </c>
      <c r="W39" s="73">
        <v>193.03423897650427</v>
      </c>
      <c r="X39" s="73">
        <v>32.150845911361202</v>
      </c>
      <c r="Y39" s="73">
        <v>84.232339604347004</v>
      </c>
      <c r="Z39" s="73">
        <v>76.359866014071585</v>
      </c>
      <c r="AA39" s="73">
        <v>800.94244357847629</v>
      </c>
      <c r="AB39" s="73">
        <v>35693.947634495722</v>
      </c>
      <c r="AC39" s="73">
        <v>374.85428571083202</v>
      </c>
      <c r="AD39" s="73">
        <v>100.15227677999306</v>
      </c>
      <c r="AE39" s="73">
        <v>124.11357720071427</v>
      </c>
      <c r="AF39" s="73">
        <v>4.1042839105498006</v>
      </c>
      <c r="AG39" s="73">
        <v>39.676041184901649</v>
      </c>
      <c r="AH39" s="73">
        <v>500.46693054025144</v>
      </c>
      <c r="AI39" s="73">
        <v>500.46693054025144</v>
      </c>
      <c r="AJ39" s="73">
        <v>5234122.2756637288</v>
      </c>
      <c r="AK39" s="73">
        <v>0</v>
      </c>
      <c r="AL39" s="73">
        <v>178.44168559583767</v>
      </c>
      <c r="AM39" s="73">
        <v>48.027401098389646</v>
      </c>
      <c r="AN39" s="73">
        <v>833.72570706094859</v>
      </c>
      <c r="AO39" s="73">
        <v>119.36622907929473</v>
      </c>
      <c r="AP39" s="73">
        <v>294.54665317918398</v>
      </c>
      <c r="AQ39" s="73">
        <v>58.827754086979972</v>
      </c>
      <c r="AR39" s="73">
        <v>586.89185535475121</v>
      </c>
      <c r="AS39" s="73">
        <v>0</v>
      </c>
      <c r="AT39" s="73">
        <v>8785.5747318352933</v>
      </c>
      <c r="AU39" s="73">
        <v>506.81324132123012</v>
      </c>
      <c r="AV39" s="73">
        <v>56.312594130634885</v>
      </c>
      <c r="AW39" s="73">
        <v>563.12583545186499</v>
      </c>
      <c r="AX39" s="73">
        <v>0</v>
      </c>
      <c r="AY39" s="73">
        <v>432.15711127239751</v>
      </c>
      <c r="AZ39" s="73">
        <v>9.2673376764386556E-2</v>
      </c>
      <c r="BA39" s="73">
        <v>2368.1486606395611</v>
      </c>
      <c r="BB39" s="73">
        <v>4.5883762628350339E-2</v>
      </c>
      <c r="BC39" s="73">
        <v>12.464470197368783</v>
      </c>
      <c r="BD39" s="73">
        <v>111.03735526932212</v>
      </c>
      <c r="BE39" s="73">
        <v>4.4082239565248545E-2</v>
      </c>
      <c r="BF39" s="73">
        <v>0</v>
      </c>
      <c r="BG39" s="73">
        <v>4.3085146331784623</v>
      </c>
      <c r="BH39" s="73">
        <v>3708.1841887636479</v>
      </c>
      <c r="BI39" s="73">
        <v>3145.7371089508206</v>
      </c>
      <c r="BJ39" s="73">
        <v>562.44707981282761</v>
      </c>
      <c r="BK39" s="73">
        <v>5.4904955218615853E-2</v>
      </c>
      <c r="BL39" s="73">
        <v>6.4535554379757153E-3</v>
      </c>
      <c r="BM39" s="73">
        <v>20.799819099742606</v>
      </c>
      <c r="BN39" s="73">
        <v>1.6430906044522344</v>
      </c>
      <c r="BO39" s="73">
        <v>1223.5987623252147</v>
      </c>
      <c r="BP39" s="73">
        <v>8.2928455805596446</v>
      </c>
      <c r="BQ39" s="73">
        <v>3.6207330070492794</v>
      </c>
      <c r="BR39" s="73">
        <v>1747.9653171073151</v>
      </c>
      <c r="BS39" s="73">
        <v>32.665849968655117</v>
      </c>
      <c r="BT39" s="73">
        <v>6.5711047581254109E-2</v>
      </c>
      <c r="BU39" s="73">
        <v>11.689990114474998</v>
      </c>
      <c r="BV39" s="73">
        <v>6.5020749461245511E-3</v>
      </c>
      <c r="BW39" s="73">
        <v>291.42753695442497</v>
      </c>
      <c r="BX39" s="73">
        <v>2240.6827362728677</v>
      </c>
      <c r="BY39" s="73">
        <v>0</v>
      </c>
      <c r="BZ39" s="73">
        <v>133.75080730250457</v>
      </c>
      <c r="CA39" s="73">
        <v>395.89953210107092</v>
      </c>
      <c r="CB39" s="73">
        <v>0</v>
      </c>
      <c r="CC39" s="73">
        <v>1353.1059363250054</v>
      </c>
      <c r="CD39" s="73">
        <v>8454.4693437391506</v>
      </c>
      <c r="CE39" s="73">
        <v>290.53307766674379</v>
      </c>
      <c r="CF39" s="73"/>
      <c r="CG39" s="40">
        <f t="shared" si="0"/>
        <v>7.0139708507421271E-5</v>
      </c>
      <c r="CH39" s="40">
        <f t="shared" si="1"/>
        <v>6.9290742363076009E-5</v>
      </c>
      <c r="CI39" s="40">
        <f t="shared" si="2"/>
        <v>1.8972055406725724E-5</v>
      </c>
      <c r="CJ39" s="40">
        <f t="shared" si="13"/>
        <v>1.0598378927289349E-4</v>
      </c>
      <c r="CK39" s="40">
        <f t="shared" si="13"/>
        <v>1.1358435821816578E-4</v>
      </c>
      <c r="CL39" s="40">
        <f t="shared" si="4"/>
        <v>3.9880987368501431E-5</v>
      </c>
      <c r="CM39" s="40">
        <f t="shared" si="5"/>
        <v>6.9083943927906164E-5</v>
      </c>
      <c r="CN39" s="78">
        <f t="shared" si="6"/>
        <v>3.9206591988196172E-5</v>
      </c>
      <c r="CO39" s="78">
        <f t="shared" si="7"/>
        <v>3.9720340799126745E-5</v>
      </c>
      <c r="CP39" s="78">
        <f t="shared" si="8"/>
        <v>3.994337583891749E-5</v>
      </c>
      <c r="CQ39" s="78">
        <f t="shared" si="9"/>
        <v>4.2929437002125718E-5</v>
      </c>
      <c r="CR39" s="77">
        <f t="shared" si="11"/>
        <v>3.9464232535193575E-5</v>
      </c>
      <c r="CS39" s="77">
        <f t="shared" si="12"/>
        <v>4.0258554491518137E-5</v>
      </c>
      <c r="CT39" s="78">
        <f t="shared" si="10"/>
        <v>3.9763204049908411E-5</v>
      </c>
    </row>
    <row r="40" spans="1:98" x14ac:dyDescent="0.25">
      <c r="A40" s="90" t="s">
        <v>203</v>
      </c>
      <c r="B40" s="73">
        <v>950.78943300000014</v>
      </c>
      <c r="C40" s="73">
        <v>15.609276999999999</v>
      </c>
      <c r="D40" s="73">
        <v>13.198051999999999</v>
      </c>
      <c r="E40" s="73">
        <v>96.92348299999999</v>
      </c>
      <c r="F40" s="73">
        <v>82.138546000000005</v>
      </c>
      <c r="G40" s="73">
        <v>7.2138820000000008</v>
      </c>
      <c r="H40" s="73">
        <v>224.38336399999997</v>
      </c>
      <c r="I40" s="73">
        <v>4.7241379999999991</v>
      </c>
      <c r="J40" s="73">
        <v>2.0856960000000004</v>
      </c>
      <c r="K40" s="73">
        <v>12.388885</v>
      </c>
      <c r="L40" s="73">
        <v>7.266769</v>
      </c>
      <c r="M40" s="73">
        <v>2.3804929999999995</v>
      </c>
      <c r="N40" s="73">
        <v>1.9014469999999999</v>
      </c>
      <c r="O40" s="73">
        <v>1.4666190000000003</v>
      </c>
      <c r="P40" s="90"/>
      <c r="Q40" s="90" t="s">
        <v>203</v>
      </c>
      <c r="R40" s="73">
        <v>13.722215991816444</v>
      </c>
      <c r="S40" s="73">
        <v>5.9991675142898089</v>
      </c>
      <c r="T40" s="73">
        <v>2.3804939746952165</v>
      </c>
      <c r="U40" s="73">
        <v>4.7241404934717828</v>
      </c>
      <c r="V40" s="73">
        <v>4.7241404934717828</v>
      </c>
      <c r="W40" s="73">
        <v>5.0580378225499754</v>
      </c>
      <c r="X40" s="73">
        <v>0.86621811606541133</v>
      </c>
      <c r="Y40" s="73">
        <v>2.0856826669230424</v>
      </c>
      <c r="Z40" s="73">
        <v>1.9014494423620321</v>
      </c>
      <c r="AA40" s="73">
        <v>21.379003295755556</v>
      </c>
      <c r="AB40" s="73">
        <v>950.78921146182995</v>
      </c>
      <c r="AC40" s="73">
        <v>10.044683739876652</v>
      </c>
      <c r="AD40" s="73">
        <v>2.6540941785743817</v>
      </c>
      <c r="AE40" s="73">
        <v>3.3359017635146082</v>
      </c>
      <c r="AF40" s="73">
        <v>0.11058848951431073</v>
      </c>
      <c r="AG40" s="73">
        <v>1.0690537852587951</v>
      </c>
      <c r="AH40" s="73">
        <v>12.388878890911998</v>
      </c>
      <c r="AI40" s="73">
        <v>12.388878890911998</v>
      </c>
      <c r="AJ40" s="73">
        <v>129827.61003323468</v>
      </c>
      <c r="AK40" s="73">
        <v>0</v>
      </c>
      <c r="AL40" s="73">
        <v>4.7893971628388927</v>
      </c>
      <c r="AM40" s="73">
        <v>1.2902226894491202</v>
      </c>
      <c r="AN40" s="73">
        <v>22.45650791782845</v>
      </c>
      <c r="AO40" s="73">
        <v>3.2041190513732039</v>
      </c>
      <c r="AP40" s="73">
        <v>7.2667907640404108</v>
      </c>
      <c r="AQ40" s="73">
        <v>1.46659853848559</v>
      </c>
      <c r="AR40" s="73">
        <v>15.609274315602663</v>
      </c>
      <c r="AS40" s="73">
        <v>0</v>
      </c>
      <c r="AT40" s="73">
        <v>233.22960928586784</v>
      </c>
      <c r="AU40" s="73">
        <v>11.878239935625039</v>
      </c>
      <c r="AV40" s="73">
        <v>1.319806498784702</v>
      </c>
      <c r="AW40" s="73">
        <v>13.19804643440974</v>
      </c>
      <c r="AX40" s="73">
        <v>0</v>
      </c>
      <c r="AY40" s="73">
        <v>11.606992913793768</v>
      </c>
      <c r="AZ40" s="73">
        <v>2.1597648770647665E-3</v>
      </c>
      <c r="BA40" s="73">
        <v>63.503587774268745</v>
      </c>
      <c r="BB40" s="73">
        <v>9.9458897578773905E-4</v>
      </c>
      <c r="BC40" s="73">
        <v>0.25235574111123971</v>
      </c>
      <c r="BD40" s="73">
        <v>2.7284706978179751</v>
      </c>
      <c r="BE40" s="73">
        <v>1.282227770520897E-3</v>
      </c>
      <c r="BF40" s="73">
        <v>0</v>
      </c>
      <c r="BG40" s="73">
        <v>6.0982286633928032E-2</v>
      </c>
      <c r="BH40" s="73">
        <v>96.927470008079936</v>
      </c>
      <c r="BI40" s="73">
        <v>82.142534410599822</v>
      </c>
      <c r="BJ40" s="73">
        <v>14.784935597480118</v>
      </c>
      <c r="BK40" s="73">
        <v>8.7844816658123751E-4</v>
      </c>
      <c r="BL40" s="73">
        <v>1.8179861880432326E-4</v>
      </c>
      <c r="BM40" s="73">
        <v>0.64323249392351067</v>
      </c>
      <c r="BN40" s="73">
        <v>3.6197589245853937E-2</v>
      </c>
      <c r="BO40" s="73">
        <v>32.050792616720962</v>
      </c>
      <c r="BP40" s="73">
        <v>0.19936964896906365</v>
      </c>
      <c r="BQ40" s="73">
        <v>9.0479218681966747E-2</v>
      </c>
      <c r="BR40" s="73">
        <v>45.785693215826974</v>
      </c>
      <c r="BS40" s="73">
        <v>0.86622385384943545</v>
      </c>
      <c r="BT40" s="73">
        <v>1.5795079283718314E-3</v>
      </c>
      <c r="BU40" s="73">
        <v>0.28770103782580181</v>
      </c>
      <c r="BV40" s="73">
        <v>1.8352750541510276E-4</v>
      </c>
      <c r="BW40" s="73">
        <v>7.2138811818978485</v>
      </c>
      <c r="BX40" s="73">
        <v>60.123545996507879</v>
      </c>
      <c r="BY40" s="73">
        <v>0</v>
      </c>
      <c r="BZ40" s="73">
        <v>3.6038418665593022</v>
      </c>
      <c r="CA40" s="73">
        <v>10.630058516437112</v>
      </c>
      <c r="CB40" s="73">
        <v>0</v>
      </c>
      <c r="CC40" s="73">
        <v>36.341485404851277</v>
      </c>
      <c r="CD40" s="73">
        <v>224.38330770460271</v>
      </c>
      <c r="CE40" s="73">
        <v>7.801190764199144</v>
      </c>
      <c r="CF40" s="73"/>
      <c r="CG40" s="40">
        <f t="shared" si="0"/>
        <v>-2.3300445135935286E-7</v>
      </c>
      <c r="CH40" s="40">
        <f t="shared" si="1"/>
        <v>-1.7197448258035193E-7</v>
      </c>
      <c r="CI40" s="40">
        <f t="shared" si="2"/>
        <v>-4.2169785805378557E-7</v>
      </c>
      <c r="CJ40" s="40">
        <f t="shared" si="13"/>
        <v>4.1135625305025497E-5</v>
      </c>
      <c r="CK40" s="40">
        <f t="shared" si="13"/>
        <v>4.8557112270004338E-5</v>
      </c>
      <c r="CL40" s="40">
        <f t="shared" si="4"/>
        <v>-1.1340664461168737E-7</v>
      </c>
      <c r="CM40" s="40">
        <f t="shared" si="5"/>
        <v>-2.5088935406815495E-7</v>
      </c>
      <c r="CN40" s="78">
        <f t="shared" si="6"/>
        <v>5.2781518738773228E-7</v>
      </c>
      <c r="CO40" s="78">
        <f t="shared" si="7"/>
        <v>-6.3926271892237885E-6</v>
      </c>
      <c r="CP40" s="78">
        <f t="shared" si="8"/>
        <v>-4.9311039707717106E-7</v>
      </c>
      <c r="CQ40" s="78">
        <f t="shared" si="9"/>
        <v>2.995009255250238E-6</v>
      </c>
      <c r="CR40" s="77">
        <f t="shared" si="11"/>
        <v>4.0945099060657331E-7</v>
      </c>
      <c r="CS40" s="77">
        <f t="shared" si="12"/>
        <v>1.284475471666266E-6</v>
      </c>
      <c r="CT40" s="78">
        <f t="shared" si="10"/>
        <v>-1.3951485975822487E-5</v>
      </c>
    </row>
    <row r="41" spans="1:98" x14ac:dyDescent="0.25">
      <c r="A41" s="90" t="s">
        <v>204</v>
      </c>
      <c r="B41" s="73">
        <v>268693.13505800621</v>
      </c>
      <c r="C41" s="73">
        <v>4423.4055070000186</v>
      </c>
      <c r="D41" s="73">
        <v>4820.4220099999347</v>
      </c>
      <c r="E41" s="73">
        <v>28557.706524000376</v>
      </c>
      <c r="F41" s="73">
        <v>24270.022260999853</v>
      </c>
      <c r="G41" s="73">
        <v>2370.4522609999922</v>
      </c>
      <c r="H41" s="73">
        <v>63971.980049999038</v>
      </c>
      <c r="I41" s="73">
        <v>1635.7894360000171</v>
      </c>
      <c r="J41" s="73">
        <v>684.7931499999919</v>
      </c>
      <c r="K41" s="73">
        <v>4070.4813440000503</v>
      </c>
      <c r="L41" s="73">
        <v>2408.9739340000565</v>
      </c>
      <c r="M41" s="73">
        <v>812.74385200001257</v>
      </c>
      <c r="N41" s="73">
        <v>615.00564100000827</v>
      </c>
      <c r="O41" s="73">
        <v>472.85854400000329</v>
      </c>
      <c r="P41" s="90"/>
      <c r="Q41" s="90" t="s">
        <v>204</v>
      </c>
      <c r="R41" s="73">
        <v>3773.6445214423552</v>
      </c>
      <c r="S41" s="73">
        <v>1674.3659713138265</v>
      </c>
      <c r="T41" s="73">
        <v>812.6583372957208</v>
      </c>
      <c r="U41" s="73">
        <v>1635.6198284456352</v>
      </c>
      <c r="V41" s="73">
        <v>1635.6198284456352</v>
      </c>
      <c r="W41" s="73">
        <v>1505.4449429310007</v>
      </c>
      <c r="X41" s="73">
        <v>238.26971306905938</v>
      </c>
      <c r="Y41" s="73">
        <v>684.71832262320333</v>
      </c>
      <c r="Z41" s="73">
        <v>614.93747245349221</v>
      </c>
      <c r="AA41" s="73">
        <v>6040.8463443959699</v>
      </c>
      <c r="AB41" s="73">
        <v>268637.68702026602</v>
      </c>
      <c r="AC41" s="73">
        <v>2806.7900467754398</v>
      </c>
      <c r="AD41" s="73">
        <v>765.43433101796347</v>
      </c>
      <c r="AE41" s="73">
        <v>924.01289749735497</v>
      </c>
      <c r="AF41" s="73">
        <v>30.41210904685682</v>
      </c>
      <c r="AG41" s="73">
        <v>293.99358829975421</v>
      </c>
      <c r="AH41" s="73">
        <v>4070.0368779047549</v>
      </c>
      <c r="AI41" s="73">
        <v>4070.0368779047549</v>
      </c>
      <c r="AJ41" s="73">
        <v>42435425.647897616</v>
      </c>
      <c r="AK41" s="73">
        <v>0</v>
      </c>
      <c r="AL41" s="73">
        <v>1332.0084518411156</v>
      </c>
      <c r="AM41" s="73">
        <v>357.89919652441529</v>
      </c>
      <c r="AN41" s="73">
        <v>6181.949519644586</v>
      </c>
      <c r="AO41" s="73">
        <v>890.864904518044</v>
      </c>
      <c r="AP41" s="73">
        <v>2408.7206518622725</v>
      </c>
      <c r="AQ41" s="73">
        <v>472.80600398610738</v>
      </c>
      <c r="AR41" s="73">
        <v>4422.5056088911306</v>
      </c>
      <c r="AS41" s="73">
        <v>0</v>
      </c>
      <c r="AT41" s="73">
        <v>66451.930068177928</v>
      </c>
      <c r="AU41" s="73">
        <v>4338.1630755506312</v>
      </c>
      <c r="AV41" s="73">
        <v>482.01799768316266</v>
      </c>
      <c r="AW41" s="73">
        <v>4820.1810732337935</v>
      </c>
      <c r="AX41" s="73">
        <v>0</v>
      </c>
      <c r="AY41" s="73">
        <v>3221.7981500725596</v>
      </c>
      <c r="AZ41" s="73">
        <v>0.82457375173972214</v>
      </c>
      <c r="BA41" s="73">
        <v>17707.753544055024</v>
      </c>
      <c r="BB41" s="73">
        <v>0.46883132412683187</v>
      </c>
      <c r="BC41" s="73">
        <v>129.920408289048</v>
      </c>
      <c r="BD41" s="73">
        <v>899.47685419545087</v>
      </c>
      <c r="BE41" s="73">
        <v>0.34707549182360814</v>
      </c>
      <c r="BF41" s="73">
        <v>0</v>
      </c>
      <c r="BG41" s="73">
        <v>59.286346490175639</v>
      </c>
      <c r="BH41" s="73">
        <v>28553.742918329761</v>
      </c>
      <c r="BI41" s="73">
        <v>24266.848722492079</v>
      </c>
      <c r="BJ41" s="73">
        <v>4286.8941958376745</v>
      </c>
      <c r="BK41" s="73">
        <v>0.71677950543053526</v>
      </c>
      <c r="BL41" s="73">
        <v>4.7480010285663898E-2</v>
      </c>
      <c r="BM41" s="73">
        <v>152.26404971753277</v>
      </c>
      <c r="BN41" s="73">
        <v>15.237295289273963</v>
      </c>
      <c r="BO41" s="73">
        <v>9393.244901547092</v>
      </c>
      <c r="BP41" s="73">
        <v>70.513749058681526</v>
      </c>
      <c r="BQ41" s="73">
        <v>29.118734626895289</v>
      </c>
      <c r="BR41" s="73">
        <v>13418.724073006055</v>
      </c>
      <c r="BS41" s="73">
        <v>249.36363845693566</v>
      </c>
      <c r="BT41" s="73">
        <v>0.56083821646301502</v>
      </c>
      <c r="BU41" s="73">
        <v>96.046140153331464</v>
      </c>
      <c r="BV41" s="73">
        <v>5.0591818670943631E-2</v>
      </c>
      <c r="BW41" s="73">
        <v>2370.1935165083191</v>
      </c>
      <c r="BX41" s="73">
        <v>16734.681098043995</v>
      </c>
      <c r="BY41" s="73">
        <v>0</v>
      </c>
      <c r="BZ41" s="73">
        <v>991.07973738005057</v>
      </c>
      <c r="CA41" s="73">
        <v>2953.1242954626787</v>
      </c>
      <c r="CB41" s="73">
        <v>0</v>
      </c>
      <c r="CC41" s="73">
        <v>10087.925324383497</v>
      </c>
      <c r="CD41" s="73">
        <v>63959.042368094706</v>
      </c>
      <c r="CE41" s="73">
        <v>2167.0328394079979</v>
      </c>
      <c r="CF41" s="73"/>
      <c r="CG41" s="40">
        <f t="shared" si="0"/>
        <v>-2.0636194418670987E-4</v>
      </c>
      <c r="CH41" s="40">
        <f t="shared" si="1"/>
        <v>-2.0344011134948526E-4</v>
      </c>
      <c r="CI41" s="40">
        <f t="shared" si="2"/>
        <v>-4.9982504776839377E-5</v>
      </c>
      <c r="CJ41" s="40">
        <f t="shared" si="13"/>
        <v>-1.3879285674722668E-4</v>
      </c>
      <c r="CK41" s="40">
        <f t="shared" si="13"/>
        <v>-1.3075960432361333E-4</v>
      </c>
      <c r="CL41" s="40">
        <f t="shared" si="4"/>
        <v>-1.0915406141268954E-4</v>
      </c>
      <c r="CM41" s="40">
        <f t="shared" si="5"/>
        <v>-2.0223982271957259E-4</v>
      </c>
      <c r="CN41" s="78">
        <f t="shared" si="6"/>
        <v>-1.0368544425656346E-4</v>
      </c>
      <c r="CO41" s="78">
        <f t="shared" si="7"/>
        <v>-1.0927004276921139E-4</v>
      </c>
      <c r="CP41" s="78">
        <f t="shared" si="8"/>
        <v>-1.0919251502050501E-4</v>
      </c>
      <c r="CQ41" s="78">
        <f t="shared" si="9"/>
        <v>-1.0514108692054468E-4</v>
      </c>
      <c r="CR41" s="77">
        <f t="shared" si="11"/>
        <v>-1.0521728842529167E-4</v>
      </c>
      <c r="CS41" s="77">
        <f t="shared" si="12"/>
        <v>-1.1084214838293121E-4</v>
      </c>
      <c r="CT41" s="78">
        <f t="shared" si="10"/>
        <v>-1.1111148262535519E-4</v>
      </c>
    </row>
    <row r="42" spans="1:98" x14ac:dyDescent="0.25">
      <c r="A42" s="90" t="s">
        <v>205</v>
      </c>
      <c r="B42" s="73">
        <v>85125.298043998904</v>
      </c>
      <c r="C42" s="73">
        <v>1390.6157299999863</v>
      </c>
      <c r="D42" s="73">
        <v>1175.663326999985</v>
      </c>
      <c r="E42" s="73">
        <v>8818.5574469998555</v>
      </c>
      <c r="F42" s="73">
        <v>7525.2758850000391</v>
      </c>
      <c r="G42" s="73">
        <v>642.75576599999295</v>
      </c>
      <c r="H42" s="73">
        <v>20281.997695000337</v>
      </c>
      <c r="I42" s="73">
        <v>776.97677000000897</v>
      </c>
      <c r="J42" s="73">
        <v>195.82871300000141</v>
      </c>
      <c r="K42" s="73">
        <v>1442.9354669999964</v>
      </c>
      <c r="L42" s="73">
        <v>1600.2858679999938</v>
      </c>
      <c r="M42" s="73">
        <v>246.85343699999703</v>
      </c>
      <c r="N42" s="73">
        <v>114.8196600000001</v>
      </c>
      <c r="O42" s="73">
        <v>201.01030700000166</v>
      </c>
      <c r="P42" s="90"/>
      <c r="Q42" s="90" t="s">
        <v>205</v>
      </c>
      <c r="R42" s="73">
        <v>1256.5054233658893</v>
      </c>
      <c r="S42" s="73">
        <v>257.83617463204325</v>
      </c>
      <c r="T42" s="73">
        <v>246.85326126324415</v>
      </c>
      <c r="U42" s="73">
        <v>776.97648370565435</v>
      </c>
      <c r="V42" s="73">
        <v>776.97648370565435</v>
      </c>
      <c r="W42" s="73">
        <v>476.07748177648443</v>
      </c>
      <c r="X42" s="73">
        <v>21.668077181720999</v>
      </c>
      <c r="Y42" s="73">
        <v>195.82865791992282</v>
      </c>
      <c r="Z42" s="73">
        <v>114.81963841856859</v>
      </c>
      <c r="AA42" s="73">
        <v>2144.2786001993868</v>
      </c>
      <c r="AB42" s="73">
        <v>85125.271655064877</v>
      </c>
      <c r="AC42" s="73">
        <v>608.23259479616377</v>
      </c>
      <c r="AD42" s="73">
        <v>303.5968013286614</v>
      </c>
      <c r="AE42" s="73">
        <v>134.82965228531884</v>
      </c>
      <c r="AF42" s="73">
        <v>99.437805980033716</v>
      </c>
      <c r="AG42" s="73">
        <v>76.556325368488814</v>
      </c>
      <c r="AH42" s="73">
        <v>1442.9351301208069</v>
      </c>
      <c r="AI42" s="73">
        <v>1442.9351301208069</v>
      </c>
      <c r="AJ42" s="73">
        <v>11396959.849796899</v>
      </c>
      <c r="AK42" s="73">
        <v>0</v>
      </c>
      <c r="AL42" s="73">
        <v>238.47690812395808</v>
      </c>
      <c r="AM42" s="73">
        <v>42.279080463359278</v>
      </c>
      <c r="AN42" s="73">
        <v>2047.0068200391677</v>
      </c>
      <c r="AO42" s="73">
        <v>283.75694235158221</v>
      </c>
      <c r="AP42" s="73">
        <v>1600.2903352239709</v>
      </c>
      <c r="AQ42" s="73">
        <v>201.01032146023067</v>
      </c>
      <c r="AR42" s="73">
        <v>1390.6154060175152</v>
      </c>
      <c r="AS42" s="73">
        <v>0</v>
      </c>
      <c r="AT42" s="73">
        <v>20924.917187563729</v>
      </c>
      <c r="AU42" s="73">
        <v>1058.0966970417285</v>
      </c>
      <c r="AV42" s="73">
        <v>117.56631835094278</v>
      </c>
      <c r="AW42" s="73">
        <v>1175.6630153926703</v>
      </c>
      <c r="AX42" s="73">
        <v>0</v>
      </c>
      <c r="AY42" s="73">
        <v>993.3378848929932</v>
      </c>
      <c r="AZ42" s="73">
        <v>0.22258949665173047</v>
      </c>
      <c r="BA42" s="73">
        <v>5408.219464745117</v>
      </c>
      <c r="BB42" s="73">
        <v>0.49719430468978215</v>
      </c>
      <c r="BC42" s="73">
        <v>94.86572121232166</v>
      </c>
      <c r="BD42" s="73">
        <v>937.30596410875398</v>
      </c>
      <c r="BE42" s="73">
        <v>0.22436623354663052</v>
      </c>
      <c r="BF42" s="73">
        <v>0</v>
      </c>
      <c r="BG42" s="73">
        <v>116.85433518852274</v>
      </c>
      <c r="BH42" s="73">
        <v>8823.7206586673801</v>
      </c>
      <c r="BI42" s="73">
        <v>7530.4394481976369</v>
      </c>
      <c r="BJ42" s="73">
        <v>1293.2812104697493</v>
      </c>
      <c r="BK42" s="73">
        <v>0.50758806391199163</v>
      </c>
      <c r="BL42" s="73">
        <v>2.2130604910795486E-2</v>
      </c>
      <c r="BM42" s="73">
        <v>11.53037357253482</v>
      </c>
      <c r="BN42" s="73">
        <v>17.25406882366882</v>
      </c>
      <c r="BO42" s="73">
        <v>2558.9348320133163</v>
      </c>
      <c r="BP42" s="73">
        <v>24.253129426302252</v>
      </c>
      <c r="BQ42" s="73">
        <v>23.767357386641091</v>
      </c>
      <c r="BR42" s="73">
        <v>3655.3107635157112</v>
      </c>
      <c r="BS42" s="73">
        <v>109.13151216267819</v>
      </c>
      <c r="BT42" s="73">
        <v>0.5794932796507879</v>
      </c>
      <c r="BU42" s="73">
        <v>88.294821528133724</v>
      </c>
      <c r="BV42" s="73">
        <v>1.4719438368138797E-2</v>
      </c>
      <c r="BW42" s="73">
        <v>642.75572126082341</v>
      </c>
      <c r="BX42" s="73">
        <v>5112.1081133681955</v>
      </c>
      <c r="BY42" s="73">
        <v>0</v>
      </c>
      <c r="BZ42" s="73">
        <v>247.99540758556037</v>
      </c>
      <c r="CA42" s="73">
        <v>819.33757248785514</v>
      </c>
      <c r="CB42" s="73">
        <v>0</v>
      </c>
      <c r="CC42" s="73">
        <v>3010.6747271997233</v>
      </c>
      <c r="CD42" s="73">
        <v>20281.991798034582</v>
      </c>
      <c r="CE42" s="73">
        <v>620.62612137409519</v>
      </c>
      <c r="CF42" s="73"/>
      <c r="CG42" s="40">
        <f t="shared" si="0"/>
        <v>-3.1000107646021654E-7</v>
      </c>
      <c r="CH42" s="40">
        <f t="shared" si="1"/>
        <v>-2.3297771209068345E-7</v>
      </c>
      <c r="CI42" s="40">
        <f t="shared" si="2"/>
        <v>-2.6504808603507103E-7</v>
      </c>
      <c r="CJ42" s="40">
        <f t="shared" si="13"/>
        <v>5.8549390856223985E-4</v>
      </c>
      <c r="CK42" s="40">
        <f t="shared" si="13"/>
        <v>6.8616264393578028E-4</v>
      </c>
      <c r="CL42" s="40">
        <f t="shared" si="4"/>
        <v>-6.9605240287869723E-8</v>
      </c>
      <c r="CM42" s="40">
        <f t="shared" si="5"/>
        <v>-2.9074876368091305E-7</v>
      </c>
      <c r="CN42" s="78">
        <f t="shared" si="6"/>
        <v>-3.6847221909008637E-7</v>
      </c>
      <c r="CO42" s="78">
        <f t="shared" si="7"/>
        <v>-2.812666117858432E-7</v>
      </c>
      <c r="CP42" s="78">
        <f t="shared" si="8"/>
        <v>-2.3346795279098387E-7</v>
      </c>
      <c r="CQ42" s="78">
        <f t="shared" si="9"/>
        <v>2.7915162324887836E-6</v>
      </c>
      <c r="CR42" s="77">
        <f t="shared" si="11"/>
        <v>-7.1190725563862226E-7</v>
      </c>
      <c r="CS42" s="77">
        <f t="shared" si="12"/>
        <v>-1.8795937482490694E-7</v>
      </c>
      <c r="CT42" s="78">
        <f t="shared" si="10"/>
        <v>7.1937748996311841E-8</v>
      </c>
    </row>
    <row r="43" spans="1:98" x14ac:dyDescent="0.25">
      <c r="A43" s="90" t="s">
        <v>206</v>
      </c>
      <c r="B43" s="73">
        <v>115464.15552799875</v>
      </c>
      <c r="C43" s="73">
        <v>1902.62607999999</v>
      </c>
      <c r="D43" s="73">
        <v>2335.4830610000395</v>
      </c>
      <c r="E43" s="73">
        <v>12579.946245999838</v>
      </c>
      <c r="F43" s="73">
        <v>10716.077375999841</v>
      </c>
      <c r="G43" s="73">
        <v>1098.7438679999939</v>
      </c>
      <c r="H43" s="73">
        <v>27660.046539000345</v>
      </c>
      <c r="I43" s="73">
        <v>786.59558000000925</v>
      </c>
      <c r="J43" s="73">
        <v>317.22334899999515</v>
      </c>
      <c r="K43" s="73">
        <v>1886.5807699999941</v>
      </c>
      <c r="L43" s="73">
        <v>1123.7892149999952</v>
      </c>
      <c r="M43" s="73">
        <v>387.09992499999817</v>
      </c>
      <c r="N43" s="73">
        <v>281.73205000000377</v>
      </c>
      <c r="O43" s="73">
        <v>216.09459900000166</v>
      </c>
      <c r="P43" s="90"/>
      <c r="Q43" s="90" t="s">
        <v>206</v>
      </c>
      <c r="R43" s="73">
        <v>1592.3226558538886</v>
      </c>
      <c r="S43" s="73">
        <v>715.89261921638592</v>
      </c>
      <c r="T43" s="73">
        <v>387.09120223596398</v>
      </c>
      <c r="U43" s="73">
        <v>786.57866838966652</v>
      </c>
      <c r="V43" s="73">
        <v>786.57866838966652</v>
      </c>
      <c r="W43" s="73">
        <v>678.91986363259957</v>
      </c>
      <c r="X43" s="73">
        <v>100.56158485200656</v>
      </c>
      <c r="Y43" s="73">
        <v>317.21584502530197</v>
      </c>
      <c r="Z43" s="73">
        <v>281.7252942314089</v>
      </c>
      <c r="AA43" s="73">
        <v>2610.6447627358052</v>
      </c>
      <c r="AB43" s="73">
        <v>115458.64670884104</v>
      </c>
      <c r="AC43" s="73">
        <v>1201.3230942336763</v>
      </c>
      <c r="AD43" s="73">
        <v>336.54897566923671</v>
      </c>
      <c r="AE43" s="73">
        <v>392.42603681831656</v>
      </c>
      <c r="AF43" s="73">
        <v>12.832665062478048</v>
      </c>
      <c r="AG43" s="73">
        <v>124.05313102027699</v>
      </c>
      <c r="AH43" s="73">
        <v>1886.5364951253227</v>
      </c>
      <c r="AI43" s="73">
        <v>1886.5364951253227</v>
      </c>
      <c r="AJ43" s="73">
        <v>19592874.254696671</v>
      </c>
      <c r="AK43" s="73">
        <v>0</v>
      </c>
      <c r="AL43" s="73">
        <v>567.74357239212736</v>
      </c>
      <c r="AM43" s="73">
        <v>152.19583040119051</v>
      </c>
      <c r="AN43" s="73">
        <v>2610.9528366123691</v>
      </c>
      <c r="AO43" s="73">
        <v>379.61956746874557</v>
      </c>
      <c r="AP43" s="73">
        <v>1123.7667340600551</v>
      </c>
      <c r="AQ43" s="73">
        <v>216.08908895529945</v>
      </c>
      <c r="AR43" s="73">
        <v>1902.5366721153889</v>
      </c>
      <c r="AS43" s="73">
        <v>0</v>
      </c>
      <c r="AT43" s="73">
        <v>28733.604652083082</v>
      </c>
      <c r="AU43" s="73">
        <v>2101.9129225128281</v>
      </c>
      <c r="AV43" s="73">
        <v>233.54580890557048</v>
      </c>
      <c r="AW43" s="73">
        <v>2335.4587314183973</v>
      </c>
      <c r="AX43" s="73">
        <v>0</v>
      </c>
      <c r="AY43" s="73">
        <v>1370.8564275094325</v>
      </c>
      <c r="AZ43" s="73">
        <v>0.42596045592685067</v>
      </c>
      <c r="BA43" s="73">
        <v>7565.0986018299573</v>
      </c>
      <c r="BB43" s="73">
        <v>0.27182521118625197</v>
      </c>
      <c r="BC43" s="73">
        <v>76.412161595925866</v>
      </c>
      <c r="BD43" s="73">
        <v>421.37238000628321</v>
      </c>
      <c r="BE43" s="73">
        <v>0.15728096699129723</v>
      </c>
      <c r="BF43" s="73">
        <v>0</v>
      </c>
      <c r="BG43" s="73">
        <v>40.870778023005215</v>
      </c>
      <c r="BH43" s="73">
        <v>12579.962059842543</v>
      </c>
      <c r="BI43" s="73">
        <v>10716.171631561654</v>
      </c>
      <c r="BJ43" s="73">
        <v>1863.7904282808913</v>
      </c>
      <c r="BK43" s="73">
        <v>0.48189777651746896</v>
      </c>
      <c r="BL43" s="73">
        <v>1.9671140909516806E-2</v>
      </c>
      <c r="BM43" s="73">
        <v>62.6535124864278</v>
      </c>
      <c r="BN43" s="73">
        <v>8.1729848209571347</v>
      </c>
      <c r="BO43" s="73">
        <v>4122.1822985168419</v>
      </c>
      <c r="BP43" s="73">
        <v>34.825716588347468</v>
      </c>
      <c r="BQ43" s="73">
        <v>13.527843410991139</v>
      </c>
      <c r="BR43" s="73">
        <v>5888.7765975517705</v>
      </c>
      <c r="BS43" s="73">
        <v>109.47643780827592</v>
      </c>
      <c r="BT43" s="73">
        <v>0.27806582934021162</v>
      </c>
      <c r="BU43" s="73">
        <v>45.720065919630514</v>
      </c>
      <c r="BV43" s="73">
        <v>2.2591260605058509E-2</v>
      </c>
      <c r="BW43" s="73">
        <v>1098.7181642659432</v>
      </c>
      <c r="BX43" s="73">
        <v>7137.882368072088</v>
      </c>
      <c r="BY43" s="73">
        <v>0</v>
      </c>
      <c r="BZ43" s="73">
        <v>418.19872746977433</v>
      </c>
      <c r="CA43" s="73">
        <v>1257.480669310786</v>
      </c>
      <c r="CB43" s="73">
        <v>0</v>
      </c>
      <c r="CC43" s="73">
        <v>4292.5338048211124</v>
      </c>
      <c r="CD43" s="73">
        <v>27658.761574100092</v>
      </c>
      <c r="CE43" s="73">
        <v>922.67523371604</v>
      </c>
      <c r="CF43" s="73"/>
      <c r="CG43" s="40">
        <f t="shared" si="0"/>
        <v>-4.7710210432994152E-5</v>
      </c>
      <c r="CH43" s="40">
        <f t="shared" si="1"/>
        <v>-4.6991831732427178E-5</v>
      </c>
      <c r="CI43" s="40">
        <f t="shared" si="2"/>
        <v>-1.041736591819254E-5</v>
      </c>
      <c r="CJ43" s="40">
        <f t="shared" si="13"/>
        <v>1.2570675896216505E-6</v>
      </c>
      <c r="CK43" s="40">
        <f t="shared" si="13"/>
        <v>8.7957149342856819E-6</v>
      </c>
      <c r="CL43" s="40">
        <f t="shared" si="4"/>
        <v>-2.3393745165997305E-5</v>
      </c>
      <c r="CM43" s="40">
        <f t="shared" si="5"/>
        <v>-4.6455630450260853E-5</v>
      </c>
      <c r="CN43" s="78">
        <f t="shared" si="6"/>
        <v>-2.1499752570096015E-5</v>
      </c>
      <c r="CO43" s="78">
        <f t="shared" si="7"/>
        <v>-2.3655177706289933E-5</v>
      </c>
      <c r="CP43" s="78">
        <f t="shared" si="8"/>
        <v>-2.3468316530849294E-5</v>
      </c>
      <c r="CQ43" s="78">
        <f t="shared" si="9"/>
        <v>-2.0004587728779622E-5</v>
      </c>
      <c r="CR43" s="77">
        <f t="shared" si="11"/>
        <v>-2.2533623674014941E-5</v>
      </c>
      <c r="CS43" s="77">
        <f t="shared" si="12"/>
        <v>-2.3979410914985637E-5</v>
      </c>
      <c r="CT43" s="78">
        <f t="shared" si="10"/>
        <v>-2.5498299021438231E-5</v>
      </c>
    </row>
    <row r="44" spans="1:98" x14ac:dyDescent="0.25">
      <c r="A44" s="90" t="s">
        <v>207</v>
      </c>
      <c r="B44" s="73">
        <v>694741.58693211724</v>
      </c>
      <c r="C44" s="73">
        <v>11322.734074004962</v>
      </c>
      <c r="D44" s="73">
        <v>14755.185492997942</v>
      </c>
      <c r="E44" s="73">
        <v>79313.882168029741</v>
      </c>
      <c r="F44" s="73">
        <v>68609.701269016718</v>
      </c>
      <c r="G44" s="73">
        <v>6799.6559080025618</v>
      </c>
      <c r="H44" s="73">
        <v>170604.24120394207</v>
      </c>
      <c r="I44" s="73">
        <v>7285.9161129975964</v>
      </c>
      <c r="J44" s="73">
        <v>1620.1712530005234</v>
      </c>
      <c r="K44" s="73">
        <v>9217.7538819986294</v>
      </c>
      <c r="L44" s="73">
        <v>8236.6048219986806</v>
      </c>
      <c r="M44" s="73">
        <v>2478.2071949995866</v>
      </c>
      <c r="N44" s="73">
        <v>889.49791700009564</v>
      </c>
      <c r="O44" s="73">
        <v>1451.7268180003355</v>
      </c>
      <c r="P44" s="90"/>
      <c r="Q44" s="90" t="s">
        <v>207</v>
      </c>
      <c r="R44" s="73">
        <v>11981.148596951765</v>
      </c>
      <c r="S44" s="73">
        <v>2571.0824305031542</v>
      </c>
      <c r="T44" s="73">
        <v>2478.3871302268958</v>
      </c>
      <c r="U44" s="73">
        <v>7286.5243365867473</v>
      </c>
      <c r="V44" s="73">
        <v>7286.5243365867473</v>
      </c>
      <c r="W44" s="73">
        <v>5690.304800790771</v>
      </c>
      <c r="X44" s="73">
        <v>188.63650064799546</v>
      </c>
      <c r="Y44" s="73">
        <v>1620.3389064786695</v>
      </c>
      <c r="Z44" s="73">
        <v>889.6008621798486</v>
      </c>
      <c r="AA44" s="73">
        <v>18423.261809632506</v>
      </c>
      <c r="AB44" s="73">
        <v>694855.60750779207</v>
      </c>
      <c r="AC44" s="73">
        <v>5883.2493656223442</v>
      </c>
      <c r="AD44" s="73">
        <v>2722.126077752353</v>
      </c>
      <c r="AE44" s="73">
        <v>1557.3361951636186</v>
      </c>
      <c r="AF44" s="73">
        <v>860.22299035785056</v>
      </c>
      <c r="AG44" s="73">
        <v>1355.2750195908236</v>
      </c>
      <c r="AH44" s="73">
        <v>9218.6896319136158</v>
      </c>
      <c r="AI44" s="73">
        <v>9218.6896319136158</v>
      </c>
      <c r="AJ44" s="73">
        <v>117800143.25377326</v>
      </c>
      <c r="AK44" s="73">
        <v>0</v>
      </c>
      <c r="AL44" s="73">
        <v>2272.2911142149442</v>
      </c>
      <c r="AM44" s="73">
        <v>408.72219984422952</v>
      </c>
      <c r="AN44" s="73">
        <v>15199.916839669495</v>
      </c>
      <c r="AO44" s="73">
        <v>2590.4711535538513</v>
      </c>
      <c r="AP44" s="73">
        <v>8237.4918411236267</v>
      </c>
      <c r="AQ44" s="73">
        <v>1451.9126789736933</v>
      </c>
      <c r="AR44" s="73">
        <v>11324.600345429213</v>
      </c>
      <c r="AS44" s="73">
        <v>0</v>
      </c>
      <c r="AT44" s="73">
        <v>176635.52431667212</v>
      </c>
      <c r="AU44" s="73">
        <v>13280.704155006451</v>
      </c>
      <c r="AV44" s="73">
        <v>1475.6339315897901</v>
      </c>
      <c r="AW44" s="73">
        <v>14756.338086596237</v>
      </c>
      <c r="AX44" s="73">
        <v>0</v>
      </c>
      <c r="AY44" s="73">
        <v>8498.4329881397516</v>
      </c>
      <c r="AZ44" s="73">
        <v>5.0757680748245377</v>
      </c>
      <c r="BA44" s="73">
        <v>48068.210744451557</v>
      </c>
      <c r="BB44" s="73">
        <v>4.5220365983652719</v>
      </c>
      <c r="BC44" s="73">
        <v>1244.8300991308829</v>
      </c>
      <c r="BD44" s="73">
        <v>3294.0114251291629</v>
      </c>
      <c r="BE44" s="73">
        <v>1.847384350515054</v>
      </c>
      <c r="BF44" s="73">
        <v>0</v>
      </c>
      <c r="BG44" s="73">
        <v>867.3789533136686</v>
      </c>
      <c r="BH44" s="73">
        <v>79327.450948001075</v>
      </c>
      <c r="BI44" s="73">
        <v>68621.542960470426</v>
      </c>
      <c r="BJ44" s="73">
        <v>10705.907987530662</v>
      </c>
      <c r="BK44" s="73">
        <v>10.019061443455744</v>
      </c>
      <c r="BL44" s="73">
        <v>0.11312745679469999</v>
      </c>
      <c r="BM44" s="73">
        <v>602.52510325027436</v>
      </c>
      <c r="BN44" s="73">
        <v>104.25220054255742</v>
      </c>
      <c r="BO44" s="73">
        <v>25373.260168321787</v>
      </c>
      <c r="BP44" s="73">
        <v>355.3011586597442</v>
      </c>
      <c r="BQ44" s="73">
        <v>106.22042181771087</v>
      </c>
      <c r="BR44" s="73">
        <v>36247.64978243909</v>
      </c>
      <c r="BS44" s="73">
        <v>962.01835846010522</v>
      </c>
      <c r="BT44" s="73">
        <v>2.8958470286489533</v>
      </c>
      <c r="BU44" s="73">
        <v>401.41751795488216</v>
      </c>
      <c r="BV44" s="73">
        <v>0.22290495805508245</v>
      </c>
      <c r="BW44" s="73">
        <v>6800.3925112955776</v>
      </c>
      <c r="BX44" s="73">
        <v>44496.649520787782</v>
      </c>
      <c r="BY44" s="73">
        <v>0</v>
      </c>
      <c r="BZ44" s="73">
        <v>2139.0637653200238</v>
      </c>
      <c r="CA44" s="73">
        <v>7264.567282910135</v>
      </c>
      <c r="CB44" s="73">
        <v>0</v>
      </c>
      <c r="CC44" s="73">
        <v>24764.534443506211</v>
      </c>
      <c r="CD44" s="73">
        <v>170630.95290328885</v>
      </c>
      <c r="CE44" s="73">
        <v>5464.4750850275441</v>
      </c>
      <c r="CF44" s="73"/>
      <c r="CG44" s="40">
        <f t="shared" si="0"/>
        <v>1.6411940471036416E-4</v>
      </c>
      <c r="CH44" s="40">
        <f t="shared" si="1"/>
        <v>1.6482515725027843E-4</v>
      </c>
      <c r="CI44" s="40">
        <f t="shared" si="2"/>
        <v>7.8114477031982239E-5</v>
      </c>
      <c r="CJ44" s="40">
        <f t="shared" si="13"/>
        <v>1.7107698678256765E-4</v>
      </c>
      <c r="CK44" s="40">
        <f t="shared" si="13"/>
        <v>1.7259500092089595E-4</v>
      </c>
      <c r="CL44" s="40">
        <f t="shared" si="4"/>
        <v>1.0832949534239213E-4</v>
      </c>
      <c r="CM44" s="40">
        <f t="shared" si="5"/>
        <v>1.5657113304028283E-4</v>
      </c>
      <c r="CN44" s="78">
        <f t="shared" si="6"/>
        <v>8.3479356572031889E-5</v>
      </c>
      <c r="CO44" s="78">
        <f t="shared" si="7"/>
        <v>1.034788623953367E-4</v>
      </c>
      <c r="CP44" s="78">
        <f t="shared" si="8"/>
        <v>1.0151604468566612E-4</v>
      </c>
      <c r="CQ44" s="78">
        <f t="shared" si="9"/>
        <v>1.0769232518926671E-4</v>
      </c>
      <c r="CR44" s="77">
        <f t="shared" si="11"/>
        <v>7.2607015132665457E-5</v>
      </c>
      <c r="CS44" s="77">
        <f t="shared" si="12"/>
        <v>1.1573403128380065E-4</v>
      </c>
      <c r="CT44" s="78">
        <f t="shared" si="10"/>
        <v>1.2802751251360644E-4</v>
      </c>
    </row>
    <row r="45" spans="1:98" x14ac:dyDescent="0.25">
      <c r="A45" s="90" t="s">
        <v>208</v>
      </c>
      <c r="B45" s="73">
        <v>84603.97322999945</v>
      </c>
      <c r="C45" s="73">
        <v>1381.2502369999929</v>
      </c>
      <c r="D45" s="73">
        <v>917.62648100000388</v>
      </c>
      <c r="E45" s="73">
        <v>8453.8434039999338</v>
      </c>
      <c r="F45" s="73">
        <v>7185.0918690000162</v>
      </c>
      <c r="G45" s="73">
        <v>562.87894099999778</v>
      </c>
      <c r="H45" s="73">
        <v>19972.506496000144</v>
      </c>
      <c r="I45" s="73">
        <v>660.39696600000298</v>
      </c>
      <c r="J45" s="73">
        <v>172.04792300000057</v>
      </c>
      <c r="K45" s="73">
        <v>1275.346633999997</v>
      </c>
      <c r="L45" s="73">
        <v>1425.7314969999975</v>
      </c>
      <c r="M45" s="73">
        <v>205.60038499999885</v>
      </c>
      <c r="N45" s="73">
        <v>102.46697500000029</v>
      </c>
      <c r="O45" s="73">
        <v>181.91975700000083</v>
      </c>
      <c r="P45" s="90"/>
      <c r="Q45" s="90" t="s">
        <v>208</v>
      </c>
      <c r="R45" s="73">
        <v>1296.2783249542531</v>
      </c>
      <c r="S45" s="73">
        <v>254.25205223343849</v>
      </c>
      <c r="T45" s="73">
        <v>205.58269898317343</v>
      </c>
      <c r="U45" s="73">
        <v>660.35370528418719</v>
      </c>
      <c r="V45" s="73">
        <v>660.35370528418719</v>
      </c>
      <c r="W45" s="73">
        <v>436.44136877590557</v>
      </c>
      <c r="X45" s="73">
        <v>22.326922027473028</v>
      </c>
      <c r="Y45" s="73">
        <v>172.04221431211946</v>
      </c>
      <c r="Z45" s="73">
        <v>102.46511038842969</v>
      </c>
      <c r="AA45" s="73">
        <v>2134.9403901709138</v>
      </c>
      <c r="AB45" s="73">
        <v>84602.911919399048</v>
      </c>
      <c r="AC45" s="73">
        <v>606.22968379121335</v>
      </c>
      <c r="AD45" s="73">
        <v>296.21652823631075</v>
      </c>
      <c r="AE45" s="73">
        <v>135.92835688055428</v>
      </c>
      <c r="AF45" s="73">
        <v>102.58537170043597</v>
      </c>
      <c r="AG45" s="73">
        <v>78.979615007559104</v>
      </c>
      <c r="AH45" s="73">
        <v>1275.3115394049178</v>
      </c>
      <c r="AI45" s="73">
        <v>1275.3115394049178</v>
      </c>
      <c r="AJ45" s="73">
        <v>10061374.001841962</v>
      </c>
      <c r="AK45" s="73">
        <v>0</v>
      </c>
      <c r="AL45" s="73">
        <v>238.89890241705828</v>
      </c>
      <c r="AM45" s="73">
        <v>42.143216960791563</v>
      </c>
      <c r="AN45" s="73">
        <v>2108.7653455020213</v>
      </c>
      <c r="AO45" s="73">
        <v>288.09133958565883</v>
      </c>
      <c r="AP45" s="73">
        <v>1425.7075020471239</v>
      </c>
      <c r="AQ45" s="73">
        <v>181.91877394878611</v>
      </c>
      <c r="AR45" s="73">
        <v>1381.2351685477606</v>
      </c>
      <c r="AS45" s="73">
        <v>0</v>
      </c>
      <c r="AT45" s="73">
        <v>20606.696218081212</v>
      </c>
      <c r="AU45" s="73">
        <v>825.81229154803054</v>
      </c>
      <c r="AV45" s="73">
        <v>91.756898048358323</v>
      </c>
      <c r="AW45" s="73">
        <v>917.56918959638847</v>
      </c>
      <c r="AX45" s="73">
        <v>0</v>
      </c>
      <c r="AY45" s="73">
        <v>1010.5164463617675</v>
      </c>
      <c r="AZ45" s="73">
        <v>9.0722968645866056E-2</v>
      </c>
      <c r="BA45" s="73">
        <v>5462.7501009504131</v>
      </c>
      <c r="BB45" s="73">
        <v>5.7434612565243022E-2</v>
      </c>
      <c r="BC45" s="73">
        <v>60.666636134856724</v>
      </c>
      <c r="BD45" s="73">
        <v>568.59286459762882</v>
      </c>
      <c r="BE45" s="73">
        <v>9.3497278592569358E-2</v>
      </c>
      <c r="BF45" s="73">
        <v>0</v>
      </c>
      <c r="BG45" s="73">
        <v>66.363239890430293</v>
      </c>
      <c r="BH45" s="73">
        <v>8453.3502430553763</v>
      </c>
      <c r="BI45" s="73">
        <v>7184.6069112101632</v>
      </c>
      <c r="BJ45" s="73">
        <v>1268.7433318452136</v>
      </c>
      <c r="BK45" s="73">
        <v>2.3274273184631586</v>
      </c>
      <c r="BL45" s="73">
        <v>2.3645722173536821E-2</v>
      </c>
      <c r="BM45" s="73">
        <v>36.364047378428879</v>
      </c>
      <c r="BN45" s="73">
        <v>28.010146246906636</v>
      </c>
      <c r="BO45" s="73">
        <v>2615.8763586258588</v>
      </c>
      <c r="BP45" s="73">
        <v>13.715384522451314</v>
      </c>
      <c r="BQ45" s="73">
        <v>14.301388779576381</v>
      </c>
      <c r="BR45" s="73">
        <v>3736.9899999448844</v>
      </c>
      <c r="BS45" s="73">
        <v>107.25700764416696</v>
      </c>
      <c r="BT45" s="73">
        <v>0.44569869276939106</v>
      </c>
      <c r="BU45" s="73">
        <v>40.654628528910862</v>
      </c>
      <c r="BV45" s="73">
        <v>3.3789967018855033E-2</v>
      </c>
      <c r="BW45" s="73">
        <v>562.85860663040057</v>
      </c>
      <c r="BX45" s="73">
        <v>5178.0792448706416</v>
      </c>
      <c r="BY45" s="73">
        <v>0</v>
      </c>
      <c r="BZ45" s="73">
        <v>255.84083154794672</v>
      </c>
      <c r="CA45" s="73">
        <v>831.01632895500222</v>
      </c>
      <c r="CB45" s="73">
        <v>0</v>
      </c>
      <c r="CC45" s="73">
        <v>3061.084782751368</v>
      </c>
      <c r="CD45" s="73">
        <v>19972.14869943837</v>
      </c>
      <c r="CE45" s="73">
        <v>629.90665475772835</v>
      </c>
      <c r="CF45" s="73"/>
      <c r="CG45" s="40">
        <f t="shared" si="0"/>
        <v>-1.2544453409024292E-5</v>
      </c>
      <c r="CH45" s="40">
        <f t="shared" si="1"/>
        <v>-1.0909284812161882E-5</v>
      </c>
      <c r="CI45" s="40">
        <f t="shared" si="2"/>
        <v>-6.2434339899361091E-5</v>
      </c>
      <c r="CJ45" s="40">
        <f t="shared" si="13"/>
        <v>-5.8335708504393571E-5</v>
      </c>
      <c r="CK45" s="40">
        <f t="shared" si="13"/>
        <v>-6.7495001970039329E-5</v>
      </c>
      <c r="CL45" s="40">
        <f t="shared" si="4"/>
        <v>-3.6125653521665688E-5</v>
      </c>
      <c r="CM45" s="40">
        <f t="shared" si="5"/>
        <v>-1.7914454645186351E-5</v>
      </c>
      <c r="CN45" s="78">
        <f t="shared" si="6"/>
        <v>-6.5507138952831779E-5</v>
      </c>
      <c r="CO45" s="78">
        <f t="shared" si="7"/>
        <v>-3.3180800916210683E-5</v>
      </c>
      <c r="CP45" s="78">
        <f t="shared" si="8"/>
        <v>-2.7517691381833469E-5</v>
      </c>
      <c r="CQ45" s="78">
        <f t="shared" si="9"/>
        <v>-1.6829924094491762E-5</v>
      </c>
      <c r="CR45" s="77">
        <f t="shared" si="11"/>
        <v>-8.6021321533139911E-5</v>
      </c>
      <c r="CS45" s="77">
        <f t="shared" si="12"/>
        <v>-1.8197195443666095E-5</v>
      </c>
      <c r="CT45" s="78">
        <f t="shared" si="10"/>
        <v>-5.40376279590968E-6</v>
      </c>
    </row>
    <row r="46" spans="1:98" x14ac:dyDescent="0.25">
      <c r="A46" s="90" t="s">
        <v>209</v>
      </c>
      <c r="B46" s="73">
        <v>4447.1673709999995</v>
      </c>
      <c r="C46" s="73">
        <v>72.959510000000023</v>
      </c>
      <c r="D46" s="73">
        <v>62.431651000000002</v>
      </c>
      <c r="E46" s="73">
        <v>455.3487150000002</v>
      </c>
      <c r="F46" s="73">
        <v>386.37856499999987</v>
      </c>
      <c r="G46" s="73">
        <v>33.943670000000019</v>
      </c>
      <c r="H46" s="73">
        <v>1051.5467250000002</v>
      </c>
      <c r="I46" s="73">
        <v>22.824736000000001</v>
      </c>
      <c r="J46" s="73">
        <v>9.8098970000000012</v>
      </c>
      <c r="K46" s="73">
        <v>58.290488999999994</v>
      </c>
      <c r="L46" s="73">
        <v>34.343544000000009</v>
      </c>
      <c r="M46" s="73">
        <v>11.419024</v>
      </c>
      <c r="N46" s="73">
        <v>8.8769209999999958</v>
      </c>
      <c r="O46" s="73">
        <v>6.8361659999999969</v>
      </c>
      <c r="P46" s="90"/>
      <c r="Q46" s="90" t="s">
        <v>209</v>
      </c>
      <c r="R46" s="73">
        <v>63.892903373649247</v>
      </c>
      <c r="S46" s="73">
        <v>28.108680286777229</v>
      </c>
      <c r="T46" s="73">
        <v>11.419030386348968</v>
      </c>
      <c r="U46" s="73">
        <v>22.824714084160782</v>
      </c>
      <c r="V46" s="73">
        <v>22.824714084160782</v>
      </c>
      <c r="W46" s="73">
        <v>24.368711021511601</v>
      </c>
      <c r="X46" s="73">
        <v>4.0336685199243822</v>
      </c>
      <c r="Y46" s="73">
        <v>9.8099081756515591</v>
      </c>
      <c r="Z46" s="73">
        <v>8.8769287400617056</v>
      </c>
      <c r="AA46" s="73">
        <v>100.69818896769679</v>
      </c>
      <c r="AB46" s="73">
        <v>4447.1660466167323</v>
      </c>
      <c r="AC46" s="73">
        <v>47.087387285583425</v>
      </c>
      <c r="AD46" s="73">
        <v>12.611832067114207</v>
      </c>
      <c r="AE46" s="73">
        <v>15.579875083288414</v>
      </c>
      <c r="AF46" s="73">
        <v>0.51491828587011468</v>
      </c>
      <c r="AG46" s="73">
        <v>4.9777220283927752</v>
      </c>
      <c r="AH46" s="73">
        <v>58.290478803915398</v>
      </c>
      <c r="AI46" s="73">
        <v>58.290478803915398</v>
      </c>
      <c r="AJ46" s="73">
        <v>609271.41127994843</v>
      </c>
      <c r="AK46" s="73">
        <v>0</v>
      </c>
      <c r="AL46" s="73">
        <v>22.406739053511686</v>
      </c>
      <c r="AM46" s="73">
        <v>6.0295345759570544</v>
      </c>
      <c r="AN46" s="73">
        <v>104.60655303088411</v>
      </c>
      <c r="AO46" s="73">
        <v>14.988360440483474</v>
      </c>
      <c r="AP46" s="73">
        <v>34.343649564966356</v>
      </c>
      <c r="AQ46" s="73">
        <v>6.8361443059321427</v>
      </c>
      <c r="AR46" s="73">
        <v>72.959487767103724</v>
      </c>
      <c r="AS46" s="73">
        <v>0</v>
      </c>
      <c r="AT46" s="73">
        <v>1093.1656246520831</v>
      </c>
      <c r="AU46" s="73">
        <v>56.188452143719303</v>
      </c>
      <c r="AV46" s="73">
        <v>6.2431546019830577</v>
      </c>
      <c r="AW46" s="73">
        <v>62.431606745702361</v>
      </c>
      <c r="AX46" s="73">
        <v>0</v>
      </c>
      <c r="AY46" s="73">
        <v>54.257226647265988</v>
      </c>
      <c r="AZ46" s="73">
        <v>1.1573703158672156E-2</v>
      </c>
      <c r="BA46" s="73">
        <v>297.42671640271828</v>
      </c>
      <c r="BB46" s="73">
        <v>5.9078298252285919E-3</v>
      </c>
      <c r="BC46" s="73">
        <v>1.5969942305042524</v>
      </c>
      <c r="BD46" s="73">
        <v>13.640893037252601</v>
      </c>
      <c r="BE46" s="73">
        <v>5.5819437049774859E-3</v>
      </c>
      <c r="BF46" s="73">
        <v>0</v>
      </c>
      <c r="BG46" s="73">
        <v>0.58523226309958842</v>
      </c>
      <c r="BH46" s="73">
        <v>455.36793443864264</v>
      </c>
      <c r="BI46" s="73">
        <v>386.39780254713213</v>
      </c>
      <c r="BJ46" s="73">
        <v>68.970131891510547</v>
      </c>
      <c r="BK46" s="73">
        <v>7.4004393811626075E-3</v>
      </c>
      <c r="BL46" s="73">
        <v>7.9690172346324074E-4</v>
      </c>
      <c r="BM46" s="73">
        <v>2.6253085644052758</v>
      </c>
      <c r="BN46" s="73">
        <v>0.20561296758654524</v>
      </c>
      <c r="BO46" s="73">
        <v>150.20831418067979</v>
      </c>
      <c r="BP46" s="73">
        <v>1.0282454262361038</v>
      </c>
      <c r="BQ46" s="73">
        <v>0.44549433797957411</v>
      </c>
      <c r="BR46" s="73">
        <v>214.57919354927611</v>
      </c>
      <c r="BS46" s="73">
        <v>4.1129167398984769</v>
      </c>
      <c r="BT46" s="73">
        <v>8.15621631750966E-3</v>
      </c>
      <c r="BU46" s="73">
        <v>1.4422820450073581</v>
      </c>
      <c r="BV46" s="73">
        <v>8.1491099389870863E-4</v>
      </c>
      <c r="BW46" s="73">
        <v>33.943644623753698</v>
      </c>
      <c r="BX46" s="73">
        <v>281.37759245769934</v>
      </c>
      <c r="BY46" s="73">
        <v>0</v>
      </c>
      <c r="BZ46" s="73">
        <v>16.780188130044699</v>
      </c>
      <c r="CA46" s="73">
        <v>49.70840209658229</v>
      </c>
      <c r="CB46" s="73">
        <v>0</v>
      </c>
      <c r="CC46" s="73">
        <v>169.88278433373563</v>
      </c>
      <c r="CD46" s="73">
        <v>1051.5464234968613</v>
      </c>
      <c r="CE46" s="73">
        <v>36.478553448519321</v>
      </c>
      <c r="CF46" s="73"/>
      <c r="CG46" s="40">
        <f t="shared" si="0"/>
        <v>-2.9780378312508601E-7</v>
      </c>
      <c r="CH46" s="40">
        <f t="shared" si="1"/>
        <v>-3.0472924364625539E-7</v>
      </c>
      <c r="CI46" s="40">
        <f t="shared" si="2"/>
        <v>-7.0884394265889056E-7</v>
      </c>
      <c r="CJ46" s="40">
        <f t="shared" si="13"/>
        <v>4.2208175864595496E-5</v>
      </c>
      <c r="CK46" s="40">
        <f t="shared" si="13"/>
        <v>4.9789374657114971E-5</v>
      </c>
      <c r="CL46" s="40">
        <f t="shared" si="4"/>
        <v>-7.4759878116489314E-7</v>
      </c>
      <c r="CM46" s="40">
        <f t="shared" si="5"/>
        <v>-2.8672348237434679E-7</v>
      </c>
      <c r="CN46" s="78">
        <f t="shared" si="6"/>
        <v>-9.6017930809117552E-7</v>
      </c>
      <c r="CO46" s="78">
        <f t="shared" si="7"/>
        <v>1.139222109870128E-6</v>
      </c>
      <c r="CP46" s="78">
        <f t="shared" si="8"/>
        <v>-1.7491849477010028E-7</v>
      </c>
      <c r="CQ46" s="78">
        <f t="shared" si="9"/>
        <v>3.073793617428077E-6</v>
      </c>
      <c r="CR46" s="77">
        <f t="shared" si="11"/>
        <v>5.5927275114576212E-7</v>
      </c>
      <c r="CS46" s="77">
        <f t="shared" si="12"/>
        <v>8.719308992140695E-7</v>
      </c>
      <c r="CT46" s="78">
        <f t="shared" si="10"/>
        <v>-3.173426135955119E-6</v>
      </c>
    </row>
    <row r="47" spans="1:98" x14ac:dyDescent="0.25">
      <c r="A47" s="90" t="s">
        <v>210</v>
      </c>
      <c r="B47" s="73">
        <v>108456.40969199958</v>
      </c>
      <c r="C47" s="73">
        <v>1786.0767319999945</v>
      </c>
      <c r="D47" s="73">
        <v>1912.0705809999899</v>
      </c>
      <c r="E47" s="73">
        <v>11470.174057999942</v>
      </c>
      <c r="F47" s="73">
        <v>9738.6102089999367</v>
      </c>
      <c r="G47" s="73">
        <v>946.76151099999731</v>
      </c>
      <c r="H47" s="73">
        <v>25776.741740000143</v>
      </c>
      <c r="I47" s="73">
        <v>642.05992800000297</v>
      </c>
      <c r="J47" s="73">
        <v>273.58260299999841</v>
      </c>
      <c r="K47" s="73">
        <v>1625.8167170000029</v>
      </c>
      <c r="L47" s="73">
        <v>959.29033499999866</v>
      </c>
      <c r="M47" s="73">
        <v>320.48669399999909</v>
      </c>
      <c r="N47" s="73">
        <v>246.95842899999886</v>
      </c>
      <c r="O47" s="73">
        <v>190.08532000000048</v>
      </c>
      <c r="P47" s="90"/>
      <c r="Q47" s="90" t="s">
        <v>210</v>
      </c>
      <c r="R47" s="73">
        <v>1530.4412299213864</v>
      </c>
      <c r="S47" s="73">
        <v>675.58452363915819</v>
      </c>
      <c r="T47" s="73">
        <v>320.48253357153874</v>
      </c>
      <c r="U47" s="73">
        <v>642.05183071351246</v>
      </c>
      <c r="V47" s="73">
        <v>642.05183071351246</v>
      </c>
      <c r="W47" s="73">
        <v>594.37693543165403</v>
      </c>
      <c r="X47" s="73">
        <v>96.624880517602293</v>
      </c>
      <c r="Y47" s="73">
        <v>273.5790874626079</v>
      </c>
      <c r="Z47" s="73">
        <v>246.95519728768579</v>
      </c>
      <c r="AA47" s="73">
        <v>2427.1032510643495</v>
      </c>
      <c r="AB47" s="73">
        <v>108453.77558385559</v>
      </c>
      <c r="AC47" s="73">
        <v>1132.0396029895071</v>
      </c>
      <c r="AD47" s="73">
        <v>305.40731149462914</v>
      </c>
      <c r="AE47" s="73">
        <v>373.80628446130657</v>
      </c>
      <c r="AF47" s="73">
        <v>12.333934687335899</v>
      </c>
      <c r="AG47" s="73">
        <v>119.23215084221519</v>
      </c>
      <c r="AH47" s="73">
        <v>1625.7955082453796</v>
      </c>
      <c r="AI47" s="73">
        <v>1625.7955082453796</v>
      </c>
      <c r="AJ47" s="73">
        <v>16979215.846737985</v>
      </c>
      <c r="AK47" s="73">
        <v>0</v>
      </c>
      <c r="AL47" s="73">
        <v>538.1032268629167</v>
      </c>
      <c r="AM47" s="73">
        <v>144.71392978473619</v>
      </c>
      <c r="AN47" s="73">
        <v>2506.2568054744938</v>
      </c>
      <c r="AO47" s="73">
        <v>359.92572253574087</v>
      </c>
      <c r="AP47" s="73">
        <v>959.28084232083427</v>
      </c>
      <c r="AQ47" s="73">
        <v>190.08291045085252</v>
      </c>
      <c r="AR47" s="73">
        <v>1786.0340082334917</v>
      </c>
      <c r="AS47" s="73">
        <v>0</v>
      </c>
      <c r="AT47" s="73">
        <v>26778.648775056903</v>
      </c>
      <c r="AU47" s="73">
        <v>1720.8528531540978</v>
      </c>
      <c r="AV47" s="73">
        <v>191.20591505825163</v>
      </c>
      <c r="AW47" s="73">
        <v>1912.0587682123496</v>
      </c>
      <c r="AX47" s="73">
        <v>0</v>
      </c>
      <c r="AY47" s="73">
        <v>1302.4172882396531</v>
      </c>
      <c r="AZ47" s="73">
        <v>0.30750870611507025</v>
      </c>
      <c r="BA47" s="73">
        <v>7147.0785398347189</v>
      </c>
      <c r="BB47" s="73">
        <v>0.16362577191752509</v>
      </c>
      <c r="BC47" s="73">
        <v>44.931249311220967</v>
      </c>
      <c r="BD47" s="73">
        <v>351.82536832134571</v>
      </c>
      <c r="BE47" s="73">
        <v>0.13778374711883459</v>
      </c>
      <c r="BF47" s="73">
        <v>0</v>
      </c>
      <c r="BG47" s="73">
        <v>18.23137795058339</v>
      </c>
      <c r="BH47" s="73">
        <v>11470.418153068778</v>
      </c>
      <c r="BI47" s="73">
        <v>9738.8918781678458</v>
      </c>
      <c r="BJ47" s="73">
        <v>1731.5262749009296</v>
      </c>
      <c r="BK47" s="73">
        <v>0.22505264469319927</v>
      </c>
      <c r="BL47" s="73">
        <v>1.9546375954187956E-2</v>
      </c>
      <c r="BM47" s="73">
        <v>62.851220389446468</v>
      </c>
      <c r="BN47" s="73">
        <v>5.5681645959754595</v>
      </c>
      <c r="BO47" s="73">
        <v>3779.530516697258</v>
      </c>
      <c r="BP47" s="73">
        <v>26.902616939323291</v>
      </c>
      <c r="BQ47" s="73">
        <v>11.432598415538171</v>
      </c>
      <c r="BR47" s="73">
        <v>5399.2381007402018</v>
      </c>
      <c r="BS47" s="73">
        <v>99.55673904711206</v>
      </c>
      <c r="BT47" s="73">
        <v>0.2135657907064159</v>
      </c>
      <c r="BU47" s="73">
        <v>37.293371373314145</v>
      </c>
      <c r="BV47" s="73">
        <v>2.0210397137298341E-2</v>
      </c>
      <c r="BW47" s="73">
        <v>946.74919126220118</v>
      </c>
      <c r="BX47" s="73">
        <v>6758.5918764296985</v>
      </c>
      <c r="BY47" s="73">
        <v>0</v>
      </c>
      <c r="BZ47" s="73">
        <v>401.94134747756084</v>
      </c>
      <c r="CA47" s="73">
        <v>1193.4558855543469</v>
      </c>
      <c r="CB47" s="73">
        <v>0</v>
      </c>
      <c r="CC47" s="73">
        <v>4077.9942171990142</v>
      </c>
      <c r="CD47" s="73">
        <v>25776.127096788405</v>
      </c>
      <c r="CE47" s="73">
        <v>875.7990935191649</v>
      </c>
      <c r="CF47" s="73"/>
      <c r="CG47" s="40">
        <f t="shared" si="0"/>
        <v>-2.4287251915032616E-5</v>
      </c>
      <c r="CH47" s="40">
        <f t="shared" si="1"/>
        <v>-2.3920454108928857E-5</v>
      </c>
      <c r="CI47" s="40">
        <f t="shared" si="2"/>
        <v>-6.1780081539457752E-6</v>
      </c>
      <c r="CJ47" s="40">
        <f t="shared" si="13"/>
        <v>2.1280851328126633E-5</v>
      </c>
      <c r="CK47" s="40">
        <f t="shared" si="13"/>
        <v>2.892293272491321E-5</v>
      </c>
      <c r="CL47" s="40">
        <f t="shared" si="4"/>
        <v>-1.3012503838607464E-5</v>
      </c>
      <c r="CM47" s="40">
        <f t="shared" si="5"/>
        <v>-2.3844876049040785E-5</v>
      </c>
      <c r="CN47" s="78">
        <f t="shared" si="6"/>
        <v>-1.2611418556727982E-5</v>
      </c>
      <c r="CO47" s="78">
        <f t="shared" si="7"/>
        <v>-1.2850003443065095E-5</v>
      </c>
      <c r="CP47" s="78">
        <f t="shared" si="8"/>
        <v>-1.3044984961444807E-5</v>
      </c>
      <c r="CQ47" s="78">
        <f t="shared" si="9"/>
        <v>-9.895522573356982E-6</v>
      </c>
      <c r="CR47" s="77">
        <f t="shared" si="11"/>
        <v>-1.2981594987379606E-5</v>
      </c>
      <c r="CS47" s="77">
        <f t="shared" si="12"/>
        <v>-1.3086057949723806E-5</v>
      </c>
      <c r="CT47" s="78">
        <f t="shared" si="10"/>
        <v>-1.267614536438507E-5</v>
      </c>
    </row>
    <row r="48" spans="1:98" x14ac:dyDescent="0.25">
      <c r="A48" s="90" t="s">
        <v>211</v>
      </c>
      <c r="B48" s="73">
        <v>284588.76187500649</v>
      </c>
      <c r="C48" s="73">
        <v>4643.8359959999925</v>
      </c>
      <c r="D48" s="73">
        <v>2974.2013970000467</v>
      </c>
      <c r="E48" s="73">
        <v>28340.565917000255</v>
      </c>
      <c r="F48" s="73">
        <v>24088.943935999734</v>
      </c>
      <c r="G48" s="73">
        <v>1858.9643809999895</v>
      </c>
      <c r="H48" s="73">
        <v>67157.189944001817</v>
      </c>
      <c r="I48" s="73">
        <v>2183.2710630000206</v>
      </c>
      <c r="J48" s="73">
        <v>568.14323399999478</v>
      </c>
      <c r="K48" s="73">
        <v>4210.6462719999254</v>
      </c>
      <c r="L48" s="73">
        <v>4705.896676999906</v>
      </c>
      <c r="M48" s="73">
        <v>680.2010950000124</v>
      </c>
      <c r="N48" s="73">
        <v>338.19279400000477</v>
      </c>
      <c r="O48" s="73">
        <v>600.14830499998459</v>
      </c>
      <c r="P48" s="90"/>
      <c r="Q48" s="90" t="s">
        <v>211</v>
      </c>
      <c r="R48" s="73">
        <v>4387.171080370088</v>
      </c>
      <c r="S48" s="73">
        <v>860.97173919054956</v>
      </c>
      <c r="T48" s="73">
        <v>682.02407396717149</v>
      </c>
      <c r="U48" s="73">
        <v>2189.1316348068212</v>
      </c>
      <c r="V48" s="73">
        <v>2189.1316348068212</v>
      </c>
      <c r="W48" s="73">
        <v>1479.3076431421489</v>
      </c>
      <c r="X48" s="73">
        <v>75.565072732953851</v>
      </c>
      <c r="Y48" s="73">
        <v>569.67203339333082</v>
      </c>
      <c r="Z48" s="73">
        <v>339.10391755070538</v>
      </c>
      <c r="AA48" s="73">
        <v>7228.6740549803217</v>
      </c>
      <c r="AB48" s="73">
        <v>285337.92334542569</v>
      </c>
      <c r="AC48" s="73">
        <v>2052.6001624788187</v>
      </c>
      <c r="AD48" s="73">
        <v>1003.2089967963776</v>
      </c>
      <c r="AE48" s="73">
        <v>460.16826787280866</v>
      </c>
      <c r="AF48" s="73">
        <v>347.19356185102095</v>
      </c>
      <c r="AG48" s="73">
        <v>267.30144034703511</v>
      </c>
      <c r="AH48" s="73">
        <v>4221.9822700445993</v>
      </c>
      <c r="AI48" s="73">
        <v>4221.9822700445993</v>
      </c>
      <c r="AJ48" s="73">
        <v>33308122.37776804</v>
      </c>
      <c r="AK48" s="73">
        <v>0</v>
      </c>
      <c r="AL48" s="73">
        <v>808.82463880958244</v>
      </c>
      <c r="AM48" s="73">
        <v>142.69026973110971</v>
      </c>
      <c r="AN48" s="73">
        <v>7137.1027447661891</v>
      </c>
      <c r="AO48" s="73">
        <v>975.21358629527606</v>
      </c>
      <c r="AP48" s="73">
        <v>4718.5876357491779</v>
      </c>
      <c r="AQ48" s="73">
        <v>601.76662360584533</v>
      </c>
      <c r="AR48" s="73">
        <v>4656.0689958068069</v>
      </c>
      <c r="AS48" s="73">
        <v>0</v>
      </c>
      <c r="AT48" s="73">
        <v>69482.742466861804</v>
      </c>
      <c r="AU48" s="73">
        <v>2684.1434574844156</v>
      </c>
      <c r="AV48" s="73">
        <v>298.23825870048557</v>
      </c>
      <c r="AW48" s="73">
        <v>2982.3817161849015</v>
      </c>
      <c r="AX48" s="73">
        <v>0</v>
      </c>
      <c r="AY48" s="73">
        <v>3420.6018475331553</v>
      </c>
      <c r="AZ48" s="73">
        <v>0.29618688561759726</v>
      </c>
      <c r="BA48" s="73">
        <v>18493.018135238675</v>
      </c>
      <c r="BB48" s="73">
        <v>0.19802448012257703</v>
      </c>
      <c r="BC48" s="73">
        <v>213.23953192788687</v>
      </c>
      <c r="BD48" s="73">
        <v>1995.2750303300868</v>
      </c>
      <c r="BE48" s="73">
        <v>0.32240914730732972</v>
      </c>
      <c r="BF48" s="73">
        <v>0</v>
      </c>
      <c r="BG48" s="73">
        <v>234.08141441271621</v>
      </c>
      <c r="BH48" s="73">
        <v>28414.535478310881</v>
      </c>
      <c r="BI48" s="73">
        <v>24151.666552601131</v>
      </c>
      <c r="BJ48" s="73">
        <v>4262.8689257097494</v>
      </c>
      <c r="BK48" s="73">
        <v>8.1059500506511935</v>
      </c>
      <c r="BL48" s="73">
        <v>8.3853851309269867E-2</v>
      </c>
      <c r="BM48" s="73">
        <v>127.74284764408584</v>
      </c>
      <c r="BN48" s="73">
        <v>95.643654733047839</v>
      </c>
      <c r="BO48" s="73">
        <v>8743.7969789623967</v>
      </c>
      <c r="BP48" s="73">
        <v>47.446065113510471</v>
      </c>
      <c r="BQ48" s="73">
        <v>48.967215912410353</v>
      </c>
      <c r="BR48" s="73">
        <v>12491.178898129931</v>
      </c>
      <c r="BS48" s="73">
        <v>363.21864364414836</v>
      </c>
      <c r="BT48" s="73">
        <v>1.5743126934418006</v>
      </c>
      <c r="BU48" s="73">
        <v>143.59382850025079</v>
      </c>
      <c r="BV48" s="73">
        <v>0.12034982636397207</v>
      </c>
      <c r="BW48" s="73">
        <v>1863.9656679332222</v>
      </c>
      <c r="BX48" s="73">
        <v>17528.730049891492</v>
      </c>
      <c r="BY48" s="73">
        <v>0</v>
      </c>
      <c r="BZ48" s="73">
        <v>865.87701875222717</v>
      </c>
      <c r="CA48" s="73">
        <v>2813.0951744213967</v>
      </c>
      <c r="CB48" s="73">
        <v>0</v>
      </c>
      <c r="CC48" s="73">
        <v>10361.850869034737</v>
      </c>
      <c r="CD48" s="73">
        <v>67334.029370304852</v>
      </c>
      <c r="CE48" s="73">
        <v>2132.2954277930994</v>
      </c>
      <c r="CF48" s="73"/>
      <c r="CG48" s="40">
        <f t="shared" si="0"/>
        <v>2.6324351864190645E-3</v>
      </c>
      <c r="CH48" s="40">
        <f t="shared" si="1"/>
        <v>2.63424458084898E-3</v>
      </c>
      <c r="CI48" s="40">
        <f t="shared" si="2"/>
        <v>2.7504254396175055E-3</v>
      </c>
      <c r="CJ48" s="40">
        <f t="shared" si="13"/>
        <v>2.6100241444457469E-3</v>
      </c>
      <c r="CK48" s="40">
        <f t="shared" si="13"/>
        <v>2.6037927095534136E-3</v>
      </c>
      <c r="CL48" s="40">
        <f t="shared" si="4"/>
        <v>2.6903618941543912E-3</v>
      </c>
      <c r="CM48" s="40">
        <f t="shared" si="5"/>
        <v>2.6332165841139324E-3</v>
      </c>
      <c r="CN48" s="78">
        <f t="shared" si="6"/>
        <v>2.6843079204043755E-3</v>
      </c>
      <c r="CO48" s="78">
        <f t="shared" si="7"/>
        <v>2.6908696642791632E-3</v>
      </c>
      <c r="CP48" s="78">
        <f t="shared" si="8"/>
        <v>2.6922228352584216E-3</v>
      </c>
      <c r="CQ48" s="78">
        <f t="shared" si="9"/>
        <v>2.696820525469463E-3</v>
      </c>
      <c r="CR48" s="77">
        <f t="shared" si="11"/>
        <v>2.6800588540056005E-3</v>
      </c>
      <c r="CS48" s="77">
        <f t="shared" si="12"/>
        <v>2.6940951045237105E-3</v>
      </c>
      <c r="CT48" s="78">
        <f t="shared" si="10"/>
        <v>2.6965311613448241E-3</v>
      </c>
    </row>
    <row r="49" spans="1:98" x14ac:dyDescent="0.25">
      <c r="A49" s="90" t="s">
        <v>212</v>
      </c>
      <c r="B49" s="73">
        <v>60572.705820000068</v>
      </c>
      <c r="C49" s="73">
        <v>998.11575199999982</v>
      </c>
      <c r="D49" s="73">
        <v>1045.258502000002</v>
      </c>
      <c r="E49" s="73">
        <v>6363.5644380000113</v>
      </c>
      <c r="F49" s="73">
        <v>5395.0554320000028</v>
      </c>
      <c r="G49" s="73">
        <v>522.04074699999887</v>
      </c>
      <c r="H49" s="73">
        <v>14360.305764999997</v>
      </c>
      <c r="I49" s="73">
        <v>344.55003700000003</v>
      </c>
      <c r="J49" s="73">
        <v>150.91579399999989</v>
      </c>
      <c r="K49" s="73">
        <v>896.5209399999984</v>
      </c>
      <c r="L49" s="73">
        <v>526.547552</v>
      </c>
      <c r="M49" s="73">
        <v>173.24821199999974</v>
      </c>
      <c r="N49" s="73">
        <v>137.28528400000002</v>
      </c>
      <c r="O49" s="73">
        <v>105.84213799999998</v>
      </c>
      <c r="P49" s="90"/>
      <c r="Q49" s="90" t="s">
        <v>212</v>
      </c>
      <c r="R49" s="73">
        <v>860.14274378221864</v>
      </c>
      <c r="S49" s="73">
        <v>376.83309838657811</v>
      </c>
      <c r="T49" s="73">
        <v>173.24395933294659</v>
      </c>
      <c r="U49" s="73">
        <v>344.54171755731488</v>
      </c>
      <c r="V49" s="73">
        <v>344.54171755731488</v>
      </c>
      <c r="W49" s="73">
        <v>320.72969053059734</v>
      </c>
      <c r="X49" s="73">
        <v>54.298782744477251</v>
      </c>
      <c r="Y49" s="73">
        <v>150.91208448703782</v>
      </c>
      <c r="Z49" s="73">
        <v>137.28187549669676</v>
      </c>
      <c r="AA49" s="73">
        <v>1345.2819481185866</v>
      </c>
      <c r="AB49" s="73">
        <v>60569.976629684155</v>
      </c>
      <c r="AC49" s="73">
        <v>631.05503524406811</v>
      </c>
      <c r="AD49" s="73">
        <v>167.50781964022221</v>
      </c>
      <c r="AE49" s="73">
        <v>209.31575286635029</v>
      </c>
      <c r="AF49" s="73">
        <v>6.9319481649234485</v>
      </c>
      <c r="AG49" s="73">
        <v>67.011223694786622</v>
      </c>
      <c r="AH49" s="73">
        <v>896.49909995785629</v>
      </c>
      <c r="AI49" s="73">
        <v>896.49909995785629</v>
      </c>
      <c r="AJ49" s="73">
        <v>9387878.1336937882</v>
      </c>
      <c r="AK49" s="73">
        <v>0</v>
      </c>
      <c r="AL49" s="73">
        <v>300.69046482188315</v>
      </c>
      <c r="AM49" s="73">
        <v>80.97346118471512</v>
      </c>
      <c r="AN49" s="73">
        <v>1407.8337682151341</v>
      </c>
      <c r="AO49" s="73">
        <v>201.15453857786451</v>
      </c>
      <c r="AP49" s="73">
        <v>526.53638007461757</v>
      </c>
      <c r="AQ49" s="73">
        <v>105.83959338104984</v>
      </c>
      <c r="AR49" s="73">
        <v>998.07146541223665</v>
      </c>
      <c r="AS49" s="73">
        <v>0</v>
      </c>
      <c r="AT49" s="73">
        <v>14916.109352998561</v>
      </c>
      <c r="AU49" s="73">
        <v>940.72180310300541</v>
      </c>
      <c r="AV49" s="73">
        <v>104.52466361591077</v>
      </c>
      <c r="AW49" s="73">
        <v>1045.2464667189163</v>
      </c>
      <c r="AX49" s="73">
        <v>0</v>
      </c>
      <c r="AY49" s="73">
        <v>728.5140371412665</v>
      </c>
      <c r="AZ49" s="73">
        <v>0.15237619360990318</v>
      </c>
      <c r="BA49" s="73">
        <v>3988.4075592552781</v>
      </c>
      <c r="BB49" s="73">
        <v>6.980124274541577E-2</v>
      </c>
      <c r="BC49" s="73">
        <v>19.15227122582494</v>
      </c>
      <c r="BD49" s="73">
        <v>189.8905841035731</v>
      </c>
      <c r="BE49" s="73">
        <v>7.0861000016534656E-2</v>
      </c>
      <c r="BF49" s="73">
        <v>0</v>
      </c>
      <c r="BG49" s="73">
        <v>5.5299577440103169</v>
      </c>
      <c r="BH49" s="73">
        <v>6363.5876034362336</v>
      </c>
      <c r="BI49" s="73">
        <v>5395.1175064879808</v>
      </c>
      <c r="BJ49" s="73">
        <v>968.47009694825169</v>
      </c>
      <c r="BK49" s="73">
        <v>7.2511288546437611E-2</v>
      </c>
      <c r="BL49" s="73">
        <v>1.0977504257676218E-2</v>
      </c>
      <c r="BM49" s="73">
        <v>33.803443873079914</v>
      </c>
      <c r="BN49" s="73">
        <v>2.6830616246961752</v>
      </c>
      <c r="BO49" s="73">
        <v>2101.5471946736334</v>
      </c>
      <c r="BP49" s="73">
        <v>13.879771380699639</v>
      </c>
      <c r="BQ49" s="73">
        <v>6.175224257455759</v>
      </c>
      <c r="BR49" s="73">
        <v>3002.154911181291</v>
      </c>
      <c r="BS49" s="73">
        <v>54.655229078681842</v>
      </c>
      <c r="BT49" s="73">
        <v>0.1097173416668045</v>
      </c>
      <c r="BU49" s="73">
        <v>19.804148353422949</v>
      </c>
      <c r="BV49" s="73">
        <v>1.0693499451600275E-2</v>
      </c>
      <c r="BW49" s="73">
        <v>522.02802654805794</v>
      </c>
      <c r="BX49" s="73">
        <v>3775.1385661652002</v>
      </c>
      <c r="BY49" s="73">
        <v>0</v>
      </c>
      <c r="BZ49" s="73">
        <v>225.89922932437597</v>
      </c>
      <c r="CA49" s="73">
        <v>667.27728294559518</v>
      </c>
      <c r="CB49" s="73">
        <v>0</v>
      </c>
      <c r="CC49" s="73">
        <v>2280.9925780604835</v>
      </c>
      <c r="CD49" s="73">
        <v>14359.668877351363</v>
      </c>
      <c r="CE49" s="73">
        <v>489.69457099540881</v>
      </c>
      <c r="CF49" s="73"/>
      <c r="CG49" s="40">
        <f t="shared" si="0"/>
        <v>-4.5056437201652462E-5</v>
      </c>
      <c r="CH49" s="40">
        <f t="shared" si="1"/>
        <v>-4.4370192209097133E-5</v>
      </c>
      <c r="CI49" s="40">
        <f t="shared" si="2"/>
        <v>-1.1514167129609203E-5</v>
      </c>
      <c r="CJ49" s="40">
        <f t="shared" si="13"/>
        <v>3.640323980069789E-6</v>
      </c>
      <c r="CK49" s="40">
        <f t="shared" si="13"/>
        <v>1.1505810970869039E-5</v>
      </c>
      <c r="CL49" s="40">
        <f t="shared" si="4"/>
        <v>-2.4366779823292414E-5</v>
      </c>
      <c r="CM49" s="40">
        <f t="shared" si="5"/>
        <v>-4.4350563216158757E-5</v>
      </c>
      <c r="CN49" s="78">
        <f t="shared" si="6"/>
        <v>-2.4145818580043193E-5</v>
      </c>
      <c r="CO49" s="78">
        <f t="shared" si="7"/>
        <v>-2.458001819263016E-5</v>
      </c>
      <c r="CP49" s="78">
        <f t="shared" si="8"/>
        <v>-2.4360883463710934E-5</v>
      </c>
      <c r="CQ49" s="78">
        <f t="shared" si="9"/>
        <v>-2.1217315207321707E-5</v>
      </c>
      <c r="CR49" s="77">
        <f t="shared" si="11"/>
        <v>-2.4546672107366586E-5</v>
      </c>
      <c r="CS49" s="77">
        <f t="shared" si="12"/>
        <v>-2.4827885436449819E-5</v>
      </c>
      <c r="CT49" s="78">
        <f t="shared" si="10"/>
        <v>-2.4041643510068419E-5</v>
      </c>
    </row>
    <row r="50" spans="1:98" x14ac:dyDescent="0.25">
      <c r="A50" s="90" t="s">
        <v>213</v>
      </c>
      <c r="B50" s="73">
        <v>129998.26341199897</v>
      </c>
      <c r="C50" s="73">
        <v>2124.4577209999902</v>
      </c>
      <c r="D50" s="73">
        <v>1614.1674359999872</v>
      </c>
      <c r="E50" s="73">
        <v>13212.38047999986</v>
      </c>
      <c r="F50" s="73">
        <v>11243.221589999857</v>
      </c>
      <c r="G50" s="73">
        <v>926.97574499999564</v>
      </c>
      <c r="H50" s="73">
        <v>30799.308947000336</v>
      </c>
      <c r="I50" s="73">
        <v>1097.3241380000068</v>
      </c>
      <c r="J50" s="73">
        <v>283.06620899999501</v>
      </c>
      <c r="K50" s="73">
        <v>2094.5897720000285</v>
      </c>
      <c r="L50" s="73">
        <v>2336.1200350000345</v>
      </c>
      <c r="M50" s="73">
        <v>343.74290399999762</v>
      </c>
      <c r="N50" s="73">
        <v>167.81429399999769</v>
      </c>
      <c r="O50" s="73">
        <v>296.72593900000157</v>
      </c>
      <c r="P50" s="90"/>
      <c r="Q50" s="90" t="s">
        <v>213</v>
      </c>
      <c r="R50" s="73">
        <v>1956.949121203108</v>
      </c>
      <c r="S50" s="73">
        <v>389.17543159300436</v>
      </c>
      <c r="T50" s="73">
        <v>343.67431869804915</v>
      </c>
      <c r="U50" s="73">
        <v>1097.099858436877</v>
      </c>
      <c r="V50" s="73">
        <v>1097.099858436877</v>
      </c>
      <c r="W50" s="73">
        <v>683.74996111040173</v>
      </c>
      <c r="X50" s="73">
        <v>33.71851689813122</v>
      </c>
      <c r="Y50" s="73">
        <v>283.00601746643764</v>
      </c>
      <c r="Z50" s="73">
        <v>167.77813826316645</v>
      </c>
      <c r="AA50" s="73">
        <v>3258.1498256249065</v>
      </c>
      <c r="AB50" s="73">
        <v>129970.89707581139</v>
      </c>
      <c r="AC50" s="73">
        <v>924.86771322305481</v>
      </c>
      <c r="AD50" s="73">
        <v>454.91207177888384</v>
      </c>
      <c r="AE50" s="73">
        <v>206.64728110777224</v>
      </c>
      <c r="AF50" s="73">
        <v>154.86975583287588</v>
      </c>
      <c r="AG50" s="73">
        <v>119.23288358785501</v>
      </c>
      <c r="AH50" s="73">
        <v>2094.1418423590485</v>
      </c>
      <c r="AI50" s="73">
        <v>2094.1418423590485</v>
      </c>
      <c r="AJ50" s="73">
        <v>16527753.087022493</v>
      </c>
      <c r="AK50" s="73">
        <v>0</v>
      </c>
      <c r="AL50" s="73">
        <v>363.89752715720647</v>
      </c>
      <c r="AM50" s="73">
        <v>64.292359251225164</v>
      </c>
      <c r="AN50" s="73">
        <v>3184.9144052045449</v>
      </c>
      <c r="AO50" s="73">
        <v>437.03483798902317</v>
      </c>
      <c r="AP50" s="73">
        <v>2335.6231615356592</v>
      </c>
      <c r="AQ50" s="73">
        <v>296.66084660894251</v>
      </c>
      <c r="AR50" s="73">
        <v>2124.0092331732776</v>
      </c>
      <c r="AS50" s="73">
        <v>0</v>
      </c>
      <c r="AT50" s="73">
        <v>31763.869659242602</v>
      </c>
      <c r="AU50" s="73">
        <v>1452.4423774173949</v>
      </c>
      <c r="AV50" s="73">
        <v>161.38245442420234</v>
      </c>
      <c r="AW50" s="73">
        <v>1613.8248318415979</v>
      </c>
      <c r="AX50" s="73">
        <v>0</v>
      </c>
      <c r="AY50" s="73">
        <v>1532.028037719743</v>
      </c>
      <c r="AZ50" s="73">
        <v>0.11623487822219278</v>
      </c>
      <c r="BA50" s="73">
        <v>8299.9672690556981</v>
      </c>
      <c r="BB50" s="73">
        <v>1.1727499922838232</v>
      </c>
      <c r="BC50" s="73">
        <v>90.843193655428621</v>
      </c>
      <c r="BD50" s="73">
        <v>539.50214357578659</v>
      </c>
      <c r="BE50" s="73">
        <v>0.449111831592233</v>
      </c>
      <c r="BF50" s="73">
        <v>0</v>
      </c>
      <c r="BG50" s="73">
        <v>87.389188720161854</v>
      </c>
      <c r="BH50" s="73">
        <v>13209.696397862896</v>
      </c>
      <c r="BI50" s="73">
        <v>11240.957887338584</v>
      </c>
      <c r="BJ50" s="73">
        <v>1968.7385105243129</v>
      </c>
      <c r="BK50" s="73">
        <v>0.45380395669681506</v>
      </c>
      <c r="BL50" s="73">
        <v>0.14424856231386102</v>
      </c>
      <c r="BM50" s="73">
        <v>34.532535180277442</v>
      </c>
      <c r="BN50" s="73">
        <v>4.8354187687186183</v>
      </c>
      <c r="BO50" s="73">
        <v>4272.7597320612658</v>
      </c>
      <c r="BP50" s="73">
        <v>13.36119592089816</v>
      </c>
      <c r="BQ50" s="73">
        <v>43.988715903591867</v>
      </c>
      <c r="BR50" s="73">
        <v>6103.4537991313755</v>
      </c>
      <c r="BS50" s="73">
        <v>164.34480177470016</v>
      </c>
      <c r="BT50" s="73">
        <v>0.69521727808219924</v>
      </c>
      <c r="BU50" s="73">
        <v>47.213396918820308</v>
      </c>
      <c r="BV50" s="73">
        <v>4.7201003059684644E-2</v>
      </c>
      <c r="BW50" s="73">
        <v>926.77955257478891</v>
      </c>
      <c r="BX50" s="73">
        <v>7860.747058709414</v>
      </c>
      <c r="BY50" s="73">
        <v>0</v>
      </c>
      <c r="BZ50" s="73">
        <v>386.2364799359575</v>
      </c>
      <c r="CA50" s="73">
        <v>1261.0392283905724</v>
      </c>
      <c r="CB50" s="73">
        <v>0</v>
      </c>
      <c r="CC50" s="73">
        <v>4641.6257331614879</v>
      </c>
      <c r="CD50" s="73">
        <v>30792.861491426775</v>
      </c>
      <c r="CE50" s="73">
        <v>955.66098102955959</v>
      </c>
      <c r="CF50" s="73"/>
      <c r="CG50" s="40">
        <f t="shared" si="0"/>
        <v>-2.105130904775968E-4</v>
      </c>
      <c r="CH50" s="40">
        <f t="shared" si="1"/>
        <v>-2.1110696733541156E-4</v>
      </c>
      <c r="CI50" s="40">
        <f t="shared" si="2"/>
        <v>-2.1224821585940607E-4</v>
      </c>
      <c r="CJ50" s="40">
        <f t="shared" si="13"/>
        <v>-2.0314901928741879E-4</v>
      </c>
      <c r="CK50" s="40">
        <f t="shared" si="13"/>
        <v>-2.0133932638019024E-4</v>
      </c>
      <c r="CL50" s="40">
        <f t="shared" si="4"/>
        <v>-2.1164785191518995E-4</v>
      </c>
      <c r="CM50" s="40">
        <f t="shared" si="5"/>
        <v>-2.093376700320219E-4</v>
      </c>
      <c r="CN50" s="78">
        <f t="shared" si="6"/>
        <v>-2.0438770584103459E-4</v>
      </c>
      <c r="CO50" s="78">
        <f t="shared" si="7"/>
        <v>-2.126411830292793E-4</v>
      </c>
      <c r="CP50" s="78">
        <f t="shared" si="8"/>
        <v>-2.1385077257980535E-4</v>
      </c>
      <c r="CQ50" s="78">
        <f t="shared" si="9"/>
        <v>-2.1269175253458455E-4</v>
      </c>
      <c r="CR50" s="77">
        <f t="shared" si="11"/>
        <v>-1.995249971719398E-4</v>
      </c>
      <c r="CS50" s="77">
        <f t="shared" si="12"/>
        <v>-2.1545087709413954E-4</v>
      </c>
      <c r="CT50" s="78">
        <f t="shared" si="10"/>
        <v>-2.193687254927429E-4</v>
      </c>
    </row>
    <row r="51" spans="1:98" x14ac:dyDescent="0.25">
      <c r="A51" s="90" t="s">
        <v>214</v>
      </c>
      <c r="B51" s="73">
        <v>72585.740107998921</v>
      </c>
      <c r="C51" s="73">
        <v>1185.4035289999908</v>
      </c>
      <c r="D51" s="73">
        <v>1003.8581220000095</v>
      </c>
      <c r="E51" s="73">
        <v>7529.1871110000257</v>
      </c>
      <c r="F51" s="73">
        <v>6427.9356820000257</v>
      </c>
      <c r="G51" s="73">
        <v>548.42064299999549</v>
      </c>
      <c r="H51" s="73">
        <v>17305.912445000318</v>
      </c>
      <c r="I51" s="73">
        <v>665.35243400000854</v>
      </c>
      <c r="J51" s="73">
        <v>167.02072600000085</v>
      </c>
      <c r="K51" s="73">
        <v>1229.7490719999987</v>
      </c>
      <c r="L51" s="73">
        <v>1362.4905139999955</v>
      </c>
      <c r="M51" s="73">
        <v>211.89650099999739</v>
      </c>
      <c r="N51" s="73">
        <v>97.737311000000631</v>
      </c>
      <c r="O51" s="73">
        <v>170.79981700000192</v>
      </c>
      <c r="P51" s="90"/>
      <c r="Q51" s="90" t="s">
        <v>214</v>
      </c>
      <c r="R51" s="73">
        <v>1070.3035321410166</v>
      </c>
      <c r="S51" s="73">
        <v>220.71715713328175</v>
      </c>
      <c r="T51" s="73">
        <v>211.93261389324755</v>
      </c>
      <c r="U51" s="73">
        <v>665.47083167105416</v>
      </c>
      <c r="V51" s="73">
        <v>665.47083167105416</v>
      </c>
      <c r="W51" s="73">
        <v>410.60364124396909</v>
      </c>
      <c r="X51" s="73">
        <v>18.459599032169141</v>
      </c>
      <c r="Y51" s="73">
        <v>167.05243152070852</v>
      </c>
      <c r="Z51" s="73">
        <v>97.756547403526724</v>
      </c>
      <c r="AA51" s="73">
        <v>1833.6822127079461</v>
      </c>
      <c r="AB51" s="73">
        <v>72602.16614869074</v>
      </c>
      <c r="AC51" s="73">
        <v>520.07082353861006</v>
      </c>
      <c r="AD51" s="73">
        <v>260.18321471686596</v>
      </c>
      <c r="AE51" s="73">
        <v>115.1433122395635</v>
      </c>
      <c r="AF51" s="73">
        <v>84.702086657038961</v>
      </c>
      <c r="AG51" s="73">
        <v>65.211396726232792</v>
      </c>
      <c r="AH51" s="73">
        <v>1229.9858901589268</v>
      </c>
      <c r="AI51" s="73">
        <v>1229.9858901589268</v>
      </c>
      <c r="AJ51" s="73">
        <v>9716285.2111046817</v>
      </c>
      <c r="AK51" s="73">
        <v>0</v>
      </c>
      <c r="AL51" s="73">
        <v>203.79829165256152</v>
      </c>
      <c r="AM51" s="73">
        <v>36.150547806659617</v>
      </c>
      <c r="AN51" s="73">
        <v>1743.9423882915123</v>
      </c>
      <c r="AO51" s="73">
        <v>242.13819640985028</v>
      </c>
      <c r="AP51" s="73">
        <v>1362.7610918201997</v>
      </c>
      <c r="AQ51" s="73">
        <v>170.83416411313365</v>
      </c>
      <c r="AR51" s="73">
        <v>1185.6718971444632</v>
      </c>
      <c r="AS51" s="73">
        <v>0</v>
      </c>
      <c r="AT51" s="73">
        <v>17860.087621708914</v>
      </c>
      <c r="AU51" s="73">
        <v>903.61570176094176</v>
      </c>
      <c r="AV51" s="73">
        <v>100.40183316655366</v>
      </c>
      <c r="AW51" s="73">
        <v>1004.0175349274956</v>
      </c>
      <c r="AX51" s="73">
        <v>0</v>
      </c>
      <c r="AY51" s="73">
        <v>847.45862914449685</v>
      </c>
      <c r="AZ51" s="73">
        <v>0.195904867717169</v>
      </c>
      <c r="BA51" s="73">
        <v>4617.5996271552103</v>
      </c>
      <c r="BB51" s="73">
        <v>0.42889298566444545</v>
      </c>
      <c r="BC51" s="73">
        <v>82.569704150752017</v>
      </c>
      <c r="BD51" s="73">
        <v>793.94492272248772</v>
      </c>
      <c r="BE51" s="73">
        <v>0.19260461702960266</v>
      </c>
      <c r="BF51" s="73">
        <v>0</v>
      </c>
      <c r="BG51" s="73">
        <v>100.52390625726835</v>
      </c>
      <c r="BH51" s="73">
        <v>7535.4521065959898</v>
      </c>
      <c r="BI51" s="73">
        <v>6433.9545598662726</v>
      </c>
      <c r="BJ51" s="73">
        <v>1101.497546729719</v>
      </c>
      <c r="BK51" s="73">
        <v>0.45199969995094719</v>
      </c>
      <c r="BL51" s="73">
        <v>1.8939578013304897E-2</v>
      </c>
      <c r="BM51" s="73">
        <v>10.410272249541164</v>
      </c>
      <c r="BN51" s="73">
        <v>14.615054909417594</v>
      </c>
      <c r="BO51" s="73">
        <v>2188.1227405655964</v>
      </c>
      <c r="BP51" s="73">
        <v>21.042051547369063</v>
      </c>
      <c r="BQ51" s="73">
        <v>20.185014494287277</v>
      </c>
      <c r="BR51" s="73">
        <v>3125.6408179147579</v>
      </c>
      <c r="BS51" s="73">
        <v>93.453714421948362</v>
      </c>
      <c r="BT51" s="73">
        <v>0.49129697680186507</v>
      </c>
      <c r="BU51" s="73">
        <v>75.107407915695262</v>
      </c>
      <c r="BV51" s="73">
        <v>1.3028413919983243E-2</v>
      </c>
      <c r="BW51" s="73">
        <v>548.52447955025718</v>
      </c>
      <c r="BX51" s="73">
        <v>4363.4375321078014</v>
      </c>
      <c r="BY51" s="73">
        <v>0</v>
      </c>
      <c r="BZ51" s="73">
        <v>211.24538625652519</v>
      </c>
      <c r="CA51" s="73">
        <v>699.24276779798902</v>
      </c>
      <c r="CB51" s="73">
        <v>0</v>
      </c>
      <c r="CC51" s="73">
        <v>2568.6875305155836</v>
      </c>
      <c r="CD51" s="73">
        <v>17309.769628355843</v>
      </c>
      <c r="CE51" s="73">
        <v>529.61719434016061</v>
      </c>
      <c r="CF51" s="73"/>
      <c r="CG51" s="40">
        <f t="shared" si="0"/>
        <v>2.262984529382542E-4</v>
      </c>
      <c r="CH51" s="40">
        <f t="shared" si="1"/>
        <v>2.2639391389253698E-4</v>
      </c>
      <c r="CI51" s="40">
        <f t="shared" si="2"/>
        <v>1.5880025672200705E-4</v>
      </c>
      <c r="CJ51" s="40">
        <f t="shared" si="13"/>
        <v>8.3209455464469412E-4</v>
      </c>
      <c r="CK51" s="40">
        <f t="shared" si="13"/>
        <v>9.3636249085399844E-4</v>
      </c>
      <c r="CL51" s="40">
        <f t="shared" si="4"/>
        <v>1.8933742116941185E-4</v>
      </c>
      <c r="CM51" s="40">
        <f t="shared" si="5"/>
        <v>2.2288240321240822E-4</v>
      </c>
      <c r="CN51" s="78">
        <f t="shared" si="6"/>
        <v>1.7794730280585715E-4</v>
      </c>
      <c r="CO51" s="78">
        <f t="shared" si="7"/>
        <v>1.8982985804812444E-4</v>
      </c>
      <c r="CP51" s="78">
        <f t="shared" si="8"/>
        <v>1.9257437498448066E-4</v>
      </c>
      <c r="CQ51" s="78">
        <f t="shared" si="9"/>
        <v>1.9859060846580967E-4</v>
      </c>
      <c r="CR51" s="77">
        <f t="shared" si="11"/>
        <v>1.7042703904848015E-4</v>
      </c>
      <c r="CS51" s="77">
        <f t="shared" si="12"/>
        <v>1.9681740094213925E-4</v>
      </c>
      <c r="CT51" s="78">
        <f t="shared" si="10"/>
        <v>2.010957255986388E-4</v>
      </c>
    </row>
    <row r="52" spans="1:98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90"/>
      <c r="Q52" s="90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90"/>
      <c r="CG52" s="90"/>
      <c r="CH52" s="90"/>
      <c r="CI52" s="90"/>
      <c r="CJ52" s="90"/>
      <c r="CK52" s="90"/>
      <c r="CL52" s="90"/>
      <c r="CM52" s="90"/>
      <c r="CR52" s="70"/>
      <c r="CS52" s="70"/>
    </row>
    <row r="53" spans="1:98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90"/>
      <c r="Q53" s="90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90"/>
      <c r="CG53" s="90"/>
      <c r="CH53" s="90"/>
      <c r="CI53" s="90"/>
      <c r="CJ53" s="90"/>
      <c r="CK53" s="90"/>
      <c r="CL53" s="90"/>
      <c r="CM53" s="90"/>
      <c r="CR53" s="70"/>
      <c r="CS53" s="70"/>
    </row>
    <row r="54" spans="1:98" x14ac:dyDescent="0.25">
      <c r="A54" s="90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90"/>
      <c r="Q54" s="90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90"/>
      <c r="CG54" s="90"/>
      <c r="CH54" s="90"/>
      <c r="CI54" s="90"/>
      <c r="CJ54" s="90"/>
      <c r="CK54" s="90"/>
      <c r="CL54" s="90"/>
      <c r="CM54" s="90"/>
      <c r="CR54" s="70"/>
      <c r="CS54" s="70"/>
    </row>
    <row r="55" spans="1:98" x14ac:dyDescent="0.25">
      <c r="A55" s="90" t="s">
        <v>317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90"/>
      <c r="Q55" s="73" t="s">
        <v>317</v>
      </c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90"/>
      <c r="CG55" s="40">
        <f>(AB55-B55)/(B55+1E-50)</f>
        <v>0</v>
      </c>
      <c r="CH55" s="40">
        <f>(AR55-C55)/(C55+1E-50)</f>
        <v>0</v>
      </c>
      <c r="CI55" s="40">
        <f>(AW55-D55)/(D55+1E-50)</f>
        <v>0</v>
      </c>
      <c r="CJ55" s="40">
        <f>(BH55-E55)/(E55+1E-50)</f>
        <v>0</v>
      </c>
      <c r="CK55" s="40">
        <f>(BI55-F55)/(F55+1E-50)</f>
        <v>0</v>
      </c>
      <c r="CL55" s="40">
        <f>(BW55-G55)/(G55+1E-50)</f>
        <v>0</v>
      </c>
      <c r="CM55" s="40">
        <f>(CD55-H55)/(H55+1E-50)</f>
        <v>0</v>
      </c>
      <c r="CN55" s="78">
        <f>(V55-I55)/(I55+1E-50)</f>
        <v>0</v>
      </c>
      <c r="CO55" s="78">
        <f>(Y55-J55)/(J55+1E-50)</f>
        <v>0</v>
      </c>
      <c r="CP55" s="78">
        <f>(AI55-K55)/(K55+1E-50)</f>
        <v>0</v>
      </c>
      <c r="CQ55" s="78">
        <f>(AP55-L55)/(L55+1E-50)</f>
        <v>0</v>
      </c>
      <c r="CR55" s="77">
        <f>(T55-M55)/(M55+1E-50)</f>
        <v>0</v>
      </c>
      <c r="CS55" s="77">
        <f>(Z55-N55)/(N55+1E-50)</f>
        <v>0</v>
      </c>
      <c r="CT55" s="78">
        <f>(AQ55-O55)/(O55+1E-50)</f>
        <v>0</v>
      </c>
    </row>
    <row r="56" spans="1:98" x14ac:dyDescent="0.25">
      <c r="A56" s="90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90"/>
      <c r="Q56" s="90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90"/>
      <c r="CG56" s="90"/>
      <c r="CH56" s="90"/>
      <c r="CI56" s="90"/>
      <c r="CJ56" s="90"/>
      <c r="CK56" s="90"/>
      <c r="CL56" s="90"/>
      <c r="CM56" s="90"/>
      <c r="CR56" s="90"/>
      <c r="CS56" s="90"/>
    </row>
    <row r="57" spans="1:98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90"/>
      <c r="Q57" s="90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90"/>
      <c r="CG57" s="90"/>
      <c r="CH57" s="90"/>
      <c r="CI57" s="90"/>
      <c r="CJ57" s="90"/>
      <c r="CK57" s="90"/>
      <c r="CL57" s="90"/>
      <c r="CM57" s="90"/>
      <c r="CR57" s="90"/>
      <c r="CS57" s="90"/>
    </row>
    <row r="58" spans="1:98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90"/>
      <c r="Q58" s="90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90"/>
      <c r="CG58" s="90"/>
      <c r="CH58" s="90"/>
      <c r="CI58" s="90"/>
      <c r="CJ58" s="90"/>
      <c r="CK58" s="90"/>
      <c r="CL58" s="90"/>
      <c r="CM58" s="90"/>
      <c r="CR58" s="90"/>
      <c r="CS58" s="90"/>
    </row>
    <row r="59" spans="1:98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90"/>
      <c r="Q59" s="90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90"/>
      <c r="CG59" s="90"/>
      <c r="CH59" s="90"/>
      <c r="CI59" s="90"/>
      <c r="CJ59" s="90"/>
      <c r="CK59" s="90"/>
      <c r="CL59" s="90"/>
      <c r="CM59" s="90"/>
      <c r="CR59" s="90"/>
      <c r="CS59" s="90"/>
    </row>
    <row r="61" spans="1:98" x14ac:dyDescent="0.25">
      <c r="A61" s="2" t="s">
        <v>322</v>
      </c>
      <c r="B61" s="1">
        <f t="shared" ref="B61:H61" si="14">SUM(B3:B57)</f>
        <v>10873069.758991253</v>
      </c>
      <c r="C61" s="1">
        <f t="shared" si="14"/>
        <v>177628.7978240152</v>
      </c>
      <c r="D61" s="1">
        <f t="shared" si="14"/>
        <v>182473.02705399174</v>
      </c>
      <c r="E61" s="1">
        <f t="shared" si="14"/>
        <v>1168799.9037790077</v>
      </c>
      <c r="F61" s="1">
        <f t="shared" si="14"/>
        <v>1001911.8779520853</v>
      </c>
      <c r="G61" s="1">
        <f t="shared" si="14"/>
        <v>91868.167182007019</v>
      </c>
      <c r="H61" s="1">
        <f t="shared" si="14"/>
        <v>2617764.754449869</v>
      </c>
      <c r="I61" s="1">
        <f t="shared" ref="I61:O61" si="15">SUM(I3:I57)</f>
        <v>86069.527151991788</v>
      </c>
      <c r="J61" s="1">
        <f t="shared" si="15"/>
        <v>25526.524522002306</v>
      </c>
      <c r="K61" s="1">
        <f t="shared" si="15"/>
        <v>156943.74045599267</v>
      </c>
      <c r="L61" s="1">
        <f t="shared" si="15"/>
        <v>123101.43230099602</v>
      </c>
      <c r="M61" s="1">
        <f t="shared" si="15"/>
        <v>34310.079562999017</v>
      </c>
      <c r="N61" s="1">
        <f t="shared" si="15"/>
        <v>18749.032618000223</v>
      </c>
      <c r="O61" s="1">
        <f t="shared" si="15"/>
        <v>20160.0267100007</v>
      </c>
      <c r="P61" s="90"/>
      <c r="Q61" s="90"/>
      <c r="R61" s="1">
        <f t="shared" ref="R61:CC61" si="16">SUM(R3:R57)</f>
        <v>167344.0718781536</v>
      </c>
      <c r="S61" s="1">
        <f t="shared" si="16"/>
        <v>52792.848233688666</v>
      </c>
      <c r="T61" s="1">
        <f t="shared" si="16"/>
        <v>34315.533199416801</v>
      </c>
      <c r="U61" s="1">
        <f t="shared" si="16"/>
        <v>85738.751287192106</v>
      </c>
      <c r="V61" s="1">
        <f t="shared" si="16"/>
        <v>85738.751287192106</v>
      </c>
      <c r="W61" s="1">
        <f t="shared" si="16"/>
        <v>67892.836663016671</v>
      </c>
      <c r="X61" s="1">
        <f t="shared" si="16"/>
        <v>6351.5770892951223</v>
      </c>
      <c r="Y61" s="1">
        <f t="shared" si="16"/>
        <v>25377.311220823733</v>
      </c>
      <c r="Z61" s="1">
        <f t="shared" si="16"/>
        <v>18752.425547953244</v>
      </c>
      <c r="AA61" s="1">
        <f t="shared" si="16"/>
        <v>264409.52553882363</v>
      </c>
      <c r="AB61" s="1">
        <f t="shared" si="16"/>
        <v>10876150.283404889</v>
      </c>
      <c r="AC61" s="1">
        <f t="shared" si="16"/>
        <v>100536.28122807464</v>
      </c>
      <c r="AD61" s="1">
        <f t="shared" si="16"/>
        <v>35854.332427569359</v>
      </c>
      <c r="AE61" s="1">
        <f t="shared" si="16"/>
        <v>29734.119044263476</v>
      </c>
      <c r="AF61" s="1">
        <f t="shared" si="16"/>
        <v>7330.0848001748236</v>
      </c>
      <c r="AG61" s="1">
        <f t="shared" si="16"/>
        <v>14446.969452783947</v>
      </c>
      <c r="AH61" s="1">
        <f t="shared" si="16"/>
        <v>156069.46497073412</v>
      </c>
      <c r="AI61" s="1">
        <f t="shared" si="16"/>
        <v>156069.46497073412</v>
      </c>
      <c r="AJ61" s="1">
        <f t="shared" si="16"/>
        <v>1625629069.280467</v>
      </c>
      <c r="AK61" s="1">
        <f t="shared" si="16"/>
        <v>0</v>
      </c>
      <c r="AL61" s="1">
        <f t="shared" si="16"/>
        <v>44058.599095818528</v>
      </c>
      <c r="AM61" s="1">
        <f t="shared" si="16"/>
        <v>10325.676259179982</v>
      </c>
      <c r="AN61" s="1">
        <f t="shared" si="16"/>
        <v>252901.73849358715</v>
      </c>
      <c r="AO61" s="1">
        <f t="shared" si="16"/>
        <v>37833.094331681415</v>
      </c>
      <c r="AP61" s="1">
        <f t="shared" si="16"/>
        <v>122617.65688799386</v>
      </c>
      <c r="AQ61" s="1">
        <f t="shared" si="16"/>
        <v>20057.953752073132</v>
      </c>
      <c r="AR61" s="1">
        <f t="shared" si="16"/>
        <v>177679.27071330813</v>
      </c>
      <c r="AS61" s="1">
        <f t="shared" si="16"/>
        <v>0</v>
      </c>
      <c r="AT61" s="1">
        <f t="shared" si="16"/>
        <v>2713739.6553321308</v>
      </c>
      <c r="AU61" s="1">
        <f t="shared" si="16"/>
        <v>164246.13665310777</v>
      </c>
      <c r="AV61" s="1">
        <f t="shared" si="16"/>
        <v>18249.565590905651</v>
      </c>
      <c r="AW61" s="1">
        <f t="shared" si="16"/>
        <v>182495.70224401343</v>
      </c>
      <c r="AX61" s="1">
        <f t="shared" si="16"/>
        <v>0</v>
      </c>
      <c r="AY61" s="1">
        <f t="shared" si="16"/>
        <v>131969.9999561884</v>
      </c>
      <c r="AZ61" s="1">
        <f t="shared" si="16"/>
        <v>54.64523895589852</v>
      </c>
      <c r="BA61" s="1">
        <f t="shared" si="16"/>
        <v>728616.23598024459</v>
      </c>
      <c r="BB61" s="1">
        <f t="shared" si="16"/>
        <v>373.20769550510295</v>
      </c>
      <c r="BC61" s="1">
        <f t="shared" si="16"/>
        <v>10474.72335044895</v>
      </c>
      <c r="BD61" s="1">
        <f t="shared" si="16"/>
        <v>52556.934686377615</v>
      </c>
      <c r="BE61" s="1">
        <f t="shared" si="16"/>
        <v>32.474653882764137</v>
      </c>
      <c r="BF61" s="1">
        <f t="shared" si="16"/>
        <v>0</v>
      </c>
      <c r="BG61" s="1">
        <f t="shared" si="16"/>
        <v>8041.0178590921396</v>
      </c>
      <c r="BH61" s="1">
        <f t="shared" si="16"/>
        <v>1169140.0090432831</v>
      </c>
      <c r="BI61" s="1">
        <f t="shared" si="16"/>
        <v>1002205.5658819542</v>
      </c>
      <c r="BJ61" s="1">
        <f t="shared" si="16"/>
        <v>166934.44316132917</v>
      </c>
      <c r="BK61" s="1">
        <f t="shared" si="16"/>
        <v>157.53126411665767</v>
      </c>
      <c r="BL61" s="1">
        <f t="shared" si="16"/>
        <v>5.5739943289041483</v>
      </c>
      <c r="BM61" s="1">
        <f t="shared" si="16"/>
        <v>16647.334952711881</v>
      </c>
      <c r="BN61" s="1">
        <f t="shared" si="16"/>
        <v>1509.8772851535578</v>
      </c>
      <c r="BO61" s="1">
        <f t="shared" si="16"/>
        <v>371223.04539410898</v>
      </c>
      <c r="BP61" s="1">
        <f t="shared" si="16"/>
        <v>3220.6441202663709</v>
      </c>
      <c r="BQ61" s="1">
        <f t="shared" si="16"/>
        <v>1778.2628101308367</v>
      </c>
      <c r="BR61" s="1">
        <f t="shared" si="16"/>
        <v>530315.97088929487</v>
      </c>
      <c r="BS61" s="1">
        <f t="shared" si="16"/>
        <v>12317.326810647199</v>
      </c>
      <c r="BT61" s="1">
        <f t="shared" si="16"/>
        <v>409.45063364321447</v>
      </c>
      <c r="BU61" s="1">
        <f t="shared" si="16"/>
        <v>5400.6913377215642</v>
      </c>
      <c r="BV61" s="1">
        <f t="shared" si="16"/>
        <v>4.1797162149565645</v>
      </c>
      <c r="BW61" s="1">
        <f t="shared" si="16"/>
        <v>91885.461548187901</v>
      </c>
      <c r="BX61" s="1">
        <f t="shared" si="16"/>
        <v>684887.3036812084</v>
      </c>
      <c r="BY61" s="1">
        <f t="shared" si="16"/>
        <v>0</v>
      </c>
      <c r="BZ61" s="1">
        <f t="shared" si="16"/>
        <v>37018.477459333182</v>
      </c>
      <c r="CA61" s="1">
        <f t="shared" si="16"/>
        <v>116000.60117960291</v>
      </c>
      <c r="CB61" s="1"/>
      <c r="CC61" s="1">
        <f t="shared" si="16"/>
        <v>401868.89642195601</v>
      </c>
      <c r="CD61" s="1">
        <f>SUM(CD3:CD57)</f>
        <v>2618477.8367530582</v>
      </c>
      <c r="CE61" s="1">
        <f>SUM(CE3:CE57)</f>
        <v>86274.401648413404</v>
      </c>
      <c r="CF61" s="1"/>
      <c r="CG61" s="90"/>
      <c r="CH61" s="90"/>
      <c r="CI61" s="90"/>
      <c r="CJ61" s="90"/>
      <c r="CK61" s="90"/>
      <c r="CL61" s="90"/>
      <c r="CM61" s="90"/>
      <c r="CR61" s="90"/>
      <c r="CS61" s="90"/>
    </row>
    <row r="62" spans="1:98" x14ac:dyDescent="0.25">
      <c r="A62" s="90" t="s">
        <v>216</v>
      </c>
      <c r="B62" s="1">
        <f>SUM(B2:B51)</f>
        <v>10873069.758991253</v>
      </c>
      <c r="C62" s="1">
        <f t="shared" ref="C62:O62" si="17">SUM(C2:C51)</f>
        <v>177628.7978240152</v>
      </c>
      <c r="D62" s="1">
        <f t="shared" si="17"/>
        <v>182473.02705399174</v>
      </c>
      <c r="E62" s="1">
        <f t="shared" si="17"/>
        <v>1168799.9037790077</v>
      </c>
      <c r="F62" s="1">
        <f t="shared" si="17"/>
        <v>1001911.8779520853</v>
      </c>
      <c r="G62" s="1">
        <f t="shared" si="17"/>
        <v>91868.167182007019</v>
      </c>
      <c r="H62" s="1">
        <f t="shared" si="17"/>
        <v>2617764.754449869</v>
      </c>
      <c r="I62" s="1">
        <f t="shared" si="17"/>
        <v>86069.527151991788</v>
      </c>
      <c r="J62" s="1">
        <f t="shared" si="17"/>
        <v>25526.524522002306</v>
      </c>
      <c r="K62" s="1">
        <f t="shared" si="17"/>
        <v>156943.74045599267</v>
      </c>
      <c r="L62" s="1">
        <f t="shared" si="17"/>
        <v>123101.43230099602</v>
      </c>
      <c r="M62" s="1">
        <f t="shared" si="17"/>
        <v>34310.079562999017</v>
      </c>
      <c r="N62" s="1">
        <f t="shared" si="17"/>
        <v>18749.032618000223</v>
      </c>
      <c r="O62" s="1">
        <f t="shared" si="17"/>
        <v>20160.0267100007</v>
      </c>
      <c r="P62" s="90"/>
      <c r="Q62" s="90"/>
      <c r="R62" s="1">
        <f t="shared" ref="R62:CC62" si="18">SUM(R2:R51)</f>
        <v>167344.0718781536</v>
      </c>
      <c r="S62" s="1">
        <f t="shared" si="18"/>
        <v>52792.848233688666</v>
      </c>
      <c r="T62" s="1">
        <f t="shared" si="18"/>
        <v>34315.533199416801</v>
      </c>
      <c r="U62" s="1">
        <f t="shared" si="18"/>
        <v>85738.751287192106</v>
      </c>
      <c r="V62" s="1">
        <f t="shared" si="18"/>
        <v>85738.751287192106</v>
      </c>
      <c r="W62" s="1">
        <f t="shared" si="18"/>
        <v>67892.836663016671</v>
      </c>
      <c r="X62" s="1">
        <f t="shared" si="18"/>
        <v>6351.5770892951223</v>
      </c>
      <c r="Y62" s="1">
        <f t="shared" si="18"/>
        <v>25377.311220823733</v>
      </c>
      <c r="Z62" s="1">
        <f t="shared" si="18"/>
        <v>18752.425547953244</v>
      </c>
      <c r="AA62" s="1">
        <f t="shared" si="18"/>
        <v>264409.52553882363</v>
      </c>
      <c r="AB62" s="1">
        <f t="shared" si="18"/>
        <v>10876150.283404889</v>
      </c>
      <c r="AC62" s="1">
        <f t="shared" si="18"/>
        <v>100536.28122807464</v>
      </c>
      <c r="AD62" s="1">
        <f t="shared" si="18"/>
        <v>35854.332427569359</v>
      </c>
      <c r="AE62" s="1">
        <f t="shared" si="18"/>
        <v>29734.119044263476</v>
      </c>
      <c r="AF62" s="1">
        <f t="shared" si="18"/>
        <v>7330.0848001748236</v>
      </c>
      <c r="AG62" s="1">
        <f t="shared" si="18"/>
        <v>14446.969452783947</v>
      </c>
      <c r="AH62" s="1">
        <f t="shared" si="18"/>
        <v>156069.46497073412</v>
      </c>
      <c r="AI62" s="1">
        <f t="shared" si="18"/>
        <v>156069.46497073412</v>
      </c>
      <c r="AJ62" s="1">
        <f t="shared" si="18"/>
        <v>1625629069.280467</v>
      </c>
      <c r="AK62" s="1">
        <f t="shared" si="18"/>
        <v>0</v>
      </c>
      <c r="AL62" s="1">
        <f t="shared" si="18"/>
        <v>44058.599095818528</v>
      </c>
      <c r="AM62" s="1">
        <f t="shared" si="18"/>
        <v>10325.676259179982</v>
      </c>
      <c r="AN62" s="1">
        <f t="shared" si="18"/>
        <v>252901.73849358715</v>
      </c>
      <c r="AO62" s="1">
        <f t="shared" si="18"/>
        <v>37833.094331681415</v>
      </c>
      <c r="AP62" s="1">
        <f t="shared" si="18"/>
        <v>122617.65688799386</v>
      </c>
      <c r="AQ62" s="1">
        <f t="shared" si="18"/>
        <v>20057.953752073132</v>
      </c>
      <c r="AR62" s="1">
        <f t="shared" si="18"/>
        <v>177679.27071330813</v>
      </c>
      <c r="AS62" s="1">
        <f t="shared" si="18"/>
        <v>0</v>
      </c>
      <c r="AT62" s="1">
        <f t="shared" si="18"/>
        <v>2713739.6553321308</v>
      </c>
      <c r="AU62" s="1">
        <f t="shared" si="18"/>
        <v>164246.13665310777</v>
      </c>
      <c r="AV62" s="1">
        <f t="shared" si="18"/>
        <v>18249.565590905651</v>
      </c>
      <c r="AW62" s="1">
        <f t="shared" si="18"/>
        <v>182495.70224401343</v>
      </c>
      <c r="AX62" s="1">
        <f t="shared" si="18"/>
        <v>0</v>
      </c>
      <c r="AY62" s="1">
        <f t="shared" si="18"/>
        <v>131969.9999561884</v>
      </c>
      <c r="AZ62" s="1">
        <f t="shared" si="18"/>
        <v>54.64523895589852</v>
      </c>
      <c r="BA62" s="1">
        <f t="shared" si="18"/>
        <v>728616.23598024459</v>
      </c>
      <c r="BB62" s="1">
        <f t="shared" si="18"/>
        <v>373.20769550510295</v>
      </c>
      <c r="BC62" s="1">
        <f t="shared" si="18"/>
        <v>10474.72335044895</v>
      </c>
      <c r="BD62" s="1">
        <f t="shared" si="18"/>
        <v>52556.934686377615</v>
      </c>
      <c r="BE62" s="1">
        <f t="shared" si="18"/>
        <v>32.474653882764137</v>
      </c>
      <c r="BF62" s="1">
        <f t="shared" si="18"/>
        <v>0</v>
      </c>
      <c r="BG62" s="1">
        <f t="shared" si="18"/>
        <v>8041.0178590921396</v>
      </c>
      <c r="BH62" s="1">
        <f t="shared" si="18"/>
        <v>1169140.0090432831</v>
      </c>
      <c r="BI62" s="1">
        <f t="shared" si="18"/>
        <v>1002205.5658819542</v>
      </c>
      <c r="BJ62" s="1">
        <f t="shared" si="18"/>
        <v>166934.44316132917</v>
      </c>
      <c r="BK62" s="1">
        <f t="shared" si="18"/>
        <v>157.53126411665767</v>
      </c>
      <c r="BL62" s="1">
        <f t="shared" si="18"/>
        <v>5.5739943289041483</v>
      </c>
      <c r="BM62" s="1">
        <f t="shared" si="18"/>
        <v>16647.334952711881</v>
      </c>
      <c r="BN62" s="1">
        <f t="shared" si="18"/>
        <v>1509.8772851535578</v>
      </c>
      <c r="BO62" s="1">
        <f t="shared" si="18"/>
        <v>371223.04539410898</v>
      </c>
      <c r="BP62" s="1">
        <f t="shared" si="18"/>
        <v>3220.6441202663709</v>
      </c>
      <c r="BQ62" s="1">
        <f t="shared" si="18"/>
        <v>1778.2628101308367</v>
      </c>
      <c r="BR62" s="1">
        <f t="shared" si="18"/>
        <v>530315.97088929487</v>
      </c>
      <c r="BS62" s="1">
        <f t="shared" si="18"/>
        <v>12317.326810647199</v>
      </c>
      <c r="BT62" s="1">
        <f t="shared" si="18"/>
        <v>409.45063364321447</v>
      </c>
      <c r="BU62" s="1">
        <f t="shared" si="18"/>
        <v>5400.6913377215642</v>
      </c>
      <c r="BV62" s="1">
        <f t="shared" si="18"/>
        <v>4.1797162149565645</v>
      </c>
      <c r="BW62" s="1">
        <f t="shared" si="18"/>
        <v>91885.461548187901</v>
      </c>
      <c r="BX62" s="1">
        <f t="shared" si="18"/>
        <v>684887.3036812084</v>
      </c>
      <c r="BY62" s="1">
        <f t="shared" si="18"/>
        <v>0</v>
      </c>
      <c r="BZ62" s="1">
        <f t="shared" si="18"/>
        <v>37018.477459333182</v>
      </c>
      <c r="CA62" s="1">
        <f t="shared" si="18"/>
        <v>116000.60117960291</v>
      </c>
      <c r="CB62" s="1"/>
      <c r="CC62" s="1">
        <f t="shared" si="18"/>
        <v>401868.89642195601</v>
      </c>
      <c r="CD62" s="1">
        <f>SUM(CD2:CD51)</f>
        <v>2618477.8367530582</v>
      </c>
      <c r="CE62" s="1">
        <f>SUM(CE2:CE51)</f>
        <v>86274.401648413404</v>
      </c>
      <c r="CF62" s="66"/>
      <c r="CG62" s="90"/>
      <c r="CH62" s="90"/>
      <c r="CI62" s="90"/>
      <c r="CJ62" s="90"/>
      <c r="CK62" s="90"/>
      <c r="CL62" s="90"/>
      <c r="CM62" s="90"/>
      <c r="CR62" s="90"/>
      <c r="CS62" s="90"/>
    </row>
    <row r="63" spans="1:98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8554711.8238752447</v>
      </c>
      <c r="C63" s="73">
        <f t="shared" ref="C63:O63" si="19">+C3+C5+C8+C9+C11+C12+C14+C15+C16+C17+C18+C19+C20+C21+C22+C23+C24+C25+C26+C28+C30+C31+C33+C34+C35+C36+C37+C39+C40+C41+C42+C43+C44+C46+C47+C49+C50+C10</f>
        <v>139833.48533801496</v>
      </c>
      <c r="D63" s="73">
        <f t="shared" si="19"/>
        <v>155287.11192499168</v>
      </c>
      <c r="E63" s="73">
        <f t="shared" si="19"/>
        <v>933295.74081500247</v>
      </c>
      <c r="F63" s="73">
        <f t="shared" si="19"/>
        <v>801042.35517808632</v>
      </c>
      <c r="G63" s="73">
        <f t="shared" si="19"/>
        <v>75837.681214006807</v>
      </c>
      <c r="H63" s="73">
        <f t="shared" si="19"/>
        <v>2067206.5151188807</v>
      </c>
      <c r="I63" s="73">
        <f t="shared" si="19"/>
        <v>67548.252650991926</v>
      </c>
      <c r="J63" s="73">
        <f t="shared" si="19"/>
        <v>20869.920671002317</v>
      </c>
      <c r="K63" s="73">
        <f t="shared" si="19"/>
        <v>123924.09407199232</v>
      </c>
      <c r="L63" s="73">
        <f t="shared" si="19"/>
        <v>87319.706229995631</v>
      </c>
      <c r="M63" s="73">
        <f t="shared" si="19"/>
        <v>28416.635440999038</v>
      </c>
      <c r="N63" s="73">
        <f t="shared" si="19"/>
        <v>16021.513273000222</v>
      </c>
      <c r="O63" s="73">
        <f t="shared" si="19"/>
        <v>15394.296960000651</v>
      </c>
      <c r="P63" s="90"/>
      <c r="Q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R63" s="90"/>
      <c r="CS63" s="90"/>
    </row>
    <row r="64" spans="1:98" x14ac:dyDescent="0.25">
      <c r="A64" s="90"/>
      <c r="B64" s="90"/>
      <c r="C64" s="73"/>
      <c r="D64" s="90"/>
      <c r="E64" s="90"/>
      <c r="F64" s="90"/>
      <c r="G64" s="90"/>
      <c r="H64" s="90"/>
      <c r="M64" s="90"/>
      <c r="N64" s="90"/>
      <c r="P64" s="90"/>
      <c r="Q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R64" s="90"/>
      <c r="CS64" s="90"/>
    </row>
    <row r="65" spans="3:20" x14ac:dyDescent="0.25">
      <c r="C65" s="73"/>
      <c r="D65" s="90"/>
      <c r="E65" s="90"/>
      <c r="F65" s="90"/>
      <c r="G65" s="90"/>
      <c r="H65" s="90"/>
      <c r="M65" s="90"/>
      <c r="N65" s="90"/>
      <c r="P65" s="90"/>
      <c r="Q65" s="87"/>
      <c r="S65" s="87"/>
      <c r="T65" s="87"/>
    </row>
    <row r="66" spans="3:20" x14ac:dyDescent="0.25">
      <c r="C66" s="73"/>
      <c r="D66" s="90"/>
      <c r="E66" s="90"/>
      <c r="F66" s="90"/>
      <c r="G66" s="90"/>
      <c r="H66" s="90"/>
      <c r="M66" s="90"/>
      <c r="N66" s="90"/>
      <c r="P66" s="90"/>
      <c r="Q66" s="90"/>
      <c r="S66" s="90"/>
      <c r="T66" s="90"/>
    </row>
    <row r="67" spans="3:20" x14ac:dyDescent="0.25">
      <c r="C67" s="73"/>
      <c r="D67" s="90"/>
      <c r="E67" s="90"/>
      <c r="F67" s="90"/>
      <c r="G67" s="90"/>
      <c r="H67" s="90"/>
      <c r="M67" s="90"/>
      <c r="N67" s="90"/>
      <c r="P67" s="90"/>
      <c r="Q67" s="90"/>
      <c r="S67" s="90"/>
      <c r="T67" s="90"/>
    </row>
    <row r="68" spans="3:20" x14ac:dyDescent="0.25">
      <c r="C68" s="73"/>
      <c r="D68" s="90"/>
      <c r="E68" s="90"/>
      <c r="F68" s="90"/>
      <c r="G68" s="90"/>
      <c r="H68" s="90"/>
      <c r="M68" s="90"/>
      <c r="N68" s="90"/>
      <c r="P68" s="90"/>
      <c r="Q68" s="90"/>
      <c r="S68" s="90"/>
      <c r="T68" s="90"/>
    </row>
    <row r="69" spans="3:20" x14ac:dyDescent="0.25">
      <c r="C69" s="73"/>
      <c r="D69" s="90"/>
      <c r="E69" s="90"/>
      <c r="F69" s="90"/>
      <c r="G69" s="90"/>
      <c r="H69" s="90"/>
      <c r="M69" s="90"/>
      <c r="N69" s="90"/>
      <c r="P69" s="90"/>
      <c r="Q69" s="90"/>
      <c r="S69" s="90"/>
      <c r="T69" s="90"/>
    </row>
    <row r="70" spans="3:20" x14ac:dyDescent="0.25">
      <c r="C70" s="73"/>
      <c r="D70" s="90"/>
      <c r="E70" s="90"/>
      <c r="F70" s="90"/>
      <c r="G70" s="90"/>
      <c r="H70" s="90"/>
      <c r="M70" s="90"/>
      <c r="N70" s="90"/>
      <c r="P70" s="90"/>
      <c r="Q70" s="90"/>
      <c r="S70" s="90"/>
      <c r="T70" s="90"/>
    </row>
    <row r="71" spans="3:20" x14ac:dyDescent="0.25">
      <c r="C71" s="73"/>
      <c r="D71" s="90"/>
      <c r="E71" s="90"/>
      <c r="F71" s="90"/>
      <c r="G71" s="90"/>
      <c r="H71" s="90"/>
      <c r="M71" s="90"/>
      <c r="N71" s="90"/>
      <c r="P71" s="90"/>
      <c r="Q71" s="90"/>
      <c r="S71" s="90"/>
      <c r="T71" s="90"/>
    </row>
    <row r="72" spans="3:20" x14ac:dyDescent="0.25">
      <c r="C72" s="73"/>
      <c r="D72" s="90"/>
      <c r="E72" s="90"/>
      <c r="F72" s="90"/>
      <c r="G72" s="90"/>
      <c r="H72" s="90"/>
      <c r="M72" s="90"/>
      <c r="N72" s="90"/>
      <c r="P72" s="90"/>
      <c r="Q72" s="90"/>
      <c r="S72" s="90"/>
      <c r="T72" s="90"/>
    </row>
    <row r="73" spans="3:20" x14ac:dyDescent="0.25">
      <c r="C73" s="73"/>
      <c r="D73" s="90"/>
      <c r="E73" s="90"/>
      <c r="F73" s="90"/>
      <c r="G73" s="90"/>
      <c r="H73" s="90"/>
      <c r="M73" s="90"/>
      <c r="N73" s="90"/>
      <c r="P73" s="90"/>
      <c r="Q73" s="90"/>
      <c r="S73" s="90"/>
      <c r="T73" s="90"/>
    </row>
    <row r="74" spans="3:20" x14ac:dyDescent="0.25">
      <c r="C74" s="73"/>
      <c r="D74" s="90"/>
      <c r="E74" s="90"/>
      <c r="F74" s="90"/>
      <c r="G74" s="90"/>
      <c r="H74" s="90"/>
      <c r="M74" s="90"/>
      <c r="N74" s="90"/>
      <c r="P74" s="90"/>
      <c r="Q74" s="90"/>
      <c r="S74" s="90"/>
      <c r="T74" s="90"/>
    </row>
    <row r="75" spans="3:20" x14ac:dyDescent="0.25">
      <c r="C75" s="73"/>
      <c r="D75" s="90"/>
      <c r="E75" s="90"/>
      <c r="F75" s="90"/>
      <c r="G75" s="90"/>
      <c r="H75" s="90"/>
      <c r="M75" s="90"/>
      <c r="N75" s="90"/>
      <c r="P75" s="90"/>
      <c r="Q75" s="90"/>
      <c r="S75" s="90"/>
      <c r="T75" s="90"/>
    </row>
    <row r="76" spans="3:20" x14ac:dyDescent="0.25">
      <c r="C76" s="73"/>
      <c r="D76" s="90"/>
      <c r="E76" s="90"/>
      <c r="F76" s="90"/>
      <c r="G76" s="90"/>
      <c r="H76" s="90"/>
      <c r="M76" s="90"/>
      <c r="N76" s="90"/>
      <c r="P76" s="90"/>
      <c r="Q76" s="90"/>
      <c r="S76" s="90"/>
      <c r="T76" s="90"/>
    </row>
    <row r="77" spans="3:20" x14ac:dyDescent="0.25">
      <c r="C77" s="73"/>
      <c r="D77" s="90"/>
      <c r="E77" s="90"/>
      <c r="F77" s="90"/>
      <c r="G77" s="90"/>
      <c r="H77" s="90"/>
      <c r="M77" s="90"/>
      <c r="N77" s="90"/>
      <c r="P77" s="90"/>
      <c r="Q77" s="90"/>
      <c r="S77" s="90"/>
      <c r="T77" s="90"/>
    </row>
    <row r="78" spans="3:20" x14ac:dyDescent="0.25">
      <c r="C78" s="73"/>
      <c r="D78" s="90"/>
      <c r="E78" s="90"/>
      <c r="F78" s="90"/>
      <c r="G78" s="90"/>
      <c r="H78" s="90"/>
      <c r="M78" s="90"/>
      <c r="N78" s="90"/>
      <c r="P78" s="90"/>
      <c r="Q78" s="90"/>
      <c r="S78" s="90"/>
      <c r="T78" s="90"/>
    </row>
    <row r="79" spans="3:20" x14ac:dyDescent="0.25">
      <c r="C79" s="73"/>
      <c r="D79" s="90"/>
      <c r="E79" s="90"/>
      <c r="F79" s="90"/>
      <c r="G79" s="90"/>
      <c r="H79" s="90"/>
      <c r="M79" s="90"/>
      <c r="N79" s="90"/>
      <c r="P79" s="90"/>
      <c r="Q79" s="90"/>
      <c r="S79" s="90"/>
      <c r="T79" s="90"/>
    </row>
    <row r="80" spans="3:20" x14ac:dyDescent="0.25">
      <c r="C80" s="73"/>
      <c r="D80" s="90"/>
      <c r="E80" s="90"/>
      <c r="F80" s="90"/>
      <c r="G80" s="90"/>
      <c r="H80" s="90"/>
      <c r="M80" s="90"/>
      <c r="N80" s="90"/>
      <c r="P80" s="90"/>
      <c r="Q80" s="90"/>
      <c r="S80" s="90"/>
      <c r="T80" s="90"/>
    </row>
    <row r="81" spans="3:3" x14ac:dyDescent="0.25">
      <c r="C81" s="73"/>
    </row>
    <row r="82" spans="3:3" x14ac:dyDescent="0.25">
      <c r="C82" s="73"/>
    </row>
    <row r="83" spans="3:3" x14ac:dyDescent="0.25">
      <c r="C83" s="73"/>
    </row>
    <row r="84" spans="3:3" x14ac:dyDescent="0.25">
      <c r="C84" s="73"/>
    </row>
    <row r="85" spans="3:3" x14ac:dyDescent="0.25">
      <c r="C85" s="73"/>
    </row>
    <row r="86" spans="3:3" x14ac:dyDescent="0.25">
      <c r="C86" s="73"/>
    </row>
    <row r="87" spans="3:3" x14ac:dyDescent="0.25">
      <c r="C87" s="73"/>
    </row>
    <row r="88" spans="3:3" x14ac:dyDescent="0.25">
      <c r="C88" s="73"/>
    </row>
    <row r="89" spans="3:3" x14ac:dyDescent="0.25">
      <c r="C89" s="73"/>
    </row>
    <row r="90" spans="3:3" x14ac:dyDescent="0.25">
      <c r="C90" s="73"/>
    </row>
    <row r="91" spans="3:3" x14ac:dyDescent="0.25">
      <c r="C91" s="73"/>
    </row>
    <row r="92" spans="3:3" x14ac:dyDescent="0.25">
      <c r="C92" s="73"/>
    </row>
    <row r="93" spans="3:3" x14ac:dyDescent="0.25">
      <c r="C93" s="73"/>
    </row>
    <row r="94" spans="3:3" x14ac:dyDescent="0.25">
      <c r="C94" s="73"/>
    </row>
    <row r="95" spans="3:3" x14ac:dyDescent="0.25">
      <c r="C95" s="73"/>
    </row>
    <row r="96" spans="3:3" x14ac:dyDescent="0.25">
      <c r="C96" s="73"/>
    </row>
    <row r="97" spans="3:3" x14ac:dyDescent="0.25">
      <c r="C97" s="73"/>
    </row>
    <row r="98" spans="3:3" x14ac:dyDescent="0.25">
      <c r="C98" s="73"/>
    </row>
    <row r="99" spans="3:3" x14ac:dyDescent="0.25">
      <c r="C99" s="73"/>
    </row>
    <row r="100" spans="3:3" x14ac:dyDescent="0.25">
      <c r="C100" s="73"/>
    </row>
    <row r="101" spans="3:3" x14ac:dyDescent="0.25">
      <c r="C101" s="73"/>
    </row>
    <row r="102" spans="3:3" x14ac:dyDescent="0.25">
      <c r="C102" s="73"/>
    </row>
    <row r="103" spans="3:3" x14ac:dyDescent="0.25">
      <c r="C103" s="73"/>
    </row>
    <row r="104" spans="3:3" x14ac:dyDescent="0.25">
      <c r="C104" s="73"/>
    </row>
    <row r="105" spans="3:3" x14ac:dyDescent="0.25">
      <c r="C105" s="73"/>
    </row>
    <row r="106" spans="3:3" x14ac:dyDescent="0.25">
      <c r="C106" s="73"/>
    </row>
    <row r="107" spans="3:3" x14ac:dyDescent="0.25">
      <c r="C107" s="73"/>
    </row>
    <row r="108" spans="3:3" x14ac:dyDescent="0.25">
      <c r="C108" s="73"/>
    </row>
    <row r="109" spans="3:3" x14ac:dyDescent="0.25">
      <c r="C109" s="73"/>
    </row>
    <row r="110" spans="3:3" x14ac:dyDescent="0.25">
      <c r="C110" s="73"/>
    </row>
    <row r="111" spans="3:3" x14ac:dyDescent="0.25">
      <c r="C111" s="73"/>
    </row>
    <row r="112" spans="3:3" x14ac:dyDescent="0.25">
      <c r="C112" s="73"/>
    </row>
    <row r="113" spans="3:3" x14ac:dyDescent="0.25">
      <c r="C113" s="73"/>
    </row>
    <row r="114" spans="3:3" x14ac:dyDescent="0.25">
      <c r="C114" s="7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T114"/>
  <sheetViews>
    <sheetView zoomScale="85" zoomScaleNormal="85" workbookViewId="0">
      <pane xSplit="1" ySplit="2" topLeftCell="M3" activePane="bottomRight" state="frozen"/>
      <selection pane="topRight" activeCell="J2" sqref="J2"/>
      <selection pane="bottomLeft" activeCell="J2" sqref="J2"/>
      <selection pane="bottomRight" activeCell="O19" sqref="O19"/>
    </sheetView>
  </sheetViews>
  <sheetFormatPr defaultColWidth="9.140625" defaultRowHeight="15" x14ac:dyDescent="0.25"/>
  <cols>
    <col min="1" max="1" width="21.5703125" style="21" customWidth="1"/>
    <col min="2" max="2" width="11.7109375" style="21" customWidth="1"/>
    <col min="3" max="3" width="10.140625" style="21" customWidth="1"/>
    <col min="4" max="4" width="9.7109375" style="21" customWidth="1"/>
    <col min="5" max="5" width="10.42578125" style="21" customWidth="1"/>
    <col min="6" max="6" width="10.5703125" style="21" customWidth="1"/>
    <col min="7" max="8" width="9.85546875" style="21" customWidth="1"/>
    <col min="9" max="12" width="9.85546875" style="55" customWidth="1"/>
    <col min="13" max="14" width="9.85546875" style="21" customWidth="1"/>
    <col min="15" max="15" width="9.85546875" style="55" customWidth="1"/>
    <col min="16" max="16" width="9.140625" style="21"/>
    <col min="17" max="17" width="17.42578125" style="21" customWidth="1"/>
    <col min="18" max="18" width="7.7109375" style="73" bestFit="1" customWidth="1"/>
    <col min="19" max="19" width="6.7109375" style="21" bestFit="1" customWidth="1"/>
    <col min="20" max="20" width="9.7109375" style="72" bestFit="1" customWidth="1"/>
    <col min="21" max="21" width="7.7109375" style="21" bestFit="1" customWidth="1"/>
    <col min="22" max="22" width="14.5703125" style="21" bestFit="1" customWidth="1"/>
    <col min="23" max="23" width="7.7109375" style="21" bestFit="1" customWidth="1"/>
    <col min="24" max="24" width="7.7109375" style="72" customWidth="1"/>
    <col min="25" max="25" width="6.7109375" style="21" bestFit="1" customWidth="1"/>
    <col min="26" max="26" width="12.85546875" style="72" bestFit="1" customWidth="1"/>
    <col min="27" max="27" width="9.28515625" style="21" bestFit="1" customWidth="1"/>
    <col min="28" max="28" width="10.28515625" style="21" bestFit="1" customWidth="1"/>
    <col min="29" max="29" width="7.7109375" style="21" bestFit="1" customWidth="1"/>
    <col min="30" max="32" width="6.7109375" style="21" bestFit="1" customWidth="1"/>
    <col min="33" max="33" width="6.7109375" style="72" customWidth="1"/>
    <col min="34" max="34" width="7.7109375" style="21" bestFit="1" customWidth="1"/>
    <col min="35" max="35" width="15.42578125" style="21" bestFit="1" customWidth="1"/>
    <col min="36" max="36" width="12.7109375" style="21" bestFit="1" customWidth="1"/>
    <col min="37" max="37" width="6.5703125" style="21" bestFit="1" customWidth="1"/>
    <col min="38" max="39" width="6.7109375" style="21" bestFit="1" customWidth="1"/>
    <col min="40" max="40" width="6.7109375" style="72" customWidth="1"/>
    <col min="41" max="41" width="6.7109375" style="21" bestFit="1" customWidth="1"/>
    <col min="42" max="42" width="7.7109375" style="21" bestFit="1" customWidth="1"/>
    <col min="43" max="43" width="6.7109375" style="21" bestFit="1" customWidth="1"/>
    <col min="44" max="44" width="7.7109375" style="21" bestFit="1" customWidth="1"/>
    <col min="45" max="45" width="10" style="21" bestFit="1" customWidth="1"/>
    <col min="46" max="46" width="9.28515625" style="72" bestFit="1" customWidth="1"/>
    <col min="47" max="47" width="7.7109375" style="21" bestFit="1" customWidth="1"/>
    <col min="48" max="48" width="6.7109375" style="21" bestFit="1" customWidth="1"/>
    <col min="49" max="49" width="7.7109375" style="21" bestFit="1" customWidth="1"/>
    <col min="50" max="50" width="6.7109375" style="21" bestFit="1" customWidth="1"/>
    <col min="51" max="51" width="7.7109375" style="21" bestFit="1" customWidth="1"/>
    <col min="52" max="52" width="4.28515625" style="21" bestFit="1" customWidth="1"/>
    <col min="53" max="53" width="9.28515625" style="21" bestFit="1" customWidth="1"/>
    <col min="54" max="54" width="5.7109375" style="21" bestFit="1" customWidth="1"/>
    <col min="55" max="55" width="6.7109375" style="21" bestFit="1" customWidth="1"/>
    <col min="56" max="56" width="7.7109375" style="21" bestFit="1" customWidth="1"/>
    <col min="57" max="57" width="4.140625" style="21" bestFit="1" customWidth="1"/>
    <col min="58" max="58" width="5.85546875" style="21" bestFit="1" customWidth="1"/>
    <col min="59" max="59" width="6.7109375" style="21" bestFit="1" customWidth="1"/>
    <col min="60" max="61" width="9.28515625" style="21" bestFit="1" customWidth="1"/>
    <col min="62" max="62" width="7.7109375" style="21" bestFit="1" customWidth="1"/>
    <col min="63" max="63" width="5.140625" style="21" bestFit="1" customWidth="1"/>
    <col min="64" max="64" width="5.28515625" style="21" bestFit="1" customWidth="1"/>
    <col min="65" max="65" width="8.7109375" style="21" bestFit="1" customWidth="1"/>
    <col min="66" max="66" width="5.7109375" style="21" bestFit="1" customWidth="1"/>
    <col min="67" max="67" width="7.85546875" style="21" bestFit="1" customWidth="1"/>
    <col min="68" max="68" width="5.85546875" style="21" bestFit="1" customWidth="1"/>
    <col min="69" max="69" width="6" style="21" bestFit="1" customWidth="1"/>
    <col min="70" max="70" width="7.7109375" style="21" bestFit="1" customWidth="1"/>
    <col min="71" max="71" width="6.7109375" style="21" bestFit="1" customWidth="1"/>
    <col min="72" max="72" width="5.7109375" style="21" bestFit="1" customWidth="1"/>
    <col min="73" max="73" width="6.7109375" style="21" bestFit="1" customWidth="1"/>
    <col min="74" max="74" width="4.140625" style="21" bestFit="1" customWidth="1"/>
    <col min="75" max="75" width="7.7109375" style="21" bestFit="1" customWidth="1"/>
    <col min="76" max="76" width="8" style="21" bestFit="1" customWidth="1"/>
    <col min="77" max="77" width="5.28515625" style="21" bestFit="1" customWidth="1"/>
    <col min="78" max="78" width="6.7109375" style="21" bestFit="1" customWidth="1"/>
    <col min="79" max="79" width="7.7109375" style="21" bestFit="1" customWidth="1"/>
    <col min="80" max="80" width="7.7109375" style="72" customWidth="1"/>
    <col min="81" max="82" width="9.28515625" style="21" bestFit="1" customWidth="1"/>
    <col min="83" max="83" width="7.7109375" style="21" bestFit="1" customWidth="1"/>
    <col min="84" max="84" width="6.7109375" style="21" customWidth="1"/>
    <col min="85" max="91" width="9.140625" style="21"/>
    <col min="92" max="95" width="9.140625" style="55"/>
    <col min="96" max="97" width="9.140625" style="21"/>
    <col min="98" max="98" width="9.140625" style="55"/>
    <col min="99" max="16384" width="9.140625" style="21"/>
  </cols>
  <sheetData>
    <row r="1" spans="1:98" x14ac:dyDescent="0.25">
      <c r="A1" s="90"/>
      <c r="B1" s="90" t="s">
        <v>338</v>
      </c>
      <c r="C1" s="90"/>
      <c r="D1" s="90"/>
      <c r="E1" s="90"/>
      <c r="F1" s="90"/>
      <c r="G1" s="90"/>
      <c r="H1" s="90"/>
      <c r="M1" s="90"/>
      <c r="N1" s="90"/>
      <c r="P1" s="90"/>
      <c r="Q1" s="90" t="s">
        <v>377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 t="s">
        <v>376</v>
      </c>
      <c r="CH1" s="90"/>
      <c r="CI1" s="90"/>
      <c r="CJ1" s="90"/>
      <c r="CK1" s="90"/>
      <c r="CL1" s="90"/>
      <c r="CM1" s="90"/>
      <c r="CR1" s="90"/>
      <c r="CS1" s="90"/>
    </row>
    <row r="2" spans="1:98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70" t="s">
        <v>300</v>
      </c>
      <c r="J2" s="70" t="s">
        <v>301</v>
      </c>
      <c r="K2" s="70" t="s">
        <v>302</v>
      </c>
      <c r="L2" s="70" t="s">
        <v>303</v>
      </c>
      <c r="M2" s="70" t="s">
        <v>304</v>
      </c>
      <c r="N2" s="70" t="s">
        <v>305</v>
      </c>
      <c r="O2" s="70" t="s">
        <v>306</v>
      </c>
      <c r="P2" s="90"/>
      <c r="Q2" s="90" t="s">
        <v>307</v>
      </c>
      <c r="R2" s="71" t="s">
        <v>308</v>
      </c>
      <c r="S2" s="90" t="s">
        <v>35</v>
      </c>
      <c r="T2" s="90" t="s">
        <v>37</v>
      </c>
      <c r="U2" s="90" t="s">
        <v>39</v>
      </c>
      <c r="V2" s="90" t="s">
        <v>41</v>
      </c>
      <c r="W2" s="90" t="s">
        <v>43</v>
      </c>
      <c r="X2" s="90" t="s">
        <v>309</v>
      </c>
      <c r="Y2" s="90" t="s">
        <v>45</v>
      </c>
      <c r="Z2" s="90" t="s">
        <v>47</v>
      </c>
      <c r="AA2" s="90" t="s">
        <v>49</v>
      </c>
      <c r="AB2" s="90" t="s">
        <v>53</v>
      </c>
      <c r="AC2" s="90" t="s">
        <v>55</v>
      </c>
      <c r="AD2" s="90" t="s">
        <v>57</v>
      </c>
      <c r="AE2" s="90" t="s">
        <v>59</v>
      </c>
      <c r="AF2" s="90" t="s">
        <v>61</v>
      </c>
      <c r="AG2" s="90" t="s">
        <v>310</v>
      </c>
      <c r="AH2" s="90" t="s">
        <v>63</v>
      </c>
      <c r="AI2" s="90" t="s">
        <v>65</v>
      </c>
      <c r="AJ2" s="90" t="s">
        <v>378</v>
      </c>
      <c r="AK2" s="90" t="s">
        <v>69</v>
      </c>
      <c r="AL2" s="90" t="s">
        <v>71</v>
      </c>
      <c r="AM2" s="90" t="s">
        <v>73</v>
      </c>
      <c r="AN2" s="90" t="s">
        <v>311</v>
      </c>
      <c r="AO2" s="90" t="s">
        <v>75</v>
      </c>
      <c r="AP2" s="90" t="s">
        <v>77</v>
      </c>
      <c r="AQ2" s="90" t="s">
        <v>79</v>
      </c>
      <c r="AR2" s="90" t="s">
        <v>81</v>
      </c>
      <c r="AS2" s="90" t="s">
        <v>83</v>
      </c>
      <c r="AT2" s="90" t="s">
        <v>312</v>
      </c>
      <c r="AU2" s="90" t="s">
        <v>85</v>
      </c>
      <c r="AV2" s="90" t="s">
        <v>87</v>
      </c>
      <c r="AW2" s="90" t="s">
        <v>160</v>
      </c>
      <c r="AX2" s="90" t="s">
        <v>91</v>
      </c>
      <c r="AY2" s="90" t="s">
        <v>93</v>
      </c>
      <c r="AZ2" s="90" t="s">
        <v>95</v>
      </c>
      <c r="BA2" s="90" t="s">
        <v>97</v>
      </c>
      <c r="BB2" s="90" t="s">
        <v>99</v>
      </c>
      <c r="BC2" s="90" t="s">
        <v>101</v>
      </c>
      <c r="BD2" s="90" t="s">
        <v>103</v>
      </c>
      <c r="BE2" s="90" t="s">
        <v>105</v>
      </c>
      <c r="BF2" s="90" t="s">
        <v>107</v>
      </c>
      <c r="BG2" s="90" t="s">
        <v>109</v>
      </c>
      <c r="BH2" s="90" t="s">
        <v>161</v>
      </c>
      <c r="BI2" s="90" t="s">
        <v>162</v>
      </c>
      <c r="BJ2" s="90" t="s">
        <v>111</v>
      </c>
      <c r="BK2" s="90" t="s">
        <v>113</v>
      </c>
      <c r="BL2" s="90" t="s">
        <v>115</v>
      </c>
      <c r="BM2" s="90" t="s">
        <v>117</v>
      </c>
      <c r="BN2" s="90" t="s">
        <v>119</v>
      </c>
      <c r="BO2" s="90" t="s">
        <v>121</v>
      </c>
      <c r="BP2" s="90" t="s">
        <v>123</v>
      </c>
      <c r="BQ2" s="90" t="s">
        <v>125</v>
      </c>
      <c r="BR2" s="90" t="s">
        <v>127</v>
      </c>
      <c r="BS2" s="90" t="s">
        <v>129</v>
      </c>
      <c r="BT2" s="90" t="s">
        <v>131</v>
      </c>
      <c r="BU2" s="90" t="s">
        <v>133</v>
      </c>
      <c r="BV2" s="90" t="s">
        <v>135</v>
      </c>
      <c r="BW2" s="90" t="s">
        <v>139</v>
      </c>
      <c r="BX2" s="90" t="s">
        <v>141</v>
      </c>
      <c r="BY2" s="90" t="s">
        <v>143</v>
      </c>
      <c r="BZ2" s="90" t="s">
        <v>145</v>
      </c>
      <c r="CA2" s="90" t="s">
        <v>147</v>
      </c>
      <c r="CB2" s="90" t="s">
        <v>149</v>
      </c>
      <c r="CC2" s="90" t="s">
        <v>151</v>
      </c>
      <c r="CD2" s="90" t="s">
        <v>153</v>
      </c>
      <c r="CE2" s="90" t="s">
        <v>155</v>
      </c>
      <c r="CF2" s="90"/>
      <c r="CG2" s="90" t="s">
        <v>53</v>
      </c>
      <c r="CH2" s="90" t="s">
        <v>81</v>
      </c>
      <c r="CI2" s="90" t="s">
        <v>160</v>
      </c>
      <c r="CJ2" s="90" t="s">
        <v>161</v>
      </c>
      <c r="CK2" s="90" t="s">
        <v>162</v>
      </c>
      <c r="CL2" s="90" t="s">
        <v>139</v>
      </c>
      <c r="CM2" s="90" t="s">
        <v>163</v>
      </c>
      <c r="CN2" s="55" t="s">
        <v>300</v>
      </c>
      <c r="CO2" s="55" t="s">
        <v>301</v>
      </c>
      <c r="CP2" s="55" t="s">
        <v>302</v>
      </c>
      <c r="CQ2" s="55" t="s">
        <v>303</v>
      </c>
      <c r="CR2" s="90" t="s">
        <v>304</v>
      </c>
      <c r="CS2" s="90" t="s">
        <v>305</v>
      </c>
      <c r="CT2" s="55" t="s">
        <v>306</v>
      </c>
    </row>
    <row r="3" spans="1:98" x14ac:dyDescent="0.25">
      <c r="A3" s="90" t="s">
        <v>165</v>
      </c>
      <c r="B3" s="73">
        <v>23527.953937000009</v>
      </c>
      <c r="C3" s="73">
        <v>388.86098899999996</v>
      </c>
      <c r="D3" s="73">
        <v>460.36859799999979</v>
      </c>
      <c r="E3" s="73">
        <v>2517.9062650000005</v>
      </c>
      <c r="F3" s="73">
        <v>2133.8188480000008</v>
      </c>
      <c r="G3" s="73">
        <v>219.41863600000036</v>
      </c>
      <c r="H3" s="73">
        <v>5589.8764750000028</v>
      </c>
      <c r="I3" s="73">
        <v>213.62977499999946</v>
      </c>
      <c r="J3" s="73">
        <v>123.29102800000005</v>
      </c>
      <c r="K3" s="73">
        <v>442.72696900000034</v>
      </c>
      <c r="L3" s="73">
        <v>292.53606299999961</v>
      </c>
      <c r="M3" s="73">
        <v>65.232167999999916</v>
      </c>
      <c r="N3" s="73">
        <v>15.691590000000046</v>
      </c>
      <c r="O3" s="73">
        <v>62.093878999999902</v>
      </c>
      <c r="P3" s="90"/>
      <c r="Q3" s="90" t="s">
        <v>165</v>
      </c>
      <c r="R3" s="73">
        <v>335.72283527974747</v>
      </c>
      <c r="S3" s="73">
        <v>51.326199493747154</v>
      </c>
      <c r="T3" s="73">
        <v>65.228738228215093</v>
      </c>
      <c r="U3" s="73">
        <v>213.61852068064491</v>
      </c>
      <c r="V3" s="73">
        <v>213.61852068064491</v>
      </c>
      <c r="W3" s="73">
        <v>109.64316891254816</v>
      </c>
      <c r="X3" s="73">
        <v>112.3651794731329</v>
      </c>
      <c r="Y3" s="73">
        <v>123.28461254624098</v>
      </c>
      <c r="Z3" s="73">
        <v>15.690777355125222</v>
      </c>
      <c r="AA3" s="73">
        <v>468.86845137394909</v>
      </c>
      <c r="AB3" s="73">
        <v>23526.775833731823</v>
      </c>
      <c r="AC3" s="73">
        <v>181.72498181044418</v>
      </c>
      <c r="AD3" s="73">
        <v>84.620504495548218</v>
      </c>
      <c r="AE3" s="73">
        <v>32.877333842622569</v>
      </c>
      <c r="AF3" s="73">
        <v>3.744600180876966</v>
      </c>
      <c r="AG3" s="73">
        <v>65.199664489340336</v>
      </c>
      <c r="AH3" s="73">
        <v>442.70379564855119</v>
      </c>
      <c r="AI3" s="73">
        <v>442.70379564855119</v>
      </c>
      <c r="AJ3" s="73">
        <v>3948652.719939373</v>
      </c>
      <c r="AK3" s="73">
        <v>0</v>
      </c>
      <c r="AL3" s="73">
        <v>47.393740275439747</v>
      </c>
      <c r="AM3" s="73">
        <v>10.266775615774172</v>
      </c>
      <c r="AN3" s="73">
        <v>508.72246298238065</v>
      </c>
      <c r="AO3" s="73">
        <v>66.846607449464003</v>
      </c>
      <c r="AP3" s="73">
        <v>292.52161124016772</v>
      </c>
      <c r="AQ3" s="73">
        <v>62.090652812320755</v>
      </c>
      <c r="AR3" s="73">
        <v>388.84146059855493</v>
      </c>
      <c r="AS3" s="73">
        <v>0</v>
      </c>
      <c r="AT3" s="73">
        <v>5748.7299552792438</v>
      </c>
      <c r="AU3" s="73">
        <v>414.30936261446124</v>
      </c>
      <c r="AV3" s="73">
        <v>46.03439475906238</v>
      </c>
      <c r="AW3" s="73">
        <v>460.34375737352377</v>
      </c>
      <c r="AX3" s="73">
        <v>0</v>
      </c>
      <c r="AY3" s="73">
        <v>230.51191418921172</v>
      </c>
      <c r="AZ3" s="73">
        <v>5.9842389401279783E-2</v>
      </c>
      <c r="BA3" s="73">
        <v>1413.150782254045</v>
      </c>
      <c r="BB3" s="73">
        <v>2.4888254401252228E-2</v>
      </c>
      <c r="BC3" s="73">
        <v>7.2142235553938834</v>
      </c>
      <c r="BD3" s="73">
        <v>77.220356303179628</v>
      </c>
      <c r="BE3" s="73">
        <v>2.3123465129493981E-2</v>
      </c>
      <c r="BF3" s="73">
        <v>0</v>
      </c>
      <c r="BG3" s="73">
        <v>1.7476920611562139</v>
      </c>
      <c r="BH3" s="73">
        <v>2517.8942006672637</v>
      </c>
      <c r="BI3" s="73">
        <v>2133.8262376376724</v>
      </c>
      <c r="BJ3" s="73">
        <v>384.06796302959128</v>
      </c>
      <c r="BK3" s="73">
        <v>2.2916526080126981E-2</v>
      </c>
      <c r="BL3" s="73">
        <v>4.0927857433709774E-3</v>
      </c>
      <c r="BM3" s="73">
        <v>10.739684567646067</v>
      </c>
      <c r="BN3" s="73">
        <v>1.0720481736470511</v>
      </c>
      <c r="BO3" s="73">
        <v>831.65729338448045</v>
      </c>
      <c r="BP3" s="73">
        <v>5.5190796267574962</v>
      </c>
      <c r="BQ3" s="73">
        <v>2.4789983438879619</v>
      </c>
      <c r="BR3" s="73">
        <v>1188.0648154047965</v>
      </c>
      <c r="BS3" s="73">
        <v>31.906609654479542</v>
      </c>
      <c r="BT3" s="73">
        <v>4.3464114220362997E-2</v>
      </c>
      <c r="BU3" s="73">
        <v>7.9299782776390737</v>
      </c>
      <c r="BV3" s="73">
        <v>3.740404112612089E-3</v>
      </c>
      <c r="BW3" s="73">
        <v>219.40707531098948</v>
      </c>
      <c r="BX3" s="73">
        <v>1366.8099176015355</v>
      </c>
      <c r="BY3" s="73">
        <v>0</v>
      </c>
      <c r="BZ3" s="73">
        <v>167.16256453541303</v>
      </c>
      <c r="CA3" s="73">
        <v>225.90326360996133</v>
      </c>
      <c r="CB3" s="73">
        <v>0</v>
      </c>
      <c r="CC3" s="73">
        <v>872.97726497061149</v>
      </c>
      <c r="CD3" s="73">
        <v>5589.5960803364269</v>
      </c>
      <c r="CE3" s="73">
        <v>153.93818089890067</v>
      </c>
      <c r="CF3" s="73"/>
      <c r="CG3" s="40">
        <f t="shared" ref="CG3:CG34" si="0">(AB3-B3)/(B3+1E-50)</f>
        <v>-5.0072491273193544E-5</v>
      </c>
      <c r="CH3" s="40">
        <f t="shared" ref="CH3:CH34" si="1">(AR3-C3)/(C3+1E-50)</f>
        <v>-5.0219492305589525E-5</v>
      </c>
      <c r="CI3" s="40">
        <f t="shared" ref="CI3:CI34" si="2">(AW3-D3)/(D3+1E-50)</f>
        <v>-5.3958125258622872E-5</v>
      </c>
      <c r="CJ3" s="40">
        <f t="shared" ref="CJ3:CJ34" si="3">(BH3-E3)/(E3+1E-50)</f>
        <v>-4.7914145592020491E-6</v>
      </c>
      <c r="CK3" s="40">
        <f t="shared" ref="CK3:CK34" si="4">(BI3-F3)/(F3+1E-50)</f>
        <v>3.4631045079333921E-6</v>
      </c>
      <c r="CL3" s="40">
        <f t="shared" ref="CL3:CL34" si="5">(BW3-G3)/(G3+1E-50)</f>
        <v>-5.2687817323219086E-5</v>
      </c>
      <c r="CM3" s="40">
        <f t="shared" ref="CM3:CM34" si="6">(CD3-H3)/(H3+1E-50)</f>
        <v>-5.0161155587228237E-5</v>
      </c>
      <c r="CN3" s="78">
        <f t="shared" ref="CN3:CN34" si="7">(V3-I3)/(I3+1E-50)</f>
        <v>-5.2681417440753066E-5</v>
      </c>
      <c r="CO3" s="78">
        <f t="shared" ref="CO3:CO34" si="8">(Y3-J3)/(J3+1E-50)</f>
        <v>-5.2035041504198176E-5</v>
      </c>
      <c r="CP3" s="78">
        <f t="shared" ref="CP3:CP34" si="9">(AI3-K3)/(K3+1E-50)</f>
        <v>-5.234230817582114E-5</v>
      </c>
      <c r="CQ3" s="78">
        <f t="shared" ref="CQ3:CQ34" si="10">(AP3-L3)/(L3+1E-50)</f>
        <v>-4.9401635079432426E-5</v>
      </c>
      <c r="CR3" s="77">
        <f>(T3-M3)/(M3+1E-50)</f>
        <v>-5.2577921138897182E-5</v>
      </c>
      <c r="CS3" s="77">
        <f>(Z3-N3)/(N3+1E-50)</f>
        <v>-5.178856156855829E-5</v>
      </c>
      <c r="CT3" s="78">
        <f t="shared" ref="CT3:CT34" si="11">(AQ3-O3)/(O3+1E-50)</f>
        <v>-5.1956613616402097E-5</v>
      </c>
    </row>
    <row r="4" spans="1:98" x14ac:dyDescent="0.25">
      <c r="A4" s="90" t="s">
        <v>167</v>
      </c>
      <c r="B4" s="73">
        <v>171316.16403399938</v>
      </c>
      <c r="C4" s="73">
        <v>2816.6197149998325</v>
      </c>
      <c r="D4" s="73">
        <v>2588.7724790000143</v>
      </c>
      <c r="E4" s="73">
        <v>17652.143421999885</v>
      </c>
      <c r="F4" s="73">
        <v>14959.443331000291</v>
      </c>
      <c r="G4" s="73">
        <v>1364.2501209999655</v>
      </c>
      <c r="H4" s="73">
        <v>40488.917524997814</v>
      </c>
      <c r="I4" s="73">
        <v>1167.9744770000239</v>
      </c>
      <c r="J4" s="73">
        <v>313.59753999999356</v>
      </c>
      <c r="K4" s="73">
        <v>1750.5692299999005</v>
      </c>
      <c r="L4" s="73">
        <v>1605.6171849999951</v>
      </c>
      <c r="M4" s="73">
        <v>356.80360700001148</v>
      </c>
      <c r="N4" s="73">
        <v>189.55192000000125</v>
      </c>
      <c r="O4" s="73">
        <v>338.68494200002192</v>
      </c>
      <c r="P4" s="90"/>
      <c r="Q4" s="90" t="s">
        <v>167</v>
      </c>
      <c r="R4" s="73">
        <v>3271.0510318962424</v>
      </c>
      <c r="S4" s="73">
        <v>565.49327838296949</v>
      </c>
      <c r="T4" s="73">
        <v>356.80354307101396</v>
      </c>
      <c r="U4" s="73">
        <v>1167.9740148239164</v>
      </c>
      <c r="V4" s="73">
        <v>1167.9740148239164</v>
      </c>
      <c r="W4" s="73">
        <v>918.00650769319611</v>
      </c>
      <c r="X4" s="73">
        <v>51.186536771857476</v>
      </c>
      <c r="Y4" s="73">
        <v>313.59742515004177</v>
      </c>
      <c r="Z4" s="73">
        <v>189.55184638049175</v>
      </c>
      <c r="AA4" s="73">
        <v>4132.8417762319259</v>
      </c>
      <c r="AB4" s="73">
        <v>171316.11299390439</v>
      </c>
      <c r="AC4" s="73">
        <v>1359.2862097486907</v>
      </c>
      <c r="AD4" s="73">
        <v>545.80225284796393</v>
      </c>
      <c r="AE4" s="73">
        <v>388.36060265374334</v>
      </c>
      <c r="AF4" s="73">
        <v>234.85506868792712</v>
      </c>
      <c r="AG4" s="73">
        <v>370.01233317681476</v>
      </c>
      <c r="AH4" s="73">
        <v>1750.5688728429923</v>
      </c>
      <c r="AI4" s="73">
        <v>1750.5688728429923</v>
      </c>
      <c r="AJ4" s="73">
        <v>24552301.028562751</v>
      </c>
      <c r="AK4" s="73">
        <v>0</v>
      </c>
      <c r="AL4" s="73">
        <v>537.57909796188835</v>
      </c>
      <c r="AM4" s="73">
        <v>94.462005662096018</v>
      </c>
      <c r="AN4" s="73">
        <v>4114.5454506024626</v>
      </c>
      <c r="AO4" s="73">
        <v>653.24842980246171</v>
      </c>
      <c r="AP4" s="73">
        <v>1605.6217484189074</v>
      </c>
      <c r="AQ4" s="73">
        <v>338.684957546573</v>
      </c>
      <c r="AR4" s="73">
        <v>2816.6190334685862</v>
      </c>
      <c r="AS4" s="73">
        <v>0</v>
      </c>
      <c r="AT4" s="73">
        <v>41794.356438287679</v>
      </c>
      <c r="AU4" s="73">
        <v>2329.894323883399</v>
      </c>
      <c r="AV4" s="73">
        <v>258.87715287725433</v>
      </c>
      <c r="AW4" s="73">
        <v>2588.7714767606526</v>
      </c>
      <c r="AX4" s="73">
        <v>0</v>
      </c>
      <c r="AY4" s="73">
        <v>2154.4974771390321</v>
      </c>
      <c r="AZ4" s="73">
        <v>5.9099223549518499E-2</v>
      </c>
      <c r="BA4" s="73">
        <v>11768.122356580563</v>
      </c>
      <c r="BB4" s="73">
        <v>0</v>
      </c>
      <c r="BC4" s="73">
        <v>109.88635962863147</v>
      </c>
      <c r="BD4" s="73">
        <v>1318.5260551065119</v>
      </c>
      <c r="BE4" s="73">
        <v>0.17419321548261923</v>
      </c>
      <c r="BF4" s="73">
        <v>0</v>
      </c>
      <c r="BG4" s="73">
        <v>133.02366415560218</v>
      </c>
      <c r="BH4" s="73">
        <v>17651.59746297801</v>
      </c>
      <c r="BI4" s="73">
        <v>14958.897992104818</v>
      </c>
      <c r="BJ4" s="73">
        <v>2692.6994708731941</v>
      </c>
      <c r="BK4" s="73">
        <v>5.1466964771760972</v>
      </c>
      <c r="BL4" s="73">
        <v>5.8171192692207233E-2</v>
      </c>
      <c r="BM4" s="73">
        <v>77.821615437446638</v>
      </c>
      <c r="BN4" s="73">
        <v>59.85768466320544</v>
      </c>
      <c r="BO4" s="73">
        <v>5396.4318853106079</v>
      </c>
      <c r="BP4" s="73">
        <v>24.490265869034435</v>
      </c>
      <c r="BQ4" s="73">
        <v>30.733425558193737</v>
      </c>
      <c r="BR4" s="73">
        <v>7709.1490222424281</v>
      </c>
      <c r="BS4" s="73">
        <v>200.73851410454262</v>
      </c>
      <c r="BT4" s="73">
        <v>1.0258134347211427</v>
      </c>
      <c r="BU4" s="73">
        <v>92.433984196619235</v>
      </c>
      <c r="BV4" s="73">
        <v>8.0056392913749691E-2</v>
      </c>
      <c r="BW4" s="73">
        <v>1364.2497277707196</v>
      </c>
      <c r="BX4" s="73">
        <v>11034.827540257962</v>
      </c>
      <c r="BY4" s="73">
        <v>0</v>
      </c>
      <c r="BZ4" s="73">
        <v>583.94637111411816</v>
      </c>
      <c r="CA4" s="73">
        <v>1817.7245727993895</v>
      </c>
      <c r="CB4" s="73">
        <v>0</v>
      </c>
      <c r="CC4" s="73">
        <v>6239.6333855743178</v>
      </c>
      <c r="CD4" s="73">
        <v>40488.906861044867</v>
      </c>
      <c r="CE4" s="73">
        <v>1371.4813402130462</v>
      </c>
      <c r="CF4" s="73"/>
      <c r="CG4" s="40">
        <f t="shared" si="0"/>
        <v>-2.9792924254341168E-7</v>
      </c>
      <c r="CH4" s="40">
        <f t="shared" si="1"/>
        <v>-2.4196778949993183E-7</v>
      </c>
      <c r="CI4" s="40">
        <f t="shared" si="2"/>
        <v>-3.8714849212378598E-7</v>
      </c>
      <c r="CJ4" s="40">
        <f t="shared" si="3"/>
        <v>-3.092876648587994E-5</v>
      </c>
      <c r="CK4" s="40">
        <f t="shared" si="4"/>
        <v>-3.6454491213836351E-5</v>
      </c>
      <c r="CL4" s="40">
        <f t="shared" si="5"/>
        <v>-2.8823838081319747E-7</v>
      </c>
      <c r="CM4" s="40">
        <f t="shared" si="6"/>
        <v>-2.6337955172717374E-7</v>
      </c>
      <c r="CN4" s="78">
        <f t="shared" si="7"/>
        <v>-3.9570736910536822E-7</v>
      </c>
      <c r="CO4" s="78">
        <f t="shared" si="8"/>
        <v>-3.662335864794971E-7</v>
      </c>
      <c r="CP4" s="78">
        <f t="shared" si="9"/>
        <v>-2.0402329829262248E-7</v>
      </c>
      <c r="CQ4" s="78">
        <f t="shared" si="10"/>
        <v>2.8421587380506637E-6</v>
      </c>
      <c r="CR4" s="77">
        <f t="shared" ref="CR4:CR51" si="12">(T4-M4)/(M4+1E-50)</f>
        <v>-1.7917138802837917E-7</v>
      </c>
      <c r="CS4" s="77">
        <f t="shared" ref="CS4:CS51" si="13">(Z4-N4)/(N4+1E-50)</f>
        <v>-3.8838704188819405E-7</v>
      </c>
      <c r="CT4" s="78">
        <f t="shared" si="11"/>
        <v>4.5902693491857251E-8</v>
      </c>
    </row>
    <row r="5" spans="1:98" x14ac:dyDescent="0.25">
      <c r="A5" s="90" t="s">
        <v>168</v>
      </c>
      <c r="B5" s="73">
        <v>65680.611767000009</v>
      </c>
      <c r="C5" s="73">
        <v>1082.5140840000001</v>
      </c>
      <c r="D5" s="73">
        <v>1129.1807069999988</v>
      </c>
      <c r="E5" s="73">
        <v>6889.6832910000112</v>
      </c>
      <c r="F5" s="73">
        <v>5838.7146909999919</v>
      </c>
      <c r="G5" s="73">
        <v>564.83119199999953</v>
      </c>
      <c r="H5" s="73">
        <v>15561.139689000005</v>
      </c>
      <c r="I5" s="73">
        <v>549.9294349999991</v>
      </c>
      <c r="J5" s="73">
        <v>317.37797899999941</v>
      </c>
      <c r="K5" s="73">
        <v>1139.6753820000004</v>
      </c>
      <c r="L5" s="73">
        <v>753.05132699999808</v>
      </c>
      <c r="M5" s="73">
        <v>167.92177400000011</v>
      </c>
      <c r="N5" s="73">
        <v>40.393556000000032</v>
      </c>
      <c r="O5" s="73">
        <v>159.84312500000013</v>
      </c>
      <c r="P5" s="90"/>
      <c r="Q5" s="90" t="s">
        <v>168</v>
      </c>
      <c r="R5" s="73">
        <v>952.54489837780307</v>
      </c>
      <c r="S5" s="73">
        <v>145.62756106880582</v>
      </c>
      <c r="T5" s="73">
        <v>167.92120763756009</v>
      </c>
      <c r="U5" s="73">
        <v>549.92753930092272</v>
      </c>
      <c r="V5" s="73">
        <v>549.92753930092272</v>
      </c>
      <c r="W5" s="73">
        <v>311.09025488053709</v>
      </c>
      <c r="X5" s="73">
        <v>318.81328055451303</v>
      </c>
      <c r="Y5" s="73">
        <v>317.37689449377211</v>
      </c>
      <c r="Z5" s="73">
        <v>40.393416094476862</v>
      </c>
      <c r="AA5" s="73">
        <v>1330.3182950420126</v>
      </c>
      <c r="AB5" s="73">
        <v>65680.408677568514</v>
      </c>
      <c r="AC5" s="73">
        <v>515.60749899491213</v>
      </c>
      <c r="AD5" s="73">
        <v>240.0933554947807</v>
      </c>
      <c r="AE5" s="73">
        <v>93.28270001850197</v>
      </c>
      <c r="AF5" s="73">
        <v>10.624535346872053</v>
      </c>
      <c r="AG5" s="73">
        <v>184.99065542933909</v>
      </c>
      <c r="AH5" s="73">
        <v>1139.6715556497868</v>
      </c>
      <c r="AI5" s="73">
        <v>1139.6715556497868</v>
      </c>
      <c r="AJ5" s="73">
        <v>10165187.612747015</v>
      </c>
      <c r="AK5" s="73">
        <v>0</v>
      </c>
      <c r="AL5" s="73">
        <v>134.46995622103867</v>
      </c>
      <c r="AM5" s="73">
        <v>29.129894453361665</v>
      </c>
      <c r="AN5" s="73">
        <v>1443.3960386328047</v>
      </c>
      <c r="AO5" s="73">
        <v>189.66358513700069</v>
      </c>
      <c r="AP5" s="73">
        <v>753.05105818089817</v>
      </c>
      <c r="AQ5" s="73">
        <v>159.84267965377438</v>
      </c>
      <c r="AR5" s="73">
        <v>1082.5106310375506</v>
      </c>
      <c r="AS5" s="73">
        <v>0</v>
      </c>
      <c r="AT5" s="73">
        <v>16012.601643876391</v>
      </c>
      <c r="AU5" s="73">
        <v>1016.2588226926149</v>
      </c>
      <c r="AV5" s="73">
        <v>112.91766172588829</v>
      </c>
      <c r="AW5" s="73">
        <v>1129.1764844185029</v>
      </c>
      <c r="AX5" s="73">
        <v>0</v>
      </c>
      <c r="AY5" s="73">
        <v>654.03029602358401</v>
      </c>
      <c r="AZ5" s="73">
        <v>0.16268471248973476</v>
      </c>
      <c r="BA5" s="73">
        <v>4009.5263121382623</v>
      </c>
      <c r="BB5" s="73">
        <v>6.8375378164321488E-2</v>
      </c>
      <c r="BC5" s="73">
        <v>19.552817892160917</v>
      </c>
      <c r="BD5" s="73">
        <v>209.49397612725082</v>
      </c>
      <c r="BE5" s="73">
        <v>6.6185122174639135E-2</v>
      </c>
      <c r="BF5" s="73">
        <v>0</v>
      </c>
      <c r="BG5" s="73">
        <v>4.7356632164332524</v>
      </c>
      <c r="BH5" s="73">
        <v>6889.9741235923138</v>
      </c>
      <c r="BI5" s="73">
        <v>5839.0089442738727</v>
      </c>
      <c r="BJ5" s="73">
        <v>1050.9651793184412</v>
      </c>
      <c r="BK5" s="73">
        <v>6.2680955649619424E-2</v>
      </c>
      <c r="BL5" s="73">
        <v>1.1379459367163258E-2</v>
      </c>
      <c r="BM5" s="73">
        <v>31.093626123668276</v>
      </c>
      <c r="BN5" s="73">
        <v>2.8959180484686144</v>
      </c>
      <c r="BO5" s="73">
        <v>2276.0153023253251</v>
      </c>
      <c r="BP5" s="73">
        <v>15.005281286396931</v>
      </c>
      <c r="BQ5" s="73">
        <v>6.7467941861913525</v>
      </c>
      <c r="BR5" s="73">
        <v>3251.4002394991103</v>
      </c>
      <c r="BS5" s="73">
        <v>90.528397598432932</v>
      </c>
      <c r="BT5" s="73">
        <v>0.11824059426688052</v>
      </c>
      <c r="BU5" s="73">
        <v>21.569250636309018</v>
      </c>
      <c r="BV5" s="73">
        <v>1.0528710447152454E-2</v>
      </c>
      <c r="BW5" s="73">
        <v>564.82915948037044</v>
      </c>
      <c r="BX5" s="73">
        <v>3878.0435846838136</v>
      </c>
      <c r="BY5" s="73">
        <v>0</v>
      </c>
      <c r="BZ5" s="73">
        <v>474.28980432059558</v>
      </c>
      <c r="CA5" s="73">
        <v>640.95426961501801</v>
      </c>
      <c r="CB5" s="73">
        <v>0</v>
      </c>
      <c r="CC5" s="73">
        <v>2476.8941966301686</v>
      </c>
      <c r="CD5" s="73">
        <v>15561.090382777495</v>
      </c>
      <c r="CE5" s="73">
        <v>436.76795716839666</v>
      </c>
      <c r="CF5" s="73"/>
      <c r="CG5" s="40">
        <f t="shared" si="0"/>
        <v>-3.0920758201249496E-6</v>
      </c>
      <c r="CH5" s="40">
        <f t="shared" si="1"/>
        <v>-3.189762147705021E-6</v>
      </c>
      <c r="CI5" s="40">
        <f t="shared" si="2"/>
        <v>-3.7395090703792988E-6</v>
      </c>
      <c r="CJ5" s="40">
        <f t="shared" si="3"/>
        <v>4.2212766540744191E-5</v>
      </c>
      <c r="CK5" s="40">
        <f t="shared" si="4"/>
        <v>5.0396926284869828E-5</v>
      </c>
      <c r="CL5" s="40">
        <f t="shared" si="5"/>
        <v>-3.5984550036976319E-6</v>
      </c>
      <c r="CM5" s="40">
        <f t="shared" si="6"/>
        <v>-3.1685482873307157E-6</v>
      </c>
      <c r="CN5" s="78">
        <f t="shared" si="7"/>
        <v>-3.4471678650651415E-6</v>
      </c>
      <c r="CO5" s="78">
        <f t="shared" si="8"/>
        <v>-3.4170808911118872E-6</v>
      </c>
      <c r="CP5" s="78">
        <f t="shared" si="9"/>
        <v>-3.3574035852586445E-6</v>
      </c>
      <c r="CQ5" s="78">
        <f t="shared" si="10"/>
        <v>-3.5697314416280637E-7</v>
      </c>
      <c r="CR5" s="77">
        <f t="shared" si="12"/>
        <v>-3.3727754688061692E-6</v>
      </c>
      <c r="CS5" s="77">
        <f t="shared" si="13"/>
        <v>-3.4635604542990459E-6</v>
      </c>
      <c r="CT5" s="78">
        <f t="shared" si="11"/>
        <v>-2.786145639644365E-6</v>
      </c>
    </row>
    <row r="6" spans="1:98" x14ac:dyDescent="0.25">
      <c r="A6" s="90" t="s">
        <v>169</v>
      </c>
      <c r="B6" s="73">
        <v>3466444.1062879502</v>
      </c>
      <c r="C6" s="73">
        <v>56887.466608999726</v>
      </c>
      <c r="D6" s="73">
        <v>46998.133542001269</v>
      </c>
      <c r="E6" s="73">
        <v>352369.04719299846</v>
      </c>
      <c r="F6" s="73">
        <v>298617.83668799605</v>
      </c>
      <c r="G6" s="73">
        <v>25958.286344999913</v>
      </c>
      <c r="H6" s="73">
        <v>817757.33024297678</v>
      </c>
      <c r="I6" s="73">
        <v>22223.65199300052</v>
      </c>
      <c r="J6" s="73">
        <v>5966.970513000032</v>
      </c>
      <c r="K6" s="73">
        <v>33308.957577000117</v>
      </c>
      <c r="L6" s="73">
        <v>30550.89100600038</v>
      </c>
      <c r="M6" s="73">
        <v>6789.0867730000455</v>
      </c>
      <c r="N6" s="73">
        <v>3606.7022500001244</v>
      </c>
      <c r="O6" s="73">
        <v>6444.3283870000168</v>
      </c>
      <c r="P6" s="90"/>
      <c r="Q6" s="90" t="s">
        <v>169</v>
      </c>
      <c r="R6" s="73">
        <v>66629.200417349071</v>
      </c>
      <c r="S6" s="73">
        <v>11518.736524205491</v>
      </c>
      <c r="T6" s="73">
        <v>6789.3603352443761</v>
      </c>
      <c r="U6" s="73">
        <v>22224.54684028064</v>
      </c>
      <c r="V6" s="73">
        <v>22224.54684028064</v>
      </c>
      <c r="W6" s="73">
        <v>18699.203426641674</v>
      </c>
      <c r="X6" s="73">
        <v>1042.6366703602048</v>
      </c>
      <c r="Y6" s="73">
        <v>5967.2104339191328</v>
      </c>
      <c r="Z6" s="73">
        <v>3606.8474532732457</v>
      </c>
      <c r="AA6" s="73">
        <v>84183.334845138364</v>
      </c>
      <c r="AB6" s="73">
        <v>3466586.8984655803</v>
      </c>
      <c r="AC6" s="73">
        <v>27687.785303766621</v>
      </c>
      <c r="AD6" s="73">
        <v>11117.639843836776</v>
      </c>
      <c r="AE6" s="73">
        <v>7910.656880682981</v>
      </c>
      <c r="AF6" s="73">
        <v>4783.8460296849853</v>
      </c>
      <c r="AG6" s="73">
        <v>7536.9145895836</v>
      </c>
      <c r="AH6" s="73">
        <v>33310.300549867323</v>
      </c>
      <c r="AI6" s="73">
        <v>33310.300549867323</v>
      </c>
      <c r="AJ6" s="73">
        <v>467188005.54550982</v>
      </c>
      <c r="AK6" s="73">
        <v>0</v>
      </c>
      <c r="AL6" s="73">
        <v>10950.138581596337</v>
      </c>
      <c r="AM6" s="73">
        <v>1924.1297255691013</v>
      </c>
      <c r="AN6" s="73">
        <v>83810.658397966632</v>
      </c>
      <c r="AO6" s="73">
        <v>13306.252325642447</v>
      </c>
      <c r="AP6" s="73">
        <v>30552.215618108814</v>
      </c>
      <c r="AQ6" s="73">
        <v>6444.5873105990886</v>
      </c>
      <c r="AR6" s="73">
        <v>56889.807183263045</v>
      </c>
      <c r="AS6" s="73">
        <v>0</v>
      </c>
      <c r="AT6" s="73">
        <v>844382.59520268801</v>
      </c>
      <c r="AU6" s="73">
        <v>42299.991119090708</v>
      </c>
      <c r="AV6" s="73">
        <v>4699.998953769802</v>
      </c>
      <c r="AW6" s="73">
        <v>46999.990072860506</v>
      </c>
      <c r="AX6" s="73">
        <v>0</v>
      </c>
      <c r="AY6" s="73">
        <v>43885.732004510945</v>
      </c>
      <c r="AZ6" s="73">
        <v>1.2577058658010916</v>
      </c>
      <c r="BA6" s="73">
        <v>239709.10305475269</v>
      </c>
      <c r="BB6" s="73">
        <v>0</v>
      </c>
      <c r="BC6" s="73">
        <v>2146.1751259202588</v>
      </c>
      <c r="BD6" s="73">
        <v>25828.92793893825</v>
      </c>
      <c r="BE6" s="73">
        <v>3.4374072581456598</v>
      </c>
      <c r="BF6" s="73">
        <v>0</v>
      </c>
      <c r="BG6" s="73">
        <v>2596.175740339324</v>
      </c>
      <c r="BH6" s="73">
        <v>352372.60586388921</v>
      </c>
      <c r="BI6" s="73">
        <v>298619.19188608491</v>
      </c>
      <c r="BJ6" s="73">
        <v>53753.413977804412</v>
      </c>
      <c r="BK6" s="73">
        <v>101.12094009923443</v>
      </c>
      <c r="BL6" s="73">
        <v>1.1351852838867154</v>
      </c>
      <c r="BM6" s="73">
        <v>1522.7709746190576</v>
      </c>
      <c r="BN6" s="73">
        <v>1186.3953047869284</v>
      </c>
      <c r="BO6" s="73">
        <v>108011.89365101866</v>
      </c>
      <c r="BP6" s="73">
        <v>482.44061824462614</v>
      </c>
      <c r="BQ6" s="73">
        <v>608.39498954928729</v>
      </c>
      <c r="BR6" s="73">
        <v>154302.14870876216</v>
      </c>
      <c r="BS6" s="73">
        <v>4088.9143359728541</v>
      </c>
      <c r="BT6" s="73">
        <v>20.03714558568705</v>
      </c>
      <c r="BU6" s="73">
        <v>1805.3217290450466</v>
      </c>
      <c r="BV6" s="73">
        <v>1.5587207684251725</v>
      </c>
      <c r="BW6" s="73">
        <v>25959.330099976803</v>
      </c>
      <c r="BX6" s="73">
        <v>224772.35522974841</v>
      </c>
      <c r="BY6" s="73">
        <v>0</v>
      </c>
      <c r="BZ6" s="73">
        <v>11894.609185567473</v>
      </c>
      <c r="CA6" s="73">
        <v>37025.88129989335</v>
      </c>
      <c r="CB6" s="73">
        <v>0</v>
      </c>
      <c r="CC6" s="73">
        <v>127097.32287297456</v>
      </c>
      <c r="CD6" s="73">
        <v>817791.00494631985</v>
      </c>
      <c r="CE6" s="73">
        <v>27936.196525948322</v>
      </c>
      <c r="CF6" s="73"/>
      <c r="CG6" s="40">
        <f t="shared" si="0"/>
        <v>4.1192695815029911E-5</v>
      </c>
      <c r="CH6" s="40">
        <f t="shared" si="1"/>
        <v>4.1143935612493495E-5</v>
      </c>
      <c r="CI6" s="40">
        <f t="shared" si="2"/>
        <v>3.9502225286836362E-5</v>
      </c>
      <c r="CJ6" s="40">
        <f t="shared" si="3"/>
        <v>1.0099272110019412E-5</v>
      </c>
      <c r="CK6" s="40">
        <f t="shared" si="4"/>
        <v>4.5382355718914729E-6</v>
      </c>
      <c r="CL6" s="40">
        <f t="shared" si="5"/>
        <v>4.0208932246846449E-5</v>
      </c>
      <c r="CM6" s="40">
        <f t="shared" si="6"/>
        <v>4.1179335357430892E-5</v>
      </c>
      <c r="CN6" s="78">
        <f t="shared" si="7"/>
        <v>4.0265536933450014E-5</v>
      </c>
      <c r="CO6" s="78">
        <f t="shared" si="8"/>
        <v>4.0208162346044965E-5</v>
      </c>
      <c r="CP6" s="78">
        <f t="shared" si="9"/>
        <v>4.0318669958399253E-5</v>
      </c>
      <c r="CQ6" s="78">
        <f t="shared" si="10"/>
        <v>4.3357560608421452E-5</v>
      </c>
      <c r="CR6" s="77">
        <f t="shared" si="12"/>
        <v>4.0294409760463344E-5</v>
      </c>
      <c r="CS6" s="77">
        <f t="shared" si="13"/>
        <v>4.0259290359023028E-5</v>
      </c>
      <c r="CT6" s="78">
        <f t="shared" si="11"/>
        <v>4.017852342752581E-5</v>
      </c>
    </row>
    <row r="7" spans="1:98" x14ac:dyDescent="0.25">
      <c r="A7" s="90" t="s">
        <v>170</v>
      </c>
      <c r="B7" s="73">
        <v>840454.81474001589</v>
      </c>
      <c r="C7" s="73">
        <v>13784.255041999771</v>
      </c>
      <c r="D7" s="73">
        <v>10964.274644999947</v>
      </c>
      <c r="E7" s="73">
        <v>85048.8692770013</v>
      </c>
      <c r="F7" s="73">
        <v>72075.313086999551</v>
      </c>
      <c r="G7" s="73">
        <v>6162.0209590000768</v>
      </c>
      <c r="H7" s="73">
        <v>198148.66660900175</v>
      </c>
      <c r="I7" s="73">
        <v>7044.4753550000705</v>
      </c>
      <c r="J7" s="73">
        <v>1888.5993680000199</v>
      </c>
      <c r="K7" s="73">
        <v>14070.064508999965</v>
      </c>
      <c r="L7" s="73">
        <v>15832.757268000174</v>
      </c>
      <c r="M7" s="73">
        <v>2153.0032020000108</v>
      </c>
      <c r="N7" s="73">
        <v>1139.4548719999871</v>
      </c>
      <c r="O7" s="73">
        <v>2045.9825389999992</v>
      </c>
      <c r="P7" s="90"/>
      <c r="Q7" s="90" t="s">
        <v>170</v>
      </c>
      <c r="R7" s="73">
        <v>13809.636687567572</v>
      </c>
      <c r="S7" s="73">
        <v>2383.7276426160061</v>
      </c>
      <c r="T7" s="73">
        <v>2152.7731877551441</v>
      </c>
      <c r="U7" s="73">
        <v>7043.7237488384581</v>
      </c>
      <c r="V7" s="73">
        <v>7043.7237488384581</v>
      </c>
      <c r="W7" s="73">
        <v>3880.590192636304</v>
      </c>
      <c r="X7" s="73">
        <v>216.66956142261392</v>
      </c>
      <c r="Y7" s="73">
        <v>1888.3978812924565</v>
      </c>
      <c r="Z7" s="73">
        <v>1139.3332399135527</v>
      </c>
      <c r="AA7" s="73">
        <v>22658.654283384654</v>
      </c>
      <c r="AB7" s="73">
        <v>840388.87127726257</v>
      </c>
      <c r="AC7" s="73">
        <v>5649.4327617592226</v>
      </c>
      <c r="AD7" s="73">
        <v>3333.8091373525144</v>
      </c>
      <c r="AE7" s="73">
        <v>1163.892679045088</v>
      </c>
      <c r="AF7" s="73">
        <v>990.62388215248279</v>
      </c>
      <c r="AG7" s="73">
        <v>1563.2702014055369</v>
      </c>
      <c r="AH7" s="73">
        <v>14068.563440527263</v>
      </c>
      <c r="AI7" s="73">
        <v>14068.563440527263</v>
      </c>
      <c r="AJ7" s="73">
        <v>110885571.6398323</v>
      </c>
      <c r="AK7" s="73">
        <v>0</v>
      </c>
      <c r="AL7" s="73">
        <v>2272.0864945437415</v>
      </c>
      <c r="AM7" s="73">
        <v>399.30182831285299</v>
      </c>
      <c r="AN7" s="73">
        <v>19136.771179338484</v>
      </c>
      <c r="AO7" s="73">
        <v>2754.725541675045</v>
      </c>
      <c r="AP7" s="73">
        <v>15831.116757153157</v>
      </c>
      <c r="AQ7" s="73">
        <v>2045.7644880717676</v>
      </c>
      <c r="AR7" s="73">
        <v>13783.161939769983</v>
      </c>
      <c r="AS7" s="73">
        <v>0</v>
      </c>
      <c r="AT7" s="73">
        <v>204667.12509175178</v>
      </c>
      <c r="AU7" s="73">
        <v>9866.5604216530046</v>
      </c>
      <c r="AV7" s="73">
        <v>1096.2845080172733</v>
      </c>
      <c r="AW7" s="73">
        <v>10962.844929670284</v>
      </c>
      <c r="AX7" s="73">
        <v>0</v>
      </c>
      <c r="AY7" s="73">
        <v>8755.9578962626019</v>
      </c>
      <c r="AZ7" s="73">
        <v>0.31306002476627137</v>
      </c>
      <c r="BA7" s="73">
        <v>53576.337604207656</v>
      </c>
      <c r="BB7" s="73">
        <v>0</v>
      </c>
      <c r="BC7" s="73">
        <v>512.13723306436498</v>
      </c>
      <c r="BD7" s="73">
        <v>6173.1275916785544</v>
      </c>
      <c r="BE7" s="73">
        <v>0.82467055170941084</v>
      </c>
      <c r="BF7" s="73">
        <v>0</v>
      </c>
      <c r="BG7" s="73">
        <v>619.28347762613566</v>
      </c>
      <c r="BH7" s="73">
        <v>85039.047933446782</v>
      </c>
      <c r="BI7" s="73">
        <v>72066.587638739424</v>
      </c>
      <c r="BJ7" s="73">
        <v>12972.460294707365</v>
      </c>
      <c r="BK7" s="73">
        <v>24.205494951186694</v>
      </c>
      <c r="BL7" s="73">
        <v>0.27076795907658968</v>
      </c>
      <c r="BM7" s="73">
        <v>363.73174927811215</v>
      </c>
      <c r="BN7" s="73">
        <v>285.2733396536164</v>
      </c>
      <c r="BO7" s="73">
        <v>26101.656929170538</v>
      </c>
      <c r="BP7" s="73">
        <v>115.63958429118166</v>
      </c>
      <c r="BQ7" s="73">
        <v>146.19855217699867</v>
      </c>
      <c r="BR7" s="73">
        <v>37287.971236227117</v>
      </c>
      <c r="BS7" s="73">
        <v>1575.610134860626</v>
      </c>
      <c r="BT7" s="73">
        <v>4.7816882087716195</v>
      </c>
      <c r="BU7" s="73">
        <v>430.80091605748669</v>
      </c>
      <c r="BV7" s="73">
        <v>0.37134781978552117</v>
      </c>
      <c r="BW7" s="73">
        <v>6161.3635495867302</v>
      </c>
      <c r="BX7" s="73">
        <v>51614.759040730423</v>
      </c>
      <c r="BY7" s="73">
        <v>0</v>
      </c>
      <c r="BZ7" s="73">
        <v>2475.9885108890985</v>
      </c>
      <c r="CA7" s="73">
        <v>8159.3626539698344</v>
      </c>
      <c r="CB7" s="73">
        <v>0</v>
      </c>
      <c r="CC7" s="73">
        <v>28737.644883015615</v>
      </c>
      <c r="CD7" s="73">
        <v>198132.9603391687</v>
      </c>
      <c r="CE7" s="73">
        <v>6211.7389552839459</v>
      </c>
      <c r="CF7" s="73"/>
      <c r="CG7" s="40">
        <f t="shared" si="0"/>
        <v>-7.8461639575136429E-5</v>
      </c>
      <c r="CH7" s="40">
        <f t="shared" si="1"/>
        <v>-7.9300783862282446E-5</v>
      </c>
      <c r="CI7" s="40">
        <f t="shared" si="2"/>
        <v>-1.3039762099674649E-4</v>
      </c>
      <c r="CJ7" s="40">
        <f t="shared" si="3"/>
        <v>-1.154788257387732E-4</v>
      </c>
      <c r="CK7" s="40">
        <f t="shared" si="4"/>
        <v>-1.2106015064541269E-4</v>
      </c>
      <c r="CL7" s="40">
        <f t="shared" si="5"/>
        <v>-1.066873056292383E-4</v>
      </c>
      <c r="CM7" s="40">
        <f t="shared" si="6"/>
        <v>-7.9265079608373368E-5</v>
      </c>
      <c r="CN7" s="78">
        <f t="shared" si="7"/>
        <v>-1.0669441281798113E-4</v>
      </c>
      <c r="CO7" s="78">
        <f t="shared" si="8"/>
        <v>-1.0668578576130712E-4</v>
      </c>
      <c r="CP7" s="78">
        <f t="shared" si="9"/>
        <v>-1.0668525874504762E-4</v>
      </c>
      <c r="CQ7" s="78">
        <f t="shared" si="10"/>
        <v>-1.0361498122205165E-4</v>
      </c>
      <c r="CR7" s="77">
        <f t="shared" si="12"/>
        <v>-1.0683413970447539E-4</v>
      </c>
      <c r="CS7" s="77">
        <f t="shared" si="13"/>
        <v>-1.067458566576524E-4</v>
      </c>
      <c r="CT7" s="78">
        <f t="shared" si="11"/>
        <v>-1.0657516575785659E-4</v>
      </c>
    </row>
    <row r="8" spans="1:98" x14ac:dyDescent="0.25">
      <c r="A8" s="90" t="s">
        <v>171</v>
      </c>
      <c r="B8" s="73">
        <v>175.67723500000002</v>
      </c>
      <c r="C8" s="73">
        <v>2.896193000000002</v>
      </c>
      <c r="D8" s="73">
        <v>3.0597070000000004</v>
      </c>
      <c r="E8" s="73">
        <v>18.463228999999995</v>
      </c>
      <c r="F8" s="73">
        <v>15.646810999999989</v>
      </c>
      <c r="G8" s="73">
        <v>1.522827000000001</v>
      </c>
      <c r="H8" s="73">
        <v>41.632721000000011</v>
      </c>
      <c r="I8" s="73">
        <v>1.482664</v>
      </c>
      <c r="J8" s="73">
        <v>0.85567199999999977</v>
      </c>
      <c r="K8" s="73">
        <v>3.0726670000000031</v>
      </c>
      <c r="L8" s="73">
        <v>2.0302950000000002</v>
      </c>
      <c r="M8" s="73">
        <v>0.45273900000000006</v>
      </c>
      <c r="N8" s="73">
        <v>0.10890099999999983</v>
      </c>
      <c r="O8" s="73">
        <v>0.43095400000000011</v>
      </c>
      <c r="P8" s="90"/>
      <c r="Q8" s="90" t="s">
        <v>171</v>
      </c>
      <c r="R8" s="73">
        <v>2.5439364094009496</v>
      </c>
      <c r="S8" s="73">
        <v>0.38892216286639436</v>
      </c>
      <c r="T8" s="73">
        <v>0.45273907671783914</v>
      </c>
      <c r="U8" s="73">
        <v>1.4826621905022237</v>
      </c>
      <c r="V8" s="73">
        <v>1.4826621905022237</v>
      </c>
      <c r="W8" s="73">
        <v>0.83081552775343515</v>
      </c>
      <c r="X8" s="73">
        <v>0.8514394876065412</v>
      </c>
      <c r="Y8" s="73">
        <v>0.85567577487925828</v>
      </c>
      <c r="Z8" s="73">
        <v>0.10890113541271512</v>
      </c>
      <c r="AA8" s="73">
        <v>3.5528301139139198</v>
      </c>
      <c r="AB8" s="73">
        <v>175.67717823376702</v>
      </c>
      <c r="AC8" s="73">
        <v>1.3770190789226009</v>
      </c>
      <c r="AD8" s="73">
        <v>0.64121218986590389</v>
      </c>
      <c r="AE8" s="73">
        <v>0.24912621665953466</v>
      </c>
      <c r="AF8" s="73">
        <v>2.8374613704472623E-2</v>
      </c>
      <c r="AG8" s="73">
        <v>0.49404751536649077</v>
      </c>
      <c r="AH8" s="73">
        <v>3.0726655188319913</v>
      </c>
      <c r="AI8" s="73">
        <v>3.0726655188319913</v>
      </c>
      <c r="AJ8" s="73">
        <v>27406.515897970097</v>
      </c>
      <c r="AK8" s="73">
        <v>0</v>
      </c>
      <c r="AL8" s="73">
        <v>0.35912531992592461</v>
      </c>
      <c r="AM8" s="73">
        <v>7.7796355682194937E-2</v>
      </c>
      <c r="AN8" s="73">
        <v>3.8548295632862986</v>
      </c>
      <c r="AO8" s="73">
        <v>0.50652689585916877</v>
      </c>
      <c r="AP8" s="73">
        <v>2.0303065492679</v>
      </c>
      <c r="AQ8" s="73">
        <v>0.43095351769457174</v>
      </c>
      <c r="AR8" s="73">
        <v>2.8961967954717061</v>
      </c>
      <c r="AS8" s="73">
        <v>0</v>
      </c>
      <c r="AT8" s="73">
        <v>42.838541113444329</v>
      </c>
      <c r="AU8" s="73">
        <v>2.7537429483512184</v>
      </c>
      <c r="AV8" s="73">
        <v>0.30597022620523923</v>
      </c>
      <c r="AW8" s="73">
        <v>3.0597131745564576</v>
      </c>
      <c r="AX8" s="73">
        <v>0</v>
      </c>
      <c r="AY8" s="73">
        <v>1.7466954731394366</v>
      </c>
      <c r="AZ8" s="73">
        <v>4.3338594002325883E-4</v>
      </c>
      <c r="BA8" s="73">
        <v>10.708092108817942</v>
      </c>
      <c r="BB8" s="73">
        <v>1.8389004447824862E-4</v>
      </c>
      <c r="BC8" s="73">
        <v>5.1943104879379622E-2</v>
      </c>
      <c r="BD8" s="73">
        <v>0.55702546294306021</v>
      </c>
      <c r="BE8" s="73">
        <v>1.8440891979034046E-4</v>
      </c>
      <c r="BF8" s="73">
        <v>0</v>
      </c>
      <c r="BG8" s="73">
        <v>1.2577724609644118E-2</v>
      </c>
      <c r="BH8" s="73">
        <v>18.464055305779635</v>
      </c>
      <c r="BI8" s="73">
        <v>15.64763815051362</v>
      </c>
      <c r="BJ8" s="73">
        <v>2.8164171552660147</v>
      </c>
      <c r="BK8" s="73">
        <v>1.6790812678781062E-4</v>
      </c>
      <c r="BL8" s="73">
        <v>3.0930545809289174E-5</v>
      </c>
      <c r="BM8" s="73">
        <v>8.7454355947243434E-2</v>
      </c>
      <c r="BN8" s="73">
        <v>7.6694825972651636E-3</v>
      </c>
      <c r="BO8" s="73">
        <v>6.1000109635851567</v>
      </c>
      <c r="BP8" s="73">
        <v>3.9976734624139504E-2</v>
      </c>
      <c r="BQ8" s="73">
        <v>1.7991463483192513E-2</v>
      </c>
      <c r="BR8" s="73">
        <v>8.7141576040168172</v>
      </c>
      <c r="BS8" s="73">
        <v>0.24177093955795129</v>
      </c>
      <c r="BT8" s="73">
        <v>3.1518344218654413E-4</v>
      </c>
      <c r="BU8" s="73">
        <v>5.7486621582146971E-2</v>
      </c>
      <c r="BV8" s="73">
        <v>2.8925226497351709E-5</v>
      </c>
      <c r="BW8" s="73">
        <v>1.5228267733703709</v>
      </c>
      <c r="BX8" s="73">
        <v>10.356969979291783</v>
      </c>
      <c r="BY8" s="73">
        <v>0</v>
      </c>
      <c r="BZ8" s="73">
        <v>1.2666690737496324</v>
      </c>
      <c r="CA8" s="73">
        <v>1.7117704538146026</v>
      </c>
      <c r="CB8" s="73">
        <v>0</v>
      </c>
      <c r="CC8" s="73">
        <v>6.6149469844739484</v>
      </c>
      <c r="CD8" s="73">
        <v>41.632709733957242</v>
      </c>
      <c r="CE8" s="73">
        <v>1.1664596875117534</v>
      </c>
      <c r="CF8" s="73"/>
      <c r="CG8" s="40">
        <f t="shared" si="0"/>
        <v>-3.2312799664297037E-7</v>
      </c>
      <c r="CH8" s="40">
        <f t="shared" si="1"/>
        <v>1.3105037212774908E-6</v>
      </c>
      <c r="CI8" s="40">
        <f t="shared" si="2"/>
        <v>2.0180221365114625E-6</v>
      </c>
      <c r="CJ8" s="40">
        <f t="shared" si="3"/>
        <v>4.4754131557368676E-5</v>
      </c>
      <c r="CK8" s="40">
        <f t="shared" si="4"/>
        <v>5.2863840026637116E-5</v>
      </c>
      <c r="CL8" s="40">
        <f t="shared" si="5"/>
        <v>-1.4882165221222865E-7</v>
      </c>
      <c r="CM8" s="40">
        <f t="shared" si="6"/>
        <v>-2.7060548766219961E-7</v>
      </c>
      <c r="CN8" s="78">
        <f t="shared" si="7"/>
        <v>-1.2204368463009282E-6</v>
      </c>
      <c r="CO8" s="78">
        <f t="shared" si="8"/>
        <v>4.4115961005049571E-6</v>
      </c>
      <c r="CP8" s="78">
        <f t="shared" si="9"/>
        <v>-4.8204638244122752E-7</v>
      </c>
      <c r="CQ8" s="78">
        <f t="shared" si="10"/>
        <v>5.6884678826540136E-6</v>
      </c>
      <c r="CR8" s="77">
        <f t="shared" si="12"/>
        <v>1.6945268483933323E-7</v>
      </c>
      <c r="CS8" s="77">
        <f t="shared" si="13"/>
        <v>1.2434478589804336E-6</v>
      </c>
      <c r="CT8" s="78">
        <f t="shared" si="11"/>
        <v>-1.119157562925813E-6</v>
      </c>
    </row>
    <row r="9" spans="1:98" x14ac:dyDescent="0.25">
      <c r="A9" s="90" t="s">
        <v>172</v>
      </c>
      <c r="B9" s="73">
        <v>7.1911519999999998</v>
      </c>
      <c r="C9" s="73">
        <v>0.117608</v>
      </c>
      <c r="D9" s="73">
        <v>7.6649999999999996E-2</v>
      </c>
      <c r="E9" s="73">
        <v>0.71237399999999995</v>
      </c>
      <c r="F9" s="73">
        <v>0.60370599999999996</v>
      </c>
      <c r="G9" s="73">
        <v>4.7476999999999998E-2</v>
      </c>
      <c r="H9" s="73">
        <v>1.69062</v>
      </c>
      <c r="I9" s="73">
        <v>4.6223999999999994E-2</v>
      </c>
      <c r="J9" s="73">
        <v>2.6677000000000003E-2</v>
      </c>
      <c r="K9" s="73">
        <v>9.5794000000000004E-2</v>
      </c>
      <c r="L9" s="73">
        <v>6.3295999999999991E-2</v>
      </c>
      <c r="M9" s="73">
        <v>1.4113999999999998E-2</v>
      </c>
      <c r="N9" s="73">
        <v>3.3950000000000004E-3</v>
      </c>
      <c r="O9" s="73">
        <v>1.3435000000000001E-2</v>
      </c>
      <c r="P9" s="90"/>
      <c r="Q9" s="90" t="s">
        <v>172</v>
      </c>
      <c r="R9" s="73">
        <v>0.1088985497348391</v>
      </c>
      <c r="S9" s="73">
        <v>1.6648775555922989E-2</v>
      </c>
      <c r="T9" s="73">
        <v>1.41140455458148E-2</v>
      </c>
      <c r="U9" s="73">
        <v>4.6223969715438407E-2</v>
      </c>
      <c r="V9" s="73">
        <v>4.6223969715438407E-2</v>
      </c>
      <c r="W9" s="73">
        <v>3.5564993303460704E-2</v>
      </c>
      <c r="X9" s="73">
        <v>3.6448423559913366E-2</v>
      </c>
      <c r="Y9" s="73">
        <v>2.6676507631166746E-2</v>
      </c>
      <c r="Z9" s="73">
        <v>3.3949799894839533E-3</v>
      </c>
      <c r="AA9" s="73">
        <v>0.15208741188842406</v>
      </c>
      <c r="AB9" s="73">
        <v>7.1911497654833374</v>
      </c>
      <c r="AC9" s="73">
        <v>5.8946846138329005E-2</v>
      </c>
      <c r="AD9" s="73">
        <v>2.7448419456009523E-2</v>
      </c>
      <c r="AE9" s="73">
        <v>1.0664333986011673E-2</v>
      </c>
      <c r="AF9" s="73">
        <v>1.2146272615177721E-3</v>
      </c>
      <c r="AG9" s="73">
        <v>2.1148994458131471E-2</v>
      </c>
      <c r="AH9" s="73">
        <v>9.579405595991998E-2</v>
      </c>
      <c r="AI9" s="73">
        <v>9.579405595991998E-2</v>
      </c>
      <c r="AJ9" s="73">
        <v>854.42537409679392</v>
      </c>
      <c r="AK9" s="73">
        <v>0</v>
      </c>
      <c r="AL9" s="73">
        <v>1.5373188118189787E-2</v>
      </c>
      <c r="AM9" s="73">
        <v>3.3302345248212885E-3</v>
      </c>
      <c r="AN9" s="73">
        <v>0.16501459588054254</v>
      </c>
      <c r="AO9" s="73">
        <v>2.1683097588694702E-2</v>
      </c>
      <c r="AP9" s="73">
        <v>6.3295828645755822E-2</v>
      </c>
      <c r="AQ9" s="73">
        <v>1.3435011000181881E-2</v>
      </c>
      <c r="AR9" s="73">
        <v>0.11760686519287687</v>
      </c>
      <c r="AS9" s="73">
        <v>0</v>
      </c>
      <c r="AT9" s="73">
        <v>1.7422379117820512</v>
      </c>
      <c r="AU9" s="73">
        <v>6.8984864167727658E-2</v>
      </c>
      <c r="AV9" s="73">
        <v>7.6650034998374085E-3</v>
      </c>
      <c r="AW9" s="73">
        <v>7.6649867667565055E-2</v>
      </c>
      <c r="AX9" s="73">
        <v>0</v>
      </c>
      <c r="AY9" s="73">
        <v>7.4772237085048807E-2</v>
      </c>
      <c r="AZ9" s="73">
        <v>1.4776864696836922E-5</v>
      </c>
      <c r="BA9" s="73">
        <v>0.45838308239223535</v>
      </c>
      <c r="BB9" s="73">
        <v>7.5884521900163688E-6</v>
      </c>
      <c r="BC9" s="73">
        <v>1.6614284848184217E-3</v>
      </c>
      <c r="BD9" s="73">
        <v>1.8192397361067477E-2</v>
      </c>
      <c r="BE9" s="73">
        <v>1.2413278438245782E-5</v>
      </c>
      <c r="BF9" s="73">
        <v>0</v>
      </c>
      <c r="BG9" s="73">
        <v>4.0020425822737371E-4</v>
      </c>
      <c r="BH9" s="73">
        <v>0.71239997212806638</v>
      </c>
      <c r="BI9" s="73">
        <v>0.60373197166509585</v>
      </c>
      <c r="BJ9" s="73">
        <v>0.10866800046297061</v>
      </c>
      <c r="BK9" s="73">
        <v>6.4279281513693454E-6</v>
      </c>
      <c r="BL9" s="73">
        <v>1.5210172125861869E-6</v>
      </c>
      <c r="BM9" s="73">
        <v>6.4796000815710133E-3</v>
      </c>
      <c r="BN9" s="73">
        <v>2.2738294835121831E-4</v>
      </c>
      <c r="BO9" s="73">
        <v>0.23583998853596566</v>
      </c>
      <c r="BP9" s="73">
        <v>1.3655334909638056E-3</v>
      </c>
      <c r="BQ9" s="73">
        <v>6.2726213506616611E-4</v>
      </c>
      <c r="BR9" s="73">
        <v>0.33690228564184815</v>
      </c>
      <c r="BS9" s="73">
        <v>1.0349689947695343E-2</v>
      </c>
      <c r="BT9" s="73">
        <v>1.0895010389281129E-5</v>
      </c>
      <c r="BU9" s="73">
        <v>1.980615861152907E-3</v>
      </c>
      <c r="BV9" s="73">
        <v>1.6503149853668215E-6</v>
      </c>
      <c r="BW9" s="73">
        <v>4.7477229451545158E-2</v>
      </c>
      <c r="BX9" s="73">
        <v>0.4433531420823757</v>
      </c>
      <c r="BY9" s="73">
        <v>0</v>
      </c>
      <c r="BZ9" s="73">
        <v>5.4222133648814751E-2</v>
      </c>
      <c r="CA9" s="73">
        <v>7.3277246737545265E-2</v>
      </c>
      <c r="CB9" s="73">
        <v>0</v>
      </c>
      <c r="CC9" s="73">
        <v>0.28316686883050313</v>
      </c>
      <c r="CD9" s="73">
        <v>1.6906195538947406</v>
      </c>
      <c r="CE9" s="73">
        <v>4.9933096904710726E-2</v>
      </c>
      <c r="CF9" s="73"/>
      <c r="CG9" s="40">
        <f t="shared" si="0"/>
        <v>-3.1073139079377008E-7</v>
      </c>
      <c r="CH9" s="40">
        <f t="shared" si="1"/>
        <v>-9.6490640358825556E-6</v>
      </c>
      <c r="CI9" s="40">
        <f t="shared" si="2"/>
        <v>-1.7264505536933638E-6</v>
      </c>
      <c r="CJ9" s="40">
        <f t="shared" si="3"/>
        <v>3.6458556974891795E-5</v>
      </c>
      <c r="CK9" s="40">
        <f t="shared" si="4"/>
        <v>4.302038590950029E-5</v>
      </c>
      <c r="CL9" s="40">
        <f t="shared" si="5"/>
        <v>4.8328989860310855E-6</v>
      </c>
      <c r="CM9" s="40">
        <f t="shared" si="6"/>
        <v>-2.6387080443836422E-7</v>
      </c>
      <c r="CN9" s="78">
        <f t="shared" si="7"/>
        <v>-6.5516964320822091E-7</v>
      </c>
      <c r="CO9" s="78">
        <f t="shared" si="8"/>
        <v>-1.8456679283909186E-5</v>
      </c>
      <c r="CP9" s="78">
        <f t="shared" si="9"/>
        <v>5.8416936317144634E-7</v>
      </c>
      <c r="CQ9" s="78">
        <f t="shared" si="10"/>
        <v>-2.7071891457425396E-6</v>
      </c>
      <c r="CR9" s="77">
        <f t="shared" si="12"/>
        <v>3.2269955223141707E-6</v>
      </c>
      <c r="CS9" s="77">
        <f t="shared" si="13"/>
        <v>-5.89411371049061E-6</v>
      </c>
      <c r="CT9" s="78">
        <f t="shared" si="11"/>
        <v>8.1877051581440575E-7</v>
      </c>
    </row>
    <row r="10" spans="1:98" x14ac:dyDescent="0.25">
      <c r="A10" s="90" t="s">
        <v>173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90"/>
      <c r="Q10" s="90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40">
        <f t="shared" si="0"/>
        <v>0</v>
      </c>
      <c r="CH10" s="40">
        <f t="shared" si="1"/>
        <v>0</v>
      </c>
      <c r="CI10" s="40">
        <f t="shared" si="2"/>
        <v>0</v>
      </c>
      <c r="CJ10" s="40">
        <f t="shared" si="3"/>
        <v>0</v>
      </c>
      <c r="CK10" s="40">
        <f t="shared" si="4"/>
        <v>0</v>
      </c>
      <c r="CL10" s="40">
        <f t="shared" si="5"/>
        <v>0</v>
      </c>
      <c r="CM10" s="40">
        <f t="shared" si="6"/>
        <v>0</v>
      </c>
      <c r="CN10" s="78">
        <f t="shared" si="7"/>
        <v>0</v>
      </c>
      <c r="CO10" s="78">
        <f t="shared" si="8"/>
        <v>0</v>
      </c>
      <c r="CP10" s="78">
        <f t="shared" si="9"/>
        <v>0</v>
      </c>
      <c r="CQ10" s="78">
        <f t="shared" si="10"/>
        <v>0</v>
      </c>
      <c r="CR10" s="77">
        <f t="shared" si="12"/>
        <v>0</v>
      </c>
      <c r="CS10" s="77">
        <f t="shared" si="13"/>
        <v>0</v>
      </c>
      <c r="CT10" s="78">
        <f t="shared" si="11"/>
        <v>0</v>
      </c>
    </row>
    <row r="11" spans="1:98" x14ac:dyDescent="0.25">
      <c r="A11" s="90" t="s">
        <v>174</v>
      </c>
      <c r="B11" s="73">
        <v>147869.52477299981</v>
      </c>
      <c r="C11" s="73">
        <v>2445.4897799999881</v>
      </c>
      <c r="D11" s="73">
        <v>2973.6163870000069</v>
      </c>
      <c r="E11" s="73">
        <v>15896.33503199995</v>
      </c>
      <c r="F11" s="73">
        <v>13471.470336999992</v>
      </c>
      <c r="G11" s="73">
        <v>1403.5578160000007</v>
      </c>
      <c r="H11" s="73">
        <v>35153.916145000163</v>
      </c>
      <c r="I11" s="73">
        <v>1366.5281650000059</v>
      </c>
      <c r="J11" s="73">
        <v>788.65737600000045</v>
      </c>
      <c r="K11" s="73">
        <v>2831.9970199999898</v>
      </c>
      <c r="L11" s="73">
        <v>1871.2689180000045</v>
      </c>
      <c r="M11" s="73">
        <v>417.27145500000074</v>
      </c>
      <c r="N11" s="73">
        <v>100.37457100000033</v>
      </c>
      <c r="O11" s="73">
        <v>397.19656299999889</v>
      </c>
      <c r="P11" s="90"/>
      <c r="Q11" s="90" t="s">
        <v>174</v>
      </c>
      <c r="R11" s="73">
        <v>2102.1257654044643</v>
      </c>
      <c r="S11" s="73">
        <v>321.37845675472084</v>
      </c>
      <c r="T11" s="73">
        <v>417.25773887397594</v>
      </c>
      <c r="U11" s="73">
        <v>1366.4833176751604</v>
      </c>
      <c r="V11" s="73">
        <v>1366.4833176751604</v>
      </c>
      <c r="W11" s="73">
        <v>686.53020572605203</v>
      </c>
      <c r="X11" s="73">
        <v>703.57373011979291</v>
      </c>
      <c r="Y11" s="73">
        <v>788.63148305988</v>
      </c>
      <c r="Z11" s="73">
        <v>100.37129755889073</v>
      </c>
      <c r="AA11" s="73">
        <v>2935.8160978004025</v>
      </c>
      <c r="AB11" s="73">
        <v>147864.49940755815</v>
      </c>
      <c r="AC11" s="73">
        <v>1137.8695649695508</v>
      </c>
      <c r="AD11" s="73">
        <v>529.85056466215315</v>
      </c>
      <c r="AE11" s="73">
        <v>205.86114690514719</v>
      </c>
      <c r="AF11" s="73">
        <v>23.446802318847691</v>
      </c>
      <c r="AG11" s="73">
        <v>408.24713727981219</v>
      </c>
      <c r="AH11" s="73">
        <v>2831.9039237190477</v>
      </c>
      <c r="AI11" s="73">
        <v>2831.9039237190477</v>
      </c>
      <c r="AJ11" s="73">
        <v>25258888.324724175</v>
      </c>
      <c r="AK11" s="73">
        <v>0</v>
      </c>
      <c r="AL11" s="73">
        <v>296.75549376326177</v>
      </c>
      <c r="AM11" s="73">
        <v>64.285327205980991</v>
      </c>
      <c r="AN11" s="73">
        <v>3185.3617023997199</v>
      </c>
      <c r="AO11" s="73">
        <v>418.55958786481193</v>
      </c>
      <c r="AP11" s="73">
        <v>1871.213275490039</v>
      </c>
      <c r="AQ11" s="73">
        <v>397.18354953906999</v>
      </c>
      <c r="AR11" s="73">
        <v>2445.4069161887596</v>
      </c>
      <c r="AS11" s="73">
        <v>0</v>
      </c>
      <c r="AT11" s="73">
        <v>36149.127980094447</v>
      </c>
      <c r="AU11" s="73">
        <v>2676.168418619136</v>
      </c>
      <c r="AV11" s="73">
        <v>297.35205460540016</v>
      </c>
      <c r="AW11" s="73">
        <v>2973.5204732245365</v>
      </c>
      <c r="AX11" s="73">
        <v>0</v>
      </c>
      <c r="AY11" s="73">
        <v>1443.3483816959827</v>
      </c>
      <c r="AZ11" s="73">
        <v>0.38454025256546343</v>
      </c>
      <c r="BA11" s="73">
        <v>8848.4323819999736</v>
      </c>
      <c r="BB11" s="73">
        <v>0.1554228419230918</v>
      </c>
      <c r="BC11" s="73">
        <v>46.732629971395042</v>
      </c>
      <c r="BD11" s="73">
        <v>498.94563658713503</v>
      </c>
      <c r="BE11" s="73">
        <v>0.12765016279744484</v>
      </c>
      <c r="BF11" s="73">
        <v>0</v>
      </c>
      <c r="BG11" s="73">
        <v>11.328408920418658</v>
      </c>
      <c r="BH11" s="73">
        <v>15896.550176399262</v>
      </c>
      <c r="BI11" s="73">
        <v>13471.767196916127</v>
      </c>
      <c r="BJ11" s="73">
        <v>2424.7829794831264</v>
      </c>
      <c r="BK11" s="73">
        <v>0.14485617053456562</v>
      </c>
      <c r="BL11" s="73">
        <v>2.4705497038861973E-2</v>
      </c>
      <c r="BM11" s="73">
        <v>57.055519352579672</v>
      </c>
      <c r="BN11" s="73">
        <v>7.0054996576001596</v>
      </c>
      <c r="BO11" s="73">
        <v>5248.9375590899299</v>
      </c>
      <c r="BP11" s="73">
        <v>35.4565808114993</v>
      </c>
      <c r="BQ11" s="73">
        <v>15.882559890000383</v>
      </c>
      <c r="BR11" s="73">
        <v>7498.398021137913</v>
      </c>
      <c r="BS11" s="73">
        <v>199.78277233491144</v>
      </c>
      <c r="BT11" s="73">
        <v>0.27878954965966163</v>
      </c>
      <c r="BU11" s="73">
        <v>50.88705147538812</v>
      </c>
      <c r="BV11" s="73">
        <v>2.1765547748529786E-2</v>
      </c>
      <c r="BW11" s="73">
        <v>1403.5117598115492</v>
      </c>
      <c r="BX11" s="73">
        <v>8558.269756547812</v>
      </c>
      <c r="BY11" s="73">
        <v>0</v>
      </c>
      <c r="BZ11" s="73">
        <v>1046.6874933343931</v>
      </c>
      <c r="CA11" s="73">
        <v>1414.4912614655855</v>
      </c>
      <c r="CB11" s="73">
        <v>0</v>
      </c>
      <c r="CC11" s="73">
        <v>5466.1397222136338</v>
      </c>
      <c r="CD11" s="73">
        <v>35152.722961625244</v>
      </c>
      <c r="CE11" s="73">
        <v>963.8823640668511</v>
      </c>
      <c r="CF11" s="73"/>
      <c r="CG11" s="40">
        <f t="shared" si="0"/>
        <v>-3.3985132835003455E-5</v>
      </c>
      <c r="CH11" s="40">
        <f t="shared" si="1"/>
        <v>-3.3884341658723119E-5</v>
      </c>
      <c r="CI11" s="40">
        <f t="shared" si="2"/>
        <v>-3.2254925648655185E-5</v>
      </c>
      <c r="CJ11" s="40">
        <f t="shared" si="3"/>
        <v>1.3534213947964586E-5</v>
      </c>
      <c r="CK11" s="40">
        <f t="shared" si="4"/>
        <v>2.2036192687930546E-5</v>
      </c>
      <c r="CL11" s="40">
        <f t="shared" si="5"/>
        <v>-3.2813887626507302E-5</v>
      </c>
      <c r="CM11" s="40">
        <f t="shared" si="6"/>
        <v>-3.3941691446183098E-5</v>
      </c>
      <c r="CN11" s="78">
        <f t="shared" si="7"/>
        <v>-3.2818441649519382E-5</v>
      </c>
      <c r="CO11" s="78">
        <f t="shared" si="8"/>
        <v>-3.2831671786021347E-5</v>
      </c>
      <c r="CP11" s="78">
        <f t="shared" si="9"/>
        <v>-3.287301514959355E-5</v>
      </c>
      <c r="CQ11" s="78">
        <f t="shared" si="10"/>
        <v>-2.973517565022526E-5</v>
      </c>
      <c r="CR11" s="77">
        <f t="shared" si="12"/>
        <v>-3.2870990479814915E-5</v>
      </c>
      <c r="CS11" s="77">
        <f t="shared" si="13"/>
        <v>-3.2612255046138091E-5</v>
      </c>
      <c r="CT11" s="78">
        <f t="shared" si="11"/>
        <v>-3.27632767781604E-5</v>
      </c>
    </row>
    <row r="12" spans="1:98" x14ac:dyDescent="0.25">
      <c r="A12" s="90" t="s">
        <v>175</v>
      </c>
      <c r="B12" s="73">
        <v>51549.502332999975</v>
      </c>
      <c r="C12" s="73">
        <v>851.38770500000055</v>
      </c>
      <c r="D12" s="73">
        <v>977.63824299999999</v>
      </c>
      <c r="E12" s="73">
        <v>5488.9999659999794</v>
      </c>
      <c r="F12" s="73">
        <v>4651.6948419999917</v>
      </c>
      <c r="G12" s="73">
        <v>471.25705300000072</v>
      </c>
      <c r="H12" s="73">
        <v>12238.698493999982</v>
      </c>
      <c r="I12" s="73">
        <v>458.82402799999926</v>
      </c>
      <c r="J12" s="73">
        <v>264.79876500000091</v>
      </c>
      <c r="K12" s="73">
        <v>950.86828499999888</v>
      </c>
      <c r="L12" s="73">
        <v>628.29521899999907</v>
      </c>
      <c r="M12" s="73">
        <v>140.10263199999972</v>
      </c>
      <c r="N12" s="73">
        <v>33.701676000000027</v>
      </c>
      <c r="O12" s="73">
        <v>133.36228499999987</v>
      </c>
      <c r="P12" s="90"/>
      <c r="Q12" s="90" t="s">
        <v>175</v>
      </c>
      <c r="R12" s="73">
        <v>738.57715700253107</v>
      </c>
      <c r="S12" s="73">
        <v>112.91564485478976</v>
      </c>
      <c r="T12" s="73">
        <v>140.08886445814676</v>
      </c>
      <c r="U12" s="73">
        <v>458.77888242615853</v>
      </c>
      <c r="V12" s="73">
        <v>458.77888242615853</v>
      </c>
      <c r="W12" s="73">
        <v>241.21086686709526</v>
      </c>
      <c r="X12" s="73">
        <v>247.19909555919449</v>
      </c>
      <c r="Y12" s="73">
        <v>264.77267916265095</v>
      </c>
      <c r="Z12" s="73">
        <v>33.698335734334961</v>
      </c>
      <c r="AA12" s="73">
        <v>1031.4923340919743</v>
      </c>
      <c r="AB12" s="73">
        <v>51544.745185199048</v>
      </c>
      <c r="AC12" s="73">
        <v>399.78791254250905</v>
      </c>
      <c r="AD12" s="73">
        <v>186.16178104323922</v>
      </c>
      <c r="AE12" s="73">
        <v>72.32885782589446</v>
      </c>
      <c r="AF12" s="73">
        <v>8.2379558068860828</v>
      </c>
      <c r="AG12" s="73">
        <v>143.43668011678503</v>
      </c>
      <c r="AH12" s="73">
        <v>950.77478497265724</v>
      </c>
      <c r="AI12" s="73">
        <v>950.77478497265724</v>
      </c>
      <c r="AJ12" s="73">
        <v>8480343.5864486303</v>
      </c>
      <c r="AK12" s="73">
        <v>0</v>
      </c>
      <c r="AL12" s="73">
        <v>104.26435399089773</v>
      </c>
      <c r="AM12" s="73">
        <v>22.586531675965254</v>
      </c>
      <c r="AN12" s="73">
        <v>1119.1696366680007</v>
      </c>
      <c r="AO12" s="73">
        <v>147.05996139545246</v>
      </c>
      <c r="AP12" s="73">
        <v>628.23529074451176</v>
      </c>
      <c r="AQ12" s="73">
        <v>133.34912026189218</v>
      </c>
      <c r="AR12" s="73">
        <v>851.30895891130274</v>
      </c>
      <c r="AS12" s="73">
        <v>0</v>
      </c>
      <c r="AT12" s="73">
        <v>12587.655989444271</v>
      </c>
      <c r="AU12" s="73">
        <v>879.78464777642932</v>
      </c>
      <c r="AV12" s="73">
        <v>97.753877011390188</v>
      </c>
      <c r="AW12" s="73">
        <v>977.53852478781982</v>
      </c>
      <c r="AX12" s="73">
        <v>0</v>
      </c>
      <c r="AY12" s="73">
        <v>507.11724200381792</v>
      </c>
      <c r="AZ12" s="73">
        <v>0.13045145384337267</v>
      </c>
      <c r="BA12" s="73">
        <v>3108.8766412083714</v>
      </c>
      <c r="BB12" s="73">
        <v>5.4253276140037582E-2</v>
      </c>
      <c r="BC12" s="73">
        <v>15.726546756328645</v>
      </c>
      <c r="BD12" s="73">
        <v>168.33512045922291</v>
      </c>
      <c r="BE12" s="73">
        <v>5.0401886998263846E-2</v>
      </c>
      <c r="BF12" s="73">
        <v>0</v>
      </c>
      <c r="BG12" s="73">
        <v>3.8098584813869265</v>
      </c>
      <c r="BH12" s="73">
        <v>5488.7371299109373</v>
      </c>
      <c r="BI12" s="73">
        <v>4651.5105590299154</v>
      </c>
      <c r="BJ12" s="73">
        <v>837.22657088102233</v>
      </c>
      <c r="BK12" s="73">
        <v>4.9955322302187549E-2</v>
      </c>
      <c r="BL12" s="73">
        <v>8.9215649395426502E-3</v>
      </c>
      <c r="BM12" s="73">
        <v>23.40843781293783</v>
      </c>
      <c r="BN12" s="73">
        <v>2.3370126561197551</v>
      </c>
      <c r="BO12" s="73">
        <v>1812.9224894776689</v>
      </c>
      <c r="BP12" s="73">
        <v>12.031164196222381</v>
      </c>
      <c r="BQ12" s="73">
        <v>5.4040108183325337</v>
      </c>
      <c r="BR12" s="73">
        <v>2589.8523104729456</v>
      </c>
      <c r="BS12" s="73">
        <v>70.193216546989518</v>
      </c>
      <c r="BT12" s="73">
        <v>9.4748554770416216E-2</v>
      </c>
      <c r="BU12" s="73">
        <v>17.286722610713358</v>
      </c>
      <c r="BV12" s="73">
        <v>8.1532290414479923E-3</v>
      </c>
      <c r="BW12" s="73">
        <v>471.21068484262844</v>
      </c>
      <c r="BX12" s="73">
        <v>3006.9285978121975</v>
      </c>
      <c r="BY12" s="73">
        <v>0</v>
      </c>
      <c r="BZ12" s="73">
        <v>367.75141153937119</v>
      </c>
      <c r="CA12" s="73">
        <v>496.97834797380824</v>
      </c>
      <c r="CB12" s="73">
        <v>0</v>
      </c>
      <c r="CC12" s="73">
        <v>1920.5158937871768</v>
      </c>
      <c r="CD12" s="73">
        <v>12237.566798422591</v>
      </c>
      <c r="CE12" s="73">
        <v>338.65789549422448</v>
      </c>
      <c r="CF12" s="73"/>
      <c r="CG12" s="40">
        <f t="shared" si="0"/>
        <v>-9.2283098490388707E-5</v>
      </c>
      <c r="CH12" s="40">
        <f t="shared" si="1"/>
        <v>-9.2491456284081948E-5</v>
      </c>
      <c r="CI12" s="40">
        <f t="shared" si="2"/>
        <v>-1.0199909106886718E-4</v>
      </c>
      <c r="CJ12" s="40">
        <f t="shared" si="3"/>
        <v>-4.7884148418692129E-5</v>
      </c>
      <c r="CK12" s="40">
        <f t="shared" si="4"/>
        <v>-3.9616306816265307E-5</v>
      </c>
      <c r="CL12" s="40">
        <f t="shared" si="5"/>
        <v>-9.8392495299768162E-5</v>
      </c>
      <c r="CM12" s="40">
        <f t="shared" si="6"/>
        <v>-9.246862139350372E-5</v>
      </c>
      <c r="CN12" s="78">
        <f t="shared" si="7"/>
        <v>-9.839409247487725E-5</v>
      </c>
      <c r="CO12" s="78">
        <f t="shared" si="8"/>
        <v>-9.8511929804382542E-5</v>
      </c>
      <c r="CP12" s="78">
        <f t="shared" si="9"/>
        <v>-9.8331208240512146E-5</v>
      </c>
      <c r="CQ12" s="78">
        <f t="shared" si="10"/>
        <v>-9.5382319767910179E-5</v>
      </c>
      <c r="CR12" s="77">
        <f t="shared" si="12"/>
        <v>-9.8267546129731796E-5</v>
      </c>
      <c r="CS12" s="77">
        <f t="shared" si="13"/>
        <v>-9.9112746353223144E-5</v>
      </c>
      <c r="CT12" s="78">
        <f t="shared" si="11"/>
        <v>-9.8714101274511513E-5</v>
      </c>
    </row>
    <row r="13" spans="1:98" x14ac:dyDescent="0.25">
      <c r="A13" s="90" t="s">
        <v>176</v>
      </c>
      <c r="B13" s="73">
        <v>441246.68409599992</v>
      </c>
      <c r="C13" s="73">
        <v>7241.1744109999736</v>
      </c>
      <c r="D13" s="73">
        <v>5978.2842770000325</v>
      </c>
      <c r="E13" s="73">
        <v>44849.657083999919</v>
      </c>
      <c r="F13" s="73">
        <v>38008.183987999953</v>
      </c>
      <c r="G13" s="73">
        <v>3302.9841480000032</v>
      </c>
      <c r="H13" s="73">
        <v>104091.88308599978</v>
      </c>
      <c r="I13" s="73">
        <v>3776.265360000019</v>
      </c>
      <c r="J13" s="73">
        <v>1012.4035590000032</v>
      </c>
      <c r="K13" s="73">
        <v>7542.4065650000057</v>
      </c>
      <c r="L13" s="73">
        <v>8487.3165870000121</v>
      </c>
      <c r="M13" s="73">
        <v>1154.1401029999961</v>
      </c>
      <c r="N13" s="73">
        <v>610.81682400000045</v>
      </c>
      <c r="O13" s="73">
        <v>1096.770540999999</v>
      </c>
      <c r="P13" s="90"/>
      <c r="Q13" s="90" t="s">
        <v>176</v>
      </c>
      <c r="R13" s="73">
        <v>7216.4778293663212</v>
      </c>
      <c r="S13" s="73">
        <v>1245.6602451059655</v>
      </c>
      <c r="T13" s="73">
        <v>1154.1397683062494</v>
      </c>
      <c r="U13" s="73">
        <v>3776.2643033152726</v>
      </c>
      <c r="V13" s="73">
        <v>3776.2643033152726</v>
      </c>
      <c r="W13" s="73">
        <v>2027.8732496665521</v>
      </c>
      <c r="X13" s="73">
        <v>113.22474330769526</v>
      </c>
      <c r="Y13" s="73">
        <v>1012.4032472907545</v>
      </c>
      <c r="Z13" s="73">
        <v>610.81669085315616</v>
      </c>
      <c r="AA13" s="73">
        <v>11840.692219190316</v>
      </c>
      <c r="AB13" s="73">
        <v>441246.57087801042</v>
      </c>
      <c r="AC13" s="73">
        <v>2952.2141825697627</v>
      </c>
      <c r="AD13" s="73">
        <v>1742.142849671606</v>
      </c>
      <c r="AE13" s="73">
        <v>608.21326663155742</v>
      </c>
      <c r="AF13" s="73">
        <v>517.66858822262702</v>
      </c>
      <c r="AG13" s="73">
        <v>816.9152796301554</v>
      </c>
      <c r="AH13" s="73">
        <v>7542.405064963712</v>
      </c>
      <c r="AI13" s="73">
        <v>7542.405064963712</v>
      </c>
      <c r="AJ13" s="73">
        <v>59447701.767129958</v>
      </c>
      <c r="AK13" s="73">
        <v>0</v>
      </c>
      <c r="AL13" s="73">
        <v>1187.320215052652</v>
      </c>
      <c r="AM13" s="73">
        <v>208.66239508187863</v>
      </c>
      <c r="AN13" s="73">
        <v>10000.268109173607</v>
      </c>
      <c r="AO13" s="73">
        <v>1439.5319595719793</v>
      </c>
      <c r="AP13" s="73">
        <v>8487.3410985828596</v>
      </c>
      <c r="AQ13" s="73">
        <v>1096.7702137545584</v>
      </c>
      <c r="AR13" s="73">
        <v>7241.1724786591485</v>
      </c>
      <c r="AS13" s="73">
        <v>0</v>
      </c>
      <c r="AT13" s="73">
        <v>107506.42816092308</v>
      </c>
      <c r="AU13" s="73">
        <v>5380.4542717525965</v>
      </c>
      <c r="AV13" s="73">
        <v>597.82827618768818</v>
      </c>
      <c r="AW13" s="73">
        <v>5978.2825479402873</v>
      </c>
      <c r="AX13" s="73">
        <v>0</v>
      </c>
      <c r="AY13" s="73">
        <v>4575.5850921213296</v>
      </c>
      <c r="AZ13" s="73">
        <v>0.15912023659454577</v>
      </c>
      <c r="BA13" s="73">
        <v>27997.293871269289</v>
      </c>
      <c r="BB13" s="73">
        <v>0</v>
      </c>
      <c r="BC13" s="73">
        <v>273.73578671450713</v>
      </c>
      <c r="BD13" s="73">
        <v>3293.4094069869989</v>
      </c>
      <c r="BE13" s="73">
        <v>0.43798570270099257</v>
      </c>
      <c r="BF13" s="73">
        <v>0</v>
      </c>
      <c r="BG13" s="73">
        <v>331.155167186737</v>
      </c>
      <c r="BH13" s="73">
        <v>44848.261139324335</v>
      </c>
      <c r="BI13" s="73">
        <v>38006.789420323475</v>
      </c>
      <c r="BJ13" s="73">
        <v>6841.4717190008669</v>
      </c>
      <c r="BK13" s="73">
        <v>12.890028819597985</v>
      </c>
      <c r="BL13" s="73">
        <v>0.1448002944829114</v>
      </c>
      <c r="BM13" s="73">
        <v>194.18750776136068</v>
      </c>
      <c r="BN13" s="73">
        <v>151.10297023479222</v>
      </c>
      <c r="BO13" s="73">
        <v>13743.737398904193</v>
      </c>
      <c r="BP13" s="73">
        <v>61.481677756014513</v>
      </c>
      <c r="BQ13" s="73">
        <v>77.496317038244712</v>
      </c>
      <c r="BR13" s="73">
        <v>19633.835499276225</v>
      </c>
      <c r="BS13" s="73">
        <v>823.36372519400766</v>
      </c>
      <c r="BT13" s="73">
        <v>2.5556288879181208</v>
      </c>
      <c r="BU13" s="73">
        <v>230.26125572204131</v>
      </c>
      <c r="BV13" s="73">
        <v>0.19886880107404781</v>
      </c>
      <c r="BW13" s="73">
        <v>3302.9833026110432</v>
      </c>
      <c r="BX13" s="73">
        <v>26972.232512628627</v>
      </c>
      <c r="BY13" s="73">
        <v>0</v>
      </c>
      <c r="BZ13" s="73">
        <v>1293.8729491865342</v>
      </c>
      <c r="CA13" s="73">
        <v>4263.8234991855552</v>
      </c>
      <c r="CB13" s="73">
        <v>0</v>
      </c>
      <c r="CC13" s="73">
        <v>15017.379774739296</v>
      </c>
      <c r="CD13" s="73">
        <v>104091.85597581971</v>
      </c>
      <c r="CE13" s="73">
        <v>3246.0577970323152</v>
      </c>
      <c r="CF13" s="73"/>
      <c r="CG13" s="40">
        <f t="shared" si="0"/>
        <v>-2.5658660696480909E-7</v>
      </c>
      <c r="CH13" s="40">
        <f t="shared" si="1"/>
        <v>-2.6685461713821355E-7</v>
      </c>
      <c r="CI13" s="40">
        <f t="shared" si="2"/>
        <v>-2.8922340676945009E-7</v>
      </c>
      <c r="CJ13" s="40">
        <f t="shared" si="3"/>
        <v>-3.1124979907180893E-5</v>
      </c>
      <c r="CK13" s="40">
        <f t="shared" si="4"/>
        <v>-3.6691247256595777E-5</v>
      </c>
      <c r="CL13" s="40">
        <f t="shared" si="5"/>
        <v>-2.5594702308809192E-7</v>
      </c>
      <c r="CM13" s="40">
        <f t="shared" si="6"/>
        <v>-2.6044470780683827E-7</v>
      </c>
      <c r="CN13" s="78">
        <f t="shared" si="7"/>
        <v>-2.7982269401351643E-7</v>
      </c>
      <c r="CO13" s="78">
        <f t="shared" si="8"/>
        <v>-3.0789031298643795E-7</v>
      </c>
      <c r="CP13" s="78">
        <f t="shared" si="9"/>
        <v>-1.9888032828308073E-7</v>
      </c>
      <c r="CQ13" s="78">
        <f t="shared" si="10"/>
        <v>2.888025042570603E-6</v>
      </c>
      <c r="CR13" s="77">
        <f t="shared" si="12"/>
        <v>-2.8999403611277338E-7</v>
      </c>
      <c r="CS13" s="77">
        <f t="shared" si="13"/>
        <v>-2.1798162568510366E-7</v>
      </c>
      <c r="CT13" s="78">
        <f t="shared" si="11"/>
        <v>-2.9837183649385857E-7</v>
      </c>
    </row>
    <row r="14" spans="1:98" x14ac:dyDescent="0.25">
      <c r="A14" s="90" t="s">
        <v>177</v>
      </c>
      <c r="B14" s="73">
        <v>1024.9883289999996</v>
      </c>
      <c r="C14" s="73">
        <v>16.903423000000007</v>
      </c>
      <c r="D14" s="73">
        <v>18.141453000000006</v>
      </c>
      <c r="E14" s="73">
        <v>107.98221500000001</v>
      </c>
      <c r="F14" s="73">
        <v>91.510344000000018</v>
      </c>
      <c r="G14" s="73">
        <v>8.9735190000000031</v>
      </c>
      <c r="H14" s="73">
        <v>242.98678600000008</v>
      </c>
      <c r="I14" s="73">
        <v>7.682489999999996</v>
      </c>
      <c r="J14" s="73">
        <v>2.0627199999999992</v>
      </c>
      <c r="K14" s="73">
        <v>11.514569999999997</v>
      </c>
      <c r="L14" s="73">
        <v>10.561144000000002</v>
      </c>
      <c r="M14" s="73">
        <v>2.3469169999999999</v>
      </c>
      <c r="N14" s="73">
        <v>1.2468010000000005</v>
      </c>
      <c r="O14" s="73">
        <v>2.227741999999997</v>
      </c>
      <c r="P14" s="90"/>
      <c r="Q14" s="90" t="s">
        <v>177</v>
      </c>
      <c r="R14" s="73">
        <v>19.354265374194682</v>
      </c>
      <c r="S14" s="73">
        <v>3.3459431728330822</v>
      </c>
      <c r="T14" s="73">
        <v>2.3469274877084803</v>
      </c>
      <c r="U14" s="73">
        <v>7.6825011756683805</v>
      </c>
      <c r="V14" s="73">
        <v>7.6825011756683805</v>
      </c>
      <c r="W14" s="73">
        <v>5.4316843139899786</v>
      </c>
      <c r="X14" s="73">
        <v>0.30286288476294693</v>
      </c>
      <c r="Y14" s="73">
        <v>2.0627204195744944</v>
      </c>
      <c r="Z14" s="73">
        <v>1.2468022757227952</v>
      </c>
      <c r="AA14" s="73">
        <v>24.453342691561488</v>
      </c>
      <c r="AB14" s="73">
        <v>1024.9878319945767</v>
      </c>
      <c r="AC14" s="73">
        <v>8.0426653805605248</v>
      </c>
      <c r="AD14" s="73">
        <v>3.2294180683191178</v>
      </c>
      <c r="AE14" s="73">
        <v>2.297864505362456</v>
      </c>
      <c r="AF14" s="73">
        <v>1.3896010516855193</v>
      </c>
      <c r="AG14" s="73">
        <v>2.1892998003141586</v>
      </c>
      <c r="AH14" s="73">
        <v>11.514569236739364</v>
      </c>
      <c r="AI14" s="73">
        <v>11.514569236739364</v>
      </c>
      <c r="AJ14" s="73">
        <v>161495.76159184732</v>
      </c>
      <c r="AK14" s="73">
        <v>0</v>
      </c>
      <c r="AL14" s="73">
        <v>3.180760759411366</v>
      </c>
      <c r="AM14" s="73">
        <v>0.55891309345940243</v>
      </c>
      <c r="AN14" s="73">
        <v>24.345080084075516</v>
      </c>
      <c r="AO14" s="73">
        <v>3.865165562916054</v>
      </c>
      <c r="AP14" s="73">
        <v>10.561169681811316</v>
      </c>
      <c r="AQ14" s="73">
        <v>2.2277487882456883</v>
      </c>
      <c r="AR14" s="73">
        <v>16.903421894100983</v>
      </c>
      <c r="AS14" s="73">
        <v>0</v>
      </c>
      <c r="AT14" s="73">
        <v>250.71109074775259</v>
      </c>
      <c r="AU14" s="73">
        <v>16.327304980130847</v>
      </c>
      <c r="AV14" s="73">
        <v>1.814140668375249</v>
      </c>
      <c r="AW14" s="73">
        <v>18.141445648506096</v>
      </c>
      <c r="AX14" s="73">
        <v>0</v>
      </c>
      <c r="AY14" s="73">
        <v>12.747804257240801</v>
      </c>
      <c r="AZ14" s="73">
        <v>2.587980665465148E-3</v>
      </c>
      <c r="BA14" s="73">
        <v>69.630034658139181</v>
      </c>
      <c r="BB14" s="73">
        <v>1.0619568063845854E-3</v>
      </c>
      <c r="BC14" s="73">
        <v>0.31318641886715487</v>
      </c>
      <c r="BD14" s="73">
        <v>3.3482474825972655</v>
      </c>
      <c r="BE14" s="73">
        <v>9.3322437672580557E-4</v>
      </c>
      <c r="BF14" s="73">
        <v>0</v>
      </c>
      <c r="BG14" s="73">
        <v>7.5894379757160887E-2</v>
      </c>
      <c r="BH14" s="73">
        <v>107.98718521096902</v>
      </c>
      <c r="BI14" s="73">
        <v>91.51532131661456</v>
      </c>
      <c r="BJ14" s="73">
        <v>16.471863894354513</v>
      </c>
      <c r="BK14" s="73">
        <v>9.8339668226436706E-4</v>
      </c>
      <c r="BL14" s="73">
        <v>1.7191320899265306E-4</v>
      </c>
      <c r="BM14" s="73">
        <v>0.42631495692719779</v>
      </c>
      <c r="BN14" s="73">
        <v>4.6734647243946936E-2</v>
      </c>
      <c r="BO14" s="73">
        <v>35.662690453435623</v>
      </c>
      <c r="BP14" s="73">
        <v>0.23865490081956817</v>
      </c>
      <c r="BQ14" s="73">
        <v>0.10705767299944334</v>
      </c>
      <c r="BR14" s="73">
        <v>50.94604849506991</v>
      </c>
      <c r="BS14" s="73">
        <v>1.1877329745690235</v>
      </c>
      <c r="BT14" s="73">
        <v>1.8780574226866628E-3</v>
      </c>
      <c r="BU14" s="73">
        <v>0.34272086046396266</v>
      </c>
      <c r="BV14" s="73">
        <v>1.5451927077718433E-4</v>
      </c>
      <c r="BW14" s="73">
        <v>8.973506918214035</v>
      </c>
      <c r="BX14" s="73">
        <v>65.291225397993045</v>
      </c>
      <c r="BY14" s="73">
        <v>0</v>
      </c>
      <c r="BZ14" s="73">
        <v>3.4551160534030436</v>
      </c>
      <c r="CA14" s="73">
        <v>10.755193146386771</v>
      </c>
      <c r="CB14" s="73">
        <v>0</v>
      </c>
      <c r="CC14" s="73">
        <v>36.918883833357029</v>
      </c>
      <c r="CD14" s="73">
        <v>242.9866587300275</v>
      </c>
      <c r="CE14" s="73">
        <v>8.1148374449204965</v>
      </c>
      <c r="CF14" s="73"/>
      <c r="CG14" s="40">
        <f t="shared" si="0"/>
        <v>-4.8488886048370837E-7</v>
      </c>
      <c r="CH14" s="40">
        <f t="shared" si="1"/>
        <v>-6.5424560688809321E-8</v>
      </c>
      <c r="CI14" s="40">
        <f t="shared" si="2"/>
        <v>-4.0523181410133981E-7</v>
      </c>
      <c r="CJ14" s="40">
        <f t="shared" si="3"/>
        <v>4.602805164726396E-5</v>
      </c>
      <c r="CK14" s="40">
        <f t="shared" si="4"/>
        <v>5.4390754061014286E-5</v>
      </c>
      <c r="CL14" s="40">
        <f t="shared" si="5"/>
        <v>-1.3463821682576296E-6</v>
      </c>
      <c r="CM14" s="40">
        <f t="shared" si="6"/>
        <v>-5.2377322518385616E-7</v>
      </c>
      <c r="CN14" s="78">
        <f t="shared" si="7"/>
        <v>1.4546935153171443E-6</v>
      </c>
      <c r="CO14" s="78">
        <f t="shared" si="8"/>
        <v>2.0340836136140697E-7</v>
      </c>
      <c r="CP14" s="78">
        <f t="shared" si="9"/>
        <v>-6.6286507734371426E-8</v>
      </c>
      <c r="CQ14" s="78">
        <f t="shared" si="10"/>
        <v>2.4317262707539624E-6</v>
      </c>
      <c r="CR14" s="77">
        <f t="shared" si="12"/>
        <v>4.4687172491968931E-6</v>
      </c>
      <c r="CS14" s="77">
        <f t="shared" si="13"/>
        <v>1.0231968010418309E-6</v>
      </c>
      <c r="CT14" s="78">
        <f t="shared" si="11"/>
        <v>3.0471417656694392E-6</v>
      </c>
    </row>
    <row r="15" spans="1:98" x14ac:dyDescent="0.25">
      <c r="A15" s="90" t="s">
        <v>178</v>
      </c>
      <c r="B15" s="73">
        <v>1442.6573409999994</v>
      </c>
      <c r="C15" s="73">
        <v>23.836666000000061</v>
      </c>
      <c r="D15" s="73">
        <v>27.867226000000006</v>
      </c>
      <c r="E15" s="73">
        <v>154.06733400000024</v>
      </c>
      <c r="F15" s="73">
        <v>130.56553699999986</v>
      </c>
      <c r="G15" s="73">
        <v>13.343636999999994</v>
      </c>
      <c r="H15" s="73">
        <v>342.65217399999983</v>
      </c>
      <c r="I15" s="73">
        <v>11.423850000000021</v>
      </c>
      <c r="J15" s="73">
        <v>3.0672970000000044</v>
      </c>
      <c r="K15" s="73">
        <v>17.122168999999978</v>
      </c>
      <c r="L15" s="73">
        <v>15.704401999999998</v>
      </c>
      <c r="M15" s="73">
        <v>3.4898580000000026</v>
      </c>
      <c r="N15" s="73">
        <v>1.8540110000000025</v>
      </c>
      <c r="O15" s="73">
        <v>3.3126280000000037</v>
      </c>
      <c r="P15" s="90"/>
      <c r="Q15" s="90" t="s">
        <v>178</v>
      </c>
      <c r="R15" s="73">
        <v>27.048508910982246</v>
      </c>
      <c r="S15" s="73">
        <v>4.676107223150491</v>
      </c>
      <c r="T15" s="73">
        <v>3.4895898523975646</v>
      </c>
      <c r="U15" s="73">
        <v>11.422986703777701</v>
      </c>
      <c r="V15" s="73">
        <v>11.422986703777701</v>
      </c>
      <c r="W15" s="73">
        <v>7.5910599967525911</v>
      </c>
      <c r="X15" s="73">
        <v>0.4232655863519863</v>
      </c>
      <c r="Y15" s="73">
        <v>3.0670678608866924</v>
      </c>
      <c r="Z15" s="73">
        <v>1.8538670340587766</v>
      </c>
      <c r="AA15" s="73">
        <v>34.174782880903464</v>
      </c>
      <c r="AB15" s="73">
        <v>1442.5553489663084</v>
      </c>
      <c r="AC15" s="73">
        <v>11.240029207244364</v>
      </c>
      <c r="AD15" s="73">
        <v>4.5132755595573695</v>
      </c>
      <c r="AE15" s="73">
        <v>3.2113941230628797</v>
      </c>
      <c r="AF15" s="73">
        <v>1.942037640462716</v>
      </c>
      <c r="AG15" s="73">
        <v>3.0596553125693764</v>
      </c>
      <c r="AH15" s="73">
        <v>17.120872811458529</v>
      </c>
      <c r="AI15" s="73">
        <v>17.120872811458529</v>
      </c>
      <c r="AJ15" s="73">
        <v>240126.09984744017</v>
      </c>
      <c r="AK15" s="73">
        <v>0</v>
      </c>
      <c r="AL15" s="73">
        <v>4.4452785206608345</v>
      </c>
      <c r="AM15" s="73">
        <v>0.78111020796564445</v>
      </c>
      <c r="AN15" s="73">
        <v>34.023528330900646</v>
      </c>
      <c r="AO15" s="73">
        <v>5.4017584170728137</v>
      </c>
      <c r="AP15" s="73">
        <v>15.703256716806827</v>
      </c>
      <c r="AQ15" s="73">
        <v>3.312372116043647</v>
      </c>
      <c r="AR15" s="73">
        <v>23.834986619708218</v>
      </c>
      <c r="AS15" s="73">
        <v>0</v>
      </c>
      <c r="AT15" s="73">
        <v>353.42309563209267</v>
      </c>
      <c r="AU15" s="73">
        <v>25.078532086399132</v>
      </c>
      <c r="AV15" s="73">
        <v>2.7865131235194585</v>
      </c>
      <c r="AW15" s="73">
        <v>27.865045209918581</v>
      </c>
      <c r="AX15" s="73">
        <v>0</v>
      </c>
      <c r="AY15" s="73">
        <v>17.815695445989519</v>
      </c>
      <c r="AZ15" s="73">
        <v>3.6457765546167534E-3</v>
      </c>
      <c r="BA15" s="73">
        <v>97.311467409269298</v>
      </c>
      <c r="BB15" s="73">
        <v>1.5268615755331051E-3</v>
      </c>
      <c r="BC15" s="73">
        <v>0.43863257802983957</v>
      </c>
      <c r="BD15" s="73">
        <v>4.69807790560911</v>
      </c>
      <c r="BE15" s="73">
        <v>1.4579553846238642E-3</v>
      </c>
      <c r="BF15" s="73">
        <v>0</v>
      </c>
      <c r="BG15" s="73">
        <v>0.10624489191289536</v>
      </c>
      <c r="BH15" s="73">
        <v>154.06324532635745</v>
      </c>
      <c r="BI15" s="73">
        <v>130.56314436690599</v>
      </c>
      <c r="BJ15" s="73">
        <v>23.50010095945149</v>
      </c>
      <c r="BK15" s="73">
        <v>1.4017813648814739E-3</v>
      </c>
      <c r="BL15" s="73">
        <v>2.5309136075883084E-4</v>
      </c>
      <c r="BM15" s="73">
        <v>0.68238534877671053</v>
      </c>
      <c r="BN15" s="73">
        <v>6.5038379338282687E-2</v>
      </c>
      <c r="BO15" s="73">
        <v>50.890826458770803</v>
      </c>
      <c r="BP15" s="73">
        <v>0.3362592807641222</v>
      </c>
      <c r="BQ15" s="73">
        <v>0.15113924135650389</v>
      </c>
      <c r="BR15" s="73">
        <v>72.700088193698093</v>
      </c>
      <c r="BS15" s="73">
        <v>1.6599231976347404</v>
      </c>
      <c r="BT15" s="73">
        <v>2.6491732912250526E-3</v>
      </c>
      <c r="BU15" s="73">
        <v>0.48328423926762443</v>
      </c>
      <c r="BV15" s="73">
        <v>2.3320985032821323E-4</v>
      </c>
      <c r="BW15" s="73">
        <v>13.34261464940448</v>
      </c>
      <c r="BX15" s="73">
        <v>91.24781303325328</v>
      </c>
      <c r="BY15" s="73">
        <v>0</v>
      </c>
      <c r="BZ15" s="73">
        <v>4.8286874915553701</v>
      </c>
      <c r="CA15" s="73">
        <v>15.030904094881157</v>
      </c>
      <c r="CB15" s="73">
        <v>0</v>
      </c>
      <c r="CC15" s="73">
        <v>51.595970791898004</v>
      </c>
      <c r="CD15" s="73">
        <v>342.62788223460501</v>
      </c>
      <c r="CE15" s="73">
        <v>11.340861883366458</v>
      </c>
      <c r="CF15" s="73"/>
      <c r="CG15" s="40">
        <f t="shared" si="0"/>
        <v>-7.0697338025035809E-5</v>
      </c>
      <c r="CH15" s="40">
        <f t="shared" si="1"/>
        <v>-7.0453657061082001E-5</v>
      </c>
      <c r="CI15" s="40">
        <f t="shared" si="2"/>
        <v>-7.8256446530603472E-5</v>
      </c>
      <c r="CJ15" s="40">
        <f t="shared" si="3"/>
        <v>-2.6538225441077931E-5</v>
      </c>
      <c r="CK15" s="40">
        <f t="shared" si="4"/>
        <v>-1.8325150333325603E-5</v>
      </c>
      <c r="CL15" s="40">
        <f t="shared" si="5"/>
        <v>-7.6617086894244406E-5</v>
      </c>
      <c r="CM15" s="40">
        <f t="shared" si="6"/>
        <v>-7.0893364286143867E-5</v>
      </c>
      <c r="CN15" s="78">
        <f t="shared" si="7"/>
        <v>-7.5569639160203003E-5</v>
      </c>
      <c r="CO15" s="78">
        <f t="shared" si="8"/>
        <v>-7.4703921176206745E-5</v>
      </c>
      <c r="CP15" s="78">
        <f t="shared" si="9"/>
        <v>-7.5702356485856745E-5</v>
      </c>
      <c r="CQ15" s="78">
        <f t="shared" si="10"/>
        <v>-7.292752650952958E-5</v>
      </c>
      <c r="CR15" s="77">
        <f t="shared" si="12"/>
        <v>-7.6836250196421897E-5</v>
      </c>
      <c r="CS15" s="77">
        <f t="shared" si="13"/>
        <v>-7.7651071771364072E-5</v>
      </c>
      <c r="CT15" s="78">
        <f t="shared" si="11"/>
        <v>-7.7245001961183857E-5</v>
      </c>
    </row>
    <row r="16" spans="1:98" x14ac:dyDescent="0.25">
      <c r="A16" s="90" t="s">
        <v>179</v>
      </c>
      <c r="B16" s="73">
        <v>20083.762318999958</v>
      </c>
      <c r="C16" s="73">
        <v>328.08561299999963</v>
      </c>
      <c r="D16" s="73">
        <v>194.71148000000008</v>
      </c>
      <c r="E16" s="73">
        <v>1972.2564930000019</v>
      </c>
      <c r="F16" s="73">
        <v>1671.4038040000014</v>
      </c>
      <c r="G16" s="73">
        <v>126.67190900000004</v>
      </c>
      <c r="H16" s="73">
        <v>4716.2305939999987</v>
      </c>
      <c r="I16" s="73">
        <v>108.44754800000015</v>
      </c>
      <c r="J16" s="73">
        <v>29.117776000000021</v>
      </c>
      <c r="K16" s="73">
        <v>162.5419270000007</v>
      </c>
      <c r="L16" s="73">
        <v>149.08303600000016</v>
      </c>
      <c r="M16" s="73">
        <v>33.129574000000076</v>
      </c>
      <c r="N16" s="73">
        <v>17.600091999999975</v>
      </c>
      <c r="O16" s="73">
        <v>31.447210000000005</v>
      </c>
      <c r="P16" s="90"/>
      <c r="Q16" s="90" t="s">
        <v>179</v>
      </c>
      <c r="R16" s="73">
        <v>392.34433065406466</v>
      </c>
      <c r="S16" s="73">
        <v>67.82778200104363</v>
      </c>
      <c r="T16" s="73">
        <v>33.128864732737043</v>
      </c>
      <c r="U16" s="73">
        <v>108.4452727880457</v>
      </c>
      <c r="V16" s="73">
        <v>108.4452727880457</v>
      </c>
      <c r="W16" s="73">
        <v>110.10978858416972</v>
      </c>
      <c r="X16" s="73">
        <v>6.1395165351999816</v>
      </c>
      <c r="Y16" s="73">
        <v>29.117146016970715</v>
      </c>
      <c r="Z16" s="73">
        <v>17.599733101559124</v>
      </c>
      <c r="AA16" s="73">
        <v>495.711423651502</v>
      </c>
      <c r="AB16" s="73">
        <v>20083.469890121192</v>
      </c>
      <c r="AC16" s="73">
        <v>163.0388236119926</v>
      </c>
      <c r="AD16" s="73">
        <v>65.465939643925338</v>
      </c>
      <c r="AE16" s="73">
        <v>46.581692113098043</v>
      </c>
      <c r="AF16" s="73">
        <v>28.16956712650175</v>
      </c>
      <c r="AG16" s="73">
        <v>44.380928935955644</v>
      </c>
      <c r="AH16" s="73">
        <v>162.53848013253386</v>
      </c>
      <c r="AI16" s="73">
        <v>162.53848013253386</v>
      </c>
      <c r="AJ16" s="73">
        <v>2279656.0567248133</v>
      </c>
      <c r="AK16" s="73">
        <v>0</v>
      </c>
      <c r="AL16" s="73">
        <v>64.479598971851971</v>
      </c>
      <c r="AM16" s="73">
        <v>11.330164361252558</v>
      </c>
      <c r="AN16" s="73">
        <v>493.51696709984975</v>
      </c>
      <c r="AO16" s="73">
        <v>78.353532481402823</v>
      </c>
      <c r="AP16" s="73">
        <v>149.08031122345653</v>
      </c>
      <c r="AQ16" s="73">
        <v>31.44656803613282</v>
      </c>
      <c r="AR16" s="73">
        <v>328.0807856890271</v>
      </c>
      <c r="AS16" s="73">
        <v>0</v>
      </c>
      <c r="AT16" s="73">
        <v>4872.747504326021</v>
      </c>
      <c r="AU16" s="73">
        <v>175.2352464243346</v>
      </c>
      <c r="AV16" s="73">
        <v>19.470582031746556</v>
      </c>
      <c r="AW16" s="73">
        <v>194.70582845608124</v>
      </c>
      <c r="AX16" s="73">
        <v>0</v>
      </c>
      <c r="AY16" s="73">
        <v>258.41998368371043</v>
      </c>
      <c r="AZ16" s="73">
        <v>0.65892354433108991</v>
      </c>
      <c r="BA16" s="73">
        <v>1411.520886898563</v>
      </c>
      <c r="BB16" s="73">
        <v>13.213239764215672</v>
      </c>
      <c r="BC16" s="73">
        <v>24.067835524507128</v>
      </c>
      <c r="BD16" s="73">
        <v>57.829664189222676</v>
      </c>
      <c r="BE16" s="73">
        <v>0.53504157288866117</v>
      </c>
      <c r="BF16" s="73">
        <v>0</v>
      </c>
      <c r="BG16" s="73">
        <v>21.895046133037905</v>
      </c>
      <c r="BH16" s="73">
        <v>1972.1206564942097</v>
      </c>
      <c r="BI16" s="73">
        <v>1671.272750898549</v>
      </c>
      <c r="BJ16" s="73">
        <v>300.84790559566136</v>
      </c>
      <c r="BK16" s="73">
        <v>1.6115588765025877</v>
      </c>
      <c r="BL16" s="73">
        <v>0.11231662555046656</v>
      </c>
      <c r="BM16" s="73">
        <v>432.38537834091181</v>
      </c>
      <c r="BN16" s="73">
        <v>0.52016605653642878</v>
      </c>
      <c r="BO16" s="73">
        <v>445.75635196360184</v>
      </c>
      <c r="BP16" s="73">
        <v>2.6618357449031893</v>
      </c>
      <c r="BQ16" s="73">
        <v>4.450209766607693</v>
      </c>
      <c r="BR16" s="73">
        <v>636.96188705313716</v>
      </c>
      <c r="BS16" s="73">
        <v>24.077460098796742</v>
      </c>
      <c r="BT16" s="73">
        <v>14.725168873162589</v>
      </c>
      <c r="BU16" s="73">
        <v>13.840175026262559</v>
      </c>
      <c r="BV16" s="73">
        <v>4.7951843169805497E-2</v>
      </c>
      <c r="BW16" s="73">
        <v>126.66918322820591</v>
      </c>
      <c r="BX16" s="73">
        <v>1323.5661885553172</v>
      </c>
      <c r="BY16" s="73">
        <v>0</v>
      </c>
      <c r="BZ16" s="73">
        <v>70.041055364450372</v>
      </c>
      <c r="CA16" s="73">
        <v>218.02592071075915</v>
      </c>
      <c r="CB16" s="73">
        <v>0</v>
      </c>
      <c r="CC16" s="73">
        <v>748.40935815926855</v>
      </c>
      <c r="CD16" s="73">
        <v>4716.1611022591869</v>
      </c>
      <c r="CE16" s="73">
        <v>164.50158157863197</v>
      </c>
      <c r="CF16" s="73"/>
      <c r="CG16" s="40">
        <f t="shared" si="0"/>
        <v>-1.456046303080879E-5</v>
      </c>
      <c r="CH16" s="40">
        <f t="shared" si="1"/>
        <v>-1.4713571035283681E-5</v>
      </c>
      <c r="CI16" s="40">
        <f t="shared" si="2"/>
        <v>-2.9025221927564207E-5</v>
      </c>
      <c r="CJ16" s="40">
        <f t="shared" si="3"/>
        <v>-6.8873651208313052E-5</v>
      </c>
      <c r="CK16" s="40">
        <f t="shared" si="4"/>
        <v>-7.8409000349732505E-5</v>
      </c>
      <c r="CL16" s="40">
        <f t="shared" si="5"/>
        <v>-2.1518360429323512E-5</v>
      </c>
      <c r="CM16" s="40">
        <f t="shared" si="6"/>
        <v>-1.4734593533283712E-5</v>
      </c>
      <c r="CN16" s="78">
        <f t="shared" si="7"/>
        <v>-2.097983768572527E-5</v>
      </c>
      <c r="CO16" s="78">
        <f t="shared" si="8"/>
        <v>-2.1635684995514313E-5</v>
      </c>
      <c r="CP16" s="78">
        <f t="shared" si="9"/>
        <v>-2.1206020689262728E-5</v>
      </c>
      <c r="CQ16" s="78">
        <f t="shared" si="10"/>
        <v>-1.8276905386002545E-5</v>
      </c>
      <c r="CR16" s="77">
        <f t="shared" si="12"/>
        <v>-2.1408885699331696E-5</v>
      </c>
      <c r="CS16" s="77">
        <f t="shared" si="13"/>
        <v>-2.0391850272766087E-5</v>
      </c>
      <c r="CT16" s="78">
        <f t="shared" si="11"/>
        <v>-2.0414016607039831E-5</v>
      </c>
    </row>
    <row r="17" spans="1:98" x14ac:dyDescent="0.25">
      <c r="A17" s="90" t="s">
        <v>180</v>
      </c>
      <c r="B17" s="73">
        <v>104468.90768199987</v>
      </c>
      <c r="C17" s="73">
        <v>1729.4416800000033</v>
      </c>
      <c r="D17" s="73">
        <v>2189.2910079999911</v>
      </c>
      <c r="E17" s="73">
        <v>11309.652680000023</v>
      </c>
      <c r="F17" s="73">
        <v>9584.4514379998909</v>
      </c>
      <c r="G17" s="73">
        <v>1018.6516239999728</v>
      </c>
      <c r="H17" s="73">
        <v>24860.721648999453</v>
      </c>
      <c r="I17" s="73">
        <v>877.71564299998533</v>
      </c>
      <c r="J17" s="73">
        <v>235.66341799999469</v>
      </c>
      <c r="K17" s="73">
        <v>1315.5261659999812</v>
      </c>
      <c r="L17" s="73">
        <v>1206.5972259999908</v>
      </c>
      <c r="M17" s="73">
        <v>268.13276899999272</v>
      </c>
      <c r="N17" s="73">
        <v>142.44567000000143</v>
      </c>
      <c r="O17" s="73">
        <v>254.51678199999299</v>
      </c>
      <c r="P17" s="90"/>
      <c r="Q17" s="90" t="s">
        <v>180</v>
      </c>
      <c r="R17" s="73">
        <v>1944.1921912342755</v>
      </c>
      <c r="S17" s="73">
        <v>336.10840789740115</v>
      </c>
      <c r="T17" s="73">
        <v>268.02124032564086</v>
      </c>
      <c r="U17" s="73">
        <v>871.53592211871398</v>
      </c>
      <c r="V17" s="73">
        <v>871.53592211871398</v>
      </c>
      <c r="W17" s="73">
        <v>545.62918146584423</v>
      </c>
      <c r="X17" s="73">
        <v>30.423380355421575</v>
      </c>
      <c r="Y17" s="73">
        <v>234.00422137828704</v>
      </c>
      <c r="Z17" s="73">
        <v>142.38640091734746</v>
      </c>
      <c r="AA17" s="73">
        <v>2456.4088925693636</v>
      </c>
      <c r="AB17" s="73">
        <v>104428.41910637193</v>
      </c>
      <c r="AC17" s="73">
        <v>807.90957663428344</v>
      </c>
      <c r="AD17" s="73">
        <v>324.40472969890959</v>
      </c>
      <c r="AE17" s="73">
        <v>230.82720524771847</v>
      </c>
      <c r="AF17" s="73">
        <v>139.5891531998077</v>
      </c>
      <c r="AG17" s="73">
        <v>219.92173420182513</v>
      </c>
      <c r="AH17" s="73">
        <v>1306.2640056348703</v>
      </c>
      <c r="AI17" s="73">
        <v>1306.2640056348703</v>
      </c>
      <c r="AJ17" s="73">
        <v>18443022.459285591</v>
      </c>
      <c r="AK17" s="73">
        <v>0</v>
      </c>
      <c r="AL17" s="73">
        <v>319.51716721484502</v>
      </c>
      <c r="AM17" s="73">
        <v>56.144755854065856</v>
      </c>
      <c r="AN17" s="73">
        <v>2445.5346495927893</v>
      </c>
      <c r="AO17" s="73">
        <v>388.26682391826023</v>
      </c>
      <c r="AP17" s="73">
        <v>1198.1056742498342</v>
      </c>
      <c r="AQ17" s="73">
        <v>252.72477625544659</v>
      </c>
      <c r="AR17" s="73">
        <v>1728.7695042551406</v>
      </c>
      <c r="AS17" s="73">
        <v>0</v>
      </c>
      <c r="AT17" s="73">
        <v>25626.994600146609</v>
      </c>
      <c r="AU17" s="73">
        <v>1969.5054862645668</v>
      </c>
      <c r="AV17" s="73">
        <v>218.83395815702866</v>
      </c>
      <c r="AW17" s="73">
        <v>2188.3394444215942</v>
      </c>
      <c r="AX17" s="73">
        <v>0</v>
      </c>
      <c r="AY17" s="73">
        <v>1280.5538701069434</v>
      </c>
      <c r="AZ17" s="73">
        <v>0.27428864013800941</v>
      </c>
      <c r="BA17" s="73">
        <v>6994.5381855359701</v>
      </c>
      <c r="BB17" s="73">
        <v>0.11033451322266129</v>
      </c>
      <c r="BC17" s="73">
        <v>33.37774793918549</v>
      </c>
      <c r="BD17" s="73">
        <v>356.21281609208694</v>
      </c>
      <c r="BE17" s="73">
        <v>8.8601692793487535E-2</v>
      </c>
      <c r="BF17" s="73">
        <v>0</v>
      </c>
      <c r="BG17" s="73">
        <v>8.0918913046291525</v>
      </c>
      <c r="BH17" s="73">
        <v>11305.713343479018</v>
      </c>
      <c r="BI17" s="73">
        <v>9581.1947324709017</v>
      </c>
      <c r="BJ17" s="73">
        <v>1724.5186110081177</v>
      </c>
      <c r="BK17" s="73">
        <v>0.10304318058576804</v>
      </c>
      <c r="BL17" s="73">
        <v>1.7435613261594925E-2</v>
      </c>
      <c r="BM17" s="73">
        <v>39.298242892893924</v>
      </c>
      <c r="BN17" s="73">
        <v>5.0105968876050637</v>
      </c>
      <c r="BO17" s="73">
        <v>3732.8737936883877</v>
      </c>
      <c r="BP17" s="73">
        <v>25.289822949332279</v>
      </c>
      <c r="BQ17" s="73">
        <v>11.323339856964122</v>
      </c>
      <c r="BR17" s="73">
        <v>5332.6197258695847</v>
      </c>
      <c r="BS17" s="73">
        <v>119.31152661479607</v>
      </c>
      <c r="BT17" s="73">
        <v>0.19879833296659447</v>
      </c>
      <c r="BU17" s="73">
        <v>36.288993467142859</v>
      </c>
      <c r="BV17" s="73">
        <v>1.525955012331553E-2</v>
      </c>
      <c r="BW17" s="73">
        <v>1018.2255052693334</v>
      </c>
      <c r="BX17" s="73">
        <v>6558.6948764314038</v>
      </c>
      <c r="BY17" s="73">
        <v>0</v>
      </c>
      <c r="BZ17" s="73">
        <v>347.07604428867313</v>
      </c>
      <c r="CA17" s="73">
        <v>1080.3884596508722</v>
      </c>
      <c r="CB17" s="73">
        <v>0</v>
      </c>
      <c r="CC17" s="73">
        <v>3708.6081479008767</v>
      </c>
      <c r="CD17" s="73">
        <v>24851.057751230455</v>
      </c>
      <c r="CE17" s="73">
        <v>815.15809630423826</v>
      </c>
      <c r="CF17" s="73"/>
      <c r="CG17" s="40">
        <f t="shared" si="0"/>
        <v>-3.8756579853582832E-4</v>
      </c>
      <c r="CH17" s="40">
        <f t="shared" si="1"/>
        <v>-3.886663266162691E-4</v>
      </c>
      <c r="CI17" s="40">
        <f t="shared" si="2"/>
        <v>-4.3464462920631323E-4</v>
      </c>
      <c r="CJ17" s="40">
        <f t="shared" si="3"/>
        <v>-3.4831631284059099E-4</v>
      </c>
      <c r="CK17" s="40">
        <f t="shared" si="4"/>
        <v>-3.3979049818930532E-4</v>
      </c>
      <c r="CL17" s="40">
        <f t="shared" si="5"/>
        <v>-4.183164495100936E-4</v>
      </c>
      <c r="CM17" s="40">
        <f t="shared" si="6"/>
        <v>-3.8872153051064287E-4</v>
      </c>
      <c r="CN17" s="78">
        <f t="shared" si="7"/>
        <v>-7.0406867310116444E-3</v>
      </c>
      <c r="CO17" s="78">
        <f t="shared" si="8"/>
        <v>-7.0405353354744595E-3</v>
      </c>
      <c r="CP17" s="78">
        <f t="shared" si="9"/>
        <v>-7.0406508091539477E-3</v>
      </c>
      <c r="CQ17" s="78">
        <f t="shared" si="10"/>
        <v>-7.037602579534355E-3</v>
      </c>
      <c r="CR17" s="77">
        <f t="shared" si="12"/>
        <v>-4.1594570767239034E-4</v>
      </c>
      <c r="CS17" s="77">
        <f t="shared" si="13"/>
        <v>-4.1608202379172962E-4</v>
      </c>
      <c r="CT17" s="78">
        <f t="shared" si="11"/>
        <v>-7.0408156604245074E-3</v>
      </c>
    </row>
    <row r="18" spans="1:98" x14ac:dyDescent="0.25">
      <c r="A18" s="90" t="s">
        <v>181</v>
      </c>
      <c r="B18" s="73">
        <v>21973.502084999971</v>
      </c>
      <c r="C18" s="73">
        <v>363.14487100000025</v>
      </c>
      <c r="D18" s="73">
        <v>428.67926900000003</v>
      </c>
      <c r="E18" s="73">
        <v>2350.4151589999983</v>
      </c>
      <c r="F18" s="73">
        <v>1991.877254</v>
      </c>
      <c r="G18" s="73">
        <v>204.53257100000002</v>
      </c>
      <c r="H18" s="73">
        <v>5220.2072599999919</v>
      </c>
      <c r="I18" s="73">
        <v>199.13647799999995</v>
      </c>
      <c r="J18" s="73">
        <v>114.92661400000006</v>
      </c>
      <c r="K18" s="73">
        <v>412.69102100000049</v>
      </c>
      <c r="L18" s="73">
        <v>272.68948999999986</v>
      </c>
      <c r="M18" s="73">
        <v>60.806620999999957</v>
      </c>
      <c r="N18" s="73">
        <v>14.627024999999984</v>
      </c>
      <c r="O18" s="73">
        <v>57.881219000000051</v>
      </c>
      <c r="P18" s="90"/>
      <c r="Q18" s="90" t="s">
        <v>181</v>
      </c>
      <c r="R18" s="73">
        <v>313.6825094497845</v>
      </c>
      <c r="S18" s="73">
        <v>47.956626972418647</v>
      </c>
      <c r="T18" s="73">
        <v>60.806615537268527</v>
      </c>
      <c r="U18" s="73">
        <v>199.13642595922352</v>
      </c>
      <c r="V18" s="73">
        <v>199.13642595922352</v>
      </c>
      <c r="W18" s="73">
        <v>102.44513886724319</v>
      </c>
      <c r="X18" s="73">
        <v>104.9883828369219</v>
      </c>
      <c r="Y18" s="73">
        <v>114.92660941732535</v>
      </c>
      <c r="Z18" s="73">
        <v>14.627009527425962</v>
      </c>
      <c r="AA18" s="73">
        <v>438.0871215610951</v>
      </c>
      <c r="AB18" s="73">
        <v>21973.495722085354</v>
      </c>
      <c r="AC18" s="73">
        <v>169.79468778213098</v>
      </c>
      <c r="AD18" s="73">
        <v>79.065142306119796</v>
      </c>
      <c r="AE18" s="73">
        <v>30.718921253658632</v>
      </c>
      <c r="AF18" s="73">
        <v>3.4987693582523032</v>
      </c>
      <c r="AG18" s="73">
        <v>60.919294088113219</v>
      </c>
      <c r="AH18" s="73">
        <v>412.69092929834545</v>
      </c>
      <c r="AI18" s="73">
        <v>412.69092929834545</v>
      </c>
      <c r="AJ18" s="73">
        <v>3680955.6629454852</v>
      </c>
      <c r="AK18" s="73">
        <v>0</v>
      </c>
      <c r="AL18" s="73">
        <v>44.282326516841657</v>
      </c>
      <c r="AM18" s="73">
        <v>9.5927549299919086</v>
      </c>
      <c r="AN18" s="73">
        <v>475.32478075384341</v>
      </c>
      <c r="AO18" s="73">
        <v>62.458125141110123</v>
      </c>
      <c r="AP18" s="73">
        <v>272.69025622613691</v>
      </c>
      <c r="AQ18" s="73">
        <v>57.881188414923535</v>
      </c>
      <c r="AR18" s="73">
        <v>363.14476548554046</v>
      </c>
      <c r="AS18" s="73">
        <v>0</v>
      </c>
      <c r="AT18" s="73">
        <v>5368.892503182924</v>
      </c>
      <c r="AU18" s="73">
        <v>385.81124995078181</v>
      </c>
      <c r="AV18" s="73">
        <v>42.867908604529397</v>
      </c>
      <c r="AW18" s="73">
        <v>428.67915855531123</v>
      </c>
      <c r="AX18" s="73">
        <v>0</v>
      </c>
      <c r="AY18" s="73">
        <v>215.37877346159823</v>
      </c>
      <c r="AZ18" s="73">
        <v>5.5341101429146208E-2</v>
      </c>
      <c r="BA18" s="73">
        <v>1320.3771157112387</v>
      </c>
      <c r="BB18" s="73">
        <v>2.3366653571212051E-2</v>
      </c>
      <c r="BC18" s="73">
        <v>6.6424488815401483</v>
      </c>
      <c r="BD18" s="73">
        <v>71.199338651983894</v>
      </c>
      <c r="BE18" s="73">
        <v>2.3012311514189504E-2</v>
      </c>
      <c r="BF18" s="73">
        <v>0</v>
      </c>
      <c r="BG18" s="73">
        <v>1.6086214801832044</v>
      </c>
      <c r="BH18" s="73">
        <v>2350.5208588569435</v>
      </c>
      <c r="BI18" s="73">
        <v>1991.9830302552807</v>
      </c>
      <c r="BJ18" s="73">
        <v>358.53782860166331</v>
      </c>
      <c r="BK18" s="73">
        <v>2.1379566494154994E-2</v>
      </c>
      <c r="BL18" s="73">
        <v>3.9088856462573783E-3</v>
      </c>
      <c r="BM18" s="73">
        <v>10.861473739314475</v>
      </c>
      <c r="BN18" s="73">
        <v>0.98234309176187873</v>
      </c>
      <c r="BO18" s="73">
        <v>776.50413384260082</v>
      </c>
      <c r="BP18" s="73">
        <v>5.1046051277302871</v>
      </c>
      <c r="BQ18" s="73">
        <v>2.2962054594156642</v>
      </c>
      <c r="BR18" s="73">
        <v>1109.2740191361193</v>
      </c>
      <c r="BS18" s="73">
        <v>29.811903997714239</v>
      </c>
      <c r="BT18" s="73">
        <v>4.0234389821260264E-2</v>
      </c>
      <c r="BU18" s="73">
        <v>7.3389623728346471</v>
      </c>
      <c r="BV18" s="73">
        <v>3.6355633206016417E-3</v>
      </c>
      <c r="BW18" s="73">
        <v>204.53255101351979</v>
      </c>
      <c r="BX18" s="73">
        <v>1277.0786176762078</v>
      </c>
      <c r="BY18" s="73">
        <v>0</v>
      </c>
      <c r="BZ18" s="73">
        <v>156.18834692291387</v>
      </c>
      <c r="CA18" s="73">
        <v>211.07266033934428</v>
      </c>
      <c r="CB18" s="73">
        <v>0</v>
      </c>
      <c r="CC18" s="73">
        <v>815.66606897263523</v>
      </c>
      <c r="CD18" s="73">
        <v>5220.2055838665774</v>
      </c>
      <c r="CE18" s="73">
        <v>143.83207231163161</v>
      </c>
      <c r="CF18" s="73"/>
      <c r="CG18" s="40">
        <f t="shared" si="0"/>
        <v>-2.8957216707848082E-7</v>
      </c>
      <c r="CH18" s="40">
        <f t="shared" si="1"/>
        <v>-2.905574832968012E-7</v>
      </c>
      <c r="CI18" s="40">
        <f t="shared" si="2"/>
        <v>-2.5763944465606055E-7</v>
      </c>
      <c r="CJ18" s="40">
        <f t="shared" si="3"/>
        <v>4.4970717849762446E-5</v>
      </c>
      <c r="CK18" s="40">
        <f t="shared" si="4"/>
        <v>5.3103801987949313E-5</v>
      </c>
      <c r="CL18" s="40">
        <f t="shared" si="5"/>
        <v>-9.7717835979766119E-8</v>
      </c>
      <c r="CM18" s="40">
        <f t="shared" si="6"/>
        <v>-3.2108560657963864E-7</v>
      </c>
      <c r="CN18" s="78">
        <f t="shared" si="7"/>
        <v>-2.6133221276711047E-7</v>
      </c>
      <c r="CO18" s="78">
        <f t="shared" si="8"/>
        <v>-3.9874790929530877E-8</v>
      </c>
      <c r="CP18" s="78">
        <f t="shared" si="9"/>
        <v>-2.2220414395075532E-7</v>
      </c>
      <c r="CQ18" s="78">
        <f t="shared" si="10"/>
        <v>2.8098851079503594E-6</v>
      </c>
      <c r="CR18" s="77">
        <f t="shared" si="12"/>
        <v>-8.983777325618457E-8</v>
      </c>
      <c r="CS18" s="77">
        <f t="shared" si="13"/>
        <v>-1.0578073136548943E-6</v>
      </c>
      <c r="CT18" s="78">
        <f t="shared" si="11"/>
        <v>-5.2841106397355902E-7</v>
      </c>
    </row>
    <row r="19" spans="1:98" x14ac:dyDescent="0.25">
      <c r="A19" s="90" t="s">
        <v>182</v>
      </c>
      <c r="B19" s="73">
        <v>29837.51615499999</v>
      </c>
      <c r="C19" s="73">
        <v>493.48050399999534</v>
      </c>
      <c r="D19" s="73">
        <v>601.19777299999782</v>
      </c>
      <c r="E19" s="73">
        <v>3208.6536719999954</v>
      </c>
      <c r="F19" s="73">
        <v>2719.1980829999793</v>
      </c>
      <c r="G19" s="73">
        <v>283.57254699999811</v>
      </c>
      <c r="H19" s="73">
        <v>7093.7807300000604</v>
      </c>
      <c r="I19" s="73">
        <v>275.08956800000226</v>
      </c>
      <c r="J19" s="73">
        <v>158.76101499999965</v>
      </c>
      <c r="K19" s="73">
        <v>570.09658199999569</v>
      </c>
      <c r="L19" s="73">
        <v>376.69671199999868</v>
      </c>
      <c r="M19" s="73">
        <v>83.999075000001227</v>
      </c>
      <c r="N19" s="73">
        <v>20.206223000000215</v>
      </c>
      <c r="O19" s="73">
        <v>79.957965999999871</v>
      </c>
      <c r="P19" s="90"/>
      <c r="Q19" s="90" t="s">
        <v>182</v>
      </c>
      <c r="R19" s="73">
        <v>424.43355007100706</v>
      </c>
      <c r="S19" s="73">
        <v>64.888502519511135</v>
      </c>
      <c r="T19" s="73">
        <v>83.99126837700608</v>
      </c>
      <c r="U19" s="73">
        <v>275.06408324757854</v>
      </c>
      <c r="V19" s="73">
        <v>275.06408324757854</v>
      </c>
      <c r="W19" s="73">
        <v>138.61517100142854</v>
      </c>
      <c r="X19" s="73">
        <v>142.05642030920103</v>
      </c>
      <c r="Y19" s="73">
        <v>158.74631749608142</v>
      </c>
      <c r="Z19" s="73">
        <v>20.204357245103072</v>
      </c>
      <c r="AA19" s="73">
        <v>592.76145961450891</v>
      </c>
      <c r="AB19" s="73">
        <v>29834.759638239178</v>
      </c>
      <c r="AC19" s="73">
        <v>229.7436691408617</v>
      </c>
      <c r="AD19" s="73">
        <v>106.98048479833011</v>
      </c>
      <c r="AE19" s="73">
        <v>41.564777387561982</v>
      </c>
      <c r="AF19" s="73">
        <v>4.7340621183663352</v>
      </c>
      <c r="AG19" s="73">
        <v>82.427914758203386</v>
      </c>
      <c r="AH19" s="73">
        <v>570.04395261384286</v>
      </c>
      <c r="AI19" s="73">
        <v>570.04395261384286</v>
      </c>
      <c r="AJ19" s="73">
        <v>5084451.9360778667</v>
      </c>
      <c r="AK19" s="73">
        <v>0</v>
      </c>
      <c r="AL19" s="73">
        <v>59.916978966215375</v>
      </c>
      <c r="AM19" s="73">
        <v>12.979653189517078</v>
      </c>
      <c r="AN19" s="73">
        <v>643.14634567509597</v>
      </c>
      <c r="AO19" s="73">
        <v>84.510047393089394</v>
      </c>
      <c r="AP19" s="73">
        <v>376.66301625688516</v>
      </c>
      <c r="AQ19" s="73">
        <v>79.950579173583606</v>
      </c>
      <c r="AR19" s="73">
        <v>493.43494597210048</v>
      </c>
      <c r="AS19" s="73">
        <v>0</v>
      </c>
      <c r="AT19" s="73">
        <v>7294.3080790676704</v>
      </c>
      <c r="AU19" s="73">
        <v>541.02821939163471</v>
      </c>
      <c r="AV19" s="73">
        <v>60.114225119485027</v>
      </c>
      <c r="AW19" s="73">
        <v>601.14244451111949</v>
      </c>
      <c r="AX19" s="73">
        <v>0</v>
      </c>
      <c r="AY19" s="73">
        <v>291.4219335607786</v>
      </c>
      <c r="AZ19" s="73">
        <v>7.7069179080341901E-2</v>
      </c>
      <c r="BA19" s="73">
        <v>1786.5592056114779</v>
      </c>
      <c r="BB19" s="73">
        <v>3.1508397708956817E-2</v>
      </c>
      <c r="BC19" s="73">
        <v>9.3362863732314771</v>
      </c>
      <c r="BD19" s="73">
        <v>99.780527585994008</v>
      </c>
      <c r="BE19" s="73">
        <v>2.7249968666148573E-2</v>
      </c>
      <c r="BF19" s="73">
        <v>0</v>
      </c>
      <c r="BG19" s="73">
        <v>2.2626358141724126</v>
      </c>
      <c r="BH19" s="73">
        <v>3208.5072854913019</v>
      </c>
      <c r="BI19" s="73">
        <v>2719.0968713430289</v>
      </c>
      <c r="BJ19" s="73">
        <v>489.41041414827174</v>
      </c>
      <c r="BK19" s="73">
        <v>2.9223060617735084E-2</v>
      </c>
      <c r="BL19" s="73">
        <v>5.0783302200212753E-3</v>
      </c>
      <c r="BM19" s="73">
        <v>12.386522700992623</v>
      </c>
      <c r="BN19" s="73">
        <v>1.3947541054911619</v>
      </c>
      <c r="BO19" s="73">
        <v>1059.5637730661329</v>
      </c>
      <c r="BP19" s="73">
        <v>7.1068492509466079</v>
      </c>
      <c r="BQ19" s="73">
        <v>3.1869257025303552</v>
      </c>
      <c r="BR19" s="73">
        <v>1513.6436877219094</v>
      </c>
      <c r="BS19" s="73">
        <v>40.337527118572027</v>
      </c>
      <c r="BT19" s="73">
        <v>5.5914982481963436E-2</v>
      </c>
      <c r="BU19" s="73">
        <v>10.204322211456322</v>
      </c>
      <c r="BV19" s="73">
        <v>4.5428913972673703E-3</v>
      </c>
      <c r="BW19" s="73">
        <v>283.54650720230154</v>
      </c>
      <c r="BX19" s="73">
        <v>1727.9735394995164</v>
      </c>
      <c r="BY19" s="73">
        <v>0</v>
      </c>
      <c r="BZ19" s="73">
        <v>211.33347722444194</v>
      </c>
      <c r="CA19" s="73">
        <v>285.59552431713303</v>
      </c>
      <c r="CB19" s="73">
        <v>0</v>
      </c>
      <c r="CC19" s="73">
        <v>1103.6511569788188</v>
      </c>
      <c r="CD19" s="73">
        <v>7093.1257869618639</v>
      </c>
      <c r="CE19" s="73">
        <v>194.61455185262147</v>
      </c>
      <c r="CF19" s="73"/>
      <c r="CG19" s="40">
        <f t="shared" si="0"/>
        <v>-9.2384257003573386E-5</v>
      </c>
      <c r="CH19" s="40">
        <f t="shared" si="1"/>
        <v>-9.2319813094088107E-5</v>
      </c>
      <c r="CI19" s="40">
        <f t="shared" si="2"/>
        <v>-9.2030428859108854E-5</v>
      </c>
      <c r="CJ19" s="40">
        <f t="shared" si="3"/>
        <v>-4.5622408541905016E-5</v>
      </c>
      <c r="CK19" s="40">
        <f t="shared" si="4"/>
        <v>-3.7221141623780325E-5</v>
      </c>
      <c r="CL19" s="40">
        <f t="shared" si="5"/>
        <v>-9.1827639777024463E-5</v>
      </c>
      <c r="CM19" s="40">
        <f t="shared" si="6"/>
        <v>-9.2326371948136201E-5</v>
      </c>
      <c r="CN19" s="78">
        <f t="shared" si="7"/>
        <v>-9.2641653440387272E-5</v>
      </c>
      <c r="CO19" s="78">
        <f t="shared" si="8"/>
        <v>-9.2576278365491847E-5</v>
      </c>
      <c r="CP19" s="78">
        <f t="shared" si="9"/>
        <v>-9.2316614087033043E-5</v>
      </c>
      <c r="CQ19" s="78">
        <f t="shared" si="10"/>
        <v>-8.945058993115447E-5</v>
      </c>
      <c r="CR19" s="77">
        <f t="shared" si="12"/>
        <v>-9.2937011450987234E-5</v>
      </c>
      <c r="CS19" s="77">
        <f t="shared" si="13"/>
        <v>-9.2335658036762236E-5</v>
      </c>
      <c r="CT19" s="78">
        <f t="shared" si="11"/>
        <v>-9.2383870998738845E-5</v>
      </c>
    </row>
    <row r="20" spans="1:98" x14ac:dyDescent="0.25">
      <c r="A20" s="90" t="s">
        <v>183</v>
      </c>
      <c r="B20" s="73">
        <v>2372.2638730000049</v>
      </c>
      <c r="C20" s="73">
        <v>38.771199999999986</v>
      </c>
      <c r="D20" s="73">
        <v>23.936941000000004</v>
      </c>
      <c r="E20" s="73">
        <v>233.79760199999987</v>
      </c>
      <c r="F20" s="73">
        <v>198.13357799999989</v>
      </c>
      <c r="G20" s="73">
        <v>15.249111000000013</v>
      </c>
      <c r="H20" s="73">
        <v>557.33595699999967</v>
      </c>
      <c r="I20" s="73">
        <v>14.846786000000003</v>
      </c>
      <c r="J20" s="73">
        <v>8.5684470000000008</v>
      </c>
      <c r="K20" s="73">
        <v>30.768524999999993</v>
      </c>
      <c r="L20" s="73">
        <v>20.330615999999981</v>
      </c>
      <c r="M20" s="73">
        <v>4.5335320000000037</v>
      </c>
      <c r="N20" s="73">
        <v>1.0905050000000001</v>
      </c>
      <c r="O20" s="73">
        <v>4.3153619999999968</v>
      </c>
      <c r="P20" s="90"/>
      <c r="Q20" s="90" t="s">
        <v>183</v>
      </c>
      <c r="R20" s="73">
        <v>36.056502036429606</v>
      </c>
      <c r="S20" s="73">
        <v>5.5123983655843496</v>
      </c>
      <c r="T20" s="73">
        <v>4.5335290794549863</v>
      </c>
      <c r="U20" s="73">
        <v>14.846784140292929</v>
      </c>
      <c r="V20" s="73">
        <v>14.846784140292929</v>
      </c>
      <c r="W20" s="73">
        <v>11.775652353390432</v>
      </c>
      <c r="X20" s="73">
        <v>12.067995087781281</v>
      </c>
      <c r="Y20" s="73">
        <v>8.5684514396115201</v>
      </c>
      <c r="Z20" s="73">
        <v>1.0905042225746502</v>
      </c>
      <c r="AA20" s="73">
        <v>50.356319149479553</v>
      </c>
      <c r="AB20" s="73">
        <v>2372.2632619234219</v>
      </c>
      <c r="AC20" s="73">
        <v>19.517206787192244</v>
      </c>
      <c r="AD20" s="73">
        <v>9.0882086694875905</v>
      </c>
      <c r="AE20" s="73">
        <v>3.5310175725635666</v>
      </c>
      <c r="AF20" s="73">
        <v>0.40216832497988436</v>
      </c>
      <c r="AG20" s="73">
        <v>7.0024190909164048</v>
      </c>
      <c r="AH20" s="73">
        <v>30.768526141397622</v>
      </c>
      <c r="AI20" s="73">
        <v>30.768526141397622</v>
      </c>
      <c r="AJ20" s="73">
        <v>274437.38685802789</v>
      </c>
      <c r="AK20" s="73">
        <v>0</v>
      </c>
      <c r="AL20" s="73">
        <v>5.0900715270654837</v>
      </c>
      <c r="AM20" s="73">
        <v>1.1026497757835658</v>
      </c>
      <c r="AN20" s="73">
        <v>54.636643517213543</v>
      </c>
      <c r="AO20" s="73">
        <v>7.1793030347437412</v>
      </c>
      <c r="AP20" s="73">
        <v>20.330677538761112</v>
      </c>
      <c r="AQ20" s="73">
        <v>4.3153732278272123</v>
      </c>
      <c r="AR20" s="73">
        <v>38.771181078501073</v>
      </c>
      <c r="AS20" s="73">
        <v>0</v>
      </c>
      <c r="AT20" s="73">
        <v>574.4266717813897</v>
      </c>
      <c r="AU20" s="73">
        <v>21.543236682043908</v>
      </c>
      <c r="AV20" s="73">
        <v>2.3936892420399372</v>
      </c>
      <c r="AW20" s="73">
        <v>23.936925924083845</v>
      </c>
      <c r="AX20" s="73">
        <v>0</v>
      </c>
      <c r="AY20" s="73">
        <v>24.756907949552733</v>
      </c>
      <c r="AZ20" s="73">
        <v>4.9394357876287641E-3</v>
      </c>
      <c r="BA20" s="73">
        <v>151.77190516435786</v>
      </c>
      <c r="BB20" s="73">
        <v>2.4676944096297892E-3</v>
      </c>
      <c r="BC20" s="73">
        <v>0.56108213914471694</v>
      </c>
      <c r="BD20" s="73">
        <v>6.1228242918478593</v>
      </c>
      <c r="BE20" s="73">
        <v>3.829542402486813E-3</v>
      </c>
      <c r="BF20" s="73">
        <v>0</v>
      </c>
      <c r="BG20" s="73">
        <v>0.13527151833418763</v>
      </c>
      <c r="BH20" s="73">
        <v>233.80640735295162</v>
      </c>
      <c r="BI20" s="73">
        <v>198.14239218956158</v>
      </c>
      <c r="BJ20" s="73">
        <v>35.664015163390047</v>
      </c>
      <c r="BK20" s="73">
        <v>2.1119599308851004E-3</v>
      </c>
      <c r="BL20" s="73">
        <v>4.8407603112926253E-4</v>
      </c>
      <c r="BM20" s="73">
        <v>1.9833515633525689</v>
      </c>
      <c r="BN20" s="73">
        <v>7.7787287080364004E-2</v>
      </c>
      <c r="BO20" s="73">
        <v>77.379461603752247</v>
      </c>
      <c r="BP20" s="73">
        <v>0.45632230305836186</v>
      </c>
      <c r="BQ20" s="73">
        <v>0.20894991220092926</v>
      </c>
      <c r="BR20" s="73">
        <v>110.53837674454495</v>
      </c>
      <c r="BS20" s="73">
        <v>3.4267635330076218</v>
      </c>
      <c r="BT20" s="73">
        <v>3.6340728285851284E-3</v>
      </c>
      <c r="BU20" s="73">
        <v>0.66098105546277763</v>
      </c>
      <c r="BV20" s="73">
        <v>5.1698939224083295E-4</v>
      </c>
      <c r="BW20" s="73">
        <v>15.249105891301115</v>
      </c>
      <c r="BX20" s="73">
        <v>146.79495334821735</v>
      </c>
      <c r="BY20" s="73">
        <v>0</v>
      </c>
      <c r="BZ20" s="73">
        <v>17.953203348970938</v>
      </c>
      <c r="CA20" s="73">
        <v>24.261961217223238</v>
      </c>
      <c r="CB20" s="73">
        <v>0</v>
      </c>
      <c r="CC20" s="73">
        <v>93.757442800396845</v>
      </c>
      <c r="CD20" s="73">
        <v>557.33582576872413</v>
      </c>
      <c r="CE20" s="73">
        <v>16.532897766968262</v>
      </c>
      <c r="CF20" s="73"/>
      <c r="CG20" s="40">
        <f t="shared" si="0"/>
        <v>-2.5759216332641466E-7</v>
      </c>
      <c r="CH20" s="40">
        <f t="shared" si="1"/>
        <v>-4.8802974665398994E-7</v>
      </c>
      <c r="CI20" s="40">
        <f t="shared" si="2"/>
        <v>-6.2981799386568327E-7</v>
      </c>
      <c r="CJ20" s="40">
        <f t="shared" si="3"/>
        <v>3.7662289417980344E-5</v>
      </c>
      <c r="CK20" s="40">
        <f t="shared" si="4"/>
        <v>4.4486096958739649E-5</v>
      </c>
      <c r="CL20" s="40">
        <f t="shared" si="5"/>
        <v>-3.350161788829238E-7</v>
      </c>
      <c r="CM20" s="40">
        <f t="shared" si="6"/>
        <v>-2.3546170650482194E-7</v>
      </c>
      <c r="CN20" s="78">
        <f t="shared" si="7"/>
        <v>-1.2525990975814657E-7</v>
      </c>
      <c r="CO20" s="78">
        <f t="shared" si="8"/>
        <v>5.1813491048055596E-7</v>
      </c>
      <c r="CP20" s="78">
        <f t="shared" si="9"/>
        <v>3.7096273833619474E-8</v>
      </c>
      <c r="CQ20" s="78">
        <f t="shared" si="10"/>
        <v>3.0269009620989416E-6</v>
      </c>
      <c r="CR20" s="77">
        <f t="shared" si="12"/>
        <v>-6.4420963994120335E-7</v>
      </c>
      <c r="CS20" s="77">
        <f t="shared" si="13"/>
        <v>-7.1290397556526088E-7</v>
      </c>
      <c r="CT20" s="78">
        <f t="shared" si="11"/>
        <v>2.6018274285032996E-6</v>
      </c>
    </row>
    <row r="21" spans="1:98" x14ac:dyDescent="0.25">
      <c r="A21" s="90" t="s">
        <v>184</v>
      </c>
      <c r="B21" s="73">
        <v>353.98296099999999</v>
      </c>
      <c r="C21" s="73">
        <v>5.8391749999999973</v>
      </c>
      <c r="D21" s="73">
        <v>6.3437060000000045</v>
      </c>
      <c r="E21" s="73">
        <v>37.362097000000027</v>
      </c>
      <c r="F21" s="73">
        <v>31.662798000000009</v>
      </c>
      <c r="G21" s="73">
        <v>3.1230360000000004</v>
      </c>
      <c r="H21" s="73">
        <v>83.938177000000039</v>
      </c>
      <c r="I21" s="73">
        <v>3.0406430000000007</v>
      </c>
      <c r="J21" s="73">
        <v>1.754832999999999</v>
      </c>
      <c r="K21" s="73">
        <v>6.3014340000000013</v>
      </c>
      <c r="L21" s="73">
        <v>4.1637360000000001</v>
      </c>
      <c r="M21" s="73">
        <v>0.92846599999999957</v>
      </c>
      <c r="N21" s="73">
        <v>0.22334299999999999</v>
      </c>
      <c r="O21" s="73">
        <v>0.88379600000000014</v>
      </c>
      <c r="P21" s="90"/>
      <c r="Q21" s="90" t="s">
        <v>184</v>
      </c>
      <c r="R21" s="73">
        <v>5.1084109887244598</v>
      </c>
      <c r="S21" s="73">
        <v>0.78098941896485274</v>
      </c>
      <c r="T21" s="73">
        <v>0.92846883592784279</v>
      </c>
      <c r="U21" s="73">
        <v>3.0406433063883997</v>
      </c>
      <c r="V21" s="73">
        <v>3.0406433063883997</v>
      </c>
      <c r="W21" s="73">
        <v>1.6683465256204639</v>
      </c>
      <c r="X21" s="73">
        <v>1.709767534865237</v>
      </c>
      <c r="Y21" s="73">
        <v>1.7548292259117375</v>
      </c>
      <c r="Z21" s="73">
        <v>0.22334381720554028</v>
      </c>
      <c r="AA21" s="73">
        <v>7.1343736085548146</v>
      </c>
      <c r="AB21" s="73">
        <v>353.98285069969188</v>
      </c>
      <c r="AC21" s="73">
        <v>2.7651558210201892</v>
      </c>
      <c r="AD21" s="73">
        <v>1.2875996842457709</v>
      </c>
      <c r="AE21" s="73">
        <v>0.50026456875279035</v>
      </c>
      <c r="AF21" s="73">
        <v>5.6978725163118894E-2</v>
      </c>
      <c r="AG21" s="73">
        <v>0.99209201091012322</v>
      </c>
      <c r="AH21" s="73">
        <v>6.3014366116531884</v>
      </c>
      <c r="AI21" s="73">
        <v>6.3014366116531884</v>
      </c>
      <c r="AJ21" s="73">
        <v>56205.112086068439</v>
      </c>
      <c r="AK21" s="73">
        <v>0</v>
      </c>
      <c r="AL21" s="73">
        <v>0.72114946323517248</v>
      </c>
      <c r="AM21" s="73">
        <v>0.15622135772378296</v>
      </c>
      <c r="AN21" s="73">
        <v>7.7407983709840984</v>
      </c>
      <c r="AO21" s="73">
        <v>1.0171483262223253</v>
      </c>
      <c r="AP21" s="73">
        <v>4.1637440610717773</v>
      </c>
      <c r="AQ21" s="73">
        <v>0.88379499813401352</v>
      </c>
      <c r="AR21" s="73">
        <v>5.8391662270650428</v>
      </c>
      <c r="AS21" s="73">
        <v>0</v>
      </c>
      <c r="AT21" s="73">
        <v>86.359564432833452</v>
      </c>
      <c r="AU21" s="73">
        <v>5.7093383700127314</v>
      </c>
      <c r="AV21" s="73">
        <v>0.63436929049752799</v>
      </c>
      <c r="AW21" s="73">
        <v>6.3437076605102591</v>
      </c>
      <c r="AX21" s="73">
        <v>0</v>
      </c>
      <c r="AY21" s="73">
        <v>3.5075023260139888</v>
      </c>
      <c r="AZ21" s="73">
        <v>8.6059377414750022E-4</v>
      </c>
      <c r="BA21" s="73">
        <v>21.502715461499022</v>
      </c>
      <c r="BB21" s="73">
        <v>3.762749218737084E-4</v>
      </c>
      <c r="BC21" s="73">
        <v>0.10222113604171143</v>
      </c>
      <c r="BD21" s="73">
        <v>1.0993651118570082</v>
      </c>
      <c r="BE21" s="73">
        <v>4.1785700160386244E-4</v>
      </c>
      <c r="BF21" s="73">
        <v>0</v>
      </c>
      <c r="BG21" s="73">
        <v>2.4734725221426716E-2</v>
      </c>
      <c r="BH21" s="73">
        <v>37.363720944567646</v>
      </c>
      <c r="BI21" s="73">
        <v>31.664423819945867</v>
      </c>
      <c r="BJ21" s="73">
        <v>5.6992971246217685</v>
      </c>
      <c r="BK21" s="73">
        <v>3.3934958470433255E-4</v>
      </c>
      <c r="BL21" s="73">
        <v>6.5354419660818911E-5</v>
      </c>
      <c r="BM21" s="73">
        <v>0.2031621844496988</v>
      </c>
      <c r="BN21" s="73">
        <v>1.4942047763135414E-2</v>
      </c>
      <c r="BO21" s="73">
        <v>12.348008334573432</v>
      </c>
      <c r="BP21" s="73">
        <v>7.9404563457288191E-2</v>
      </c>
      <c r="BQ21" s="73">
        <v>3.5842951988844622E-2</v>
      </c>
      <c r="BR21" s="73">
        <v>17.639665393497467</v>
      </c>
      <c r="BS21" s="73">
        <v>0.48549603305486744</v>
      </c>
      <c r="BT21" s="73">
        <v>6.2713167545759693E-4</v>
      </c>
      <c r="BU21" s="73">
        <v>0.11432777074135925</v>
      </c>
      <c r="BV21" s="73">
        <v>6.3038977055396647E-5</v>
      </c>
      <c r="BW21" s="73">
        <v>3.1230373941368086</v>
      </c>
      <c r="BX21" s="73">
        <v>20.797590777648175</v>
      </c>
      <c r="BY21" s="73">
        <v>0</v>
      </c>
      <c r="BZ21" s="73">
        <v>2.5435801673142744</v>
      </c>
      <c r="CA21" s="73">
        <v>3.4373759739603282</v>
      </c>
      <c r="CB21" s="73">
        <v>0</v>
      </c>
      <c r="CC21" s="73">
        <v>13.283348589566629</v>
      </c>
      <c r="CD21" s="73">
        <v>83.93815461014016</v>
      </c>
      <c r="CE21" s="73">
        <v>2.3423483123282458</v>
      </c>
      <c r="CF21" s="73"/>
      <c r="CG21" s="40">
        <f t="shared" si="0"/>
        <v>-3.1159778933098218E-7</v>
      </c>
      <c r="CH21" s="40">
        <f t="shared" si="1"/>
        <v>-1.5024271330270018E-6</v>
      </c>
      <c r="CI21" s="40">
        <f t="shared" si="2"/>
        <v>2.617571266119148E-7</v>
      </c>
      <c r="CJ21" s="40">
        <f t="shared" si="3"/>
        <v>4.3465027340921497E-5</v>
      </c>
      <c r="CK21" s="40">
        <f t="shared" si="4"/>
        <v>5.1347955599427511E-5</v>
      </c>
      <c r="CL21" s="40">
        <f t="shared" si="5"/>
        <v>4.4640433482653255E-7</v>
      </c>
      <c r="CM21" s="40">
        <f t="shared" si="6"/>
        <v>-2.6674227007590198E-7</v>
      </c>
      <c r="CN21" s="78">
        <f t="shared" si="7"/>
        <v>1.0076434461268085E-7</v>
      </c>
      <c r="CO21" s="78">
        <f t="shared" si="8"/>
        <v>-2.1506822936801611E-6</v>
      </c>
      <c r="CP21" s="78">
        <f t="shared" si="9"/>
        <v>4.1445378735153035E-7</v>
      </c>
      <c r="CQ21" s="78">
        <f t="shared" si="10"/>
        <v>1.9360189448127708E-6</v>
      </c>
      <c r="CR21" s="77">
        <f t="shared" si="12"/>
        <v>3.0544229333389771E-6</v>
      </c>
      <c r="CS21" s="77">
        <f t="shared" si="13"/>
        <v>3.6589709115275504E-6</v>
      </c>
      <c r="CT21" s="78">
        <f t="shared" si="11"/>
        <v>-1.1335941626984323E-6</v>
      </c>
    </row>
    <row r="22" spans="1:98" x14ac:dyDescent="0.25">
      <c r="A22" s="90" t="s">
        <v>313</v>
      </c>
      <c r="B22" s="73">
        <v>717.34590999999932</v>
      </c>
      <c r="C22" s="73">
        <v>11.793174999999982</v>
      </c>
      <c r="D22" s="73">
        <v>10.80063200000003</v>
      </c>
      <c r="E22" s="73">
        <v>73.879106999999877</v>
      </c>
      <c r="F22" s="73">
        <v>62.609420999999919</v>
      </c>
      <c r="G22" s="73">
        <v>5.700524999999999</v>
      </c>
      <c r="H22" s="73">
        <v>169.52685699999992</v>
      </c>
      <c r="I22" s="73">
        <v>5.5501120000000004</v>
      </c>
      <c r="J22" s="73">
        <v>3.2030809999999921</v>
      </c>
      <c r="K22" s="73">
        <v>11.502015999999971</v>
      </c>
      <c r="L22" s="73">
        <v>7.6001120000000117</v>
      </c>
      <c r="M22" s="73">
        <v>1.6947520000000034</v>
      </c>
      <c r="N22" s="73">
        <v>0.40760599999999941</v>
      </c>
      <c r="O22" s="73">
        <v>1.6132029999999908</v>
      </c>
      <c r="P22" s="90"/>
      <c r="Q22" s="90" t="s">
        <v>313</v>
      </c>
      <c r="R22" s="73">
        <v>10.553694950085461</v>
      </c>
      <c r="S22" s="73">
        <v>1.6134759404474293</v>
      </c>
      <c r="T22" s="73">
        <v>1.6947503304651916</v>
      </c>
      <c r="U22" s="73">
        <v>5.5501008917627477</v>
      </c>
      <c r="V22" s="73">
        <v>5.5501008917627477</v>
      </c>
      <c r="W22" s="73">
        <v>3.4467275610856656</v>
      </c>
      <c r="X22" s="73">
        <v>3.5322842210515106</v>
      </c>
      <c r="Y22" s="73">
        <v>3.2030785911565398</v>
      </c>
      <c r="Z22" s="73">
        <v>0.4076054149033303</v>
      </c>
      <c r="AA22" s="73">
        <v>14.739257263689984</v>
      </c>
      <c r="AB22" s="73">
        <v>717.34577672161674</v>
      </c>
      <c r="AC22" s="73">
        <v>5.7126726191211494</v>
      </c>
      <c r="AD22" s="73">
        <v>2.6601112520130288</v>
      </c>
      <c r="AE22" s="73">
        <v>1.0335254246309957</v>
      </c>
      <c r="AF22" s="73">
        <v>0.11771397200340461</v>
      </c>
      <c r="AG22" s="73">
        <v>2.0496036250715126</v>
      </c>
      <c r="AH22" s="73">
        <v>11.502006004323265</v>
      </c>
      <c r="AI22" s="73">
        <v>11.502006004323265</v>
      </c>
      <c r="AJ22" s="73">
        <v>102592.11764436139</v>
      </c>
      <c r="AK22" s="73">
        <v>0</v>
      </c>
      <c r="AL22" s="73">
        <v>1.489860978272227</v>
      </c>
      <c r="AM22" s="73">
        <v>0.32274459203872963</v>
      </c>
      <c r="AN22" s="73">
        <v>15.99207880919105</v>
      </c>
      <c r="AO22" s="73">
        <v>2.1013795208302604</v>
      </c>
      <c r="AP22" s="73">
        <v>7.6001278276309687</v>
      </c>
      <c r="AQ22" s="73">
        <v>1.6132031979999817</v>
      </c>
      <c r="AR22" s="73">
        <v>11.793176415725567</v>
      </c>
      <c r="AS22" s="73">
        <v>0</v>
      </c>
      <c r="AT22" s="73">
        <v>174.52930779388987</v>
      </c>
      <c r="AU22" s="73">
        <v>9.7205698231342019</v>
      </c>
      <c r="AV22" s="73">
        <v>1.0800621062517568</v>
      </c>
      <c r="AW22" s="73">
        <v>10.800631929385958</v>
      </c>
      <c r="AX22" s="73">
        <v>0</v>
      </c>
      <c r="AY22" s="73">
        <v>7.2463314228861808</v>
      </c>
      <c r="AZ22" s="73">
        <v>1.694233597777741E-3</v>
      </c>
      <c r="BA22" s="73">
        <v>44.423507783809256</v>
      </c>
      <c r="BB22" s="73">
        <v>7.4594774737236631E-4</v>
      </c>
      <c r="BC22" s="73">
        <v>0.20081029436112807</v>
      </c>
      <c r="BD22" s="73">
        <v>2.1611524954667458</v>
      </c>
      <c r="BE22" s="73">
        <v>8.4666428038382478E-4</v>
      </c>
      <c r="BF22" s="73">
        <v>0</v>
      </c>
      <c r="BG22" s="73">
        <v>4.8582164067968496E-2</v>
      </c>
      <c r="BH22" s="73">
        <v>73.882292785146888</v>
      </c>
      <c r="BI22" s="73">
        <v>62.61261008944534</v>
      </c>
      <c r="BJ22" s="73">
        <v>11.26968269570154</v>
      </c>
      <c r="BK22" s="73">
        <v>6.7083321670883015E-4</v>
      </c>
      <c r="BL22" s="73">
        <v>1.3049196280802701E-4</v>
      </c>
      <c r="BM22" s="73">
        <v>0.41369163441855833</v>
      </c>
      <c r="BN22" s="73">
        <v>2.9281983024410679E-2</v>
      </c>
      <c r="BO22" s="73">
        <v>24.418573551260216</v>
      </c>
      <c r="BP22" s="73">
        <v>0.15633177068624368</v>
      </c>
      <c r="BQ22" s="73">
        <v>7.0617457089788727E-2</v>
      </c>
      <c r="BR22" s="73">
        <v>34.882964031592238</v>
      </c>
      <c r="BS22" s="73">
        <v>1.0030067074771118</v>
      </c>
      <c r="BT22" s="73">
        <v>1.2351936155249484E-3</v>
      </c>
      <c r="BU22" s="73">
        <v>0.22515463156908461</v>
      </c>
      <c r="BV22" s="73">
        <v>1.2671148839542095E-4</v>
      </c>
      <c r="BW22" s="73">
        <v>5.7005295239229028</v>
      </c>
      <c r="BX22" s="73">
        <v>42.966794846159551</v>
      </c>
      <c r="BY22" s="73">
        <v>0</v>
      </c>
      <c r="BZ22" s="73">
        <v>5.2548875204089356</v>
      </c>
      <c r="CA22" s="73">
        <v>7.1014402824605805</v>
      </c>
      <c r="CB22" s="73">
        <v>0</v>
      </c>
      <c r="CC22" s="73">
        <v>27.442701320663371</v>
      </c>
      <c r="CD22" s="73">
        <v>169.52681246052347</v>
      </c>
      <c r="CE22" s="73">
        <v>4.8391657827511469</v>
      </c>
      <c r="CF22" s="73"/>
      <c r="CG22" s="40">
        <f t="shared" si="0"/>
        <v>-1.8579374430025431E-7</v>
      </c>
      <c r="CH22" s="40">
        <f t="shared" si="1"/>
        <v>1.2004617796001094E-7</v>
      </c>
      <c r="CI22" s="40">
        <f t="shared" si="2"/>
        <v>-6.5379574835325563E-9</v>
      </c>
      <c r="CJ22" s="40">
        <f t="shared" si="3"/>
        <v>4.3121597923628648E-5</v>
      </c>
      <c r="CK22" s="40">
        <f t="shared" si="4"/>
        <v>5.0936255191063629E-5</v>
      </c>
      <c r="CL22" s="40">
        <f t="shared" si="5"/>
        <v>7.9359759036982724E-7</v>
      </c>
      <c r="CM22" s="40">
        <f t="shared" si="6"/>
        <v>-2.6272814370843529E-7</v>
      </c>
      <c r="CN22" s="78">
        <f t="shared" si="7"/>
        <v>-2.0014438001790561E-6</v>
      </c>
      <c r="CO22" s="78">
        <f t="shared" si="8"/>
        <v>-7.5203950579513398E-7</v>
      </c>
      <c r="CP22" s="78">
        <f t="shared" si="9"/>
        <v>-8.6903693282103146E-7</v>
      </c>
      <c r="CQ22" s="78">
        <f t="shared" si="10"/>
        <v>2.082552330410015E-6</v>
      </c>
      <c r="CR22" s="77">
        <f t="shared" si="12"/>
        <v>-9.8512042572150539E-7</v>
      </c>
      <c r="CS22" s="77">
        <f t="shared" si="13"/>
        <v>-1.4354466546482376E-6</v>
      </c>
      <c r="CT22" s="78">
        <f t="shared" si="11"/>
        <v>1.2273718239270879E-7</v>
      </c>
    </row>
    <row r="23" spans="1:98" x14ac:dyDescent="0.25">
      <c r="A23" s="90" t="s">
        <v>186</v>
      </c>
      <c r="B23" s="73">
        <v>16112.828005999883</v>
      </c>
      <c r="C23" s="73">
        <v>264.45463399999829</v>
      </c>
      <c r="D23" s="73">
        <v>219.92991300000023</v>
      </c>
      <c r="E23" s="73">
        <v>1639.206751999993</v>
      </c>
      <c r="F23" s="73">
        <v>1389.1582300000016</v>
      </c>
      <c r="G23" s="73">
        <v>121.11017300000043</v>
      </c>
      <c r="H23" s="73">
        <v>3801.534714000004</v>
      </c>
      <c r="I23" s="73">
        <v>117.91496400000081</v>
      </c>
      <c r="J23" s="73">
        <v>68.051631999999771</v>
      </c>
      <c r="K23" s="73">
        <v>244.36734999999967</v>
      </c>
      <c r="L23" s="73">
        <v>161.46789700000019</v>
      </c>
      <c r="M23" s="73">
        <v>36.005572000000235</v>
      </c>
      <c r="N23" s="73">
        <v>8.6611560000000356</v>
      </c>
      <c r="O23" s="73">
        <v>34.273326999999931</v>
      </c>
      <c r="P23" s="90"/>
      <c r="Q23" s="90" t="s">
        <v>186</v>
      </c>
      <c r="R23" s="73">
        <v>239.27788302733495</v>
      </c>
      <c r="S23" s="73">
        <v>36.581426962229486</v>
      </c>
      <c r="T23" s="73">
        <v>36.005534534032016</v>
      </c>
      <c r="U23" s="73">
        <v>117.91483393679309</v>
      </c>
      <c r="V23" s="73">
        <v>117.91483393679309</v>
      </c>
      <c r="W23" s="73">
        <v>78.145429874569672</v>
      </c>
      <c r="X23" s="73">
        <v>80.085470010613975</v>
      </c>
      <c r="Y23" s="73">
        <v>68.051562116188578</v>
      </c>
      <c r="Z23" s="73">
        <v>8.6611571419282534</v>
      </c>
      <c r="AA23" s="73">
        <v>334.17406012645506</v>
      </c>
      <c r="AB23" s="73">
        <v>16112.81444576795</v>
      </c>
      <c r="AC23" s="73">
        <v>129.51985660372591</v>
      </c>
      <c r="AD23" s="73">
        <v>60.31109647980707</v>
      </c>
      <c r="AE23" s="73">
        <v>23.432469007311525</v>
      </c>
      <c r="AF23" s="73">
        <v>2.6688759371073907</v>
      </c>
      <c r="AG23" s="73">
        <v>46.469407091386259</v>
      </c>
      <c r="AH23" s="73">
        <v>244.36707384450381</v>
      </c>
      <c r="AI23" s="73">
        <v>244.36707384450381</v>
      </c>
      <c r="AJ23" s="73">
        <v>2179609.2355331052</v>
      </c>
      <c r="AK23" s="73">
        <v>0</v>
      </c>
      <c r="AL23" s="73">
        <v>33.778688547276033</v>
      </c>
      <c r="AM23" s="73">
        <v>7.3173804079570921</v>
      </c>
      <c r="AN23" s="73">
        <v>362.57891762738774</v>
      </c>
      <c r="AO23" s="73">
        <v>47.643222017938356</v>
      </c>
      <c r="AP23" s="73">
        <v>161.46817390106452</v>
      </c>
      <c r="AQ23" s="73">
        <v>34.273314424449048</v>
      </c>
      <c r="AR23" s="73">
        <v>264.4543559368816</v>
      </c>
      <c r="AS23" s="73">
        <v>0</v>
      </c>
      <c r="AT23" s="73">
        <v>3914.9497102906234</v>
      </c>
      <c r="AU23" s="73">
        <v>197.93663749621084</v>
      </c>
      <c r="AV23" s="73">
        <v>21.992937222793586</v>
      </c>
      <c r="AW23" s="73">
        <v>219.92957471900428</v>
      </c>
      <c r="AX23" s="73">
        <v>0</v>
      </c>
      <c r="AY23" s="73">
        <v>164.29148039303453</v>
      </c>
      <c r="AZ23" s="73">
        <v>0</v>
      </c>
      <c r="BA23" s="73">
        <v>1007.1871749229151</v>
      </c>
      <c r="BB23" s="73">
        <v>0.11150424827240309</v>
      </c>
      <c r="BC23" s="73">
        <v>6.961154977760879</v>
      </c>
      <c r="BD23" s="73">
        <v>64.797636751269025</v>
      </c>
      <c r="BE23" s="73">
        <v>5.3574735270093765E-2</v>
      </c>
      <c r="BF23" s="73">
        <v>0</v>
      </c>
      <c r="BG23" s="73">
        <v>7.1328578224948576</v>
      </c>
      <c r="BH23" s="73">
        <v>1639.2227773902928</v>
      </c>
      <c r="BI23" s="73">
        <v>1389.1744770115383</v>
      </c>
      <c r="BJ23" s="73">
        <v>250.04830037875391</v>
      </c>
      <c r="BK23" s="73">
        <v>1.5102121094374357E-2</v>
      </c>
      <c r="BL23" s="73">
        <v>1.9446446751434383E-2</v>
      </c>
      <c r="BM23" s="73">
        <v>3.4390468202185893</v>
      </c>
      <c r="BN23" s="73">
        <v>0.24518714549953977</v>
      </c>
      <c r="BO23" s="73">
        <v>533.1808010119214</v>
      </c>
      <c r="BP23" s="73">
        <v>0.8188237403837143</v>
      </c>
      <c r="BQ23" s="73">
        <v>5.5963921227753985</v>
      </c>
      <c r="BR23" s="73">
        <v>761.62242442610921</v>
      </c>
      <c r="BS23" s="73">
        <v>22.740582170229001</v>
      </c>
      <c r="BT23" s="73">
        <v>8.298724821949216E-2</v>
      </c>
      <c r="BU23" s="73">
        <v>5.0921748326967462</v>
      </c>
      <c r="BV23" s="73">
        <v>5.3625608012698627E-3</v>
      </c>
      <c r="BW23" s="73">
        <v>121.11008841389571</v>
      </c>
      <c r="BX23" s="73">
        <v>974.15897585495884</v>
      </c>
      <c r="BY23" s="73">
        <v>0</v>
      </c>
      <c r="BZ23" s="73">
        <v>119.14088293735375</v>
      </c>
      <c r="CA23" s="73">
        <v>161.00681168891364</v>
      </c>
      <c r="CB23" s="73">
        <v>0</v>
      </c>
      <c r="CC23" s="73">
        <v>622.19231338857469</v>
      </c>
      <c r="CD23" s="73">
        <v>3801.5315790935679</v>
      </c>
      <c r="CE23" s="73">
        <v>109.71547024424281</v>
      </c>
      <c r="CF23" s="73"/>
      <c r="CG23" s="40">
        <f t="shared" si="0"/>
        <v>-8.4157988456452787E-7</v>
      </c>
      <c r="CH23" s="40">
        <f t="shared" si="1"/>
        <v>-1.0514586660472358E-6</v>
      </c>
      <c r="CI23" s="40">
        <f t="shared" si="2"/>
        <v>-1.5381309042193384E-6</v>
      </c>
      <c r="CJ23" s="40">
        <f t="shared" si="3"/>
        <v>9.7763081321018491E-6</v>
      </c>
      <c r="CK23" s="40">
        <f t="shared" si="4"/>
        <v>1.169558023403433E-5</v>
      </c>
      <c r="CL23" s="40">
        <f t="shared" si="5"/>
        <v>-6.9842278831208646E-7</v>
      </c>
      <c r="CM23" s="40">
        <f t="shared" si="6"/>
        <v>-8.2464232789235993E-7</v>
      </c>
      <c r="CN23" s="78">
        <f t="shared" si="7"/>
        <v>-1.1030254626575948E-6</v>
      </c>
      <c r="CO23" s="78">
        <f t="shared" si="8"/>
        <v>-1.0269233689060493E-6</v>
      </c>
      <c r="CP23" s="78">
        <f t="shared" si="9"/>
        <v>-1.1300834414586272E-6</v>
      </c>
      <c r="CQ23" s="78">
        <f t="shared" si="10"/>
        <v>1.7148985616928825E-6</v>
      </c>
      <c r="CR23" s="77">
        <f t="shared" si="12"/>
        <v>-1.0405602838196154E-6</v>
      </c>
      <c r="CS23" s="77">
        <f t="shared" si="13"/>
        <v>1.3184478120042017E-7</v>
      </c>
      <c r="CT23" s="78">
        <f t="shared" si="11"/>
        <v>-3.6691946723754359E-7</v>
      </c>
    </row>
    <row r="24" spans="1:98" x14ac:dyDescent="0.25">
      <c r="A24" s="90" t="s">
        <v>187</v>
      </c>
      <c r="B24" s="73">
        <v>108663.44569199991</v>
      </c>
      <c r="C24" s="73">
        <v>1769.5200419999994</v>
      </c>
      <c r="D24" s="73">
        <v>765.63771400000019</v>
      </c>
      <c r="E24" s="73">
        <v>10413.852907999981</v>
      </c>
      <c r="F24" s="73">
        <v>8825.299091000008</v>
      </c>
      <c r="G24" s="73">
        <v>597.33923699999968</v>
      </c>
      <c r="H24" s="73">
        <v>25436.850748999961</v>
      </c>
      <c r="I24" s="73">
        <v>579.50107800000001</v>
      </c>
      <c r="J24" s="73">
        <v>334.44448999999935</v>
      </c>
      <c r="K24" s="73">
        <v>1200.959733999998</v>
      </c>
      <c r="L24" s="73">
        <v>793.54556000000071</v>
      </c>
      <c r="M24" s="73">
        <v>176.95153800000017</v>
      </c>
      <c r="N24" s="73">
        <v>42.565619999999917</v>
      </c>
      <c r="O24" s="73">
        <v>168.43838800000012</v>
      </c>
      <c r="P24" s="90"/>
      <c r="Q24" s="90" t="s">
        <v>187</v>
      </c>
      <c r="R24" s="73">
        <v>1684.8737383748296</v>
      </c>
      <c r="S24" s="73">
        <v>257.5879845106341</v>
      </c>
      <c r="T24" s="73">
        <v>176.95154720782907</v>
      </c>
      <c r="U24" s="73">
        <v>579.50110466684555</v>
      </c>
      <c r="V24" s="73">
        <v>579.50110466684555</v>
      </c>
      <c r="W24" s="73">
        <v>550.26049213170666</v>
      </c>
      <c r="X24" s="73">
        <v>563.92105910521752</v>
      </c>
      <c r="Y24" s="73">
        <v>334.44450129966543</v>
      </c>
      <c r="Z24" s="73">
        <v>42.565633215588527</v>
      </c>
      <c r="AA24" s="73">
        <v>2353.0846836657824</v>
      </c>
      <c r="AB24" s="73">
        <v>108663.45273199887</v>
      </c>
      <c r="AC24" s="73">
        <v>912.01339986024618</v>
      </c>
      <c r="AD24" s="73">
        <v>424.68028729435605</v>
      </c>
      <c r="AE24" s="73">
        <v>164.99970192392666</v>
      </c>
      <c r="AF24" s="73">
        <v>18.792835891295493</v>
      </c>
      <c r="AG24" s="73">
        <v>327.21393645531703</v>
      </c>
      <c r="AH24" s="73">
        <v>1200.9597801711</v>
      </c>
      <c r="AI24" s="73">
        <v>1200.9597801711</v>
      </c>
      <c r="AJ24" s="73">
        <v>10711841.66133181</v>
      </c>
      <c r="AK24" s="73">
        <v>0</v>
      </c>
      <c r="AL24" s="73">
        <v>237.85233036639153</v>
      </c>
      <c r="AM24" s="73">
        <v>51.525316228011476</v>
      </c>
      <c r="AN24" s="73">
        <v>2553.0976436720807</v>
      </c>
      <c r="AO24" s="73">
        <v>335.47947384212267</v>
      </c>
      <c r="AP24" s="73">
        <v>793.54801911648121</v>
      </c>
      <c r="AQ24" s="73">
        <v>168.4383264236327</v>
      </c>
      <c r="AR24" s="73">
        <v>1769.5200877915979</v>
      </c>
      <c r="AS24" s="73">
        <v>0</v>
      </c>
      <c r="AT24" s="73">
        <v>26235.479940596466</v>
      </c>
      <c r="AU24" s="73">
        <v>689.0738395499485</v>
      </c>
      <c r="AV24" s="73">
        <v>76.56376104922812</v>
      </c>
      <c r="AW24" s="73">
        <v>765.63760059917661</v>
      </c>
      <c r="AX24" s="73">
        <v>0</v>
      </c>
      <c r="AY24" s="73">
        <v>1156.8575150930171</v>
      </c>
      <c r="AZ24" s="73">
        <v>0</v>
      </c>
      <c r="BA24" s="73">
        <v>7092.1024844446574</v>
      </c>
      <c r="BB24" s="73">
        <v>1.3625898971973753</v>
      </c>
      <c r="BC24" s="73">
        <v>49.465324284252944</v>
      </c>
      <c r="BD24" s="73">
        <v>377.79649966247251</v>
      </c>
      <c r="BE24" s="73">
        <v>0.30944056345243803</v>
      </c>
      <c r="BF24" s="73">
        <v>0</v>
      </c>
      <c r="BG24" s="73">
        <v>61.824808654475113</v>
      </c>
      <c r="BH24" s="73">
        <v>10413.79882126721</v>
      </c>
      <c r="BI24" s="73">
        <v>8825.2447724061749</v>
      </c>
      <c r="BJ24" s="73">
        <v>1588.5540488610368</v>
      </c>
      <c r="BK24" s="73">
        <v>0.18455001427944692</v>
      </c>
      <c r="BL24" s="73">
        <v>9.4598712215149081E-2</v>
      </c>
      <c r="BM24" s="73">
        <v>15.835205667498911</v>
      </c>
      <c r="BN24" s="73">
        <v>2.996210998447947</v>
      </c>
      <c r="BO24" s="73">
        <v>3393.9432660382404</v>
      </c>
      <c r="BP24" s="73">
        <v>5.1630193079151434</v>
      </c>
      <c r="BQ24" s="73">
        <v>31.442185082480428</v>
      </c>
      <c r="BR24" s="73">
        <v>4848.0527441309086</v>
      </c>
      <c r="BS24" s="73">
        <v>160.12779859826918</v>
      </c>
      <c r="BT24" s="73">
        <v>0.48474823604722306</v>
      </c>
      <c r="BU24" s="73">
        <v>36.250131305852712</v>
      </c>
      <c r="BV24" s="73">
        <v>3.9449850438587494E-2</v>
      </c>
      <c r="BW24" s="73">
        <v>597.33930429625707</v>
      </c>
      <c r="BX24" s="73">
        <v>6859.5346094185788</v>
      </c>
      <c r="BY24" s="73">
        <v>0</v>
      </c>
      <c r="BZ24" s="73">
        <v>838.92995730256666</v>
      </c>
      <c r="CA24" s="73">
        <v>1133.7282920489606</v>
      </c>
      <c r="CB24" s="73">
        <v>0</v>
      </c>
      <c r="CC24" s="73">
        <v>4381.1632991690631</v>
      </c>
      <c r="CD24" s="73">
        <v>25436.851402543038</v>
      </c>
      <c r="CE24" s="73">
        <v>772.56087546956815</v>
      </c>
      <c r="CF24" s="73"/>
      <c r="CG24" s="40">
        <f t="shared" si="0"/>
        <v>6.4787186884779101E-8</v>
      </c>
      <c r="CH24" s="40">
        <f t="shared" si="1"/>
        <v>2.587797674419932E-8</v>
      </c>
      <c r="CI24" s="40">
        <f t="shared" si="2"/>
        <v>-1.481129018410241E-7</v>
      </c>
      <c r="CJ24" s="40">
        <f t="shared" si="3"/>
        <v>-5.1937292804792828E-6</v>
      </c>
      <c r="CK24" s="40">
        <f t="shared" si="4"/>
        <v>-6.1548728573463037E-6</v>
      </c>
      <c r="CL24" s="40">
        <f t="shared" si="5"/>
        <v>1.1266003171400843E-7</v>
      </c>
      <c r="CM24" s="40">
        <f t="shared" si="6"/>
        <v>2.5692766886606739E-8</v>
      </c>
      <c r="CN24" s="78">
        <f t="shared" si="7"/>
        <v>4.6016904117687211E-8</v>
      </c>
      <c r="CO24" s="78">
        <f t="shared" si="8"/>
        <v>3.378637239500211E-8</v>
      </c>
      <c r="CP24" s="78">
        <f t="shared" si="9"/>
        <v>3.8445170706478827E-8</v>
      </c>
      <c r="CQ24" s="78">
        <f t="shared" si="10"/>
        <v>3.0988976619172071E-6</v>
      </c>
      <c r="CR24" s="77">
        <f t="shared" si="12"/>
        <v>5.2035879427034997E-8</v>
      </c>
      <c r="CS24" s="77">
        <f t="shared" si="13"/>
        <v>3.1047565169326339E-7</v>
      </c>
      <c r="CT24" s="78">
        <f t="shared" si="11"/>
        <v>-3.6557205365069669E-7</v>
      </c>
    </row>
    <row r="25" spans="1:98" x14ac:dyDescent="0.25">
      <c r="A25" s="90" t="s">
        <v>188</v>
      </c>
      <c r="B25" s="73">
        <v>24242.261233000005</v>
      </c>
      <c r="C25" s="73">
        <v>400.9197089999995</v>
      </c>
      <c r="D25" s="73">
        <v>487.36766399999971</v>
      </c>
      <c r="E25" s="73">
        <v>2605.9793299999942</v>
      </c>
      <c r="F25" s="73">
        <v>2208.4570449999969</v>
      </c>
      <c r="G25" s="73">
        <v>230.0622079999998</v>
      </c>
      <c r="H25" s="73">
        <v>5763.2208790000013</v>
      </c>
      <c r="I25" s="73">
        <v>223.99255599999989</v>
      </c>
      <c r="J25" s="73">
        <v>129.27165699999989</v>
      </c>
      <c r="K25" s="73">
        <v>464.20280600000001</v>
      </c>
      <c r="L25" s="73">
        <v>306.72641400000003</v>
      </c>
      <c r="M25" s="73">
        <v>68.396447000000151</v>
      </c>
      <c r="N25" s="73">
        <v>16.452767000000026</v>
      </c>
      <c r="O25" s="73">
        <v>65.105913000000058</v>
      </c>
      <c r="P25" s="90"/>
      <c r="Q25" s="90" t="s">
        <v>188</v>
      </c>
      <c r="R25" s="73">
        <v>344.63571851248895</v>
      </c>
      <c r="S25" s="73">
        <v>52.688834006963745</v>
      </c>
      <c r="T25" s="73">
        <v>68.392330224749841</v>
      </c>
      <c r="U25" s="73">
        <v>223.97906543133226</v>
      </c>
      <c r="V25" s="73">
        <v>223.97906543133226</v>
      </c>
      <c r="W25" s="73">
        <v>112.55412127487229</v>
      </c>
      <c r="X25" s="73">
        <v>115.34840802508836</v>
      </c>
      <c r="Y25" s="73">
        <v>129.26382138149768</v>
      </c>
      <c r="Z25" s="73">
        <v>16.451770542316826</v>
      </c>
      <c r="AA25" s="73">
        <v>481.31624845777873</v>
      </c>
      <c r="AB25" s="73">
        <v>24240.868966351958</v>
      </c>
      <c r="AC25" s="73">
        <v>186.54953955517226</v>
      </c>
      <c r="AD25" s="73">
        <v>86.867051386111839</v>
      </c>
      <c r="AE25" s="73">
        <v>33.750184112950933</v>
      </c>
      <c r="AF25" s="73">
        <v>3.8440211757618346</v>
      </c>
      <c r="AG25" s="73">
        <v>66.930585115585572</v>
      </c>
      <c r="AH25" s="73">
        <v>464.17494115759325</v>
      </c>
      <c r="AI25" s="73">
        <v>464.17494115759325</v>
      </c>
      <c r="AJ25" s="73">
        <v>4140162.5470730886</v>
      </c>
      <c r="AK25" s="73">
        <v>0</v>
      </c>
      <c r="AL25" s="73">
        <v>48.651997351685715</v>
      </c>
      <c r="AM25" s="73">
        <v>10.539336706041604</v>
      </c>
      <c r="AN25" s="73">
        <v>522.22828883039006</v>
      </c>
      <c r="AO25" s="73">
        <v>68.621284789023179</v>
      </c>
      <c r="AP25" s="73">
        <v>306.70892950018708</v>
      </c>
      <c r="AQ25" s="73">
        <v>65.101985518735447</v>
      </c>
      <c r="AR25" s="73">
        <v>400.89667038211616</v>
      </c>
      <c r="AS25" s="73">
        <v>0</v>
      </c>
      <c r="AT25" s="73">
        <v>5926.2475058560267</v>
      </c>
      <c r="AU25" s="73">
        <v>438.60390593362979</v>
      </c>
      <c r="AV25" s="73">
        <v>48.733787938072169</v>
      </c>
      <c r="AW25" s="73">
        <v>487.33769387170213</v>
      </c>
      <c r="AX25" s="73">
        <v>0</v>
      </c>
      <c r="AY25" s="73">
        <v>236.6316705405512</v>
      </c>
      <c r="AZ25" s="73">
        <v>6.2507292514757173E-2</v>
      </c>
      <c r="BA25" s="73">
        <v>1450.6678198213917</v>
      </c>
      <c r="BB25" s="73">
        <v>2.561346696649526E-2</v>
      </c>
      <c r="BC25" s="73">
        <v>7.5673627724223813</v>
      </c>
      <c r="BD25" s="73">
        <v>80.891851731454963</v>
      </c>
      <c r="BE25" s="73">
        <v>2.2372987324525861E-2</v>
      </c>
      <c r="BF25" s="73">
        <v>0</v>
      </c>
      <c r="BG25" s="73">
        <v>1.833847831809388</v>
      </c>
      <c r="BH25" s="73">
        <v>2605.9492800545722</v>
      </c>
      <c r="BI25" s="73">
        <v>2208.4501039989709</v>
      </c>
      <c r="BJ25" s="73">
        <v>397.49917605560069</v>
      </c>
      <c r="BK25" s="73">
        <v>2.3732737269685902E-2</v>
      </c>
      <c r="BL25" s="73">
        <v>4.139496479769837E-3</v>
      </c>
      <c r="BM25" s="73">
        <v>10.201400863440201</v>
      </c>
      <c r="BN25" s="73">
        <v>1.129706614747819</v>
      </c>
      <c r="BO25" s="73">
        <v>860.59954344483174</v>
      </c>
      <c r="BP25" s="73">
        <v>5.7641467145069658</v>
      </c>
      <c r="BQ25" s="73">
        <v>2.5853823671026315</v>
      </c>
      <c r="BR25" s="73">
        <v>1229.4122609500816</v>
      </c>
      <c r="BS25" s="73">
        <v>32.753639600584229</v>
      </c>
      <c r="BT25" s="73">
        <v>4.535667301597799E-2</v>
      </c>
      <c r="BU25" s="73">
        <v>8.2771640582681574</v>
      </c>
      <c r="BV25" s="73">
        <v>3.7139967338525211E-3</v>
      </c>
      <c r="BW25" s="73">
        <v>230.04835924403517</v>
      </c>
      <c r="BX25" s="73">
        <v>1403.0968283013763</v>
      </c>
      <c r="BY25" s="73">
        <v>0</v>
      </c>
      <c r="BZ25" s="73">
        <v>171.60053771942881</v>
      </c>
      <c r="CA25" s="73">
        <v>231.90061040486114</v>
      </c>
      <c r="CB25" s="73">
        <v>0</v>
      </c>
      <c r="CC25" s="73">
        <v>896.15345095818395</v>
      </c>
      <c r="CD25" s="73">
        <v>5762.8893276454073</v>
      </c>
      <c r="CE25" s="73">
        <v>158.02499984073864</v>
      </c>
      <c r="CF25" s="73"/>
      <c r="CG25" s="40">
        <f t="shared" si="0"/>
        <v>-5.7431385408528117E-5</v>
      </c>
      <c r="CH25" s="40">
        <f t="shared" si="1"/>
        <v>-5.7464418351516329E-5</v>
      </c>
      <c r="CI25" s="40">
        <f t="shared" si="2"/>
        <v>-6.1493879285305891E-5</v>
      </c>
      <c r="CJ25" s="40">
        <f t="shared" si="3"/>
        <v>-1.1531152636570984E-5</v>
      </c>
      <c r="CK25" s="40">
        <f t="shared" si="4"/>
        <v>-3.1429187367360151E-6</v>
      </c>
      <c r="CL25" s="40">
        <f t="shared" si="5"/>
        <v>-6.0195701349744356E-5</v>
      </c>
      <c r="CM25" s="40">
        <f t="shared" si="6"/>
        <v>-5.7528830068290011E-5</v>
      </c>
      <c r="CN25" s="78">
        <f t="shared" si="7"/>
        <v>-6.0227754477853129E-5</v>
      </c>
      <c r="CO25" s="78">
        <f t="shared" si="8"/>
        <v>-6.0613584478251439E-5</v>
      </c>
      <c r="CP25" s="78">
        <f t="shared" si="9"/>
        <v>-6.0027302822372226E-5</v>
      </c>
      <c r="CQ25" s="78">
        <f t="shared" si="10"/>
        <v>-5.7003567397203436E-5</v>
      </c>
      <c r="CR25" s="77">
        <f t="shared" si="12"/>
        <v>-6.0189899196225023E-5</v>
      </c>
      <c r="CS25" s="77">
        <f t="shared" si="13"/>
        <v>-6.0564747753398878E-5</v>
      </c>
      <c r="CT25" s="78">
        <f t="shared" si="11"/>
        <v>-6.0324494099503439E-5</v>
      </c>
    </row>
    <row r="26" spans="1:98" x14ac:dyDescent="0.25">
      <c r="A26" s="90" t="s">
        <v>189</v>
      </c>
      <c r="B26" s="73">
        <v>74298.268103999901</v>
      </c>
      <c r="C26" s="73">
        <v>1222.7703249999988</v>
      </c>
      <c r="D26" s="73">
        <v>1185.9248540000006</v>
      </c>
      <c r="E26" s="73">
        <v>7712.0133949999863</v>
      </c>
      <c r="F26" s="73">
        <v>6535.6045359999998</v>
      </c>
      <c r="G26" s="73">
        <v>610.98807799999872</v>
      </c>
      <c r="H26" s="73">
        <v>17577.32293599995</v>
      </c>
      <c r="I26" s="73">
        <v>523.08487699999989</v>
      </c>
      <c r="J26" s="73">
        <v>140.44641200000032</v>
      </c>
      <c r="K26" s="73">
        <v>784.00313300000312</v>
      </c>
      <c r="L26" s="73">
        <v>719.08564399999955</v>
      </c>
      <c r="M26" s="73">
        <v>159.79682700000006</v>
      </c>
      <c r="N26" s="73">
        <v>84.892062999999965</v>
      </c>
      <c r="O26" s="73">
        <v>151.68215299999972</v>
      </c>
      <c r="P26" s="90"/>
      <c r="Q26" s="90" t="s">
        <v>189</v>
      </c>
      <c r="R26" s="73">
        <v>1413.3699229474639</v>
      </c>
      <c r="S26" s="73">
        <v>244.34084693198486</v>
      </c>
      <c r="T26" s="73">
        <v>159.78433865564179</v>
      </c>
      <c r="U26" s="73">
        <v>523.0439275435383</v>
      </c>
      <c r="V26" s="73">
        <v>523.0439275435383</v>
      </c>
      <c r="W26" s="73">
        <v>396.65627127736178</v>
      </c>
      <c r="X26" s="73">
        <v>22.116891110195436</v>
      </c>
      <c r="Y26" s="73">
        <v>140.43544225978846</v>
      </c>
      <c r="Z26" s="73">
        <v>84.885446041489971</v>
      </c>
      <c r="AA26" s="73">
        <v>1785.7365375218478</v>
      </c>
      <c r="AB26" s="73">
        <v>74293.051352927097</v>
      </c>
      <c r="AC26" s="73">
        <v>587.32631228991761</v>
      </c>
      <c r="AD26" s="73">
        <v>235.83264487876301</v>
      </c>
      <c r="AE26" s="73">
        <v>167.8045676808072</v>
      </c>
      <c r="AF26" s="73">
        <v>101.47720332208822</v>
      </c>
      <c r="AG26" s="73">
        <v>159.87655288716763</v>
      </c>
      <c r="AH26" s="73">
        <v>783.94181015441711</v>
      </c>
      <c r="AI26" s="73">
        <v>783.94181015441711</v>
      </c>
      <c r="AJ26" s="73">
        <v>10995044.316448906</v>
      </c>
      <c r="AK26" s="73">
        <v>0</v>
      </c>
      <c r="AL26" s="73">
        <v>232.27949094522336</v>
      </c>
      <c r="AM26" s="73">
        <v>40.815545091681663</v>
      </c>
      <c r="AN26" s="73">
        <v>1777.8309983983156</v>
      </c>
      <c r="AO26" s="73">
        <v>282.25845426195662</v>
      </c>
      <c r="AP26" s="73">
        <v>719.03160996469296</v>
      </c>
      <c r="AQ26" s="73">
        <v>151.67025760976475</v>
      </c>
      <c r="AR26" s="73">
        <v>1222.6842280306005</v>
      </c>
      <c r="AS26" s="73">
        <v>0</v>
      </c>
      <c r="AT26" s="73">
        <v>18140.168000811856</v>
      </c>
      <c r="AU26" s="73">
        <v>1067.242840043365</v>
      </c>
      <c r="AV26" s="73">
        <v>118.58250063969753</v>
      </c>
      <c r="AW26" s="73">
        <v>1185.8253406830622</v>
      </c>
      <c r="AX26" s="73">
        <v>0</v>
      </c>
      <c r="AY26" s="73">
        <v>930.92469919814937</v>
      </c>
      <c r="AZ26" s="73">
        <v>0.1814548062779697</v>
      </c>
      <c r="BA26" s="73">
        <v>5084.8218396281327</v>
      </c>
      <c r="BB26" s="73">
        <v>7.6692078829158336E-2</v>
      </c>
      <c r="BC26" s="73">
        <v>21.773248826931667</v>
      </c>
      <c r="BD26" s="73">
        <v>233.40566286678015</v>
      </c>
      <c r="BE26" s="73">
        <v>7.5808457845731564E-2</v>
      </c>
      <c r="BF26" s="73">
        <v>0</v>
      </c>
      <c r="BG26" s="73">
        <v>5.2727693541251233</v>
      </c>
      <c r="BH26" s="73">
        <v>7711.8062173256685</v>
      </c>
      <c r="BI26" s="73">
        <v>6535.4821945627245</v>
      </c>
      <c r="BJ26" s="73">
        <v>1176.3240227629424</v>
      </c>
      <c r="BK26" s="73">
        <v>7.0140890434354619E-2</v>
      </c>
      <c r="BL26" s="73">
        <v>1.2843687158493584E-2</v>
      </c>
      <c r="BM26" s="73">
        <v>35.815752957720854</v>
      </c>
      <c r="BN26" s="73">
        <v>3.2189793438383574</v>
      </c>
      <c r="BO26" s="73">
        <v>2547.654764509773</v>
      </c>
      <c r="BP26" s="73">
        <v>16.737384582223022</v>
      </c>
      <c r="BQ26" s="73">
        <v>7.5297174314875139</v>
      </c>
      <c r="BR26" s="73">
        <v>3639.4485314942381</v>
      </c>
      <c r="BS26" s="73">
        <v>86.73596664309018</v>
      </c>
      <c r="BT26" s="73">
        <v>0.13193109818344659</v>
      </c>
      <c r="BU26" s="73">
        <v>24.064553269752032</v>
      </c>
      <c r="BV26" s="73">
        <v>1.1958907124962387E-2</v>
      </c>
      <c r="BW26" s="73">
        <v>610.94015785929423</v>
      </c>
      <c r="BX26" s="73">
        <v>4767.976425152604</v>
      </c>
      <c r="BY26" s="73">
        <v>0</v>
      </c>
      <c r="BZ26" s="73">
        <v>252.31405478670132</v>
      </c>
      <c r="CA26" s="73">
        <v>785.41038991944583</v>
      </c>
      <c r="CB26" s="73">
        <v>0</v>
      </c>
      <c r="CC26" s="73">
        <v>2696.0481100152238</v>
      </c>
      <c r="CD26" s="73">
        <v>17576.085226923609</v>
      </c>
      <c r="CE26" s="73">
        <v>592.59569921866171</v>
      </c>
      <c r="CF26" s="73"/>
      <c r="CG26" s="40">
        <f t="shared" si="0"/>
        <v>-7.0213629549223841E-5</v>
      </c>
      <c r="CH26" s="40">
        <f t="shared" si="1"/>
        <v>-7.0411399130364692E-5</v>
      </c>
      <c r="CI26" s="40">
        <f t="shared" si="2"/>
        <v>-8.3911992064826003E-5</v>
      </c>
      <c r="CJ26" s="40">
        <f t="shared" si="3"/>
        <v>-2.6864278328680343E-5</v>
      </c>
      <c r="CK26" s="40">
        <f t="shared" si="4"/>
        <v>-1.8719222774479289E-5</v>
      </c>
      <c r="CL26" s="40">
        <f t="shared" si="5"/>
        <v>-7.8430565881665589E-5</v>
      </c>
      <c r="CM26" s="40">
        <f t="shared" si="6"/>
        <v>-7.0415107058499323E-5</v>
      </c>
      <c r="CN26" s="78">
        <f t="shared" si="7"/>
        <v>-7.8284535191388776E-5</v>
      </c>
      <c r="CO26" s="78">
        <f t="shared" si="8"/>
        <v>-7.8106233229102888E-5</v>
      </c>
      <c r="CP26" s="78">
        <f t="shared" si="9"/>
        <v>-7.8217602717162962E-5</v>
      </c>
      <c r="CQ26" s="78">
        <f t="shared" si="10"/>
        <v>-7.5142697893417867E-5</v>
      </c>
      <c r="CR26" s="77">
        <f t="shared" si="12"/>
        <v>-7.8151391318143082E-5</v>
      </c>
      <c r="CS26" s="77">
        <f t="shared" si="13"/>
        <v>-7.794554963276393E-5</v>
      </c>
      <c r="CT26" s="78">
        <f t="shared" si="11"/>
        <v>-7.8423136800865386E-5</v>
      </c>
    </row>
    <row r="27" spans="1:98" x14ac:dyDescent="0.25">
      <c r="A27" s="90" t="s">
        <v>190</v>
      </c>
      <c r="B27" s="73">
        <v>290891.35379400116</v>
      </c>
      <c r="C27" s="73">
        <v>4760.8306370000191</v>
      </c>
      <c r="D27" s="73">
        <v>3276.7887669999973</v>
      </c>
      <c r="E27" s="73">
        <v>28973.751860999906</v>
      </c>
      <c r="F27" s="73">
        <v>24554.027035000043</v>
      </c>
      <c r="G27" s="73">
        <v>1974.3279130000062</v>
      </c>
      <c r="H27" s="73">
        <v>68436.940595999942</v>
      </c>
      <c r="I27" s="73">
        <v>2257.0686640000008</v>
      </c>
      <c r="J27" s="73">
        <v>605.11220899999523</v>
      </c>
      <c r="K27" s="73">
        <v>4508.0861659999928</v>
      </c>
      <c r="L27" s="73">
        <v>5072.8576520000079</v>
      </c>
      <c r="M27" s="73">
        <v>689.82803799999658</v>
      </c>
      <c r="N27" s="73">
        <v>365.08442799999796</v>
      </c>
      <c r="O27" s="73">
        <v>655.5381979999961</v>
      </c>
      <c r="P27" s="90"/>
      <c r="Q27" s="90" t="s">
        <v>190</v>
      </c>
      <c r="R27" s="73">
        <v>4859.6177973570557</v>
      </c>
      <c r="S27" s="73">
        <v>838.83478482024293</v>
      </c>
      <c r="T27" s="73">
        <v>689.82788657102094</v>
      </c>
      <c r="U27" s="73">
        <v>2257.0679768009581</v>
      </c>
      <c r="V27" s="73">
        <v>2257.0679768009581</v>
      </c>
      <c r="W27" s="73">
        <v>1365.5814309852944</v>
      </c>
      <c r="X27" s="73">
        <v>76.246167861760782</v>
      </c>
      <c r="Y27" s="73">
        <v>605.11212060862852</v>
      </c>
      <c r="Z27" s="73">
        <v>365.08436249851167</v>
      </c>
      <c r="AA27" s="73">
        <v>7973.5908828275897</v>
      </c>
      <c r="AB27" s="73">
        <v>290891.25218435132</v>
      </c>
      <c r="AC27" s="73">
        <v>1988.0382059670367</v>
      </c>
      <c r="AD27" s="73">
        <v>1173.1690517080851</v>
      </c>
      <c r="AE27" s="73">
        <v>409.57431465129571</v>
      </c>
      <c r="AF27" s="73">
        <v>348.60095866226891</v>
      </c>
      <c r="AG27" s="73">
        <v>550.11550365433777</v>
      </c>
      <c r="AH27" s="73">
        <v>4508.0849676759744</v>
      </c>
      <c r="AI27" s="73">
        <v>4508.0849676759744</v>
      </c>
      <c r="AJ27" s="73">
        <v>35531810.704200581</v>
      </c>
      <c r="AK27" s="73">
        <v>0</v>
      </c>
      <c r="AL27" s="73">
        <v>799.54818223549387</v>
      </c>
      <c r="AM27" s="73">
        <v>140.51449405173051</v>
      </c>
      <c r="AN27" s="73">
        <v>6734.2381328377242</v>
      </c>
      <c r="AO27" s="73">
        <v>969.38907665440604</v>
      </c>
      <c r="AP27" s="73">
        <v>5072.8717190664447</v>
      </c>
      <c r="AQ27" s="73">
        <v>655.53807004861631</v>
      </c>
      <c r="AR27" s="73">
        <v>4760.8293158565675</v>
      </c>
      <c r="AS27" s="73">
        <v>0</v>
      </c>
      <c r="AT27" s="73">
        <v>70736.305447811654</v>
      </c>
      <c r="AU27" s="73">
        <v>2949.1087377718754</v>
      </c>
      <c r="AV27" s="73">
        <v>327.67879044412763</v>
      </c>
      <c r="AW27" s="73">
        <v>3276.7875282160048</v>
      </c>
      <c r="AX27" s="73">
        <v>0</v>
      </c>
      <c r="AY27" s="73">
        <v>3081.2253260224779</v>
      </c>
      <c r="AZ27" s="73">
        <v>0.28793334681551169</v>
      </c>
      <c r="BA27" s="73">
        <v>18853.53906800559</v>
      </c>
      <c r="BB27" s="73">
        <v>1.157252987788929</v>
      </c>
      <c r="BC27" s="73">
        <v>179.98107579149786</v>
      </c>
      <c r="BD27" s="73">
        <v>2920.2251146985463</v>
      </c>
      <c r="BE27" s="73">
        <v>0.60395524711916537</v>
      </c>
      <c r="BF27" s="73">
        <v>0</v>
      </c>
      <c r="BG27" s="73">
        <v>280.4360736687446</v>
      </c>
      <c r="BH27" s="73">
        <v>28998.161844461792</v>
      </c>
      <c r="BI27" s="73">
        <v>24578.438126892735</v>
      </c>
      <c r="BJ27" s="73">
        <v>4419.7237175690725</v>
      </c>
      <c r="BK27" s="73">
        <v>0.52599481803166925</v>
      </c>
      <c r="BL27" s="73">
        <v>7.933808906669533E-2</v>
      </c>
      <c r="BM27" s="73">
        <v>3.4903988284920948</v>
      </c>
      <c r="BN27" s="73">
        <v>43.979379216466342</v>
      </c>
      <c r="BO27" s="73">
        <v>8543.3026566480912</v>
      </c>
      <c r="BP27" s="73">
        <v>55.37703195437534</v>
      </c>
      <c r="BQ27" s="73">
        <v>73.788221860634806</v>
      </c>
      <c r="BR27" s="73">
        <v>12203.903214233815</v>
      </c>
      <c r="BS27" s="73">
        <v>554.45789636649317</v>
      </c>
      <c r="BT27" s="73">
        <v>1.6386256792593572</v>
      </c>
      <c r="BU27" s="73">
        <v>269.61980782851344</v>
      </c>
      <c r="BV27" s="73">
        <v>4.2051995479320085E-2</v>
      </c>
      <c r="BW27" s="73">
        <v>1974.3274434004609</v>
      </c>
      <c r="BX27" s="73">
        <v>18163.25664390911</v>
      </c>
      <c r="BY27" s="73">
        <v>0</v>
      </c>
      <c r="BZ27" s="73">
        <v>871.3017070494318</v>
      </c>
      <c r="CA27" s="73">
        <v>2871.2833856637458</v>
      </c>
      <c r="CB27" s="73">
        <v>0</v>
      </c>
      <c r="CC27" s="73">
        <v>10112.79007268965</v>
      </c>
      <c r="CD27" s="73">
        <v>68436.920861291816</v>
      </c>
      <c r="CE27" s="73">
        <v>2185.9138122855666</v>
      </c>
      <c r="CF27" s="73"/>
      <c r="CG27" s="40">
        <f t="shared" si="0"/>
        <v>-3.4930446886747529E-7</v>
      </c>
      <c r="CH27" s="40">
        <f t="shared" si="1"/>
        <v>-2.77502720079467E-7</v>
      </c>
      <c r="CI27" s="40">
        <f t="shared" si="2"/>
        <v>-3.7804816865956677E-7</v>
      </c>
      <c r="CJ27" s="40">
        <f t="shared" si="3"/>
        <v>8.4248610877155604E-4</v>
      </c>
      <c r="CK27" s="40">
        <f t="shared" si="4"/>
        <v>9.9417874949377311E-4</v>
      </c>
      <c r="CL27" s="40">
        <f t="shared" si="5"/>
        <v>-2.3785286235798369E-7</v>
      </c>
      <c r="CM27" s="40">
        <f t="shared" si="6"/>
        <v>-2.8836338905231289E-7</v>
      </c>
      <c r="CN27" s="78">
        <f t="shared" si="7"/>
        <v>-3.0446527995344294E-7</v>
      </c>
      <c r="CO27" s="78">
        <f t="shared" si="8"/>
        <v>-1.4607434026616825E-7</v>
      </c>
      <c r="CP27" s="78">
        <f t="shared" si="9"/>
        <v>-2.6581657364280366E-7</v>
      </c>
      <c r="CQ27" s="78">
        <f t="shared" si="10"/>
        <v>2.7730063411677163E-6</v>
      </c>
      <c r="CR27" s="77">
        <f t="shared" si="12"/>
        <v>-2.1951699162663822E-7</v>
      </c>
      <c r="CS27" s="77">
        <f t="shared" si="13"/>
        <v>-1.7941462649848208E-7</v>
      </c>
      <c r="CT27" s="78">
        <f t="shared" si="11"/>
        <v>-1.9518523891627993E-7</v>
      </c>
    </row>
    <row r="28" spans="1:98" x14ac:dyDescent="0.25">
      <c r="A28" s="90" t="s">
        <v>191</v>
      </c>
      <c r="B28" s="73">
        <v>10966.724642000012</v>
      </c>
      <c r="C28" s="73">
        <v>180.93738399999975</v>
      </c>
      <c r="D28" s="73">
        <v>198.29424800000004</v>
      </c>
      <c r="E28" s="73">
        <v>1159.0850270000001</v>
      </c>
      <c r="F28" s="73">
        <v>982.27544300000136</v>
      </c>
      <c r="G28" s="73">
        <v>97.292899999999946</v>
      </c>
      <c r="H28" s="73">
        <v>2600.9748579999991</v>
      </c>
      <c r="I28" s="73">
        <v>111.22607500000026</v>
      </c>
      <c r="J28" s="73">
        <v>29.81931100000002</v>
      </c>
      <c r="K28" s="73">
        <v>222.15396599999997</v>
      </c>
      <c r="L28" s="73">
        <v>249.98532499999962</v>
      </c>
      <c r="M28" s="73">
        <v>33.994016999999999</v>
      </c>
      <c r="N28" s="73">
        <v>17.991011999999991</v>
      </c>
      <c r="O28" s="73">
        <v>32.304265000000051</v>
      </c>
      <c r="P28" s="90"/>
      <c r="Q28" s="90" t="s">
        <v>191</v>
      </c>
      <c r="R28" s="73">
        <v>171.68655205318211</v>
      </c>
      <c r="S28" s="73">
        <v>29.635382976800944</v>
      </c>
      <c r="T28" s="73">
        <v>33.983854682304901</v>
      </c>
      <c r="U28" s="73">
        <v>111.19283846198582</v>
      </c>
      <c r="V28" s="73">
        <v>111.19283846198582</v>
      </c>
      <c r="W28" s="73">
        <v>48.24494081599348</v>
      </c>
      <c r="X28" s="73">
        <v>2.6937202723528766</v>
      </c>
      <c r="Y28" s="73">
        <v>29.810411523925517</v>
      </c>
      <c r="Z28" s="73">
        <v>17.985649431958802</v>
      </c>
      <c r="AA28" s="73">
        <v>281.7008322031113</v>
      </c>
      <c r="AB28" s="73">
        <v>10964.131541632629</v>
      </c>
      <c r="AC28" s="73">
        <v>70.235888442599148</v>
      </c>
      <c r="AD28" s="73">
        <v>41.447162750222738</v>
      </c>
      <c r="AE28" s="73">
        <v>14.469947068526137</v>
      </c>
      <c r="AF28" s="73">
        <v>12.315794545006701</v>
      </c>
      <c r="AG28" s="73">
        <v>19.435154400711273</v>
      </c>
      <c r="AH28" s="73">
        <v>222.08757266785526</v>
      </c>
      <c r="AI28" s="73">
        <v>222.08757266785526</v>
      </c>
      <c r="AJ28" s="73">
        <v>1750449.0836393898</v>
      </c>
      <c r="AK28" s="73">
        <v>0</v>
      </c>
      <c r="AL28" s="73">
        <v>28.247424200119177</v>
      </c>
      <c r="AM28" s="73">
        <v>4.9642712393832609</v>
      </c>
      <c r="AN28" s="73">
        <v>237.91563258217002</v>
      </c>
      <c r="AO28" s="73">
        <v>34.247764918218067</v>
      </c>
      <c r="AP28" s="73">
        <v>249.91133408374293</v>
      </c>
      <c r="AQ28" s="73">
        <v>32.294601244633959</v>
      </c>
      <c r="AR28" s="73">
        <v>180.89420006850867</v>
      </c>
      <c r="AS28" s="73">
        <v>0</v>
      </c>
      <c r="AT28" s="73">
        <v>2681.590103630791</v>
      </c>
      <c r="AU28" s="73">
        <v>178.40469569058129</v>
      </c>
      <c r="AV28" s="73">
        <v>19.822739498794618</v>
      </c>
      <c r="AW28" s="73">
        <v>198.22743518937585</v>
      </c>
      <c r="AX28" s="73">
        <v>0</v>
      </c>
      <c r="AY28" s="73">
        <v>108.85731231250183</v>
      </c>
      <c r="AZ28" s="73">
        <v>1.4121819821116972E-2</v>
      </c>
      <c r="BA28" s="73">
        <v>666.08106720543663</v>
      </c>
      <c r="BB28" s="73">
        <v>5.1917493306106247E-2</v>
      </c>
      <c r="BC28" s="73">
        <v>8.2221163777950466</v>
      </c>
      <c r="BD28" s="73">
        <v>130.20653823905818</v>
      </c>
      <c r="BE28" s="73">
        <v>2.6023587460837657E-2</v>
      </c>
      <c r="BF28" s="73">
        <v>0</v>
      </c>
      <c r="BG28" s="73">
        <v>12.732981660135481</v>
      </c>
      <c r="BH28" s="73">
        <v>1159.2341195666197</v>
      </c>
      <c r="BI28" s="73">
        <v>982.46906603024092</v>
      </c>
      <c r="BJ28" s="73">
        <v>176.76505353637901</v>
      </c>
      <c r="BK28" s="73">
        <v>2.2591798040884715E-2</v>
      </c>
      <c r="BL28" s="73">
        <v>2.9486296837546925E-3</v>
      </c>
      <c r="BM28" s="73">
        <v>0.17856508607241089</v>
      </c>
      <c r="BN28" s="73">
        <v>2.2499378303686681</v>
      </c>
      <c r="BO28" s="73">
        <v>334.13071470824576</v>
      </c>
      <c r="BP28" s="73">
        <v>2.3409409034596038</v>
      </c>
      <c r="BQ28" s="73">
        <v>3.2208557548680821</v>
      </c>
      <c r="BR28" s="73">
        <v>477.26830619157056</v>
      </c>
      <c r="BS28" s="73">
        <v>19.588577987181012</v>
      </c>
      <c r="BT28" s="73">
        <v>7.7358164271014176E-2</v>
      </c>
      <c r="BU28" s="73">
        <v>11.721975082932367</v>
      </c>
      <c r="BV28" s="73">
        <v>1.172703150378369E-3</v>
      </c>
      <c r="BW28" s="73">
        <v>97.263790938412754</v>
      </c>
      <c r="BX28" s="73">
        <v>641.69387676149006</v>
      </c>
      <c r="BY28" s="73">
        <v>0</v>
      </c>
      <c r="BZ28" s="73">
        <v>30.782430913702548</v>
      </c>
      <c r="CA28" s="73">
        <v>101.44021650069426</v>
      </c>
      <c r="CB28" s="73">
        <v>0</v>
      </c>
      <c r="CC28" s="73">
        <v>357.27711188329306</v>
      </c>
      <c r="CD28" s="73">
        <v>2600.3542593372904</v>
      </c>
      <c r="CE28" s="73">
        <v>77.226661228895352</v>
      </c>
      <c r="CF28" s="73"/>
      <c r="CG28" s="40">
        <f t="shared" si="0"/>
        <v>-2.3645167103514072E-4</v>
      </c>
      <c r="CH28" s="40">
        <f t="shared" si="1"/>
        <v>-2.3866782273742872E-4</v>
      </c>
      <c r="CI28" s="40">
        <f t="shared" si="2"/>
        <v>-3.3693771401874044E-4</v>
      </c>
      <c r="CJ28" s="40">
        <f t="shared" si="3"/>
        <v>1.2862953376726604E-4</v>
      </c>
      <c r="CK28" s="40">
        <f t="shared" si="4"/>
        <v>1.9711683888605979E-4</v>
      </c>
      <c r="CL28" s="40">
        <f t="shared" si="5"/>
        <v>-2.991899880381025E-4</v>
      </c>
      <c r="CM28" s="40">
        <f t="shared" si="6"/>
        <v>-2.3860233050693497E-4</v>
      </c>
      <c r="CN28" s="78">
        <f t="shared" si="7"/>
        <v>-2.9881966089740557E-4</v>
      </c>
      <c r="CO28" s="78">
        <f t="shared" si="8"/>
        <v>-2.9844673723359346E-4</v>
      </c>
      <c r="CP28" s="78">
        <f t="shared" si="9"/>
        <v>-2.988617909468842E-4</v>
      </c>
      <c r="CQ28" s="78">
        <f t="shared" si="10"/>
        <v>-2.959810391137576E-4</v>
      </c>
      <c r="CR28" s="77">
        <f t="shared" si="12"/>
        <v>-2.9894430231937612E-4</v>
      </c>
      <c r="CS28" s="77">
        <f t="shared" si="13"/>
        <v>-2.9806928266120145E-4</v>
      </c>
      <c r="CT28" s="78">
        <f t="shared" si="11"/>
        <v>-2.9914797213591434E-4</v>
      </c>
    </row>
    <row r="29" spans="1:98" x14ac:dyDescent="0.25">
      <c r="A29" s="90" t="s">
        <v>192</v>
      </c>
      <c r="B29" s="73">
        <v>457172.38559699961</v>
      </c>
      <c r="C29" s="73">
        <v>7539.9359089999552</v>
      </c>
      <c r="D29" s="73">
        <v>8119.9922949999718</v>
      </c>
      <c r="E29" s="73">
        <v>48188.350661000215</v>
      </c>
      <c r="F29" s="73">
        <v>40837.585411999782</v>
      </c>
      <c r="G29" s="73">
        <v>4011.1210259999775</v>
      </c>
      <c r="H29" s="73">
        <v>108386.57940700001</v>
      </c>
      <c r="I29" s="73">
        <v>3434.0386679999842</v>
      </c>
      <c r="J29" s="73">
        <v>922.02712899999244</v>
      </c>
      <c r="K29" s="73">
        <v>5146.9601880000273</v>
      </c>
      <c r="L29" s="73">
        <v>4720.7786509999942</v>
      </c>
      <c r="M29" s="73">
        <v>1049.0619880000002</v>
      </c>
      <c r="N29" s="73">
        <v>557.31414400000165</v>
      </c>
      <c r="O29" s="73">
        <v>995.78926300000148</v>
      </c>
      <c r="P29" s="90"/>
      <c r="Q29" s="90" t="s">
        <v>192</v>
      </c>
      <c r="R29" s="73">
        <v>8630.2079171991791</v>
      </c>
      <c r="S29" s="73">
        <v>1491.9743739905061</v>
      </c>
      <c r="T29" s="73">
        <v>1049.0618574558275</v>
      </c>
      <c r="U29" s="73">
        <v>3434.0381066925061</v>
      </c>
      <c r="V29" s="73">
        <v>3434.0381066925061</v>
      </c>
      <c r="W29" s="73">
        <v>2422.0315750082123</v>
      </c>
      <c r="X29" s="73">
        <v>135.04846555525216</v>
      </c>
      <c r="Y29" s="73">
        <v>922.02668736225769</v>
      </c>
      <c r="Z29" s="73">
        <v>557.31391747455166</v>
      </c>
      <c r="AA29" s="73">
        <v>10903.916591833542</v>
      </c>
      <c r="AB29" s="73">
        <v>457172.24737620202</v>
      </c>
      <c r="AC29" s="73">
        <v>3586.2855242317064</v>
      </c>
      <c r="AD29" s="73">
        <v>1440.0212143069452</v>
      </c>
      <c r="AE29" s="73">
        <v>1024.6345121932823</v>
      </c>
      <c r="AF29" s="73">
        <v>619.63213238840819</v>
      </c>
      <c r="AG29" s="73">
        <v>976.22524891907858</v>
      </c>
      <c r="AH29" s="73">
        <v>5146.9584440814388</v>
      </c>
      <c r="AI29" s="73">
        <v>5146.9584440814388</v>
      </c>
      <c r="AJ29" s="73">
        <v>72187823.926690593</v>
      </c>
      <c r="AK29" s="73">
        <v>0</v>
      </c>
      <c r="AL29" s="73">
        <v>1418.3267821243844</v>
      </c>
      <c r="AM29" s="73">
        <v>249.22461322681002</v>
      </c>
      <c r="AN29" s="73">
        <v>10855.650504864812</v>
      </c>
      <c r="AO29" s="73">
        <v>1723.5037441982515</v>
      </c>
      <c r="AP29" s="73">
        <v>4720.7922492024572</v>
      </c>
      <c r="AQ29" s="73">
        <v>995.7894493092108</v>
      </c>
      <c r="AR29" s="73">
        <v>7539.9329006096668</v>
      </c>
      <c r="AS29" s="73">
        <v>0</v>
      </c>
      <c r="AT29" s="73">
        <v>111830.73174333795</v>
      </c>
      <c r="AU29" s="73">
        <v>7307.9902461365873</v>
      </c>
      <c r="AV29" s="73">
        <v>811.99909950537995</v>
      </c>
      <c r="AW29" s="73">
        <v>8119.9893456419704</v>
      </c>
      <c r="AX29" s="73">
        <v>0</v>
      </c>
      <c r="AY29" s="73">
        <v>5684.3376319341223</v>
      </c>
      <c r="AZ29" s="73">
        <v>0.1096735800933437</v>
      </c>
      <c r="BA29" s="73">
        <v>31048.525075177931</v>
      </c>
      <c r="BB29" s="73">
        <v>0</v>
      </c>
      <c r="BC29" s="73">
        <v>331.43145443983326</v>
      </c>
      <c r="BD29" s="73">
        <v>3925.81531501061</v>
      </c>
      <c r="BE29" s="73">
        <v>0.50201664923868905</v>
      </c>
      <c r="BF29" s="73">
        <v>0</v>
      </c>
      <c r="BG29" s="73">
        <v>402.46996029659874</v>
      </c>
      <c r="BH29" s="73">
        <v>48186.929564015503</v>
      </c>
      <c r="BI29" s="73">
        <v>40836.165385769396</v>
      </c>
      <c r="BJ29" s="73">
        <v>7350.7641782461133</v>
      </c>
      <c r="BK29" s="73">
        <v>15.124353857715903</v>
      </c>
      <c r="BL29" s="73">
        <v>0.17607990584107983</v>
      </c>
      <c r="BM29" s="73">
        <v>232.83222588383842</v>
      </c>
      <c r="BN29" s="73">
        <v>169.05461230352128</v>
      </c>
      <c r="BO29" s="73">
        <v>14542.853277174772</v>
      </c>
      <c r="BP29" s="73">
        <v>71.131546304513435</v>
      </c>
      <c r="BQ29" s="73">
        <v>87.29670511291522</v>
      </c>
      <c r="BR29" s="73">
        <v>20775.242367873256</v>
      </c>
      <c r="BS29" s="73">
        <v>529.62037328743111</v>
      </c>
      <c r="BT29" s="73">
        <v>3.0925769503028597</v>
      </c>
      <c r="BU29" s="73">
        <v>278.78854280884275</v>
      </c>
      <c r="BV29" s="73">
        <v>0.24467761750250491</v>
      </c>
      <c r="BW29" s="73">
        <v>4011.1191393818899</v>
      </c>
      <c r="BX29" s="73">
        <v>29113.834456119595</v>
      </c>
      <c r="BY29" s="73">
        <v>0</v>
      </c>
      <c r="BZ29" s="73">
        <v>1540.6591604846944</v>
      </c>
      <c r="CA29" s="73">
        <v>4795.8109516713421</v>
      </c>
      <c r="CB29" s="73">
        <v>0</v>
      </c>
      <c r="CC29" s="73">
        <v>16462.389080475426</v>
      </c>
      <c r="CD29" s="73">
        <v>108386.58807979408</v>
      </c>
      <c r="CE29" s="73">
        <v>3618.4598449445671</v>
      </c>
      <c r="CF29" s="73"/>
      <c r="CG29" s="40">
        <f t="shared" si="0"/>
        <v>-3.0233846561714464E-7</v>
      </c>
      <c r="CH29" s="40">
        <f t="shared" si="1"/>
        <v>-3.989941459347746E-7</v>
      </c>
      <c r="CI29" s="40">
        <f t="shared" si="2"/>
        <v>-3.6322177340043236E-7</v>
      </c>
      <c r="CJ29" s="40">
        <f t="shared" si="3"/>
        <v>-2.9490467410039178E-5</v>
      </c>
      <c r="CK29" s="40">
        <f t="shared" si="4"/>
        <v>-3.4772531628876343E-5</v>
      </c>
      <c r="CL29" s="40">
        <f t="shared" si="5"/>
        <v>-4.7034683705160023E-7</v>
      </c>
      <c r="CM29" s="40">
        <f t="shared" si="6"/>
        <v>8.0017231954874838E-8</v>
      </c>
      <c r="CN29" s="78">
        <f t="shared" si="7"/>
        <v>-1.6345403544680339E-7</v>
      </c>
      <c r="CO29" s="78">
        <f t="shared" si="8"/>
        <v>-4.7898561860263812E-7</v>
      </c>
      <c r="CP29" s="78">
        <f t="shared" si="9"/>
        <v>-3.388249616950501E-7</v>
      </c>
      <c r="CQ29" s="78">
        <f t="shared" si="10"/>
        <v>2.8804999065549498E-6</v>
      </c>
      <c r="CR29" s="77">
        <f t="shared" si="12"/>
        <v>-1.2443895034587076E-7</v>
      </c>
      <c r="CS29" s="77">
        <f t="shared" si="13"/>
        <v>-4.064591800291933E-7</v>
      </c>
      <c r="CT29" s="78">
        <f t="shared" si="11"/>
        <v>1.8709702568035217E-7</v>
      </c>
    </row>
    <row r="30" spans="1:98" x14ac:dyDescent="0.25">
      <c r="A30" s="90" t="s">
        <v>193</v>
      </c>
      <c r="B30" s="73">
        <v>125.56604900000011</v>
      </c>
      <c r="C30" s="73">
        <v>2.0688439999999995</v>
      </c>
      <c r="D30" s="73">
        <v>2.1243240000000001</v>
      </c>
      <c r="E30" s="73">
        <v>13.140742999999997</v>
      </c>
      <c r="F30" s="73">
        <v>11.136222000000002</v>
      </c>
      <c r="G30" s="73">
        <v>1.0692969999999999</v>
      </c>
      <c r="H30" s="73">
        <v>29.739676999999997</v>
      </c>
      <c r="I30" s="73">
        <v>1.0410879999999996</v>
      </c>
      <c r="J30" s="73">
        <v>0.60084299999999935</v>
      </c>
      <c r="K30" s="73">
        <v>2.1575640000000011</v>
      </c>
      <c r="L30" s="73">
        <v>1.4256359999999997</v>
      </c>
      <c r="M30" s="73">
        <v>0.31790700000000027</v>
      </c>
      <c r="N30" s="73">
        <v>7.6474000000000042E-2</v>
      </c>
      <c r="O30" s="73">
        <v>0.3026060000000001</v>
      </c>
      <c r="P30" s="90"/>
      <c r="Q30" s="90" t="s">
        <v>193</v>
      </c>
      <c r="R30" s="73">
        <v>1.8244226218969672</v>
      </c>
      <c r="S30" s="73">
        <v>0.2789229801684287</v>
      </c>
      <c r="T30" s="73">
        <v>0.31790602830005471</v>
      </c>
      <c r="U30" s="73">
        <v>1.0410866714264586</v>
      </c>
      <c r="V30" s="73">
        <v>1.0410866714264586</v>
      </c>
      <c r="W30" s="73">
        <v>0.59583889211627195</v>
      </c>
      <c r="X30" s="73">
        <v>0.61062802744156042</v>
      </c>
      <c r="Y30" s="73">
        <v>0.60084252108966629</v>
      </c>
      <c r="Z30" s="73">
        <v>7.6473811078613521E-2</v>
      </c>
      <c r="AA30" s="73">
        <v>2.5479809012283052</v>
      </c>
      <c r="AB30" s="73">
        <v>125.56600366672731</v>
      </c>
      <c r="AC30" s="73">
        <v>0.98755181987202156</v>
      </c>
      <c r="AD30" s="73">
        <v>0.45985492180426257</v>
      </c>
      <c r="AE30" s="73">
        <v>0.17866679360011248</v>
      </c>
      <c r="AF30" s="73">
        <v>2.0349281403783084E-2</v>
      </c>
      <c r="AG30" s="73">
        <v>0.35431549456916178</v>
      </c>
      <c r="AH30" s="73">
        <v>2.1575631679683855</v>
      </c>
      <c r="AI30" s="73">
        <v>2.1575631679683855</v>
      </c>
      <c r="AJ30" s="73">
        <v>19244.320506070981</v>
      </c>
      <c r="AK30" s="73">
        <v>0</v>
      </c>
      <c r="AL30" s="73">
        <v>0.25755227785716256</v>
      </c>
      <c r="AM30" s="73">
        <v>5.5792801765263765E-2</v>
      </c>
      <c r="AN30" s="73">
        <v>2.7645592599765143</v>
      </c>
      <c r="AO30" s="73">
        <v>0.36326659276906037</v>
      </c>
      <c r="AP30" s="73">
        <v>1.425640364611606</v>
      </c>
      <c r="AQ30" s="73">
        <v>0.30260665996933811</v>
      </c>
      <c r="AR30" s="73">
        <v>2.0688430400634927</v>
      </c>
      <c r="AS30" s="73">
        <v>0</v>
      </c>
      <c r="AT30" s="73">
        <v>30.604449396760312</v>
      </c>
      <c r="AU30" s="73">
        <v>1.9118881880763019</v>
      </c>
      <c r="AV30" s="73">
        <v>0.21243243431714587</v>
      </c>
      <c r="AW30" s="73">
        <v>2.1243206223934479</v>
      </c>
      <c r="AX30" s="73">
        <v>0</v>
      </c>
      <c r="AY30" s="73">
        <v>1.2526785573163137</v>
      </c>
      <c r="AZ30" s="73">
        <v>3.0853100139442333E-4</v>
      </c>
      <c r="BA30" s="73">
        <v>7.6795103967955827</v>
      </c>
      <c r="BB30" s="73">
        <v>1.3086010086145605E-4</v>
      </c>
      <c r="BC30" s="73">
        <v>3.6983033063818289E-2</v>
      </c>
      <c r="BD30" s="73">
        <v>0.39658377166730052</v>
      </c>
      <c r="BE30" s="73">
        <v>1.3103131711833857E-4</v>
      </c>
      <c r="BF30" s="73">
        <v>0</v>
      </c>
      <c r="BG30" s="73">
        <v>8.9554000892871893E-3</v>
      </c>
      <c r="BH30" s="73">
        <v>13.141330638744734</v>
      </c>
      <c r="BI30" s="73">
        <v>11.136810932841307</v>
      </c>
      <c r="BJ30" s="73">
        <v>2.0045197059034265</v>
      </c>
      <c r="BK30" s="73">
        <v>1.1950593241731294E-4</v>
      </c>
      <c r="BL30" s="73">
        <v>2.2000584290966013E-5</v>
      </c>
      <c r="BM30" s="73">
        <v>6.2116034921212308E-2</v>
      </c>
      <c r="BN30" s="73">
        <v>5.4613796237812581E-3</v>
      </c>
      <c r="BO30" s="73">
        <v>4.3415090547132049</v>
      </c>
      <c r="BP30" s="73">
        <v>2.8459632963507998E-2</v>
      </c>
      <c r="BQ30" s="73">
        <v>1.2807605747449527E-2</v>
      </c>
      <c r="BR30" s="73">
        <v>6.202053664247094</v>
      </c>
      <c r="BS30" s="73">
        <v>0.17339081182613908</v>
      </c>
      <c r="BT30" s="73">
        <v>2.2437543687340515E-4</v>
      </c>
      <c r="BU30" s="73">
        <v>4.0924486306541677E-2</v>
      </c>
      <c r="BV30" s="73">
        <v>2.0565125150878817E-5</v>
      </c>
      <c r="BW30" s="73">
        <v>1.0692959461190386</v>
      </c>
      <c r="BX30" s="73">
        <v>7.4276732006179991</v>
      </c>
      <c r="BY30" s="73">
        <v>0</v>
      </c>
      <c r="BZ30" s="73">
        <v>0.90841544713345357</v>
      </c>
      <c r="CA30" s="73">
        <v>1.2276239807976768</v>
      </c>
      <c r="CB30" s="73">
        <v>0</v>
      </c>
      <c r="CC30" s="73">
        <v>4.7440365480513895</v>
      </c>
      <c r="CD30" s="73">
        <v>29.739668250687568</v>
      </c>
      <c r="CE30" s="73">
        <v>0.83654935499993943</v>
      </c>
      <c r="CF30" s="73"/>
      <c r="CG30" s="40">
        <f t="shared" si="0"/>
        <v>-3.6103129114402082E-7</v>
      </c>
      <c r="CH30" s="40">
        <f t="shared" si="1"/>
        <v>-4.6399656365008609E-7</v>
      </c>
      <c r="CI30" s="40">
        <f t="shared" si="2"/>
        <v>-1.5899677037137302E-6</v>
      </c>
      <c r="CJ30" s="40">
        <f t="shared" si="3"/>
        <v>4.4718837035055913E-5</v>
      </c>
      <c r="CK30" s="40">
        <f t="shared" si="4"/>
        <v>5.2884437945393245E-5</v>
      </c>
      <c r="CL30" s="40">
        <f t="shared" si="5"/>
        <v>-9.8558301518477266E-7</v>
      </c>
      <c r="CM30" s="40">
        <f t="shared" si="6"/>
        <v>-2.9419661916084509E-7</v>
      </c>
      <c r="CN30" s="78">
        <f t="shared" si="7"/>
        <v>-1.2761395203475695E-6</v>
      </c>
      <c r="CO30" s="78">
        <f t="shared" si="8"/>
        <v>-7.9706401348960872E-7</v>
      </c>
      <c r="CP30" s="78">
        <f t="shared" si="9"/>
        <v>-3.8563473232088981E-7</v>
      </c>
      <c r="CQ30" s="78">
        <f t="shared" si="10"/>
        <v>3.0615189335535833E-6</v>
      </c>
      <c r="CR30" s="77">
        <f t="shared" si="12"/>
        <v>-3.0565541040688986E-6</v>
      </c>
      <c r="CS30" s="77">
        <f t="shared" si="13"/>
        <v>-2.4704002212624396E-6</v>
      </c>
      <c r="CT30" s="78">
        <f t="shared" si="11"/>
        <v>2.1809525852518163E-6</v>
      </c>
    </row>
    <row r="31" spans="1:98" x14ac:dyDescent="0.25">
      <c r="A31" s="90" t="s">
        <v>194</v>
      </c>
      <c r="B31" s="73">
        <v>2486.8693260000032</v>
      </c>
      <c r="C31" s="73">
        <v>40.78572200000005</v>
      </c>
      <c r="D31" s="73">
        <v>32.375725999999922</v>
      </c>
      <c r="E31" s="73">
        <v>251.59598300000007</v>
      </c>
      <c r="F31" s="73">
        <v>213.21695899999952</v>
      </c>
      <c r="G31" s="73">
        <v>18.212672000000016</v>
      </c>
      <c r="H31" s="73">
        <v>586.29456000000175</v>
      </c>
      <c r="I31" s="73">
        <v>17.732141000000013</v>
      </c>
      <c r="J31" s="73">
        <v>10.233652999999961</v>
      </c>
      <c r="K31" s="73">
        <v>36.74815300000003</v>
      </c>
      <c r="L31" s="73">
        <v>24.281679999999938</v>
      </c>
      <c r="M31" s="73">
        <v>5.4145570000000003</v>
      </c>
      <c r="N31" s="73">
        <v>1.3024580000000012</v>
      </c>
      <c r="O31" s="73">
        <v>5.1540399999999948</v>
      </c>
      <c r="P31" s="90"/>
      <c r="Q31" s="90" t="s">
        <v>194</v>
      </c>
      <c r="R31" s="73">
        <v>37.083829506773142</v>
      </c>
      <c r="S31" s="73">
        <v>5.6694845876201017</v>
      </c>
      <c r="T31" s="73">
        <v>5.4144805018175779</v>
      </c>
      <c r="U31" s="73">
        <v>17.731906586501957</v>
      </c>
      <c r="V31" s="73">
        <v>17.731906586501957</v>
      </c>
      <c r="W31" s="73">
        <v>12.111164345921722</v>
      </c>
      <c r="X31" s="73">
        <v>12.411831468366653</v>
      </c>
      <c r="Y31" s="73">
        <v>10.233516570682085</v>
      </c>
      <c r="Z31" s="73">
        <v>1.3024403999096401</v>
      </c>
      <c r="AA31" s="73">
        <v>51.791101592497476</v>
      </c>
      <c r="AB31" s="73">
        <v>2486.8431958464921</v>
      </c>
      <c r="AC31" s="73">
        <v>20.073296462975257</v>
      </c>
      <c r="AD31" s="73">
        <v>9.3471618587110878</v>
      </c>
      <c r="AE31" s="73">
        <v>3.6316221383006346</v>
      </c>
      <c r="AF31" s="73">
        <v>0.41362893399064249</v>
      </c>
      <c r="AG31" s="73">
        <v>7.2019442919040779</v>
      </c>
      <c r="AH31" s="73">
        <v>36.747641023075111</v>
      </c>
      <c r="AI31" s="73">
        <v>36.747641023075111</v>
      </c>
      <c r="AJ31" s="73">
        <v>327767.38946333987</v>
      </c>
      <c r="AK31" s="73">
        <v>0</v>
      </c>
      <c r="AL31" s="73">
        <v>5.2351013294786624</v>
      </c>
      <c r="AM31" s="73">
        <v>1.134066882056564</v>
      </c>
      <c r="AN31" s="73">
        <v>56.193373436489026</v>
      </c>
      <c r="AO31" s="73">
        <v>7.3838638881253509</v>
      </c>
      <c r="AP31" s="73">
        <v>24.281410547383828</v>
      </c>
      <c r="AQ31" s="73">
        <v>5.1539724581092452</v>
      </c>
      <c r="AR31" s="73">
        <v>40.785283502042041</v>
      </c>
      <c r="AS31" s="73">
        <v>0</v>
      </c>
      <c r="AT31" s="73">
        <v>603.86605156610858</v>
      </c>
      <c r="AU31" s="73">
        <v>29.137664513853288</v>
      </c>
      <c r="AV31" s="73">
        <v>3.2375181260713091</v>
      </c>
      <c r="AW31" s="73">
        <v>32.375182639924596</v>
      </c>
      <c r="AX31" s="73">
        <v>0</v>
      </c>
      <c r="AY31" s="73">
        <v>25.462290935779368</v>
      </c>
      <c r="AZ31" s="73">
        <v>5.7334173437611951E-3</v>
      </c>
      <c r="BA31" s="73">
        <v>156.0962949671721</v>
      </c>
      <c r="BB31" s="73">
        <v>2.5495398328896539E-3</v>
      </c>
      <c r="BC31" s="73">
        <v>0.67747033284280478</v>
      </c>
      <c r="BD31" s="73">
        <v>7.2982874476540056</v>
      </c>
      <c r="BE31" s="73">
        <v>2.9819681934776261E-3</v>
      </c>
      <c r="BF31" s="73">
        <v>0</v>
      </c>
      <c r="BG31" s="73">
        <v>0.16386045279628741</v>
      </c>
      <c r="BH31" s="73">
        <v>251.60396053999207</v>
      </c>
      <c r="BI31" s="73">
        <v>213.22536685843869</v>
      </c>
      <c r="BJ31" s="73">
        <v>38.378593681553369</v>
      </c>
      <c r="BK31" s="73">
        <v>2.2835717106213177E-3</v>
      </c>
      <c r="BL31" s="73">
        <v>4.5049064232763998E-4</v>
      </c>
      <c r="BM31" s="73">
        <v>1.4666540253972451</v>
      </c>
      <c r="BN31" s="73">
        <v>9.8442704035009376E-2</v>
      </c>
      <c r="BO31" s="73">
        <v>83.165722907675899</v>
      </c>
      <c r="BP31" s="73">
        <v>0.52908889333487641</v>
      </c>
      <c r="BQ31" s="73">
        <v>0.2392397453110445</v>
      </c>
      <c r="BR31" s="73">
        <v>118.80564189443173</v>
      </c>
      <c r="BS31" s="73">
        <v>3.5243978214426379</v>
      </c>
      <c r="BT31" s="73">
        <v>4.1828021484041277E-3</v>
      </c>
      <c r="BU31" s="73">
        <v>0.7623351996560791</v>
      </c>
      <c r="BV31" s="73">
        <v>4.4146543215551411E-4</v>
      </c>
      <c r="BW31" s="73">
        <v>18.212420912603275</v>
      </c>
      <c r="BX31" s="73">
        <v>150.97750890052717</v>
      </c>
      <c r="BY31" s="73">
        <v>0</v>
      </c>
      <c r="BZ31" s="73">
        <v>18.464734725917882</v>
      </c>
      <c r="CA31" s="73">
        <v>24.953222045385765</v>
      </c>
      <c r="CB31" s="73">
        <v>0</v>
      </c>
      <c r="CC31" s="73">
        <v>96.428869189516973</v>
      </c>
      <c r="CD31" s="73">
        <v>586.28834986248671</v>
      </c>
      <c r="CE31" s="73">
        <v>17.003976174348388</v>
      </c>
      <c r="CF31" s="73"/>
      <c r="CG31" s="40">
        <f t="shared" si="0"/>
        <v>-1.0507248305283904E-5</v>
      </c>
      <c r="CH31" s="40">
        <f t="shared" si="1"/>
        <v>-1.0751261385248958E-5</v>
      </c>
      <c r="CI31" s="40">
        <f t="shared" si="2"/>
        <v>-1.6782946437290883E-5</v>
      </c>
      <c r="CJ31" s="40">
        <f t="shared" si="3"/>
        <v>3.170773991251731E-5</v>
      </c>
      <c r="CK31" s="40">
        <f t="shared" si="4"/>
        <v>3.9433347509521918E-5</v>
      </c>
      <c r="CL31" s="40">
        <f t="shared" si="5"/>
        <v>-1.3786411831331305E-5</v>
      </c>
      <c r="CM31" s="40">
        <f t="shared" si="6"/>
        <v>-1.0592180004263551E-5</v>
      </c>
      <c r="CN31" s="78">
        <f t="shared" si="7"/>
        <v>-1.3219695131912445E-5</v>
      </c>
      <c r="CO31" s="78">
        <f t="shared" si="8"/>
        <v>-1.3331438722489314E-5</v>
      </c>
      <c r="CP31" s="78">
        <f t="shared" si="9"/>
        <v>-1.3932045099494128E-5</v>
      </c>
      <c r="CQ31" s="78">
        <f t="shared" si="10"/>
        <v>-1.1096951121558898E-5</v>
      </c>
      <c r="CR31" s="77">
        <f t="shared" si="12"/>
        <v>-1.4128243995287319E-5</v>
      </c>
      <c r="CS31" s="77">
        <f t="shared" si="13"/>
        <v>-1.3512981118096682E-5</v>
      </c>
      <c r="CT31" s="78">
        <f t="shared" si="11"/>
        <v>-1.3104650089957601E-5</v>
      </c>
    </row>
    <row r="32" spans="1:98" x14ac:dyDescent="0.25">
      <c r="A32" s="90" t="s">
        <v>195</v>
      </c>
      <c r="B32" s="73">
        <v>282779.20225299936</v>
      </c>
      <c r="C32" s="73">
        <v>4646.4531920000045</v>
      </c>
      <c r="D32" s="73">
        <v>4132.1217630000119</v>
      </c>
      <c r="E32" s="73">
        <v>29011.216547000058</v>
      </c>
      <c r="F32" s="73">
        <v>24585.776760000117</v>
      </c>
      <c r="G32" s="73">
        <v>2208.7608690000075</v>
      </c>
      <c r="H32" s="73">
        <v>66792.765225000054</v>
      </c>
      <c r="I32" s="73">
        <v>1890.9852089999983</v>
      </c>
      <c r="J32" s="73">
        <v>507.72279300000059</v>
      </c>
      <c r="K32" s="73">
        <v>2834.2212670000099</v>
      </c>
      <c r="L32" s="73">
        <v>2599.5405149999888</v>
      </c>
      <c r="M32" s="73">
        <v>577.67561400000011</v>
      </c>
      <c r="N32" s="73">
        <v>306.89013899999827</v>
      </c>
      <c r="O32" s="73">
        <v>548.34053700000084</v>
      </c>
      <c r="P32" s="90"/>
      <c r="Q32" s="90" t="s">
        <v>195</v>
      </c>
      <c r="R32" s="73">
        <v>5404.3909444176061</v>
      </c>
      <c r="S32" s="73">
        <v>934.30129806029765</v>
      </c>
      <c r="T32" s="73">
        <v>576.87882389211427</v>
      </c>
      <c r="U32" s="73">
        <v>1888.3772424179022</v>
      </c>
      <c r="V32" s="73">
        <v>1888.3772424179022</v>
      </c>
      <c r="W32" s="73">
        <v>1516.7193221530649</v>
      </c>
      <c r="X32" s="73">
        <v>84.569776087611615</v>
      </c>
      <c r="Y32" s="73">
        <v>507.02255243530527</v>
      </c>
      <c r="Z32" s="73">
        <v>306.46684248979921</v>
      </c>
      <c r="AA32" s="73">
        <v>6828.2321363372594</v>
      </c>
      <c r="AB32" s="73">
        <v>282439.09949343972</v>
      </c>
      <c r="AC32" s="73">
        <v>2245.7962150816547</v>
      </c>
      <c r="AD32" s="73">
        <v>901.76783049853861</v>
      </c>
      <c r="AE32" s="73">
        <v>641.64478620478212</v>
      </c>
      <c r="AF32" s="73">
        <v>388.02456449292089</v>
      </c>
      <c r="AG32" s="73">
        <v>611.33003251262767</v>
      </c>
      <c r="AH32" s="73">
        <v>2830.3125217230086</v>
      </c>
      <c r="AI32" s="73">
        <v>2830.3125217230086</v>
      </c>
      <c r="AJ32" s="73">
        <v>39696073.652165651</v>
      </c>
      <c r="AK32" s="73">
        <v>0</v>
      </c>
      <c r="AL32" s="73">
        <v>888.18154801035803</v>
      </c>
      <c r="AM32" s="73">
        <v>156.06892424439147</v>
      </c>
      <c r="AN32" s="73">
        <v>6798.0026180913192</v>
      </c>
      <c r="AO32" s="73">
        <v>1079.2892410596555</v>
      </c>
      <c r="AP32" s="73">
        <v>2595.9632481396393</v>
      </c>
      <c r="AQ32" s="73">
        <v>547.58433939405484</v>
      </c>
      <c r="AR32" s="73">
        <v>4640.8401294390878</v>
      </c>
      <c r="AS32" s="73">
        <v>0</v>
      </c>
      <c r="AT32" s="73">
        <v>68868.982516273973</v>
      </c>
      <c r="AU32" s="73">
        <v>3713.2893297834503</v>
      </c>
      <c r="AV32" s="73">
        <v>412.58768478614621</v>
      </c>
      <c r="AW32" s="73">
        <v>4125.8770145695971</v>
      </c>
      <c r="AX32" s="73">
        <v>0</v>
      </c>
      <c r="AY32" s="73">
        <v>3559.6350815641626</v>
      </c>
      <c r="AZ32" s="73">
        <v>9.9762966411602885E-2</v>
      </c>
      <c r="BA32" s="73">
        <v>19443.14868158002</v>
      </c>
      <c r="BB32" s="73">
        <v>0</v>
      </c>
      <c r="BC32" s="73">
        <v>178.69629170125168</v>
      </c>
      <c r="BD32" s="73">
        <v>2146.8972042774071</v>
      </c>
      <c r="BE32" s="73">
        <v>0.28451841021335234</v>
      </c>
      <c r="BF32" s="73">
        <v>0</v>
      </c>
      <c r="BG32" s="73">
        <v>216.2551628480409</v>
      </c>
      <c r="BH32" s="73">
        <v>28974.29643160617</v>
      </c>
      <c r="BI32" s="73">
        <v>24554.35236818207</v>
      </c>
      <c r="BJ32" s="73">
        <v>4419.9440634241073</v>
      </c>
      <c r="BK32" s="73">
        <v>8.390777875416811</v>
      </c>
      <c r="BL32" s="73">
        <v>9.4563665955345419E-2</v>
      </c>
      <c r="BM32" s="73">
        <v>126.65354927407309</v>
      </c>
      <c r="BN32" s="73">
        <v>97.95241877731668</v>
      </c>
      <c r="BO32" s="73">
        <v>8868.0664629155035</v>
      </c>
      <c r="BP32" s="73">
        <v>39.971666783665952</v>
      </c>
      <c r="BQ32" s="73">
        <v>50.266345112198749</v>
      </c>
      <c r="BR32" s="73">
        <v>12668.60975542805</v>
      </c>
      <c r="BS32" s="73">
        <v>331.65778973772154</v>
      </c>
      <c r="BT32" s="73">
        <v>1.6682434030754463</v>
      </c>
      <c r="BU32" s="73">
        <v>150.31562864542516</v>
      </c>
      <c r="BV32" s="73">
        <v>0.13001609806566464</v>
      </c>
      <c r="BW32" s="73">
        <v>2205.7144993852407</v>
      </c>
      <c r="BX32" s="73">
        <v>18231.60903075599</v>
      </c>
      <c r="BY32" s="73">
        <v>0</v>
      </c>
      <c r="BZ32" s="73">
        <v>964.78884955175249</v>
      </c>
      <c r="CA32" s="73">
        <v>3003.2224610414137</v>
      </c>
      <c r="CB32" s="73">
        <v>0</v>
      </c>
      <c r="CC32" s="73">
        <v>10309.047911265765</v>
      </c>
      <c r="CD32" s="73">
        <v>66712.077558970894</v>
      </c>
      <c r="CE32" s="73">
        <v>2265.9452297949056</v>
      </c>
      <c r="CF32" s="73"/>
      <c r="CG32" s="40">
        <f t="shared" si="0"/>
        <v>-1.2027148985849132E-3</v>
      </c>
      <c r="CH32" s="40">
        <f t="shared" si="1"/>
        <v>-1.2080316596282316E-3</v>
      </c>
      <c r="CI32" s="40">
        <f t="shared" si="2"/>
        <v>-1.5112692192015601E-3</v>
      </c>
      <c r="CJ32" s="40">
        <f t="shared" si="3"/>
        <v>-1.272615208468608E-3</v>
      </c>
      <c r="CK32" s="40">
        <f t="shared" si="4"/>
        <v>-1.2781533048479184E-3</v>
      </c>
      <c r="CL32" s="40">
        <f t="shared" si="5"/>
        <v>-1.3792211087775784E-3</v>
      </c>
      <c r="CM32" s="40">
        <f t="shared" si="6"/>
        <v>-1.208030027763534E-3</v>
      </c>
      <c r="CN32" s="78">
        <f t="shared" si="7"/>
        <v>-1.3791575786440743E-3</v>
      </c>
      <c r="CO32" s="78">
        <f t="shared" si="8"/>
        <v>-1.3791789030344356E-3</v>
      </c>
      <c r="CP32" s="78">
        <f t="shared" si="9"/>
        <v>-1.3791249548905917E-3</v>
      </c>
      <c r="CQ32" s="78">
        <f t="shared" si="10"/>
        <v>-1.376115063299753E-3</v>
      </c>
      <c r="CR32" s="77">
        <f t="shared" si="12"/>
        <v>-1.3793036932416541E-3</v>
      </c>
      <c r="CS32" s="77">
        <f t="shared" si="13"/>
        <v>-1.3793095847861967E-3</v>
      </c>
      <c r="CT32" s="78">
        <f t="shared" si="11"/>
        <v>-1.3790656625227733E-3</v>
      </c>
    </row>
    <row r="33" spans="1:98" x14ac:dyDescent="0.25">
      <c r="A33" s="90" t="s">
        <v>196</v>
      </c>
      <c r="B33" s="73">
        <v>3019.9444699999963</v>
      </c>
      <c r="C33" s="73">
        <v>49.733684999999809</v>
      </c>
      <c r="D33" s="73">
        <v>49.884835000000059</v>
      </c>
      <c r="E33" s="73">
        <v>314.96584700000005</v>
      </c>
      <c r="F33" s="73">
        <v>266.92019599999946</v>
      </c>
      <c r="G33" s="73">
        <v>25.348486999999849</v>
      </c>
      <c r="H33" s="73">
        <v>714.92148299999974</v>
      </c>
      <c r="I33" s="73">
        <v>24.679751000000088</v>
      </c>
      <c r="J33" s="73">
        <v>14.243233000000021</v>
      </c>
      <c r="K33" s="73">
        <v>51.146410000000451</v>
      </c>
      <c r="L33" s="73">
        <v>33.795519999999982</v>
      </c>
      <c r="M33" s="73">
        <v>7.5359900000000035</v>
      </c>
      <c r="N33" s="73">
        <v>1.8128089999999661</v>
      </c>
      <c r="O33" s="73">
        <v>7.1733810000000204</v>
      </c>
      <c r="P33" s="90"/>
      <c r="Q33" s="90" t="s">
        <v>196</v>
      </c>
      <c r="R33" s="73">
        <v>43.998154622128467</v>
      </c>
      <c r="S33" s="73">
        <v>6.7265506297690569</v>
      </c>
      <c r="T33" s="73">
        <v>7.5362646461388438</v>
      </c>
      <c r="U33" s="73">
        <v>24.680659069764719</v>
      </c>
      <c r="V33" s="73">
        <v>24.680659069764719</v>
      </c>
      <c r="W33" s="73">
        <v>14.369286141820796</v>
      </c>
      <c r="X33" s="73">
        <v>14.726023767904508</v>
      </c>
      <c r="Y33" s="73">
        <v>14.243749877098502</v>
      </c>
      <c r="Z33" s="73">
        <v>1.8128759698592314</v>
      </c>
      <c r="AA33" s="73">
        <v>61.447543544215449</v>
      </c>
      <c r="AB33" s="73">
        <v>3020.033003037749</v>
      </c>
      <c r="AC33" s="73">
        <v>23.815985406689407</v>
      </c>
      <c r="AD33" s="73">
        <v>11.089930413604591</v>
      </c>
      <c r="AE33" s="73">
        <v>4.3087382559527425</v>
      </c>
      <c r="AF33" s="73">
        <v>0.49075016694044366</v>
      </c>
      <c r="AG33" s="73">
        <v>8.5447320413907288</v>
      </c>
      <c r="AH33" s="73">
        <v>51.148265627912551</v>
      </c>
      <c r="AI33" s="73">
        <v>51.148265627912551</v>
      </c>
      <c r="AJ33" s="73">
        <v>456214.1674739992</v>
      </c>
      <c r="AK33" s="73">
        <v>0</v>
      </c>
      <c r="AL33" s="73">
        <v>6.211194133298898</v>
      </c>
      <c r="AM33" s="73">
        <v>1.3455150765069088</v>
      </c>
      <c r="AN33" s="73">
        <v>66.670628890775433</v>
      </c>
      <c r="AO33" s="73">
        <v>8.7605976945970205</v>
      </c>
      <c r="AP33" s="73">
        <v>33.796863776296462</v>
      </c>
      <c r="AQ33" s="73">
        <v>7.1736420747779981</v>
      </c>
      <c r="AR33" s="73">
        <v>49.735140433803458</v>
      </c>
      <c r="AS33" s="73">
        <v>0</v>
      </c>
      <c r="AT33" s="73">
        <v>735.79776256000719</v>
      </c>
      <c r="AU33" s="73">
        <v>44.898217993198728</v>
      </c>
      <c r="AV33" s="73">
        <v>4.9886959126153974</v>
      </c>
      <c r="AW33" s="73">
        <v>49.88691390581414</v>
      </c>
      <c r="AX33" s="73">
        <v>0</v>
      </c>
      <c r="AY33" s="73">
        <v>30.209735988356844</v>
      </c>
      <c r="AZ33" s="73">
        <v>7.3227279563705307E-3</v>
      </c>
      <c r="BA33" s="73">
        <v>185.20045967991865</v>
      </c>
      <c r="BB33" s="73">
        <v>3.1550202686993272E-3</v>
      </c>
      <c r="BC33" s="73">
        <v>0.87368077834179347</v>
      </c>
      <c r="BD33" s="73">
        <v>9.3828024342333727</v>
      </c>
      <c r="BE33" s="73">
        <v>3.3383610223273095E-3</v>
      </c>
      <c r="BF33" s="73">
        <v>0</v>
      </c>
      <c r="BG33" s="73">
        <v>0.21148153838632694</v>
      </c>
      <c r="BH33" s="73">
        <v>314.98958466404844</v>
      </c>
      <c r="BI33" s="73">
        <v>266.94244477405908</v>
      </c>
      <c r="BJ33" s="73">
        <v>48.04713988998936</v>
      </c>
      <c r="BK33" s="73">
        <v>2.8626177566428023E-3</v>
      </c>
      <c r="BL33" s="73">
        <v>5.3956507864437811E-4</v>
      </c>
      <c r="BM33" s="73">
        <v>1.6047161476876266</v>
      </c>
      <c r="BN33" s="73">
        <v>0.12834991387754424</v>
      </c>
      <c r="BO33" s="73">
        <v>104.08130820130403</v>
      </c>
      <c r="BP33" s="73">
        <v>0.67556235994863245</v>
      </c>
      <c r="BQ33" s="73">
        <v>0.3044965473855939</v>
      </c>
      <c r="BR33" s="73">
        <v>148.68490597816321</v>
      </c>
      <c r="BS33" s="73">
        <v>4.1815161607808262</v>
      </c>
      <c r="BT33" s="73">
        <v>5.3309895131643525E-3</v>
      </c>
      <c r="BU33" s="73">
        <v>0.97207872992829525</v>
      </c>
      <c r="BV33" s="73">
        <v>5.1286320677149653E-4</v>
      </c>
      <c r="BW33" s="73">
        <v>25.349407480591069</v>
      </c>
      <c r="BX33" s="73">
        <v>179.12730038407341</v>
      </c>
      <c r="BY33" s="73">
        <v>0</v>
      </c>
      <c r="BZ33" s="73">
        <v>21.907494777730175</v>
      </c>
      <c r="CA33" s="73">
        <v>29.605734215454898</v>
      </c>
      <c r="CB33" s="73">
        <v>0</v>
      </c>
      <c r="CC33" s="73">
        <v>114.40803211293971</v>
      </c>
      <c r="CD33" s="73">
        <v>714.94258829455941</v>
      </c>
      <c r="CE33" s="73">
        <v>20.174381124529347</v>
      </c>
      <c r="CF33" s="73"/>
      <c r="CG33" s="40">
        <f t="shared" si="0"/>
        <v>2.9316114462451722E-5</v>
      </c>
      <c r="CH33" s="40">
        <f t="shared" si="1"/>
        <v>2.9264547834108657E-5</v>
      </c>
      <c r="CI33" s="40">
        <f t="shared" si="2"/>
        <v>4.1674104245922707E-5</v>
      </c>
      <c r="CJ33" s="40">
        <f t="shared" si="3"/>
        <v>7.5365834976968353E-5</v>
      </c>
      <c r="CK33" s="40">
        <f t="shared" si="4"/>
        <v>8.3353655485924274E-5</v>
      </c>
      <c r="CL33" s="40">
        <f t="shared" si="5"/>
        <v>3.6313038771074597E-5</v>
      </c>
      <c r="CM33" s="40">
        <f t="shared" si="6"/>
        <v>2.9521136322706938E-5</v>
      </c>
      <c r="CN33" s="78">
        <f t="shared" si="7"/>
        <v>3.6794121813887936E-5</v>
      </c>
      <c r="CO33" s="78">
        <f t="shared" si="8"/>
        <v>3.6289310052026098E-5</v>
      </c>
      <c r="CP33" s="78">
        <f t="shared" si="9"/>
        <v>3.6280706937202758E-5</v>
      </c>
      <c r="CQ33" s="78">
        <f t="shared" si="10"/>
        <v>3.9761965387124097E-5</v>
      </c>
      <c r="CR33" s="77">
        <f t="shared" si="12"/>
        <v>3.6444599692982276E-5</v>
      </c>
      <c r="CS33" s="77">
        <f t="shared" si="13"/>
        <v>3.6942589795860235E-5</v>
      </c>
      <c r="CT33" s="78">
        <f t="shared" si="11"/>
        <v>3.6394940959870084E-5</v>
      </c>
    </row>
    <row r="34" spans="1:98" x14ac:dyDescent="0.25">
      <c r="A34" s="90" t="s">
        <v>197</v>
      </c>
      <c r="B34" s="73">
        <v>17601.415684000051</v>
      </c>
      <c r="C34" s="73">
        <v>290.87581800000061</v>
      </c>
      <c r="D34" s="73">
        <v>342.67330100000038</v>
      </c>
      <c r="E34" s="73">
        <v>1882.1158380000027</v>
      </c>
      <c r="F34" s="73">
        <v>1595.0134139999982</v>
      </c>
      <c r="G34" s="73">
        <v>163.61905399999978</v>
      </c>
      <c r="H34" s="73">
        <v>4181.339559999984</v>
      </c>
      <c r="I34" s="73">
        <v>159.30235500000035</v>
      </c>
      <c r="J34" s="73">
        <v>91.937368000000191</v>
      </c>
      <c r="K34" s="73">
        <v>330.13866800000011</v>
      </c>
      <c r="L34" s="73">
        <v>218.14230599999885</v>
      </c>
      <c r="M34" s="73">
        <v>48.643221999999795</v>
      </c>
      <c r="N34" s="73">
        <v>11.701096999999953</v>
      </c>
      <c r="O34" s="73">
        <v>46.30297700000002</v>
      </c>
      <c r="P34" s="90"/>
      <c r="Q34" s="90" t="s">
        <v>197</v>
      </c>
      <c r="R34" s="73">
        <v>251.31834254553681</v>
      </c>
      <c r="S34" s="73">
        <v>38.422208799613735</v>
      </c>
      <c r="T34" s="73">
        <v>48.63903083828523</v>
      </c>
      <c r="U34" s="73">
        <v>159.28875060993786</v>
      </c>
      <c r="V34" s="73">
        <v>159.28875060993786</v>
      </c>
      <c r="W34" s="73">
        <v>82.077708870895862</v>
      </c>
      <c r="X34" s="73">
        <v>84.115387137526923</v>
      </c>
      <c r="Y34" s="73">
        <v>91.929522962557442</v>
      </c>
      <c r="Z34" s="73">
        <v>11.700088568047921</v>
      </c>
      <c r="AA34" s="73">
        <v>350.98973858763623</v>
      </c>
      <c r="AB34" s="73">
        <v>17599.978123812009</v>
      </c>
      <c r="AC34" s="73">
        <v>136.03730845428237</v>
      </c>
      <c r="AD34" s="73">
        <v>63.345973760896676</v>
      </c>
      <c r="AE34" s="73">
        <v>24.611615814120579</v>
      </c>
      <c r="AF34" s="73">
        <v>2.803163947616897</v>
      </c>
      <c r="AG34" s="73">
        <v>48.807729103330161</v>
      </c>
      <c r="AH34" s="73">
        <v>330.11046012138257</v>
      </c>
      <c r="AI34" s="73">
        <v>330.11046012138257</v>
      </c>
      <c r="AJ34" s="73">
        <v>2944389.9655240108</v>
      </c>
      <c r="AK34" s="73">
        <v>0</v>
      </c>
      <c r="AL34" s="73">
        <v>35.478426657344301</v>
      </c>
      <c r="AM34" s="73">
        <v>7.6856120924590963</v>
      </c>
      <c r="AN34" s="73">
        <v>380.82408487792355</v>
      </c>
      <c r="AO34" s="73">
        <v>50.040624683856471</v>
      </c>
      <c r="AP34" s="73">
        <v>218.12430989601276</v>
      </c>
      <c r="AQ34" s="73">
        <v>46.299068871367858</v>
      </c>
      <c r="AR34" s="73">
        <v>290.85202168366976</v>
      </c>
      <c r="AS34" s="73">
        <v>0</v>
      </c>
      <c r="AT34" s="73">
        <v>4300.1227015133627</v>
      </c>
      <c r="AU34" s="73">
        <v>308.37887863522877</v>
      </c>
      <c r="AV34" s="73">
        <v>34.264314524585409</v>
      </c>
      <c r="AW34" s="73">
        <v>342.64319315981419</v>
      </c>
      <c r="AX34" s="73">
        <v>0</v>
      </c>
      <c r="AY34" s="73">
        <v>172.55868002867794</v>
      </c>
      <c r="AZ34" s="73">
        <v>4.5134347050314993E-2</v>
      </c>
      <c r="BA34" s="73">
        <v>1057.8689848411682</v>
      </c>
      <c r="BB34" s="73">
        <v>1.8500634297172015E-2</v>
      </c>
      <c r="BC34" s="73">
        <v>5.463644055884961</v>
      </c>
      <c r="BD34" s="73">
        <v>58.405684915866111</v>
      </c>
      <c r="BE34" s="73">
        <v>1.6182731488659976E-2</v>
      </c>
      <c r="BF34" s="73">
        <v>0</v>
      </c>
      <c r="BG34" s="73">
        <v>1.3240311109927969</v>
      </c>
      <c r="BH34" s="73">
        <v>1882.047990669779</v>
      </c>
      <c r="BI34" s="73">
        <v>1594.9692757436053</v>
      </c>
      <c r="BJ34" s="73">
        <v>287.07871492617278</v>
      </c>
      <c r="BK34" s="73">
        <v>1.7139898915458255E-2</v>
      </c>
      <c r="BL34" s="73">
        <v>2.9911265854065034E-3</v>
      </c>
      <c r="BM34" s="73">
        <v>7.382054852509687</v>
      </c>
      <c r="BN34" s="73">
        <v>0.81556742011276617</v>
      </c>
      <c r="BO34" s="73">
        <v>621.53758226987873</v>
      </c>
      <c r="BP34" s="73">
        <v>4.1621112754157084</v>
      </c>
      <c r="BQ34" s="73">
        <v>1.8668817474407096</v>
      </c>
      <c r="BR34" s="73">
        <v>887.89957226276897</v>
      </c>
      <c r="BS34" s="73">
        <v>23.884913644045849</v>
      </c>
      <c r="BT34" s="73">
        <v>3.2751262736972042E-2</v>
      </c>
      <c r="BU34" s="73">
        <v>5.9767610515826428</v>
      </c>
      <c r="BV34" s="73">
        <v>2.684780078491157E-3</v>
      </c>
      <c r="BW34" s="73">
        <v>163.60501398046924</v>
      </c>
      <c r="BX34" s="73">
        <v>1023.1787845981361</v>
      </c>
      <c r="BY34" s="73">
        <v>0</v>
      </c>
      <c r="BZ34" s="73">
        <v>125.13601584527329</v>
      </c>
      <c r="CA34" s="73">
        <v>169.108639526611</v>
      </c>
      <c r="CB34" s="73">
        <v>0</v>
      </c>
      <c r="CC34" s="73">
        <v>653.50103999745795</v>
      </c>
      <c r="CD34" s="73">
        <v>4180.9976722126139</v>
      </c>
      <c r="CE34" s="73">
        <v>115.2363792824255</v>
      </c>
      <c r="CF34" s="73"/>
      <c r="CG34" s="40">
        <f t="shared" si="0"/>
        <v>-8.1672986642133255E-5</v>
      </c>
      <c r="CH34" s="40">
        <f t="shared" si="1"/>
        <v>-8.180919436501577E-5</v>
      </c>
      <c r="CI34" s="40">
        <f t="shared" si="2"/>
        <v>-8.7861645766764963E-5</v>
      </c>
      <c r="CJ34" s="40">
        <f t="shared" si="3"/>
        <v>-3.6048434880491763E-5</v>
      </c>
      <c r="CK34" s="40">
        <f t="shared" si="4"/>
        <v>-2.7672655292727404E-5</v>
      </c>
      <c r="CL34" s="40">
        <f t="shared" si="5"/>
        <v>-8.5809196345435222E-5</v>
      </c>
      <c r="CM34" s="40">
        <f t="shared" si="6"/>
        <v>-8.1765133509049601E-5</v>
      </c>
      <c r="CN34" s="78">
        <f t="shared" si="7"/>
        <v>-8.5399805059270333E-5</v>
      </c>
      <c r="CO34" s="78">
        <f t="shared" si="8"/>
        <v>-8.5330237458494434E-5</v>
      </c>
      <c r="CP34" s="78">
        <f t="shared" si="9"/>
        <v>-8.5442516589835348E-5</v>
      </c>
      <c r="CQ34" s="78">
        <f t="shared" si="10"/>
        <v>-8.2497083285132432E-5</v>
      </c>
      <c r="CR34" s="77">
        <f t="shared" si="12"/>
        <v>-8.6161268564113864E-5</v>
      </c>
      <c r="CS34" s="77">
        <f t="shared" si="13"/>
        <v>-8.6182684583509112E-5</v>
      </c>
      <c r="CT34" s="78">
        <f t="shared" si="11"/>
        <v>-8.4403398774161585E-5</v>
      </c>
    </row>
    <row r="35" spans="1:98" x14ac:dyDescent="0.25">
      <c r="A35" s="90" t="s">
        <v>198</v>
      </c>
      <c r="B35" s="73">
        <v>10690.324275999994</v>
      </c>
      <c r="C35" s="73">
        <v>176.01447000000019</v>
      </c>
      <c r="D35" s="73">
        <v>174.62587000000019</v>
      </c>
      <c r="E35" s="73">
        <v>1113.198138</v>
      </c>
      <c r="F35" s="73">
        <v>943.3882570000012</v>
      </c>
      <c r="G35" s="73">
        <v>89.131551999999985</v>
      </c>
      <c r="H35" s="73">
        <v>2530.2078760000031</v>
      </c>
      <c r="I35" s="73">
        <v>101.89592900000007</v>
      </c>
      <c r="J35" s="73">
        <v>27.31793900000002</v>
      </c>
      <c r="K35" s="73">
        <v>203.51871899999978</v>
      </c>
      <c r="L35" s="73">
        <v>229.01547500000027</v>
      </c>
      <c r="M35" s="73">
        <v>31.142472000000026</v>
      </c>
      <c r="N35" s="73">
        <v>16.481835000000004</v>
      </c>
      <c r="O35" s="73">
        <v>29.594432000000005</v>
      </c>
      <c r="P35" s="90"/>
      <c r="Q35" s="90" t="s">
        <v>198</v>
      </c>
      <c r="R35" s="73">
        <v>170.26451106126981</v>
      </c>
      <c r="S35" s="73">
        <v>29.389901018370658</v>
      </c>
      <c r="T35" s="73">
        <v>31.14246700150699</v>
      </c>
      <c r="U35" s="73">
        <v>101.89589986818555</v>
      </c>
      <c r="V35" s="73">
        <v>101.89589986818555</v>
      </c>
      <c r="W35" s="73">
        <v>47.845348659035373</v>
      </c>
      <c r="X35" s="73">
        <v>2.6714093292084615</v>
      </c>
      <c r="Y35" s="73">
        <v>27.317911066886595</v>
      </c>
      <c r="Z35" s="73">
        <v>16.481830104370111</v>
      </c>
      <c r="AA35" s="73">
        <v>279.36755107150856</v>
      </c>
      <c r="AB35" s="73">
        <v>10690.321994910852</v>
      </c>
      <c r="AC35" s="73">
        <v>69.654120171363161</v>
      </c>
      <c r="AD35" s="73">
        <v>41.103859327889438</v>
      </c>
      <c r="AE35" s="73">
        <v>14.350086631752387</v>
      </c>
      <c r="AF35" s="73">
        <v>12.213787432779323</v>
      </c>
      <c r="AG35" s="73">
        <v>19.27418228600547</v>
      </c>
      <c r="AH35" s="73">
        <v>203.51870904981811</v>
      </c>
      <c r="AI35" s="73">
        <v>203.51870904981811</v>
      </c>
      <c r="AJ35" s="73">
        <v>1604093.1571870127</v>
      </c>
      <c r="AK35" s="73">
        <v>0</v>
      </c>
      <c r="AL35" s="73">
        <v>28.013461418502395</v>
      </c>
      <c r="AM35" s="73">
        <v>4.9231396672418599</v>
      </c>
      <c r="AN35" s="73">
        <v>235.94484490565753</v>
      </c>
      <c r="AO35" s="73">
        <v>33.964101984181852</v>
      </c>
      <c r="AP35" s="73">
        <v>229.01613443654762</v>
      </c>
      <c r="AQ35" s="73">
        <v>29.594455436279574</v>
      </c>
      <c r="AR35" s="73">
        <v>176.01442992935293</v>
      </c>
      <c r="AS35" s="73">
        <v>0</v>
      </c>
      <c r="AT35" s="73">
        <v>2610.7704148529801</v>
      </c>
      <c r="AU35" s="73">
        <v>157.1632286107905</v>
      </c>
      <c r="AV35" s="73">
        <v>17.462579449999719</v>
      </c>
      <c r="AW35" s="73">
        <v>174.62580806079023</v>
      </c>
      <c r="AX35" s="73">
        <v>0</v>
      </c>
      <c r="AY35" s="73">
        <v>107.95568070322149</v>
      </c>
      <c r="AZ35" s="73">
        <v>1.339978069952656E-2</v>
      </c>
      <c r="BA35" s="73">
        <v>660.56406192359327</v>
      </c>
      <c r="BB35" s="73">
        <v>4.9514924025639749E-2</v>
      </c>
      <c r="BC35" s="73">
        <v>7.8332411775988344</v>
      </c>
      <c r="BD35" s="73">
        <v>124.22701862045784</v>
      </c>
      <c r="BE35" s="73">
        <v>2.4880331303537871E-2</v>
      </c>
      <c r="BF35" s="73">
        <v>0</v>
      </c>
      <c r="BG35" s="73">
        <v>12.135131427636038</v>
      </c>
      <c r="BH35" s="73">
        <v>1113.6557352087661</v>
      </c>
      <c r="BI35" s="73">
        <v>943.84588952613228</v>
      </c>
      <c r="BJ35" s="73">
        <v>169.80984568263364</v>
      </c>
      <c r="BK35" s="73">
        <v>2.1603602109944501E-2</v>
      </c>
      <c r="BL35" s="73">
        <v>2.8469352796948806E-3</v>
      </c>
      <c r="BM35" s="73">
        <v>0.16905138617812243</v>
      </c>
      <c r="BN35" s="73">
        <v>2.1300651353472557</v>
      </c>
      <c r="BO35" s="73">
        <v>321.46592487871828</v>
      </c>
      <c r="BP35" s="73">
        <v>2.2407773217513518</v>
      </c>
      <c r="BQ35" s="73">
        <v>3.0769063168813422</v>
      </c>
      <c r="BR35" s="73">
        <v>459.17998003174642</v>
      </c>
      <c r="BS35" s="73">
        <v>19.426322450232966</v>
      </c>
      <c r="BT35" s="73">
        <v>7.3559623049322884E-2</v>
      </c>
      <c r="BU35" s="73">
        <v>11.200828972557968</v>
      </c>
      <c r="BV35" s="73">
        <v>1.1590607911693867E-3</v>
      </c>
      <c r="BW35" s="73">
        <v>89.131542551625088</v>
      </c>
      <c r="BX35" s="73">
        <v>636.37885170568859</v>
      </c>
      <c r="BY35" s="73">
        <v>0</v>
      </c>
      <c r="BZ35" s="73">
        <v>30.527433763904281</v>
      </c>
      <c r="CA35" s="73">
        <v>100.60002806834711</v>
      </c>
      <c r="CB35" s="73">
        <v>0</v>
      </c>
      <c r="CC35" s="73">
        <v>354.31785459853114</v>
      </c>
      <c r="CD35" s="73">
        <v>2530.2072810032137</v>
      </c>
      <c r="CE35" s="73">
        <v>76.586990141729018</v>
      </c>
      <c r="CF35" s="73"/>
      <c r="CG35" s="40">
        <f t="shared" ref="CG35:CG51" si="14">(AB35-B35)/(B35+1E-50)</f>
        <v>-2.1337885394780363E-7</v>
      </c>
      <c r="CH35" s="40">
        <f t="shared" ref="CH35:CH51" si="15">(AR35-C35)/(C35+1E-50)</f>
        <v>-2.2765541525632388E-7</v>
      </c>
      <c r="CI35" s="40">
        <f t="shared" ref="CI35:CI51" si="16">(AW35-D35)/(D35+1E-50)</f>
        <v>-3.5469664349596613E-7</v>
      </c>
      <c r="CJ35" s="40">
        <f t="shared" ref="CJ35:CJ51" si="17">(BH35-E35)/(E35+1E-50)</f>
        <v>4.1106537385007189E-4</v>
      </c>
      <c r="CK35" s="40">
        <f t="shared" ref="CK35:CK51" si="18">(BI35-F35)/(F35+1E-50)</f>
        <v>4.8509457557417734E-4</v>
      </c>
      <c r="CL35" s="40">
        <f t="shared" ref="CL35:CL51" si="19">(BW35-G35)/(G35+1E-50)</f>
        <v>-1.0600482864577809E-7</v>
      </c>
      <c r="CM35" s="40">
        <f t="shared" ref="CM35:CM51" si="20">(CD35-H35)/(H35+1E-50)</f>
        <v>-2.351572750615374E-7</v>
      </c>
      <c r="CN35" s="78">
        <f t="shared" ref="CN35:CN51" si="21">(V35-I35)/(I35+1E-50)</f>
        <v>-2.8589772722393476E-7</v>
      </c>
      <c r="CO35" s="78">
        <f t="shared" ref="CO35:CO51" si="22">(Y35-J35)/(J35+1E-50)</f>
        <v>-1.0225190643357019E-6</v>
      </c>
      <c r="CP35" s="78">
        <f t="shared" ref="CP35:CP51" si="23">(AI35-K35)/(K35+1E-50)</f>
        <v>-4.889074436193941E-8</v>
      </c>
      <c r="CQ35" s="78">
        <f t="shared" ref="CQ35:CQ51" si="24">(AP35-L35)/(L35+1E-50)</f>
        <v>2.8794409956435804E-6</v>
      </c>
      <c r="CR35" s="77">
        <f t="shared" si="12"/>
        <v>-1.605040549243421E-7</v>
      </c>
      <c r="CS35" s="77">
        <f t="shared" si="13"/>
        <v>-2.9703184703567855E-7</v>
      </c>
      <c r="CT35" s="78">
        <f t="shared" ref="CT35:CT51" si="25">(AQ35-O35)/(O35+1E-50)</f>
        <v>7.9191516733507422E-7</v>
      </c>
    </row>
    <row r="36" spans="1:98" x14ac:dyDescent="0.25">
      <c r="A36" s="90" t="s">
        <v>199</v>
      </c>
      <c r="B36" s="73">
        <v>5933.127131999996</v>
      </c>
      <c r="C36" s="73">
        <v>97.420183999999779</v>
      </c>
      <c r="D36" s="73">
        <v>83.130522000000084</v>
      </c>
      <c r="E36" s="73">
        <v>605.51240400000074</v>
      </c>
      <c r="F36" s="73">
        <v>513.1461000000005</v>
      </c>
      <c r="G36" s="73">
        <v>45.25217700000001</v>
      </c>
      <c r="H36" s="73">
        <v>1400.415170000002</v>
      </c>
      <c r="I36" s="73">
        <v>38.741709999999983</v>
      </c>
      <c r="J36" s="73">
        <v>10.401999999999994</v>
      </c>
      <c r="K36" s="73">
        <v>58.066356000000013</v>
      </c>
      <c r="L36" s="73">
        <v>53.25829400000007</v>
      </c>
      <c r="M36" s="73">
        <v>11.835184999999989</v>
      </c>
      <c r="N36" s="73">
        <v>6.2874450000000044</v>
      </c>
      <c r="O36" s="73">
        <v>11.234174000000012</v>
      </c>
      <c r="P36" s="90"/>
      <c r="Q36" s="90" t="s">
        <v>199</v>
      </c>
      <c r="R36" s="73">
        <v>113.8077661706082</v>
      </c>
      <c r="S36" s="73">
        <v>19.674869363317836</v>
      </c>
      <c r="T36" s="73">
        <v>11.833827559914482</v>
      </c>
      <c r="U36" s="73">
        <v>38.737254946250474</v>
      </c>
      <c r="V36" s="73">
        <v>38.737254946250474</v>
      </c>
      <c r="W36" s="73">
        <v>31.939670330514726</v>
      </c>
      <c r="X36" s="73">
        <v>1.7809145077829118</v>
      </c>
      <c r="Y36" s="73">
        <v>10.40079618503704</v>
      </c>
      <c r="Z36" s="73">
        <v>6.2867184205915523</v>
      </c>
      <c r="AA36" s="73">
        <v>143.79160732591566</v>
      </c>
      <c r="AB36" s="73">
        <v>5932.5981984538976</v>
      </c>
      <c r="AC36" s="73">
        <v>47.292859389891738</v>
      </c>
      <c r="AD36" s="73">
        <v>18.989784976243026</v>
      </c>
      <c r="AE36" s="73">
        <v>13.51200521763756</v>
      </c>
      <c r="AF36" s="73">
        <v>8.17116901145185</v>
      </c>
      <c r="AG36" s="73">
        <v>12.873641798537481</v>
      </c>
      <c r="AH36" s="73">
        <v>58.059702202581981</v>
      </c>
      <c r="AI36" s="73">
        <v>58.059702202581981</v>
      </c>
      <c r="AJ36" s="73">
        <v>814306.70391408599</v>
      </c>
      <c r="AK36" s="73">
        <v>0</v>
      </c>
      <c r="AL36" s="73">
        <v>18.703675858137558</v>
      </c>
      <c r="AM36" s="73">
        <v>3.2865604619295548</v>
      </c>
      <c r="AN36" s="73">
        <v>143.15499471244749</v>
      </c>
      <c r="AO36" s="73">
        <v>22.728112479737433</v>
      </c>
      <c r="AP36" s="73">
        <v>53.252342311764281</v>
      </c>
      <c r="AQ36" s="73">
        <v>11.232869740701069</v>
      </c>
      <c r="AR36" s="73">
        <v>97.41143550808269</v>
      </c>
      <c r="AS36" s="73">
        <v>0</v>
      </c>
      <c r="AT36" s="73">
        <v>1445.7104551629491</v>
      </c>
      <c r="AU36" s="73">
        <v>74.807353204737723</v>
      </c>
      <c r="AV36" s="73">
        <v>8.3119259943804185</v>
      </c>
      <c r="AW36" s="73">
        <v>83.119279199118139</v>
      </c>
      <c r="AX36" s="73">
        <v>0</v>
      </c>
      <c r="AY36" s="73">
        <v>74.960196462213872</v>
      </c>
      <c r="AZ36" s="73">
        <v>1.2676155632533609E-2</v>
      </c>
      <c r="BA36" s="73">
        <v>409.44152539508576</v>
      </c>
      <c r="BB36" s="73">
        <v>6.419651865165318E-3</v>
      </c>
      <c r="BC36" s="73">
        <v>1.4327043381008284</v>
      </c>
      <c r="BD36" s="73">
        <v>15.660511423138614</v>
      </c>
      <c r="BE36" s="73">
        <v>1.0231174197346739E-2</v>
      </c>
      <c r="BF36" s="73">
        <v>0</v>
      </c>
      <c r="BG36" s="73">
        <v>0.3452656694830713</v>
      </c>
      <c r="BH36" s="73">
        <v>605.47763274231374</v>
      </c>
      <c r="BI36" s="73">
        <v>513.12009373461399</v>
      </c>
      <c r="BJ36" s="73">
        <v>92.357539007699643</v>
      </c>
      <c r="BK36" s="73">
        <v>5.4662037315431813E-3</v>
      </c>
      <c r="BL36" s="73">
        <v>1.2730113896283562E-3</v>
      </c>
      <c r="BM36" s="73">
        <v>5.3201801369180473</v>
      </c>
      <c r="BN36" s="73">
        <v>0.19738200868400599</v>
      </c>
      <c r="BO36" s="73">
        <v>200.41461402503344</v>
      </c>
      <c r="BP36" s="73">
        <v>1.1712354068464537</v>
      </c>
      <c r="BQ36" s="73">
        <v>0.53714349344400558</v>
      </c>
      <c r="BR36" s="73">
        <v>286.29663639092354</v>
      </c>
      <c r="BS36" s="73">
        <v>6.9841690840508681</v>
      </c>
      <c r="BT36" s="73">
        <v>9.3359821424516525E-3</v>
      </c>
      <c r="BU36" s="73">
        <v>1.6976481976774307</v>
      </c>
      <c r="BV36" s="73">
        <v>1.370465405887443E-3</v>
      </c>
      <c r="BW36" s="73">
        <v>45.246971986529765</v>
      </c>
      <c r="BX36" s="73">
        <v>383.92840969623785</v>
      </c>
      <c r="BY36" s="73">
        <v>0</v>
      </c>
      <c r="BZ36" s="73">
        <v>20.316929442489847</v>
      </c>
      <c r="CA36" s="73">
        <v>63.243037348861513</v>
      </c>
      <c r="CB36" s="73">
        <v>0</v>
      </c>
      <c r="CC36" s="73">
        <v>217.09199552519064</v>
      </c>
      <c r="CD36" s="73">
        <v>1400.2892017901529</v>
      </c>
      <c r="CE36" s="73">
        <v>47.717155608341734</v>
      </c>
      <c r="CF36" s="73"/>
      <c r="CG36" s="40">
        <f t="shared" si="14"/>
        <v>-8.9149201480217868E-5</v>
      </c>
      <c r="CH36" s="40">
        <f t="shared" si="15"/>
        <v>-8.9801636148511692E-5</v>
      </c>
      <c r="CI36" s="40">
        <f t="shared" si="16"/>
        <v>-1.352427557467394E-4</v>
      </c>
      <c r="CJ36" s="40">
        <f t="shared" si="17"/>
        <v>-5.7424517577674639E-5</v>
      </c>
      <c r="CK36" s="40">
        <f t="shared" si="18"/>
        <v>-5.0680040999070983E-5</v>
      </c>
      <c r="CL36" s="40">
        <f t="shared" si="19"/>
        <v>-1.150223882100852E-4</v>
      </c>
      <c r="CM36" s="40">
        <f t="shared" si="20"/>
        <v>-8.9950617893644891E-5</v>
      </c>
      <c r="CN36" s="78">
        <f t="shared" si="21"/>
        <v>-1.1499373025893363E-4</v>
      </c>
      <c r="CO36" s="78">
        <f t="shared" si="22"/>
        <v>-1.157291831334645E-4</v>
      </c>
      <c r="CP36" s="78">
        <f t="shared" si="23"/>
        <v>-1.1458954679422399E-4</v>
      </c>
      <c r="CQ36" s="78">
        <f t="shared" si="24"/>
        <v>-1.1175138722599195E-4</v>
      </c>
      <c r="CR36" s="77">
        <f t="shared" si="12"/>
        <v>-1.146952992713095E-4</v>
      </c>
      <c r="CS36" s="77">
        <f t="shared" si="13"/>
        <v>-1.1556036012277005E-4</v>
      </c>
      <c r="CT36" s="78">
        <f t="shared" si="25"/>
        <v>-1.1609748068193624E-4</v>
      </c>
    </row>
    <row r="37" spans="1:98" x14ac:dyDescent="0.25">
      <c r="A37" s="90" t="s">
        <v>200</v>
      </c>
      <c r="B37" s="73">
        <v>499387.2425339995</v>
      </c>
      <c r="C37" s="73">
        <v>8239.3466559999579</v>
      </c>
      <c r="D37" s="73">
        <v>9033.5142979999764</v>
      </c>
      <c r="E37" s="73">
        <v>52784.235351999741</v>
      </c>
      <c r="F37" s="73">
        <v>44732.402812000008</v>
      </c>
      <c r="G37" s="73">
        <v>4431.5704039999882</v>
      </c>
      <c r="H37" s="73">
        <v>118440.60804299981</v>
      </c>
      <c r="I37" s="73">
        <v>3789.4152559999948</v>
      </c>
      <c r="J37" s="73">
        <v>1017.4444129999972</v>
      </c>
      <c r="K37" s="73">
        <v>5679.6008739999697</v>
      </c>
      <c r="L37" s="73">
        <v>5209.3154409999961</v>
      </c>
      <c r="M37" s="73">
        <v>1157.6256309999987</v>
      </c>
      <c r="N37" s="73">
        <v>614.98860899999795</v>
      </c>
      <c r="O37" s="73">
        <v>1098.8399830000053</v>
      </c>
      <c r="P37" s="90"/>
      <c r="Q37" s="90" t="s">
        <v>200</v>
      </c>
      <c r="R37" s="73">
        <v>9415.3879500267085</v>
      </c>
      <c r="S37" s="73">
        <v>1627.7161075166823</v>
      </c>
      <c r="T37" s="73">
        <v>1157.5954929794786</v>
      </c>
      <c r="U37" s="73">
        <v>3789.3164284426139</v>
      </c>
      <c r="V37" s="73">
        <v>3789.3164284426139</v>
      </c>
      <c r="W37" s="73">
        <v>2642.389445962237</v>
      </c>
      <c r="X37" s="73">
        <v>147.33530489030196</v>
      </c>
      <c r="Y37" s="73">
        <v>1017.4178506485725</v>
      </c>
      <c r="Z37" s="73">
        <v>614.97272704130057</v>
      </c>
      <c r="AA37" s="73">
        <v>11895.971288117387</v>
      </c>
      <c r="AB37" s="73">
        <v>499374.48849032097</v>
      </c>
      <c r="AC37" s="73">
        <v>3912.567657245419</v>
      </c>
      <c r="AD37" s="73">
        <v>1571.0370481536936</v>
      </c>
      <c r="AE37" s="73">
        <v>1117.8568840256369</v>
      </c>
      <c r="AF37" s="73">
        <v>676.00661376962557</v>
      </c>
      <c r="AG37" s="73">
        <v>1065.0431396232805</v>
      </c>
      <c r="AH37" s="73">
        <v>5679.4547546515096</v>
      </c>
      <c r="AI37" s="73">
        <v>5679.4547546515096</v>
      </c>
      <c r="AJ37" s="73">
        <v>79656212.07863456</v>
      </c>
      <c r="AK37" s="73">
        <v>0</v>
      </c>
      <c r="AL37" s="73">
        <v>1547.3673918844763</v>
      </c>
      <c r="AM37" s="73">
        <v>271.89931553267053</v>
      </c>
      <c r="AN37" s="73">
        <v>11843.310904022926</v>
      </c>
      <c r="AO37" s="73">
        <v>1880.3099289092729</v>
      </c>
      <c r="AP37" s="73">
        <v>5209.1965832092255</v>
      </c>
      <c r="AQ37" s="73">
        <v>1098.8115035333051</v>
      </c>
      <c r="AR37" s="73">
        <v>8239.1356074770902</v>
      </c>
      <c r="AS37" s="73">
        <v>0</v>
      </c>
      <c r="AT37" s="73">
        <v>122195.16846355599</v>
      </c>
      <c r="AU37" s="73">
        <v>8129.95044823228</v>
      </c>
      <c r="AV37" s="73">
        <v>903.32764991103261</v>
      </c>
      <c r="AW37" s="73">
        <v>9033.2780981433116</v>
      </c>
      <c r="AX37" s="73">
        <v>0</v>
      </c>
      <c r="AY37" s="73">
        <v>6201.5048809583768</v>
      </c>
      <c r="AZ37" s="73">
        <v>1.2309645834512253</v>
      </c>
      <c r="BA37" s="73">
        <v>33873.359850317873</v>
      </c>
      <c r="BB37" s="73">
        <v>0.5277384395857514</v>
      </c>
      <c r="BC37" s="73">
        <v>147.08498382964885</v>
      </c>
      <c r="BD37" s="73">
        <v>1578.8521019729164</v>
      </c>
      <c r="BE37" s="73">
        <v>0.54899216526066885</v>
      </c>
      <c r="BF37" s="73">
        <v>0</v>
      </c>
      <c r="BG37" s="73">
        <v>35.607293389143322</v>
      </c>
      <c r="BH37" s="73">
        <v>52785.216091813403</v>
      </c>
      <c r="BI37" s="73">
        <v>44733.591796042856</v>
      </c>
      <c r="BJ37" s="73">
        <v>8051.6242957705408</v>
      </c>
      <c r="BK37" s="73">
        <v>0.47980948806902673</v>
      </c>
      <c r="BL37" s="73">
        <v>8.9773012229247565E-2</v>
      </c>
      <c r="BM37" s="73">
        <v>262.79341201934562</v>
      </c>
      <c r="BN37" s="73">
        <v>21.64367856504462</v>
      </c>
      <c r="BO37" s="73">
        <v>17440.749317140384</v>
      </c>
      <c r="BP37" s="73">
        <v>113.55785276715334</v>
      </c>
      <c r="BQ37" s="73">
        <v>51.158734593605502</v>
      </c>
      <c r="BR37" s="73">
        <v>24914.919811116812</v>
      </c>
      <c r="BS37" s="73">
        <v>577.80560041415902</v>
      </c>
      <c r="BT37" s="73">
        <v>0.89584216034237774</v>
      </c>
      <c r="BU37" s="73">
        <v>163.36659952832113</v>
      </c>
      <c r="BV37" s="73">
        <v>8.4891271567772819E-2</v>
      </c>
      <c r="BW37" s="73">
        <v>4431.4554744540974</v>
      </c>
      <c r="BX37" s="73">
        <v>31762.643052839492</v>
      </c>
      <c r="BY37" s="73">
        <v>0</v>
      </c>
      <c r="BZ37" s="73">
        <v>1680.8306649580975</v>
      </c>
      <c r="CA37" s="73">
        <v>5232.1362710001113</v>
      </c>
      <c r="CB37" s="73">
        <v>0</v>
      </c>
      <c r="CC37" s="73">
        <v>17960.162078738216</v>
      </c>
      <c r="CD37" s="73">
        <v>118437.5654093575</v>
      </c>
      <c r="CE37" s="73">
        <v>3947.6713818033077</v>
      </c>
      <c r="CF37" s="73"/>
      <c r="CG37" s="40">
        <f t="shared" si="14"/>
        <v>-2.5539386256251671E-5</v>
      </c>
      <c r="CH37" s="40">
        <f t="shared" si="15"/>
        <v>-2.5614715787449755E-5</v>
      </c>
      <c r="CI37" s="40">
        <f t="shared" si="16"/>
        <v>-2.6147061804852633E-5</v>
      </c>
      <c r="CJ37" s="40">
        <f t="shared" si="17"/>
        <v>1.8580165216405456E-5</v>
      </c>
      <c r="CK37" s="40">
        <f t="shared" si="18"/>
        <v>2.6579927929324221E-5</v>
      </c>
      <c r="CL37" s="40">
        <f t="shared" si="19"/>
        <v>-2.5934270566277973E-5</v>
      </c>
      <c r="CM37" s="40">
        <f t="shared" si="20"/>
        <v>-2.5689108597001885E-5</v>
      </c>
      <c r="CN37" s="78">
        <f t="shared" si="21"/>
        <v>-2.6079896423180676E-5</v>
      </c>
      <c r="CO37" s="78">
        <f t="shared" si="22"/>
        <v>-2.6106931332348614E-5</v>
      </c>
      <c r="CP37" s="78">
        <f t="shared" si="23"/>
        <v>-2.5727045210001425E-5</v>
      </c>
      <c r="CQ37" s="78">
        <f t="shared" si="24"/>
        <v>-2.2816393462198525E-5</v>
      </c>
      <c r="CR37" s="77">
        <f t="shared" si="12"/>
        <v>-2.6034341079735942E-5</v>
      </c>
      <c r="CS37" s="77">
        <f t="shared" si="13"/>
        <v>-2.5824801410879128E-5</v>
      </c>
      <c r="CT37" s="78">
        <f t="shared" si="25"/>
        <v>-2.5917756125387274E-5</v>
      </c>
    </row>
    <row r="38" spans="1:98" x14ac:dyDescent="0.25">
      <c r="A38" s="90" t="s">
        <v>201</v>
      </c>
      <c r="B38" s="73">
        <v>1300532.8253800026</v>
      </c>
      <c r="C38" s="73">
        <v>21362.932298999858</v>
      </c>
      <c r="D38" s="73">
        <v>18663.270901999909</v>
      </c>
      <c r="E38" s="73">
        <v>133121.42933399961</v>
      </c>
      <c r="F38" s="73">
        <v>112814.77040799934</v>
      </c>
      <c r="G38" s="73">
        <v>10054.119890999953</v>
      </c>
      <c r="H38" s="73">
        <v>307092.15228300111</v>
      </c>
      <c r="I38" s="73">
        <v>11493.955885999925</v>
      </c>
      <c r="J38" s="73">
        <v>3081.4894800000093</v>
      </c>
      <c r="K38" s="73">
        <v>22957.097016999916</v>
      </c>
      <c r="L38" s="73">
        <v>25833.154010000031</v>
      </c>
      <c r="M38" s="73">
        <v>3512.8981020000092</v>
      </c>
      <c r="N38" s="73">
        <v>1859.1654219999991</v>
      </c>
      <c r="O38" s="73">
        <v>3338.280116999988</v>
      </c>
      <c r="P38" s="90"/>
      <c r="Q38" s="90" t="s">
        <v>201</v>
      </c>
      <c r="R38" s="73">
        <v>21110.108619896157</v>
      </c>
      <c r="S38" s="73">
        <v>3643.8861387007992</v>
      </c>
      <c r="T38" s="73">
        <v>3512.9035220298583</v>
      </c>
      <c r="U38" s="73">
        <v>11493.97248565966</v>
      </c>
      <c r="V38" s="73">
        <v>11493.97248565966</v>
      </c>
      <c r="W38" s="73">
        <v>5932.0666474189729</v>
      </c>
      <c r="X38" s="73">
        <v>331.21191081024136</v>
      </c>
      <c r="Y38" s="73">
        <v>3081.4940401568701</v>
      </c>
      <c r="Z38" s="73">
        <v>1859.168596078913</v>
      </c>
      <c r="AA38" s="73">
        <v>34637.164687651471</v>
      </c>
      <c r="AB38" s="73">
        <v>1300534.8794275303</v>
      </c>
      <c r="AC38" s="73">
        <v>8636.0081271278577</v>
      </c>
      <c r="AD38" s="73">
        <v>5096.2286498849826</v>
      </c>
      <c r="AE38" s="73">
        <v>1779.1850039939304</v>
      </c>
      <c r="AF38" s="73">
        <v>1514.3178230969359</v>
      </c>
      <c r="AG38" s="73">
        <v>2389.6932318911486</v>
      </c>
      <c r="AH38" s="73">
        <v>22957.130949807033</v>
      </c>
      <c r="AI38" s="73">
        <v>22957.130949807033</v>
      </c>
      <c r="AJ38" s="73">
        <v>180943476.18422082</v>
      </c>
      <c r="AK38" s="73">
        <v>0</v>
      </c>
      <c r="AL38" s="73">
        <v>3473.2258447293602</v>
      </c>
      <c r="AM38" s="73">
        <v>610.39300079718782</v>
      </c>
      <c r="AN38" s="73">
        <v>29253.432978574067</v>
      </c>
      <c r="AO38" s="73">
        <v>4211.0123501926018</v>
      </c>
      <c r="AP38" s="73">
        <v>25833.273800330673</v>
      </c>
      <c r="AQ38" s="73">
        <v>3338.2853546307419</v>
      </c>
      <c r="AR38" s="73">
        <v>21362.968445060498</v>
      </c>
      <c r="AS38" s="73">
        <v>0</v>
      </c>
      <c r="AT38" s="73">
        <v>317081.1933152554</v>
      </c>
      <c r="AU38" s="73">
        <v>16796.966282562873</v>
      </c>
      <c r="AV38" s="73">
        <v>1866.3296271223182</v>
      </c>
      <c r="AW38" s="73">
        <v>18663.295909685185</v>
      </c>
      <c r="AX38" s="73">
        <v>0</v>
      </c>
      <c r="AY38" s="73">
        <v>13384.798851576697</v>
      </c>
      <c r="AZ38" s="73">
        <v>0.41688044925942336</v>
      </c>
      <c r="BA38" s="73">
        <v>81899.503029146741</v>
      </c>
      <c r="BB38" s="73">
        <v>0</v>
      </c>
      <c r="BC38" s="73">
        <v>846.23666015410322</v>
      </c>
      <c r="BD38" s="73">
        <v>10125.535952400338</v>
      </c>
      <c r="BE38" s="73">
        <v>1.3284319444577459</v>
      </c>
      <c r="BF38" s="73">
        <v>0</v>
      </c>
      <c r="BG38" s="73">
        <v>1025.1164262941959</v>
      </c>
      <c r="BH38" s="73">
        <v>133117.62231077254</v>
      </c>
      <c r="BI38" s="73">
        <v>112810.93122699547</v>
      </c>
      <c r="BJ38" s="73">
        <v>20306.691083777077</v>
      </c>
      <c r="BK38" s="73">
        <v>39.412430919845455</v>
      </c>
      <c r="BL38" s="73">
        <v>0.44832765512073069</v>
      </c>
      <c r="BM38" s="73">
        <v>598.25286669532682</v>
      </c>
      <c r="BN38" s="73">
        <v>454.56094904380035</v>
      </c>
      <c r="BO38" s="73">
        <v>40591.316556597601</v>
      </c>
      <c r="BP38" s="73">
        <v>187.07516092494919</v>
      </c>
      <c r="BQ38" s="73">
        <v>233.66765036227443</v>
      </c>
      <c r="BR38" s="73">
        <v>57987.212243894021</v>
      </c>
      <c r="BS38" s="73">
        <v>2408.5568626349263</v>
      </c>
      <c r="BT38" s="73">
        <v>7.899021461211329</v>
      </c>
      <c r="BU38" s="73">
        <v>711.83335771512986</v>
      </c>
      <c r="BV38" s="73">
        <v>0.6183104838202792</v>
      </c>
      <c r="BW38" s="73">
        <v>10054.135261280559</v>
      </c>
      <c r="BX38" s="73">
        <v>78900.926255829749</v>
      </c>
      <c r="BY38" s="73">
        <v>0</v>
      </c>
      <c r="BZ38" s="73">
        <v>3784.9211512200104</v>
      </c>
      <c r="CA38" s="73">
        <v>12472.813266894407</v>
      </c>
      <c r="CB38" s="73">
        <v>0</v>
      </c>
      <c r="CC38" s="73">
        <v>43929.810767518327</v>
      </c>
      <c r="CD38" s="73">
        <v>307092.66559419531</v>
      </c>
      <c r="CE38" s="73">
        <v>9495.5783256045397</v>
      </c>
      <c r="CF38" s="73"/>
      <c r="CG38" s="40">
        <f t="shared" si="14"/>
        <v>1.5793892223541857E-6</v>
      </c>
      <c r="CH38" s="40">
        <f t="shared" si="15"/>
        <v>1.6919990258881128E-6</v>
      </c>
      <c r="CI38" s="40">
        <f t="shared" si="16"/>
        <v>1.3399411821569367E-6</v>
      </c>
      <c r="CJ38" s="40">
        <f t="shared" si="17"/>
        <v>-2.8598124630389386E-5</v>
      </c>
      <c r="CK38" s="40">
        <f t="shared" si="18"/>
        <v>-3.4030836476369715E-5</v>
      </c>
      <c r="CL38" s="40">
        <f t="shared" si="19"/>
        <v>1.5287544580928546E-6</v>
      </c>
      <c r="CM38" s="40">
        <f t="shared" si="20"/>
        <v>1.671521692696002E-6</v>
      </c>
      <c r="CN38" s="78">
        <f t="shared" si="21"/>
        <v>1.4442077122846366E-6</v>
      </c>
      <c r="CO38" s="78">
        <f t="shared" si="22"/>
        <v>1.479854755454735E-6</v>
      </c>
      <c r="CP38" s="78">
        <f t="shared" si="23"/>
        <v>1.4780966030535498E-6</v>
      </c>
      <c r="CQ38" s="78">
        <f t="shared" si="24"/>
        <v>4.6370772456053715E-6</v>
      </c>
      <c r="CR38" s="77">
        <f t="shared" si="12"/>
        <v>1.5428941266567904E-6</v>
      </c>
      <c r="CS38" s="77">
        <f t="shared" si="13"/>
        <v>1.7072600836290271E-6</v>
      </c>
      <c r="CT38" s="78">
        <f t="shared" si="25"/>
        <v>1.5689608332474355E-6</v>
      </c>
    </row>
    <row r="39" spans="1:98" x14ac:dyDescent="0.25">
      <c r="A39" s="90" t="s">
        <v>314</v>
      </c>
      <c r="B39" s="73">
        <v>3528.2960580000031</v>
      </c>
      <c r="C39" s="73">
        <v>58.211805000000055</v>
      </c>
      <c r="D39" s="73">
        <v>63.759796999999971</v>
      </c>
      <c r="E39" s="73">
        <v>372.87647899999973</v>
      </c>
      <c r="F39" s="73">
        <v>315.99699000000044</v>
      </c>
      <c r="G39" s="73">
        <v>31.290509000000029</v>
      </c>
      <c r="H39" s="73">
        <v>836.79465500000106</v>
      </c>
      <c r="I39" s="73">
        <v>30.464990000000054</v>
      </c>
      <c r="J39" s="73">
        <v>17.582086999999952</v>
      </c>
      <c r="K39" s="73">
        <v>63.135749000000203</v>
      </c>
      <c r="L39" s="73">
        <v>41.717543999999968</v>
      </c>
      <c r="M39" s="73">
        <v>9.302524</v>
      </c>
      <c r="N39" s="73">
        <v>2.2377140000000009</v>
      </c>
      <c r="O39" s="73">
        <v>8.8549779999999991</v>
      </c>
      <c r="P39" s="90"/>
      <c r="Q39" s="90" t="s">
        <v>314</v>
      </c>
      <c r="R39" s="73">
        <v>50.865595168410458</v>
      </c>
      <c r="S39" s="73">
        <v>7.7764565041149663</v>
      </c>
      <c r="T39" s="73">
        <v>9.3024793615778503</v>
      </c>
      <c r="U39" s="73">
        <v>30.464886246788211</v>
      </c>
      <c r="V39" s="73">
        <v>30.464886246788211</v>
      </c>
      <c r="W39" s="73">
        <v>16.612126019431535</v>
      </c>
      <c r="X39" s="73">
        <v>17.024540982516356</v>
      </c>
      <c r="Y39" s="73">
        <v>17.582013708293687</v>
      </c>
      <c r="Z39" s="73">
        <v>2.237702426214855</v>
      </c>
      <c r="AA39" s="73">
        <v>71.038546961611374</v>
      </c>
      <c r="AB39" s="73">
        <v>3528.2844513421169</v>
      </c>
      <c r="AC39" s="73">
        <v>27.533265082304442</v>
      </c>
      <c r="AD39" s="73">
        <v>12.820899072218257</v>
      </c>
      <c r="AE39" s="73">
        <v>4.9812585808506427</v>
      </c>
      <c r="AF39" s="73">
        <v>0.56734562076902872</v>
      </c>
      <c r="AG39" s="73">
        <v>9.8784417531826456</v>
      </c>
      <c r="AH39" s="73">
        <v>63.135546724638751</v>
      </c>
      <c r="AI39" s="73">
        <v>63.135546724638751</v>
      </c>
      <c r="AJ39" s="73">
        <v>563131.52415857837</v>
      </c>
      <c r="AK39" s="73">
        <v>0</v>
      </c>
      <c r="AL39" s="73">
        <v>7.1806645732103922</v>
      </c>
      <c r="AM39" s="73">
        <v>1.5555314916456622</v>
      </c>
      <c r="AN39" s="73">
        <v>77.076840028542591</v>
      </c>
      <c r="AO39" s="73">
        <v>10.127976372481244</v>
      </c>
      <c r="AP39" s="73">
        <v>41.717543099448079</v>
      </c>
      <c r="AQ39" s="73">
        <v>8.8549391535166304</v>
      </c>
      <c r="AR39" s="73">
        <v>58.211612868929713</v>
      </c>
      <c r="AS39" s="73">
        <v>0</v>
      </c>
      <c r="AT39" s="73">
        <v>860.90235202301585</v>
      </c>
      <c r="AU39" s="73">
        <v>57.383622350237268</v>
      </c>
      <c r="AV39" s="73">
        <v>6.3759633218362266</v>
      </c>
      <c r="AW39" s="73">
        <v>63.759585672073541</v>
      </c>
      <c r="AX39" s="73">
        <v>0</v>
      </c>
      <c r="AY39" s="73">
        <v>34.925002606815596</v>
      </c>
      <c r="AZ39" s="73">
        <v>8.7975969991787809E-3</v>
      </c>
      <c r="BA39" s="73">
        <v>214.10737619675254</v>
      </c>
      <c r="BB39" s="73">
        <v>3.7023567711106328E-3</v>
      </c>
      <c r="BC39" s="73">
        <v>1.0569655201089081</v>
      </c>
      <c r="BD39" s="73">
        <v>11.325961919233674</v>
      </c>
      <c r="BE39" s="73">
        <v>3.6013619509802273E-3</v>
      </c>
      <c r="BF39" s="73">
        <v>0</v>
      </c>
      <c r="BG39" s="73">
        <v>0.25598746619487761</v>
      </c>
      <c r="BH39" s="73">
        <v>372.89217848803378</v>
      </c>
      <c r="BI39" s="73">
        <v>316.01288527992301</v>
      </c>
      <c r="BJ39" s="73">
        <v>56.879293208110809</v>
      </c>
      <c r="BK39" s="73">
        <v>3.3922164042615348E-3</v>
      </c>
      <c r="BL39" s="73">
        <v>6.1706133433643627E-4</v>
      </c>
      <c r="BM39" s="73">
        <v>1.6941649731421924</v>
      </c>
      <c r="BN39" s="73">
        <v>0.15647951242580069</v>
      </c>
      <c r="BO39" s="73">
        <v>123.18194649261176</v>
      </c>
      <c r="BP39" s="73">
        <v>0.81145425037891983</v>
      </c>
      <c r="BQ39" s="73">
        <v>0.36489841910966342</v>
      </c>
      <c r="BR39" s="73">
        <v>175.97146828155221</v>
      </c>
      <c r="BS39" s="73">
        <v>4.8341941727871065</v>
      </c>
      <c r="BT39" s="73">
        <v>6.3946871837607553E-3</v>
      </c>
      <c r="BU39" s="73">
        <v>1.1664813850758116</v>
      </c>
      <c r="BV39" s="73">
        <v>5.7177944535017624E-4</v>
      </c>
      <c r="BW39" s="73">
        <v>31.2904374537057</v>
      </c>
      <c r="BX39" s="73">
        <v>207.08623169632017</v>
      </c>
      <c r="BY39" s="73">
        <v>0</v>
      </c>
      <c r="BZ39" s="73">
        <v>25.32695686645701</v>
      </c>
      <c r="CA39" s="73">
        <v>34.22677422674073</v>
      </c>
      <c r="CB39" s="73">
        <v>0</v>
      </c>
      <c r="CC39" s="73">
        <v>132.26532001398169</v>
      </c>
      <c r="CD39" s="73">
        <v>836.79192184504836</v>
      </c>
      <c r="CE39" s="73">
        <v>23.323308733420699</v>
      </c>
      <c r="CF39" s="73"/>
      <c r="CG39" s="40">
        <f t="shared" si="14"/>
        <v>-3.2895929636879185E-6</v>
      </c>
      <c r="CH39" s="40">
        <f t="shared" si="15"/>
        <v>-3.3005516723339392E-6</v>
      </c>
      <c r="CI39" s="40">
        <f t="shared" si="16"/>
        <v>-3.3144385078469686E-6</v>
      </c>
      <c r="CJ39" s="40">
        <f t="shared" si="17"/>
        <v>4.2103723131447165E-5</v>
      </c>
      <c r="CK39" s="40">
        <f t="shared" si="18"/>
        <v>5.030199788477233E-5</v>
      </c>
      <c r="CL39" s="40">
        <f t="shared" si="19"/>
        <v>-2.2865174334185157E-6</v>
      </c>
      <c r="CM39" s="40">
        <f t="shared" si="20"/>
        <v>-3.2662194199763812E-6</v>
      </c>
      <c r="CN39" s="78">
        <f t="shared" si="21"/>
        <v>-3.4056538945988994E-6</v>
      </c>
      <c r="CO39" s="78">
        <f t="shared" si="22"/>
        <v>-4.1685441702632332E-6</v>
      </c>
      <c r="CP39" s="78">
        <f t="shared" si="23"/>
        <v>-3.2038166119255736E-6</v>
      </c>
      <c r="CQ39" s="78">
        <f t="shared" si="24"/>
        <v>-2.1586886540117348E-8</v>
      </c>
      <c r="CR39" s="77">
        <f t="shared" si="12"/>
        <v>-4.798528028494776E-6</v>
      </c>
      <c r="CS39" s="77">
        <f t="shared" si="13"/>
        <v>-5.1721467291281125E-6</v>
      </c>
      <c r="CT39" s="78">
        <f t="shared" si="25"/>
        <v>-4.3869655428523051E-6</v>
      </c>
    </row>
    <row r="40" spans="1:98" x14ac:dyDescent="0.25">
      <c r="A40" s="90" t="s">
        <v>203</v>
      </c>
      <c r="B40" s="73">
        <v>27.547681000000001</v>
      </c>
      <c r="C40" s="73">
        <v>0.45419700000000007</v>
      </c>
      <c r="D40" s="73">
        <v>0.48269800000000002</v>
      </c>
      <c r="E40" s="73">
        <v>2.8977939999999998</v>
      </c>
      <c r="F40" s="73">
        <v>2.4557630000000001</v>
      </c>
      <c r="G40" s="73">
        <v>0.23968599999999993</v>
      </c>
      <c r="H40" s="73">
        <v>6.5291750000000013</v>
      </c>
      <c r="I40" s="73">
        <v>0.23336700000000005</v>
      </c>
      <c r="J40" s="73">
        <v>0.13467999999999997</v>
      </c>
      <c r="K40" s="73">
        <v>0.48362000000000005</v>
      </c>
      <c r="L40" s="73">
        <v>0.31955499999999998</v>
      </c>
      <c r="M40" s="73">
        <v>7.1261000000000047E-2</v>
      </c>
      <c r="N40" s="73">
        <v>1.7141E-2</v>
      </c>
      <c r="O40" s="73">
        <v>6.782500000000001E-2</v>
      </c>
      <c r="P40" s="90"/>
      <c r="Q40" s="90" t="s">
        <v>203</v>
      </c>
      <c r="R40" s="73">
        <v>0.39862424727040235</v>
      </c>
      <c r="S40" s="73">
        <v>6.0942818360753312E-2</v>
      </c>
      <c r="T40" s="73">
        <v>7.1260821339903108E-2</v>
      </c>
      <c r="U40" s="73">
        <v>0.23336652462163726</v>
      </c>
      <c r="V40" s="73">
        <v>0.23336652462163726</v>
      </c>
      <c r="W40" s="73">
        <v>0.13018630483308255</v>
      </c>
      <c r="X40" s="73">
        <v>0.13341754974652359</v>
      </c>
      <c r="Y40" s="73">
        <v>0.13468045364387637</v>
      </c>
      <c r="Z40" s="73">
        <v>1.7141007682181693E-2</v>
      </c>
      <c r="AA40" s="73">
        <v>0.55671394226535942</v>
      </c>
      <c r="AB40" s="73">
        <v>27.547675545781736</v>
      </c>
      <c r="AC40" s="73">
        <v>0.21577217197704987</v>
      </c>
      <c r="AD40" s="73">
        <v>0.10047508032308734</v>
      </c>
      <c r="AE40" s="73">
        <v>3.9037097001273176E-2</v>
      </c>
      <c r="AF40" s="73">
        <v>4.4462027440533083E-3</v>
      </c>
      <c r="AG40" s="73">
        <v>7.7415015465423231E-2</v>
      </c>
      <c r="AH40" s="73">
        <v>0.48361806503634874</v>
      </c>
      <c r="AI40" s="73">
        <v>0.48361806503634874</v>
      </c>
      <c r="AJ40" s="73">
        <v>4313.6382299090046</v>
      </c>
      <c r="AK40" s="73">
        <v>0</v>
      </c>
      <c r="AL40" s="73">
        <v>5.6273075476336136E-2</v>
      </c>
      <c r="AM40" s="73">
        <v>1.2190351402635627E-2</v>
      </c>
      <c r="AN40" s="73">
        <v>0.60403577300380851</v>
      </c>
      <c r="AO40" s="73">
        <v>7.9370763200449751E-2</v>
      </c>
      <c r="AP40" s="73">
        <v>0.31955625744120547</v>
      </c>
      <c r="AQ40" s="73">
        <v>6.7824804845152853E-2</v>
      </c>
      <c r="AR40" s="73">
        <v>0.4541944035670783</v>
      </c>
      <c r="AS40" s="73">
        <v>0</v>
      </c>
      <c r="AT40" s="73">
        <v>6.7181212211401213</v>
      </c>
      <c r="AU40" s="73">
        <v>0.4344274814949543</v>
      </c>
      <c r="AV40" s="73">
        <v>4.8269781577076336E-2</v>
      </c>
      <c r="AW40" s="73">
        <v>0.48269726307203054</v>
      </c>
      <c r="AX40" s="73">
        <v>0</v>
      </c>
      <c r="AY40" s="73">
        <v>0.27370008337329205</v>
      </c>
      <c r="AZ40" s="73">
        <v>6.8321400816812451E-5</v>
      </c>
      <c r="BA40" s="73">
        <v>1.6779187807338083</v>
      </c>
      <c r="BB40" s="73">
        <v>2.8785396583938228E-5</v>
      </c>
      <c r="BC40" s="73">
        <v>8.2056209042257085E-3</v>
      </c>
      <c r="BD40" s="73">
        <v>8.793681112452259E-2</v>
      </c>
      <c r="BE40" s="73">
        <v>2.8120658961512813E-5</v>
      </c>
      <c r="BF40" s="73">
        <v>0</v>
      </c>
      <c r="BG40" s="73">
        <v>1.987285063134862E-3</v>
      </c>
      <c r="BH40" s="73">
        <v>2.8979241630979353</v>
      </c>
      <c r="BI40" s="73">
        <v>2.4558934968060542</v>
      </c>
      <c r="BJ40" s="73">
        <v>0.44203066629188087</v>
      </c>
      <c r="BK40" s="73">
        <v>2.6361172197512082E-5</v>
      </c>
      <c r="BL40" s="73">
        <v>4.8035097582080828E-6</v>
      </c>
      <c r="BM40" s="73">
        <v>1.3243989153259811E-2</v>
      </c>
      <c r="BN40" s="73">
        <v>1.2143599155629776E-3</v>
      </c>
      <c r="BO40" s="73">
        <v>0.95732084414975993</v>
      </c>
      <c r="BP40" s="73">
        <v>6.3017931292955682E-3</v>
      </c>
      <c r="BQ40" s="73">
        <v>2.8341400045194753E-3</v>
      </c>
      <c r="BR40" s="73">
        <v>1.3675788290150304</v>
      </c>
      <c r="BS40" s="73">
        <v>3.7884553791343541E-2</v>
      </c>
      <c r="BT40" s="73">
        <v>4.9664732110870446E-5</v>
      </c>
      <c r="BU40" s="73">
        <v>9.0593106147037264E-3</v>
      </c>
      <c r="BV40" s="73">
        <v>4.4568616103661333E-6</v>
      </c>
      <c r="BW40" s="73">
        <v>0.23968603008206707</v>
      </c>
      <c r="BX40" s="73">
        <v>1.6228921968842076</v>
      </c>
      <c r="BY40" s="73">
        <v>0</v>
      </c>
      <c r="BZ40" s="73">
        <v>0.19848199870346178</v>
      </c>
      <c r="CA40" s="73">
        <v>0.26822745615326526</v>
      </c>
      <c r="CB40" s="73">
        <v>0</v>
      </c>
      <c r="CC40" s="73">
        <v>1.0365341547313942</v>
      </c>
      <c r="CD40" s="73">
        <v>6.5291731014071006</v>
      </c>
      <c r="CE40" s="73">
        <v>0.18277986689098696</v>
      </c>
      <c r="CF40" s="73"/>
      <c r="CG40" s="40">
        <f t="shared" si="14"/>
        <v>-1.9799192043021395E-7</v>
      </c>
      <c r="CH40" s="40">
        <f t="shared" si="15"/>
        <v>-5.7165347234247685E-6</v>
      </c>
      <c r="CI40" s="40">
        <f t="shared" si="16"/>
        <v>-1.5266853591276877E-6</v>
      </c>
      <c r="CJ40" s="40">
        <f t="shared" si="17"/>
        <v>4.4917995528862658E-5</v>
      </c>
      <c r="CK40" s="40">
        <f t="shared" si="18"/>
        <v>5.3139006514080061E-5</v>
      </c>
      <c r="CL40" s="40">
        <f t="shared" si="19"/>
        <v>1.255061503084606E-7</v>
      </c>
      <c r="CM40" s="40">
        <f t="shared" si="20"/>
        <v>-2.9078603356062277E-7</v>
      </c>
      <c r="CN40" s="78">
        <f t="shared" si="21"/>
        <v>-2.0370419244594478E-6</v>
      </c>
      <c r="CO40" s="78">
        <f t="shared" si="22"/>
        <v>3.3683091506385908E-6</v>
      </c>
      <c r="CP40" s="78">
        <f t="shared" si="23"/>
        <v>-4.001000064733947E-6</v>
      </c>
      <c r="CQ40" s="78">
        <f t="shared" si="24"/>
        <v>3.9349758429482092E-6</v>
      </c>
      <c r="CR40" s="77">
        <f t="shared" si="12"/>
        <v>-2.5071230678617811E-6</v>
      </c>
      <c r="CS40" s="77">
        <f t="shared" si="13"/>
        <v>4.4817581779733117E-7</v>
      </c>
      <c r="CT40" s="78">
        <f t="shared" si="25"/>
        <v>-2.8773291140047907E-6</v>
      </c>
    </row>
    <row r="41" spans="1:98" x14ac:dyDescent="0.25">
      <c r="A41" s="90" t="s">
        <v>204</v>
      </c>
      <c r="B41" s="73">
        <v>31876.233843000016</v>
      </c>
      <c r="C41" s="73">
        <v>525.89845800000046</v>
      </c>
      <c r="D41" s="73">
        <v>575.34126000000083</v>
      </c>
      <c r="E41" s="73">
        <v>3368.1163840000117</v>
      </c>
      <c r="F41" s="73">
        <v>2854.3359590000009</v>
      </c>
      <c r="G41" s="73">
        <v>282.48059199999892</v>
      </c>
      <c r="H41" s="73">
        <v>7559.7902999999742</v>
      </c>
      <c r="I41" s="73">
        <v>275.59289300000023</v>
      </c>
      <c r="J41" s="73">
        <v>159.05152299999958</v>
      </c>
      <c r="K41" s="73">
        <v>571.139464000001</v>
      </c>
      <c r="L41" s="73">
        <v>377.38580399999989</v>
      </c>
      <c r="M41" s="73">
        <v>84.152670000000001</v>
      </c>
      <c r="N41" s="73">
        <v>20.242922000000039</v>
      </c>
      <c r="O41" s="73">
        <v>80.104078000000214</v>
      </c>
      <c r="P41" s="90"/>
      <c r="Q41" s="90" t="s">
        <v>204</v>
      </c>
      <c r="R41" s="73">
        <v>459.26650382732458</v>
      </c>
      <c r="S41" s="73">
        <v>70.213827034980525</v>
      </c>
      <c r="T41" s="73">
        <v>84.128525284101713</v>
      </c>
      <c r="U41" s="73">
        <v>275.4905260710417</v>
      </c>
      <c r="V41" s="73">
        <v>275.4905260710417</v>
      </c>
      <c r="W41" s="73">
        <v>149.99115777722184</v>
      </c>
      <c r="X41" s="73">
        <v>153.71484377779541</v>
      </c>
      <c r="Y41" s="73">
        <v>158.99245417235755</v>
      </c>
      <c r="Z41" s="73">
        <v>20.237116193014852</v>
      </c>
      <c r="AA41" s="73">
        <v>641.40881062527149</v>
      </c>
      <c r="AB41" s="73">
        <v>31867.246262171877</v>
      </c>
      <c r="AC41" s="73">
        <v>248.59858704809048</v>
      </c>
      <c r="AD41" s="73">
        <v>115.76025588885011</v>
      </c>
      <c r="AE41" s="73">
        <v>44.975972932092027</v>
      </c>
      <c r="AF41" s="73">
        <v>5.1225892815210425</v>
      </c>
      <c r="AG41" s="73">
        <v>89.192673632984466</v>
      </c>
      <c r="AH41" s="73">
        <v>570.92749231108871</v>
      </c>
      <c r="AI41" s="73">
        <v>570.92749231108871</v>
      </c>
      <c r="AJ41" s="73">
        <v>5092764.1323560234</v>
      </c>
      <c r="AK41" s="73">
        <v>0</v>
      </c>
      <c r="AL41" s="73">
        <v>64.834313416138102</v>
      </c>
      <c r="AM41" s="73">
        <v>14.044896550848286</v>
      </c>
      <c r="AN41" s="73">
        <v>695.92887391842055</v>
      </c>
      <c r="AO41" s="73">
        <v>91.445692516243355</v>
      </c>
      <c r="AP41" s="73">
        <v>377.24687134435254</v>
      </c>
      <c r="AQ41" s="73">
        <v>80.074365016705784</v>
      </c>
      <c r="AR41" s="73">
        <v>525.75005265761661</v>
      </c>
      <c r="AS41" s="73">
        <v>0</v>
      </c>
      <c r="AT41" s="73">
        <v>7775.3510611573165</v>
      </c>
      <c r="AU41" s="73">
        <v>517.65687821116956</v>
      </c>
      <c r="AV41" s="73">
        <v>57.517425470438774</v>
      </c>
      <c r="AW41" s="73">
        <v>575.17430368160854</v>
      </c>
      <c r="AX41" s="73">
        <v>0</v>
      </c>
      <c r="AY41" s="73">
        <v>315.33868400065126</v>
      </c>
      <c r="AZ41" s="73">
        <v>7.9178584119225959E-2</v>
      </c>
      <c r="BA41" s="73">
        <v>1933.1805622000268</v>
      </c>
      <c r="BB41" s="73">
        <v>3.3500378955560337E-2</v>
      </c>
      <c r="BC41" s="73">
        <v>9.4978422095603445</v>
      </c>
      <c r="BD41" s="73">
        <v>101.8254944220859</v>
      </c>
      <c r="BE41" s="73">
        <v>3.3245377006674487E-2</v>
      </c>
      <c r="BF41" s="73">
        <v>0</v>
      </c>
      <c r="BG41" s="73">
        <v>2.3000098930317416</v>
      </c>
      <c r="BH41" s="73">
        <v>3367.314390010722</v>
      </c>
      <c r="BI41" s="73">
        <v>2853.6794620113619</v>
      </c>
      <c r="BJ41" s="73">
        <v>513.63492799936103</v>
      </c>
      <c r="BK41" s="73">
        <v>3.0625221220478744E-2</v>
      </c>
      <c r="BL41" s="73">
        <v>5.6170194698765968E-3</v>
      </c>
      <c r="BM41" s="73">
        <v>15.723168665211608</v>
      </c>
      <c r="BN41" s="73">
        <v>1.4036850220627541</v>
      </c>
      <c r="BO41" s="73">
        <v>1112.4314731129812</v>
      </c>
      <c r="BP41" s="73">
        <v>7.3034699818339144</v>
      </c>
      <c r="BQ41" s="73">
        <v>3.2859866763339354</v>
      </c>
      <c r="BR41" s="73">
        <v>1589.1621649024187</v>
      </c>
      <c r="BS41" s="73">
        <v>43.647985832390731</v>
      </c>
      <c r="BT41" s="73">
        <v>5.7572567704382245E-2</v>
      </c>
      <c r="BU41" s="73">
        <v>10.501191645364507</v>
      </c>
      <c r="BV41" s="73">
        <v>5.2363320008708266E-3</v>
      </c>
      <c r="BW41" s="73">
        <v>282.39947444563137</v>
      </c>
      <c r="BX41" s="73">
        <v>1869.7866980074684</v>
      </c>
      <c r="BY41" s="73">
        <v>0</v>
      </c>
      <c r="BZ41" s="73">
        <v>228.67733950521537</v>
      </c>
      <c r="CA41" s="73">
        <v>309.03415707476995</v>
      </c>
      <c r="CB41" s="73">
        <v>0</v>
      </c>
      <c r="CC41" s="73">
        <v>1194.2268456575803</v>
      </c>
      <c r="CD41" s="73">
        <v>7557.6572340834546</v>
      </c>
      <c r="CE41" s="73">
        <v>210.58632972879806</v>
      </c>
      <c r="CF41" s="73"/>
      <c r="CG41" s="40">
        <f t="shared" si="14"/>
        <v>-2.8195240605919742E-4</v>
      </c>
      <c r="CH41" s="40">
        <f t="shared" si="15"/>
        <v>-2.8219391049032709E-4</v>
      </c>
      <c r="CI41" s="40">
        <f t="shared" si="16"/>
        <v>-2.9018659011574176E-4</v>
      </c>
      <c r="CJ41" s="40">
        <f t="shared" si="17"/>
        <v>-2.381135025795207E-4</v>
      </c>
      <c r="CK41" s="40">
        <f t="shared" si="18"/>
        <v>-2.2999990122711113E-4</v>
      </c>
      <c r="CL41" s="40">
        <f t="shared" si="19"/>
        <v>-2.8716151362197673E-4</v>
      </c>
      <c r="CM41" s="40">
        <f t="shared" si="20"/>
        <v>-2.8215940282359868E-4</v>
      </c>
      <c r="CN41" s="78">
        <f t="shared" si="21"/>
        <v>-3.7144255733231592E-4</v>
      </c>
      <c r="CO41" s="78">
        <f t="shared" si="22"/>
        <v>-3.7138171661532931E-4</v>
      </c>
      <c r="CP41" s="78">
        <f t="shared" si="23"/>
        <v>-3.7113822852956487E-4</v>
      </c>
      <c r="CQ41" s="78">
        <f t="shared" si="24"/>
        <v>-3.6814489091739145E-4</v>
      </c>
      <c r="CR41" s="77">
        <f t="shared" si="12"/>
        <v>-2.8691562487901962E-4</v>
      </c>
      <c r="CS41" s="77">
        <f t="shared" si="13"/>
        <v>-2.868067656036378E-4</v>
      </c>
      <c r="CT41" s="78">
        <f t="shared" si="25"/>
        <v>-3.7092972088675246E-4</v>
      </c>
    </row>
    <row r="42" spans="1:98" x14ac:dyDescent="0.25">
      <c r="A42" s="90" t="s">
        <v>205</v>
      </c>
      <c r="B42" s="73">
        <v>3202.889620000004</v>
      </c>
      <c r="C42" s="73">
        <v>52.686349999999976</v>
      </c>
      <c r="D42" s="73">
        <v>49.811307000000035</v>
      </c>
      <c r="E42" s="73">
        <v>331.28181400000062</v>
      </c>
      <c r="F42" s="73">
        <v>280.74728199999981</v>
      </c>
      <c r="G42" s="73">
        <v>25.937587999999963</v>
      </c>
      <c r="H42" s="73">
        <v>757.36628700000153</v>
      </c>
      <c r="I42" s="73">
        <v>29.652052000000008</v>
      </c>
      <c r="J42" s="73">
        <v>7.9496310000000197</v>
      </c>
      <c r="K42" s="73">
        <v>59.224601999999997</v>
      </c>
      <c r="L42" s="73">
        <v>66.644256000000283</v>
      </c>
      <c r="M42" s="73">
        <v>9.0625660000000021</v>
      </c>
      <c r="N42" s="73">
        <v>4.7962660000000072</v>
      </c>
      <c r="O42" s="73">
        <v>8.6120720000000031</v>
      </c>
      <c r="P42" s="90"/>
      <c r="Q42" s="90" t="s">
        <v>205</v>
      </c>
      <c r="R42" s="73">
        <v>51.397668989985</v>
      </c>
      <c r="S42" s="73">
        <v>8.8719035782331712</v>
      </c>
      <c r="T42" s="73">
        <v>9.0625765094389319</v>
      </c>
      <c r="U42" s="73">
        <v>29.652110315573999</v>
      </c>
      <c r="V42" s="73">
        <v>29.652110315573999</v>
      </c>
      <c r="W42" s="73">
        <v>14.443037026502759</v>
      </c>
      <c r="X42" s="73">
        <v>0.80641380696741338</v>
      </c>
      <c r="Y42" s="73">
        <v>7.9496434424258124</v>
      </c>
      <c r="Z42" s="73">
        <v>4.7962712471185629</v>
      </c>
      <c r="AA42" s="73">
        <v>84.332551262065465</v>
      </c>
      <c r="AB42" s="73">
        <v>3202.8929310215681</v>
      </c>
      <c r="AC42" s="73">
        <v>21.026455810564137</v>
      </c>
      <c r="AD42" s="73">
        <v>12.408007713049674</v>
      </c>
      <c r="AE42" s="73">
        <v>4.3318558089703645</v>
      </c>
      <c r="AF42" s="73">
        <v>3.6869676514789234</v>
      </c>
      <c r="AG42" s="73">
        <v>5.8182909057255134</v>
      </c>
      <c r="AH42" s="73">
        <v>59.224705400085206</v>
      </c>
      <c r="AI42" s="73">
        <v>59.224705400085206</v>
      </c>
      <c r="AJ42" s="73">
        <v>466797.18361723347</v>
      </c>
      <c r="AK42" s="73">
        <v>0</v>
      </c>
      <c r="AL42" s="73">
        <v>8.4564073177650751</v>
      </c>
      <c r="AM42" s="73">
        <v>1.4861499325879399</v>
      </c>
      <c r="AN42" s="73">
        <v>71.224607855440539</v>
      </c>
      <c r="AO42" s="73">
        <v>10.252730439032698</v>
      </c>
      <c r="AP42" s="73">
        <v>66.644555472634096</v>
      </c>
      <c r="AQ42" s="73">
        <v>8.6120811282311518</v>
      </c>
      <c r="AR42" s="73">
        <v>52.686406216758435</v>
      </c>
      <c r="AS42" s="73">
        <v>0</v>
      </c>
      <c r="AT42" s="73">
        <v>781.686578237405</v>
      </c>
      <c r="AU42" s="73">
        <v>44.83024885391626</v>
      </c>
      <c r="AV42" s="73">
        <v>4.981145176231971</v>
      </c>
      <c r="AW42" s="73">
        <v>49.811394030148193</v>
      </c>
      <c r="AX42" s="73">
        <v>0</v>
      </c>
      <c r="AY42" s="73">
        <v>32.588526414152014</v>
      </c>
      <c r="AZ42" s="73">
        <v>3.9102117200019854E-3</v>
      </c>
      <c r="BA42" s="73">
        <v>199.40414041790703</v>
      </c>
      <c r="BB42" s="73">
        <v>1.4567810500834999E-2</v>
      </c>
      <c r="BC42" s="73">
        <v>2.3006847464078435</v>
      </c>
      <c r="BD42" s="73">
        <v>36.570434181341177</v>
      </c>
      <c r="BE42" s="73">
        <v>7.3486470587145938E-3</v>
      </c>
      <c r="BF42" s="73">
        <v>0</v>
      </c>
      <c r="BG42" s="73">
        <v>3.5662381775823002</v>
      </c>
      <c r="BH42" s="73">
        <v>331.43436807844364</v>
      </c>
      <c r="BI42" s="73">
        <v>280.89977752579989</v>
      </c>
      <c r="BJ42" s="73">
        <v>50.534590552643628</v>
      </c>
      <c r="BK42" s="73">
        <v>6.3828500678913347E-3</v>
      </c>
      <c r="BL42" s="73">
        <v>8.5391032217684362E-4</v>
      </c>
      <c r="BM42" s="73">
        <v>4.9150005063024631E-2</v>
      </c>
      <c r="BN42" s="73">
        <v>0.61929485077354685</v>
      </c>
      <c r="BO42" s="73">
        <v>95.891354699868259</v>
      </c>
      <c r="BP42" s="73">
        <v>0.66309213418872626</v>
      </c>
      <c r="BQ42" s="73">
        <v>0.90765052075376029</v>
      </c>
      <c r="BR42" s="73">
        <v>136.97151933100747</v>
      </c>
      <c r="BS42" s="73">
        <v>5.8642201368323486</v>
      </c>
      <c r="BT42" s="73">
        <v>2.1539367250891495E-2</v>
      </c>
      <c r="BU42" s="73">
        <v>3.3053960105932081</v>
      </c>
      <c r="BV42" s="73">
        <v>3.6007130011739605E-4</v>
      </c>
      <c r="BW42" s="73">
        <v>25.937632192913242</v>
      </c>
      <c r="BX42" s="73">
        <v>192.10339782089744</v>
      </c>
      <c r="BY42" s="73">
        <v>0</v>
      </c>
      <c r="BZ42" s="73">
        <v>9.2152687319291964</v>
      </c>
      <c r="CA42" s="73">
        <v>30.368042071978838</v>
      </c>
      <c r="CB42" s="73">
        <v>0</v>
      </c>
      <c r="CC42" s="73">
        <v>106.95775243721953</v>
      </c>
      <c r="CD42" s="73">
        <v>757.36711457938554</v>
      </c>
      <c r="CE42" s="73">
        <v>23.11928929231253</v>
      </c>
      <c r="CF42" s="73"/>
      <c r="CG42" s="40">
        <f t="shared" si="14"/>
        <v>1.0337607463534889E-6</v>
      </c>
      <c r="CH42" s="40">
        <f t="shared" si="15"/>
        <v>1.0670080288161101E-6</v>
      </c>
      <c r="CI42" s="40">
        <f t="shared" si="16"/>
        <v>1.7471966386740735E-6</v>
      </c>
      <c r="CJ42" s="40">
        <f t="shared" si="17"/>
        <v>4.6049638705195398E-4</v>
      </c>
      <c r="CK42" s="40">
        <f t="shared" si="18"/>
        <v>5.4317721159657538E-4</v>
      </c>
      <c r="CL42" s="40">
        <f t="shared" si="19"/>
        <v>1.7038173819038997E-6</v>
      </c>
      <c r="CM42" s="40">
        <f t="shared" si="20"/>
        <v>1.0927069216225321E-6</v>
      </c>
      <c r="CN42" s="78">
        <f t="shared" si="21"/>
        <v>1.9666623406384269E-6</v>
      </c>
      <c r="CO42" s="78">
        <f t="shared" si="22"/>
        <v>1.5651576523226399E-6</v>
      </c>
      <c r="CP42" s="78">
        <f t="shared" si="23"/>
        <v>1.745897510779468E-6</v>
      </c>
      <c r="CQ42" s="78">
        <f t="shared" si="24"/>
        <v>4.4936000757968344E-6</v>
      </c>
      <c r="CR42" s="77">
        <f t="shared" si="12"/>
        <v>1.1596537812550323E-6</v>
      </c>
      <c r="CS42" s="77">
        <f t="shared" si="13"/>
        <v>1.094000740503402E-6</v>
      </c>
      <c r="CT42" s="78">
        <f t="shared" si="25"/>
        <v>1.0599343745310274E-6</v>
      </c>
    </row>
    <row r="43" spans="1:98" x14ac:dyDescent="0.25">
      <c r="A43" s="90" t="s">
        <v>206</v>
      </c>
      <c r="B43" s="73">
        <v>9677.4049809999869</v>
      </c>
      <c r="C43" s="73">
        <v>159.87251100000012</v>
      </c>
      <c r="D43" s="73">
        <v>185.65448100000032</v>
      </c>
      <c r="E43" s="73">
        <v>1032.346949</v>
      </c>
      <c r="F43" s="73">
        <v>874.87029299999949</v>
      </c>
      <c r="G43" s="73">
        <v>89.118155999999999</v>
      </c>
      <c r="H43" s="73">
        <v>2298.1674459999999</v>
      </c>
      <c r="I43" s="73">
        <v>86.766986999999958</v>
      </c>
      <c r="J43" s="73">
        <v>50.07537500000003</v>
      </c>
      <c r="K43" s="73">
        <v>179.81616900000003</v>
      </c>
      <c r="L43" s="73">
        <v>118.81522899999997</v>
      </c>
      <c r="M43" s="73">
        <v>26.494437999999963</v>
      </c>
      <c r="N43" s="73">
        <v>6.3732179999999952</v>
      </c>
      <c r="O43" s="73">
        <v>25.219778999999988</v>
      </c>
      <c r="P43" s="90"/>
      <c r="Q43" s="90" t="s">
        <v>206</v>
      </c>
      <c r="R43" s="73">
        <v>138.45578875510157</v>
      </c>
      <c r="S43" s="73">
        <v>21.167507436378141</v>
      </c>
      <c r="T43" s="73">
        <v>26.49402400706159</v>
      </c>
      <c r="U43" s="73">
        <v>86.765625375268414</v>
      </c>
      <c r="V43" s="73">
        <v>86.765625375268414</v>
      </c>
      <c r="W43" s="73">
        <v>45.218068120008589</v>
      </c>
      <c r="X43" s="73">
        <v>46.34066373437259</v>
      </c>
      <c r="Y43" s="73">
        <v>50.074592519096171</v>
      </c>
      <c r="Z43" s="73">
        <v>6.3731130407239007</v>
      </c>
      <c r="AA43" s="73">
        <v>193.3665661288158</v>
      </c>
      <c r="AB43" s="73">
        <v>9677.2630700022601</v>
      </c>
      <c r="AC43" s="73">
        <v>74.945416685925693</v>
      </c>
      <c r="AD43" s="73">
        <v>34.898433526672399</v>
      </c>
      <c r="AE43" s="73">
        <v>13.558981877156036</v>
      </c>
      <c r="AF43" s="73">
        <v>1.5443146325431885</v>
      </c>
      <c r="AG43" s="73">
        <v>26.889065914077619</v>
      </c>
      <c r="AH43" s="73">
        <v>179.81335706735524</v>
      </c>
      <c r="AI43" s="73">
        <v>179.81335706735524</v>
      </c>
      <c r="AJ43" s="73">
        <v>1603827.5703069386</v>
      </c>
      <c r="AK43" s="73">
        <v>0</v>
      </c>
      <c r="AL43" s="73">
        <v>19.545678868856957</v>
      </c>
      <c r="AM43" s="73">
        <v>4.2341329468216742</v>
      </c>
      <c r="AN43" s="73">
        <v>209.80279083994557</v>
      </c>
      <c r="AO43" s="73">
        <v>27.568286450346942</v>
      </c>
      <c r="AP43" s="73">
        <v>118.81372248143873</v>
      </c>
      <c r="AQ43" s="73">
        <v>25.219369422966285</v>
      </c>
      <c r="AR43" s="73">
        <v>159.87016946223758</v>
      </c>
      <c r="AS43" s="73">
        <v>0</v>
      </c>
      <c r="AT43" s="73">
        <v>2363.7623465224851</v>
      </c>
      <c r="AU43" s="73">
        <v>167.08630018728269</v>
      </c>
      <c r="AV43" s="73">
        <v>18.565149155023509</v>
      </c>
      <c r="AW43" s="73">
        <v>185.65144934230614</v>
      </c>
      <c r="AX43" s="73">
        <v>0</v>
      </c>
      <c r="AY43" s="73">
        <v>95.065680032650491</v>
      </c>
      <c r="AZ43" s="73">
        <v>2.4427584395685549E-2</v>
      </c>
      <c r="BA43" s="73">
        <v>582.7991260120375</v>
      </c>
      <c r="BB43" s="73">
        <v>1.0232179212619255E-2</v>
      </c>
      <c r="BC43" s="73">
        <v>2.9387876503689978</v>
      </c>
      <c r="BD43" s="73">
        <v>31.477111157040731</v>
      </c>
      <c r="BE43" s="73">
        <v>9.77729823134201E-3</v>
      </c>
      <c r="BF43" s="73">
        <v>0</v>
      </c>
      <c r="BG43" s="73">
        <v>0.71182478733665111</v>
      </c>
      <c r="BH43" s="73">
        <v>1032.378597051036</v>
      </c>
      <c r="BI43" s="73">
        <v>874.90430489122321</v>
      </c>
      <c r="BJ43" s="73">
        <v>157.47429215981305</v>
      </c>
      <c r="BK43" s="73">
        <v>9.393297528067595E-3</v>
      </c>
      <c r="BL43" s="73">
        <v>1.6964259411255699E-3</v>
      </c>
      <c r="BM43" s="73">
        <v>4.57712124109195</v>
      </c>
      <c r="BN43" s="73">
        <v>0.43572469474252762</v>
      </c>
      <c r="BO43" s="73">
        <v>341.02039252192202</v>
      </c>
      <c r="BP43" s="73">
        <v>2.2530213625666211</v>
      </c>
      <c r="BQ43" s="73">
        <v>1.0126892880724438</v>
      </c>
      <c r="BR43" s="73">
        <v>487.16464326460419</v>
      </c>
      <c r="BS43" s="73">
        <v>13.158649074298182</v>
      </c>
      <c r="BT43" s="73">
        <v>1.7750298672266407E-2</v>
      </c>
      <c r="BU43" s="73">
        <v>3.2381483352348188</v>
      </c>
      <c r="BV43" s="73">
        <v>1.5635042607626889E-3</v>
      </c>
      <c r="BW43" s="73">
        <v>89.11675482464986</v>
      </c>
      <c r="BX43" s="73">
        <v>563.68765030984923</v>
      </c>
      <c r="BY43" s="73">
        <v>0</v>
      </c>
      <c r="BZ43" s="73">
        <v>68.939753945979717</v>
      </c>
      <c r="CA43" s="73">
        <v>93.165022493446457</v>
      </c>
      <c r="CB43" s="73">
        <v>0</v>
      </c>
      <c r="CC43" s="73">
        <v>360.02553305259687</v>
      </c>
      <c r="CD43" s="73">
        <v>2298.1336620424713</v>
      </c>
      <c r="CE43" s="73">
        <v>63.485823357574247</v>
      </c>
      <c r="CF43" s="73"/>
      <c r="CG43" s="40">
        <f t="shared" si="14"/>
        <v>-1.4664158212403115E-5</v>
      </c>
      <c r="CH43" s="40">
        <f t="shared" si="15"/>
        <v>-1.4646281264279704E-5</v>
      </c>
      <c r="CI43" s="40">
        <f t="shared" si="16"/>
        <v>-1.6329569196770462E-5</v>
      </c>
      <c r="CJ43" s="40">
        <f t="shared" si="17"/>
        <v>3.0656409714417103E-5</v>
      </c>
      <c r="CK43" s="40">
        <f t="shared" si="18"/>
        <v>3.8876495745539141E-5</v>
      </c>
      <c r="CL43" s="40">
        <f t="shared" si="19"/>
        <v>-1.5722669914077702E-5</v>
      </c>
      <c r="CM43" s="40">
        <f t="shared" si="20"/>
        <v>-1.4700389907364704E-5</v>
      </c>
      <c r="CN43" s="78">
        <f t="shared" si="21"/>
        <v>-1.569288941131491E-5</v>
      </c>
      <c r="CO43" s="78">
        <f t="shared" si="22"/>
        <v>-1.5626061789015635E-5</v>
      </c>
      <c r="CP43" s="78">
        <f t="shared" si="23"/>
        <v>-1.5637818670184737E-5</v>
      </c>
      <c r="CQ43" s="78">
        <f t="shared" si="24"/>
        <v>-1.2679507281367462E-5</v>
      </c>
      <c r="CR43" s="77">
        <f t="shared" si="12"/>
        <v>-1.5625654651489428E-5</v>
      </c>
      <c r="CS43" s="77">
        <f t="shared" si="13"/>
        <v>-1.6468803686683988E-5</v>
      </c>
      <c r="CT43" s="78">
        <f t="shared" si="25"/>
        <v>-1.6240310182885108E-5</v>
      </c>
    </row>
    <row r="44" spans="1:98" x14ac:dyDescent="0.25">
      <c r="A44" s="90" t="s">
        <v>207</v>
      </c>
      <c r="B44" s="73">
        <v>218316.60050699947</v>
      </c>
      <c r="C44" s="73">
        <v>3608.9049200000509</v>
      </c>
      <c r="D44" s="73">
        <v>4305.3412709999657</v>
      </c>
      <c r="E44" s="73">
        <v>23393.706092999782</v>
      </c>
      <c r="F44" s="73">
        <v>19825.174641999907</v>
      </c>
      <c r="G44" s="73">
        <v>2046.2565859999879</v>
      </c>
      <c r="H44" s="73">
        <v>51878.006733000249</v>
      </c>
      <c r="I44" s="73">
        <v>1751.8603110000245</v>
      </c>
      <c r="J44" s="73">
        <v>470.36809899999804</v>
      </c>
      <c r="K44" s="73">
        <v>2625.7000070000163</v>
      </c>
      <c r="L44" s="73">
        <v>2408.2853720000066</v>
      </c>
      <c r="M44" s="73">
        <v>535.17445199998929</v>
      </c>
      <c r="N44" s="73">
        <v>284.31157199999365</v>
      </c>
      <c r="O44" s="73">
        <v>507.99759199999323</v>
      </c>
      <c r="P44" s="90"/>
      <c r="Q44" s="90" t="s">
        <v>207</v>
      </c>
      <c r="R44" s="73">
        <v>4086.0295515148096</v>
      </c>
      <c r="S44" s="73">
        <v>706.38559856082259</v>
      </c>
      <c r="T44" s="73">
        <v>535.12819358156685</v>
      </c>
      <c r="U44" s="73">
        <v>1751.7091256854505</v>
      </c>
      <c r="V44" s="73">
        <v>1751.7091256854505</v>
      </c>
      <c r="W44" s="73">
        <v>1146.7269261054314</v>
      </c>
      <c r="X44" s="73">
        <v>63.939587343459628</v>
      </c>
      <c r="Y44" s="73">
        <v>470.32756782976139</v>
      </c>
      <c r="Z44" s="73">
        <v>284.28711566099827</v>
      </c>
      <c r="AA44" s="73">
        <v>5162.5354705331811</v>
      </c>
      <c r="AB44" s="73">
        <v>218300.11165549033</v>
      </c>
      <c r="AC44" s="73">
        <v>1697.9514595077376</v>
      </c>
      <c r="AD44" s="73">
        <v>681.78820345704059</v>
      </c>
      <c r="AE44" s="73">
        <v>485.12030205622011</v>
      </c>
      <c r="AF44" s="73">
        <v>293.36889341630939</v>
      </c>
      <c r="AG44" s="73">
        <v>462.20062775888681</v>
      </c>
      <c r="AH44" s="73">
        <v>2625.4731377190383</v>
      </c>
      <c r="AI44" s="73">
        <v>2625.4731377190383</v>
      </c>
      <c r="AJ44" s="73">
        <v>36823137.597711287</v>
      </c>
      <c r="AK44" s="73">
        <v>0</v>
      </c>
      <c r="AL44" s="73">
        <v>671.51624262424116</v>
      </c>
      <c r="AM44" s="73">
        <v>117.99713537743112</v>
      </c>
      <c r="AN44" s="73">
        <v>5139.6808758311981</v>
      </c>
      <c r="AO44" s="73">
        <v>816.00478257041721</v>
      </c>
      <c r="AP44" s="73">
        <v>2408.0848727000121</v>
      </c>
      <c r="AQ44" s="73">
        <v>507.95374034990584</v>
      </c>
      <c r="AR44" s="73">
        <v>3608.6311684619773</v>
      </c>
      <c r="AS44" s="73">
        <v>0</v>
      </c>
      <c r="AT44" s="73">
        <v>53504.793078227376</v>
      </c>
      <c r="AU44" s="73">
        <v>3874.4487843561574</v>
      </c>
      <c r="AV44" s="73">
        <v>430.49434118340571</v>
      </c>
      <c r="AW44" s="73">
        <v>4304.9431255395657</v>
      </c>
      <c r="AX44" s="73">
        <v>0</v>
      </c>
      <c r="AY44" s="73">
        <v>2691.2888136439974</v>
      </c>
      <c r="AZ44" s="73">
        <v>0.55600665603301458</v>
      </c>
      <c r="BA44" s="73">
        <v>14700.140403025067</v>
      </c>
      <c r="BB44" s="73">
        <v>0.2312210016341541</v>
      </c>
      <c r="BC44" s="73">
        <v>67.030526956160031</v>
      </c>
      <c r="BD44" s="73">
        <v>717.48250179523529</v>
      </c>
      <c r="BE44" s="73">
        <v>0.21474830743207279</v>
      </c>
      <c r="BF44" s="73">
        <v>0</v>
      </c>
      <c r="BG44" s="73">
        <v>16.238607982486499</v>
      </c>
      <c r="BH44" s="73">
        <v>23392.949524627264</v>
      </c>
      <c r="BI44" s="73">
        <v>19824.697504962038</v>
      </c>
      <c r="BJ44" s="73">
        <v>3568.2520196652281</v>
      </c>
      <c r="BK44" s="73">
        <v>0.21290992310182591</v>
      </c>
      <c r="BL44" s="73">
        <v>3.8019517838866389E-2</v>
      </c>
      <c r="BM44" s="73">
        <v>99.729185282676738</v>
      </c>
      <c r="BN44" s="73">
        <v>9.9611519085555873</v>
      </c>
      <c r="BO44" s="73">
        <v>7726.6539099399779</v>
      </c>
      <c r="BP44" s="73">
        <v>51.278844233687742</v>
      </c>
      <c r="BQ44" s="73">
        <v>23.032648617674454</v>
      </c>
      <c r="BR44" s="73">
        <v>11037.919933049832</v>
      </c>
      <c r="BS44" s="73">
        <v>250.75233257219244</v>
      </c>
      <c r="BT44" s="73">
        <v>0.40383236731529953</v>
      </c>
      <c r="BU44" s="73">
        <v>73.678714984309721</v>
      </c>
      <c r="BV44" s="73">
        <v>3.4742438089008301E-2</v>
      </c>
      <c r="BW44" s="73">
        <v>2046.079314016665</v>
      </c>
      <c r="BX44" s="73">
        <v>13784.143556039469</v>
      </c>
      <c r="BY44" s="73">
        <v>0</v>
      </c>
      <c r="BZ44" s="73">
        <v>729.43580418390343</v>
      </c>
      <c r="CA44" s="73">
        <v>2270.6087936959898</v>
      </c>
      <c r="CB44" s="73">
        <v>0</v>
      </c>
      <c r="CC44" s="73">
        <v>7794.2334680772437</v>
      </c>
      <c r="CD44" s="73">
        <v>51874.074286468283</v>
      </c>
      <c r="CE44" s="73">
        <v>1713.1847218729554</v>
      </c>
      <c r="CF44" s="73"/>
      <c r="CG44" s="40">
        <f t="shared" si="14"/>
        <v>-7.5527245618757453E-5</v>
      </c>
      <c r="CH44" s="40">
        <f t="shared" si="15"/>
        <v>-7.5854461157044676E-5</v>
      </c>
      <c r="CI44" s="40">
        <f t="shared" si="16"/>
        <v>-9.247709655023462E-5</v>
      </c>
      <c r="CJ44" s="40">
        <f t="shared" si="17"/>
        <v>-3.234068041682397E-5</v>
      </c>
      <c r="CK44" s="40">
        <f t="shared" si="18"/>
        <v>-2.4067229998497764E-5</v>
      </c>
      <c r="CL44" s="40">
        <f t="shared" si="19"/>
        <v>-8.6632333665194642E-5</v>
      </c>
      <c r="CM44" s="40">
        <f t="shared" si="20"/>
        <v>-7.5801804649223365E-5</v>
      </c>
      <c r="CN44" s="78">
        <f t="shared" si="21"/>
        <v>-8.6299868559508829E-5</v>
      </c>
      <c r="CO44" s="78">
        <f t="shared" si="22"/>
        <v>-8.6169045738468983E-5</v>
      </c>
      <c r="CP44" s="78">
        <f t="shared" si="23"/>
        <v>-8.640335162934945E-5</v>
      </c>
      <c r="CQ44" s="78">
        <f t="shared" si="24"/>
        <v>-8.3253962477080251E-5</v>
      </c>
      <c r="CR44" s="77">
        <f t="shared" si="12"/>
        <v>-8.6436148529826768E-5</v>
      </c>
      <c r="CS44" s="77">
        <f t="shared" si="13"/>
        <v>-8.6019499042335116E-5</v>
      </c>
      <c r="CT44" s="78">
        <f t="shared" si="25"/>
        <v>-8.6322555023825407E-5</v>
      </c>
    </row>
    <row r="45" spans="1:98" x14ac:dyDescent="0.25">
      <c r="A45" s="90" t="s">
        <v>208</v>
      </c>
      <c r="B45" s="73">
        <v>582716.48440300231</v>
      </c>
      <c r="C45" s="73">
        <v>9566.6957160000366</v>
      </c>
      <c r="D45" s="73">
        <v>8095.8091510000195</v>
      </c>
      <c r="E45" s="73">
        <v>59408.40659499992</v>
      </c>
      <c r="F45" s="73">
        <v>50346.107397999942</v>
      </c>
      <c r="G45" s="73">
        <v>4423.3696479999926</v>
      </c>
      <c r="H45" s="73">
        <v>137521.25138999967</v>
      </c>
      <c r="I45" s="73">
        <v>5056.8342030000267</v>
      </c>
      <c r="J45" s="73">
        <v>1355.7197280000055</v>
      </c>
      <c r="K45" s="73">
        <v>10100.111072999971</v>
      </c>
      <c r="L45" s="73">
        <v>11365.449460999973</v>
      </c>
      <c r="M45" s="73">
        <v>1545.5202989999968</v>
      </c>
      <c r="N45" s="73">
        <v>817.95084499999859</v>
      </c>
      <c r="O45" s="73">
        <v>1468.6961960000031</v>
      </c>
      <c r="P45" s="90"/>
      <c r="Q45" s="90" t="s">
        <v>208</v>
      </c>
      <c r="R45" s="73">
        <v>9499.6394188684862</v>
      </c>
      <c r="S45" s="73">
        <v>1639.7641921695983</v>
      </c>
      <c r="T45" s="73">
        <v>1545.5477088459661</v>
      </c>
      <c r="U45" s="73">
        <v>5056.9242672101518</v>
      </c>
      <c r="V45" s="73">
        <v>5056.9242672101518</v>
      </c>
      <c r="W45" s="73">
        <v>2669.4554391241263</v>
      </c>
      <c r="X45" s="73">
        <v>149.04679039503753</v>
      </c>
      <c r="Y45" s="73">
        <v>1355.7435507868533</v>
      </c>
      <c r="Z45" s="73">
        <v>817.96557182332356</v>
      </c>
      <c r="AA45" s="73">
        <v>15586.871240248929</v>
      </c>
      <c r="AB45" s="73">
        <v>582724.79767299211</v>
      </c>
      <c r="AC45" s="73">
        <v>3886.2405805682397</v>
      </c>
      <c r="AD45" s="73">
        <v>2293.3249509229568</v>
      </c>
      <c r="AE45" s="73">
        <v>800.64078129221127</v>
      </c>
      <c r="AF45" s="73">
        <v>681.44945635745853</v>
      </c>
      <c r="AG45" s="73">
        <v>1075.3723056072481</v>
      </c>
      <c r="AH45" s="73">
        <v>10100.289818847217</v>
      </c>
      <c r="AI45" s="73">
        <v>10100.289818847217</v>
      </c>
      <c r="AJ45" s="73">
        <v>79608443.53273347</v>
      </c>
      <c r="AK45" s="73">
        <v>0</v>
      </c>
      <c r="AL45" s="73">
        <v>1562.9665966661125</v>
      </c>
      <c r="AM45" s="73">
        <v>274.67947338425705</v>
      </c>
      <c r="AN45" s="73">
        <v>13164.169715317759</v>
      </c>
      <c r="AO45" s="73">
        <v>1894.9735781042239</v>
      </c>
      <c r="AP45" s="73">
        <v>11365.68668808745</v>
      </c>
      <c r="AQ45" s="73">
        <v>1468.7221370878774</v>
      </c>
      <c r="AR45" s="73">
        <v>9566.833553567476</v>
      </c>
      <c r="AS45" s="73">
        <v>0</v>
      </c>
      <c r="AT45" s="73">
        <v>142018.07949618212</v>
      </c>
      <c r="AU45" s="73">
        <v>7286.3761818055846</v>
      </c>
      <c r="AV45" s="73">
        <v>809.59763175681712</v>
      </c>
      <c r="AW45" s="73">
        <v>8095.9738135624029</v>
      </c>
      <c r="AX45" s="73">
        <v>0</v>
      </c>
      <c r="AY45" s="73">
        <v>6023.2178558173428</v>
      </c>
      <c r="AZ45" s="73">
        <v>0.20645061680311955</v>
      </c>
      <c r="BA45" s="73">
        <v>36855.123955852498</v>
      </c>
      <c r="BB45" s="73">
        <v>0</v>
      </c>
      <c r="BC45" s="73">
        <v>365.23272421527025</v>
      </c>
      <c r="BD45" s="73">
        <v>4389.88372796982</v>
      </c>
      <c r="BE45" s="73">
        <v>0.58238829423542071</v>
      </c>
      <c r="BF45" s="73">
        <v>0</v>
      </c>
      <c r="BG45" s="73">
        <v>441.95177443651522</v>
      </c>
      <c r="BH45" s="73">
        <v>59407.477347183805</v>
      </c>
      <c r="BI45" s="73">
        <v>50345.040972703959</v>
      </c>
      <c r="BJ45" s="73">
        <v>9062.4363744798484</v>
      </c>
      <c r="BK45" s="73">
        <v>17.164505230850377</v>
      </c>
      <c r="BL45" s="73">
        <v>0.19325358080379415</v>
      </c>
      <c r="BM45" s="73">
        <v>258.93402387411601</v>
      </c>
      <c r="BN45" s="73">
        <v>200.62896336701994</v>
      </c>
      <c r="BO45" s="73">
        <v>18189.595716565087</v>
      </c>
      <c r="BP45" s="73">
        <v>81.798623608945249</v>
      </c>
      <c r="BQ45" s="73">
        <v>102.93862598278191</v>
      </c>
      <c r="BR45" s="73">
        <v>25985.028473594695</v>
      </c>
      <c r="BS45" s="73">
        <v>1083.860963811584</v>
      </c>
      <c r="BT45" s="73">
        <v>3.409734233282848</v>
      </c>
      <c r="BU45" s="73">
        <v>307.22637053495151</v>
      </c>
      <c r="BV45" s="73">
        <v>0.26561659877343652</v>
      </c>
      <c r="BW45" s="73">
        <v>4423.4477229705162</v>
      </c>
      <c r="BX45" s="73">
        <v>35505.752635971519</v>
      </c>
      <c r="BY45" s="73">
        <v>0</v>
      </c>
      <c r="BZ45" s="73">
        <v>1703.2309045358993</v>
      </c>
      <c r="CA45" s="73">
        <v>5612.8194376934907</v>
      </c>
      <c r="CB45" s="73">
        <v>0</v>
      </c>
      <c r="CC45" s="73">
        <v>19768.603948705688</v>
      </c>
      <c r="CD45" s="73">
        <v>137523.23134508615</v>
      </c>
      <c r="CE45" s="73">
        <v>4273.0506152225407</v>
      </c>
      <c r="CF45" s="73"/>
      <c r="CG45" s="40">
        <f t="shared" si="14"/>
        <v>1.4266406069350959E-5</v>
      </c>
      <c r="CH45" s="40">
        <f t="shared" si="15"/>
        <v>1.4408064344399463E-5</v>
      </c>
      <c r="CI45" s="40">
        <f t="shared" si="16"/>
        <v>2.0339234696894453E-5</v>
      </c>
      <c r="CJ45" s="40">
        <f t="shared" si="17"/>
        <v>-1.5641688935540372E-5</v>
      </c>
      <c r="CK45" s="40">
        <f t="shared" si="18"/>
        <v>-2.1181881799774918E-5</v>
      </c>
      <c r="CL45" s="40">
        <f t="shared" si="19"/>
        <v>1.765056432914929E-5</v>
      </c>
      <c r="CM45" s="40">
        <f t="shared" si="20"/>
        <v>1.4397448150537486E-5</v>
      </c>
      <c r="CN45" s="78">
        <f t="shared" si="21"/>
        <v>1.7810394114100222E-5</v>
      </c>
      <c r="CO45" s="78">
        <f t="shared" si="22"/>
        <v>1.7572058852461269E-5</v>
      </c>
      <c r="CP45" s="78">
        <f t="shared" si="23"/>
        <v>1.7697414014005181E-5</v>
      </c>
      <c r="CQ45" s="78">
        <f t="shared" si="24"/>
        <v>2.0872653412491434E-5</v>
      </c>
      <c r="CR45" s="77">
        <f t="shared" si="12"/>
        <v>1.7735028124182279E-5</v>
      </c>
      <c r="CS45" s="77">
        <f t="shared" si="13"/>
        <v>1.800453342029784E-5</v>
      </c>
      <c r="CT45" s="78">
        <f t="shared" si="25"/>
        <v>1.7662664303886942E-5</v>
      </c>
    </row>
    <row r="46" spans="1:98" x14ac:dyDescent="0.25">
      <c r="A46" s="90" t="s">
        <v>209</v>
      </c>
      <c r="B46" s="73">
        <v>237.69011900000004</v>
      </c>
      <c r="C46" s="73">
        <v>3.9007030000000009</v>
      </c>
      <c r="D46" s="73">
        <v>3.2223600000000001</v>
      </c>
      <c r="E46" s="73">
        <v>24.161324000000004</v>
      </c>
      <c r="F46" s="73">
        <v>20.475692999999996</v>
      </c>
      <c r="G46" s="73">
        <v>1.7798510000000001</v>
      </c>
      <c r="H46" s="73">
        <v>56.072613999999994</v>
      </c>
      <c r="I46" s="73">
        <v>1.7328979999999998</v>
      </c>
      <c r="J46" s="73">
        <v>1.0000960000000001</v>
      </c>
      <c r="K46" s="73">
        <v>3.5912619999999995</v>
      </c>
      <c r="L46" s="73">
        <v>2.3729620000000002</v>
      </c>
      <c r="M46" s="73">
        <v>0.52914600000000001</v>
      </c>
      <c r="N46" s="73">
        <v>0.12728200000000001</v>
      </c>
      <c r="O46" s="73">
        <v>0.50368100000000005</v>
      </c>
      <c r="P46" s="90"/>
      <c r="Q46" s="90" t="s">
        <v>209</v>
      </c>
      <c r="R46" s="73">
        <v>3.5318920135654803</v>
      </c>
      <c r="S46" s="73">
        <v>0.53996550498332752</v>
      </c>
      <c r="T46" s="73">
        <v>0.52914366666750434</v>
      </c>
      <c r="U46" s="73">
        <v>1.7328912725751415</v>
      </c>
      <c r="V46" s="73">
        <v>1.7328912725751415</v>
      </c>
      <c r="W46" s="73">
        <v>1.1534769234279667</v>
      </c>
      <c r="X46" s="73">
        <v>1.1821095444234639</v>
      </c>
      <c r="Y46" s="73">
        <v>1.0000940000767211</v>
      </c>
      <c r="Z46" s="73">
        <v>0.12728048016294805</v>
      </c>
      <c r="AA46" s="73">
        <v>4.9326171889264048</v>
      </c>
      <c r="AB46" s="73">
        <v>237.69006215931699</v>
      </c>
      <c r="AC46" s="73">
        <v>1.9117958838876303</v>
      </c>
      <c r="AD46" s="73">
        <v>0.89022868040245362</v>
      </c>
      <c r="AE46" s="73">
        <v>0.34587629612592802</v>
      </c>
      <c r="AF46" s="73">
        <v>3.9394039295759957E-2</v>
      </c>
      <c r="AG46" s="73">
        <v>0.68591772568439735</v>
      </c>
      <c r="AH46" s="73">
        <v>3.5912581570180286</v>
      </c>
      <c r="AI46" s="73">
        <v>3.5912581570180286</v>
      </c>
      <c r="AJ46" s="73">
        <v>32031.953674498582</v>
      </c>
      <c r="AK46" s="73">
        <v>0</v>
      </c>
      <c r="AL46" s="73">
        <v>0.49859601381416147</v>
      </c>
      <c r="AM46" s="73">
        <v>0.10800956222408879</v>
      </c>
      <c r="AN46" s="73">
        <v>5.3518950323824575</v>
      </c>
      <c r="AO46" s="73">
        <v>0.70324296452432533</v>
      </c>
      <c r="AP46" s="73">
        <v>2.3729696314229183</v>
      </c>
      <c r="AQ46" s="73">
        <v>0.50368145221466953</v>
      </c>
      <c r="AR46" s="73">
        <v>3.9007048339644057</v>
      </c>
      <c r="AS46" s="73">
        <v>0</v>
      </c>
      <c r="AT46" s="73">
        <v>57.74671252280406</v>
      </c>
      <c r="AU46" s="73">
        <v>2.9001262218841801</v>
      </c>
      <c r="AV46" s="73">
        <v>0.32223797534130305</v>
      </c>
      <c r="AW46" s="73">
        <v>3.2223641972254828</v>
      </c>
      <c r="AX46" s="73">
        <v>0</v>
      </c>
      <c r="AY46" s="73">
        <v>2.4250403385031718</v>
      </c>
      <c r="AZ46" s="73">
        <v>5.6046713625115059E-4</v>
      </c>
      <c r="BA46" s="73">
        <v>14.866707884191205</v>
      </c>
      <c r="BB46" s="73">
        <v>2.4233418211279948E-4</v>
      </c>
      <c r="BC46" s="73">
        <v>6.6797653620816036E-2</v>
      </c>
      <c r="BD46" s="73">
        <v>0.71761190054950197</v>
      </c>
      <c r="BE46" s="73">
        <v>2.5949886186389762E-4</v>
      </c>
      <c r="BF46" s="73">
        <v>0</v>
      </c>
      <c r="BG46" s="73">
        <v>1.6167453716717097E-2</v>
      </c>
      <c r="BH46" s="73">
        <v>24.162386907288919</v>
      </c>
      <c r="BI46" s="73">
        <v>20.47675635122814</v>
      </c>
      <c r="BJ46" s="73">
        <v>3.6856305560607816</v>
      </c>
      <c r="BK46" s="73">
        <v>2.1955100117396117E-4</v>
      </c>
      <c r="BL46" s="73">
        <v>4.1600253641759941E-5</v>
      </c>
      <c r="BM46" s="73">
        <v>0.12509908871950046</v>
      </c>
      <c r="BN46" s="73">
        <v>9.8013534174396632E-3</v>
      </c>
      <c r="BO46" s="73">
        <v>7.9842338993700279</v>
      </c>
      <c r="BP46" s="73">
        <v>5.1707264449919257E-2</v>
      </c>
      <c r="BQ46" s="73">
        <v>2.3314342499049252E-2</v>
      </c>
      <c r="BR46" s="73">
        <v>11.405838555531673</v>
      </c>
      <c r="BS46" s="73">
        <v>0.33566512833258927</v>
      </c>
      <c r="BT46" s="73">
        <v>4.0811375849468409E-4</v>
      </c>
      <c r="BU46" s="73">
        <v>7.4413588738790878E-2</v>
      </c>
      <c r="BV46" s="73">
        <v>3.9685421165473418E-5</v>
      </c>
      <c r="BW46" s="73">
        <v>1.7798575276266693</v>
      </c>
      <c r="BX46" s="73">
        <v>14.379189360169645</v>
      </c>
      <c r="BY46" s="73">
        <v>0</v>
      </c>
      <c r="BZ46" s="73">
        <v>1.7585915953361222</v>
      </c>
      <c r="CA46" s="73">
        <v>2.3765518749174643</v>
      </c>
      <c r="CB46" s="73">
        <v>0</v>
      </c>
      <c r="CC46" s="73">
        <v>9.1839403249260076</v>
      </c>
      <c r="CD46" s="73">
        <v>56.072598025761003</v>
      </c>
      <c r="CE46" s="73">
        <v>1.6194599280328712</v>
      </c>
      <c r="CF46" s="73"/>
      <c r="CG46" s="40">
        <f t="shared" si="14"/>
        <v>-2.3913776173380459E-7</v>
      </c>
      <c r="CH46" s="40">
        <f t="shared" si="15"/>
        <v>4.701625334676578E-7</v>
      </c>
      <c r="CI46" s="40">
        <f t="shared" si="16"/>
        <v>1.3025315243260103E-6</v>
      </c>
      <c r="CJ46" s="40">
        <f t="shared" si="17"/>
        <v>4.3992096166386691E-5</v>
      </c>
      <c r="CK46" s="40">
        <f t="shared" si="18"/>
        <v>5.1932368205741142E-5</v>
      </c>
      <c r="CL46" s="40">
        <f t="shared" si="19"/>
        <v>3.6675129936129093E-6</v>
      </c>
      <c r="CM46" s="40">
        <f t="shared" si="20"/>
        <v>-2.8488486360087247E-7</v>
      </c>
      <c r="CN46" s="78">
        <f t="shared" si="21"/>
        <v>-3.8821816738777233E-6</v>
      </c>
      <c r="CO46" s="78">
        <f t="shared" si="22"/>
        <v>-1.9997313047783142E-6</v>
      </c>
      <c r="CP46" s="78">
        <f t="shared" si="23"/>
        <v>-1.0700923438249925E-6</v>
      </c>
      <c r="CQ46" s="78">
        <f t="shared" si="24"/>
        <v>3.2159903605881017E-6</v>
      </c>
      <c r="CR46" s="77">
        <f t="shared" si="12"/>
        <v>-4.4096194541074543E-6</v>
      </c>
      <c r="CS46" s="77">
        <f t="shared" si="13"/>
        <v>-1.1940706871049354E-5</v>
      </c>
      <c r="CT46" s="78">
        <f t="shared" si="25"/>
        <v>8.9781959114702854E-7</v>
      </c>
    </row>
    <row r="47" spans="1:98" x14ac:dyDescent="0.25">
      <c r="A47" s="90" t="s">
        <v>210</v>
      </c>
      <c r="B47" s="73">
        <v>20431.572730999967</v>
      </c>
      <c r="C47" s="73">
        <v>337.71780799999982</v>
      </c>
      <c r="D47" s="73">
        <v>401.4614710000007</v>
      </c>
      <c r="E47" s="73">
        <v>2188.0385920000012</v>
      </c>
      <c r="F47" s="73">
        <v>1854.2699979999963</v>
      </c>
      <c r="G47" s="73">
        <v>191.05570100000008</v>
      </c>
      <c r="H47" s="73">
        <v>4854.6932980000047</v>
      </c>
      <c r="I47" s="73">
        <v>185.6049780000003</v>
      </c>
      <c r="J47" s="73">
        <v>107.11724400000007</v>
      </c>
      <c r="K47" s="73">
        <v>384.64827799999983</v>
      </c>
      <c r="L47" s="73">
        <v>254.15998999999988</v>
      </c>
      <c r="M47" s="73">
        <v>56.674765999999956</v>
      </c>
      <c r="N47" s="73">
        <v>13.633102000000012</v>
      </c>
      <c r="O47" s="73">
        <v>53.948123000000031</v>
      </c>
      <c r="P47" s="90"/>
      <c r="Q47" s="90" t="s">
        <v>210</v>
      </c>
      <c r="R47" s="73">
        <v>291.55381652906118</v>
      </c>
      <c r="S47" s="73">
        <v>44.573526581651024</v>
      </c>
      <c r="T47" s="73">
        <v>56.674733613306238</v>
      </c>
      <c r="U47" s="73">
        <v>185.60490149555645</v>
      </c>
      <c r="V47" s="73">
        <v>185.60490149555645</v>
      </c>
      <c r="W47" s="73">
        <v>95.218160247456368</v>
      </c>
      <c r="X47" s="73">
        <v>97.582051731979533</v>
      </c>
      <c r="Y47" s="73">
        <v>107.11716508668944</v>
      </c>
      <c r="Z47" s="73">
        <v>13.633101317124574</v>
      </c>
      <c r="AA47" s="73">
        <v>407.18239257853878</v>
      </c>
      <c r="AB47" s="73">
        <v>20431.559365309618</v>
      </c>
      <c r="AC47" s="73">
        <v>157.81658470799675</v>
      </c>
      <c r="AD47" s="73">
        <v>73.487505873745505</v>
      </c>
      <c r="AE47" s="73">
        <v>28.551861691250835</v>
      </c>
      <c r="AF47" s="73">
        <v>3.2519512646355344</v>
      </c>
      <c r="AG47" s="73">
        <v>56.6217489923865</v>
      </c>
      <c r="AH47" s="73">
        <v>384.6480180791815</v>
      </c>
      <c r="AI47" s="73">
        <v>384.6480180791815</v>
      </c>
      <c r="AJ47" s="73">
        <v>3430830.3713136781</v>
      </c>
      <c r="AK47" s="73">
        <v>0</v>
      </c>
      <c r="AL47" s="73">
        <v>41.158446744338775</v>
      </c>
      <c r="AM47" s="73">
        <v>8.91605219788973</v>
      </c>
      <c r="AN47" s="73">
        <v>441.79313988660914</v>
      </c>
      <c r="AO47" s="73">
        <v>58.052038249209893</v>
      </c>
      <c r="AP47" s="73">
        <v>254.16058067717194</v>
      </c>
      <c r="AQ47" s="73">
        <v>53.948031474346195</v>
      </c>
      <c r="AR47" s="73">
        <v>337.71757539650667</v>
      </c>
      <c r="AS47" s="73">
        <v>0</v>
      </c>
      <c r="AT47" s="73">
        <v>4992.8874457403954</v>
      </c>
      <c r="AU47" s="73">
        <v>361.31504708362678</v>
      </c>
      <c r="AV47" s="73">
        <v>40.146133745108209</v>
      </c>
      <c r="AW47" s="73">
        <v>401.46118082873494</v>
      </c>
      <c r="AX47" s="73">
        <v>0</v>
      </c>
      <c r="AY47" s="73">
        <v>200.18490017441533</v>
      </c>
      <c r="AZ47" s="73">
        <v>5.1990190780711765E-2</v>
      </c>
      <c r="BA47" s="73">
        <v>1227.2314264225599</v>
      </c>
      <c r="BB47" s="73">
        <v>2.1632508255989679E-2</v>
      </c>
      <c r="BC47" s="73">
        <v>6.2667655125139863</v>
      </c>
      <c r="BD47" s="73">
        <v>67.081697055947799</v>
      </c>
      <c r="BE47" s="73">
        <v>2.0136002428732837E-2</v>
      </c>
      <c r="BF47" s="73">
        <v>0</v>
      </c>
      <c r="BG47" s="73">
        <v>1.5181479118889758</v>
      </c>
      <c r="BH47" s="73">
        <v>2188.1375255198782</v>
      </c>
      <c r="BI47" s="73">
        <v>1854.3691677356346</v>
      </c>
      <c r="BJ47" s="73">
        <v>333.76835778424459</v>
      </c>
      <c r="BK47" s="73">
        <v>1.9914825274348666E-2</v>
      </c>
      <c r="BL47" s="73">
        <v>3.5593018832873104E-3</v>
      </c>
      <c r="BM47" s="73">
        <v>9.3571348451418395</v>
      </c>
      <c r="BN47" s="73">
        <v>0.93111742847269308</v>
      </c>
      <c r="BO47" s="73">
        <v>722.74279481616225</v>
      </c>
      <c r="BP47" s="73">
        <v>4.7949060317796262</v>
      </c>
      <c r="BQ47" s="73">
        <v>2.1538186731372329</v>
      </c>
      <c r="BR47" s="73">
        <v>1032.4749401795664</v>
      </c>
      <c r="BS47" s="73">
        <v>27.708833375124055</v>
      </c>
      <c r="BT47" s="73">
        <v>3.7762133657633208E-2</v>
      </c>
      <c r="BU47" s="73">
        <v>6.8895956240458132</v>
      </c>
      <c r="BV47" s="73">
        <v>3.2546946964169378E-3</v>
      </c>
      <c r="BW47" s="73">
        <v>191.05554733078694</v>
      </c>
      <c r="BX47" s="73">
        <v>1186.9874118529342</v>
      </c>
      <c r="BY47" s="73">
        <v>0</v>
      </c>
      <c r="BZ47" s="73">
        <v>145.170129258213</v>
      </c>
      <c r="CA47" s="73">
        <v>196.18256075868658</v>
      </c>
      <c r="CB47" s="73">
        <v>0</v>
      </c>
      <c r="CC47" s="73">
        <v>758.12511085050346</v>
      </c>
      <c r="CD47" s="73">
        <v>4854.6897084552784</v>
      </c>
      <c r="CE47" s="73">
        <v>133.685496082171</v>
      </c>
      <c r="CF47" s="73"/>
      <c r="CG47" s="40">
        <f t="shared" si="14"/>
        <v>-6.5416845413666722E-7</v>
      </c>
      <c r="CH47" s="40">
        <f t="shared" si="15"/>
        <v>-6.8875104491288473E-7</v>
      </c>
      <c r="CI47" s="40">
        <f t="shared" si="16"/>
        <v>-7.2278733258655198E-7</v>
      </c>
      <c r="CJ47" s="40">
        <f t="shared" si="17"/>
        <v>4.5215619248518592E-5</v>
      </c>
      <c r="CK47" s="40">
        <f t="shared" si="18"/>
        <v>5.3481820740902878E-5</v>
      </c>
      <c r="CL47" s="40">
        <f t="shared" si="19"/>
        <v>-8.0431629280760175E-7</v>
      </c>
      <c r="CM47" s="40">
        <f t="shared" si="20"/>
        <v>-7.3939680757771313E-7</v>
      </c>
      <c r="CN47" s="78">
        <f t="shared" si="21"/>
        <v>-4.1218961192821127E-7</v>
      </c>
      <c r="CO47" s="78">
        <f t="shared" si="22"/>
        <v>-7.3670034519300753E-7</v>
      </c>
      <c r="CP47" s="78">
        <f t="shared" si="23"/>
        <v>-6.7573633681241369E-7</v>
      </c>
      <c r="CQ47" s="78">
        <f t="shared" si="24"/>
        <v>2.3240368086891873E-6</v>
      </c>
      <c r="CR47" s="77">
        <f t="shared" si="12"/>
        <v>-5.7144821238375021E-7</v>
      </c>
      <c r="CS47" s="77">
        <f t="shared" si="13"/>
        <v>-5.0089512861706864E-8</v>
      </c>
      <c r="CT47" s="78">
        <f t="shared" si="25"/>
        <v>-1.6965493653282352E-6</v>
      </c>
    </row>
    <row r="48" spans="1:98" x14ac:dyDescent="0.25">
      <c r="A48" s="90" t="s">
        <v>211</v>
      </c>
      <c r="B48" s="73">
        <v>582859.26124400285</v>
      </c>
      <c r="C48" s="73">
        <v>9551.7447100000609</v>
      </c>
      <c r="D48" s="73">
        <v>7207.3948640000363</v>
      </c>
      <c r="E48" s="73">
        <v>58627.793315000068</v>
      </c>
      <c r="F48" s="73">
        <v>49684.57057400007</v>
      </c>
      <c r="G48" s="73">
        <v>4152.1824150000048</v>
      </c>
      <c r="H48" s="73">
        <v>137306.33047899982</v>
      </c>
      <c r="I48" s="73">
        <v>4747.7666009999857</v>
      </c>
      <c r="J48" s="73">
        <v>1272.8596130000012</v>
      </c>
      <c r="K48" s="73">
        <v>9482.804371999966</v>
      </c>
      <c r="L48" s="73">
        <v>10670.806781000027</v>
      </c>
      <c r="M48" s="73">
        <v>1451.0600740000023</v>
      </c>
      <c r="N48" s="73">
        <v>767.95866199999477</v>
      </c>
      <c r="O48" s="73">
        <v>1378.9312800000084</v>
      </c>
      <c r="P48" s="90"/>
      <c r="Q48" s="90" t="s">
        <v>211</v>
      </c>
      <c r="R48" s="73">
        <v>9638.7123890246221</v>
      </c>
      <c r="S48" s="73">
        <v>1663.7701161410212</v>
      </c>
      <c r="T48" s="73">
        <v>1451.0594972780621</v>
      </c>
      <c r="U48" s="73">
        <v>4746.6826743691963</v>
      </c>
      <c r="V48" s="73">
        <v>4746.6826743691963</v>
      </c>
      <c r="W48" s="73">
        <v>2708.5355128575175</v>
      </c>
      <c r="X48" s="73">
        <v>151.22893548532983</v>
      </c>
      <c r="Y48" s="73">
        <v>1272.5687706681124</v>
      </c>
      <c r="Z48" s="73">
        <v>767.9584131123919</v>
      </c>
      <c r="AA48" s="73">
        <v>15815.059471227516</v>
      </c>
      <c r="AB48" s="73">
        <v>582859.04905458144</v>
      </c>
      <c r="AC48" s="73">
        <v>3943.1343193032399</v>
      </c>
      <c r="AD48" s="73">
        <v>2326.8987313033867</v>
      </c>
      <c r="AE48" s="73">
        <v>812.36201033740429</v>
      </c>
      <c r="AF48" s="73">
        <v>691.4257254350108</v>
      </c>
      <c r="AG48" s="73">
        <v>1091.1155694123427</v>
      </c>
      <c r="AH48" s="73">
        <v>9480.5803343495718</v>
      </c>
      <c r="AI48" s="73">
        <v>9480.5803343495718</v>
      </c>
      <c r="AJ48" s="73">
        <v>74741517.849475801</v>
      </c>
      <c r="AK48" s="73">
        <v>0</v>
      </c>
      <c r="AL48" s="73">
        <v>1585.8480175984942</v>
      </c>
      <c r="AM48" s="73">
        <v>278.70068434809031</v>
      </c>
      <c r="AN48" s="73">
        <v>13356.89102397802</v>
      </c>
      <c r="AO48" s="73">
        <v>1922.7154816629352</v>
      </c>
      <c r="AP48" s="73">
        <v>10668.300526990437</v>
      </c>
      <c r="AQ48" s="73">
        <v>1378.6162931157526</v>
      </c>
      <c r="AR48" s="73">
        <v>9551.7415881953548</v>
      </c>
      <c r="AS48" s="73">
        <v>0</v>
      </c>
      <c r="AT48" s="73">
        <v>141866.9570439668</v>
      </c>
      <c r="AU48" s="73">
        <v>6486.6520053492941</v>
      </c>
      <c r="AV48" s="73">
        <v>720.73928364227811</v>
      </c>
      <c r="AW48" s="73">
        <v>7207.3912889915709</v>
      </c>
      <c r="AX48" s="73">
        <v>0</v>
      </c>
      <c r="AY48" s="73">
        <v>6111.3956202643494</v>
      </c>
      <c r="AZ48" s="73">
        <v>0.22544792353701956</v>
      </c>
      <c r="BA48" s="73">
        <v>37394.676224454044</v>
      </c>
      <c r="BB48" s="73">
        <v>0</v>
      </c>
      <c r="BC48" s="73">
        <v>347.20797776385183</v>
      </c>
      <c r="BD48" s="73">
        <v>4194.9529384355992</v>
      </c>
      <c r="BE48" s="73">
        <v>0.56359368164486856</v>
      </c>
      <c r="BF48" s="73">
        <v>0</v>
      </c>
      <c r="BG48" s="73">
        <v>419.60729349030225</v>
      </c>
      <c r="BH48" s="73">
        <v>58625.938815876718</v>
      </c>
      <c r="BI48" s="73">
        <v>49682.719056029637</v>
      </c>
      <c r="BJ48" s="73">
        <v>8943.2197598471103</v>
      </c>
      <c r="BK48" s="73">
        <v>16.48711429649962</v>
      </c>
      <c r="BL48" s="73">
        <v>0.18344863242006859</v>
      </c>
      <c r="BM48" s="73">
        <v>246.95869307274705</v>
      </c>
      <c r="BN48" s="73">
        <v>195.61500097184145</v>
      </c>
      <c r="BO48" s="73">
        <v>18029.662422203295</v>
      </c>
      <c r="BP48" s="73">
        <v>78.925398780733815</v>
      </c>
      <c r="BQ48" s="73">
        <v>100.15631335808018</v>
      </c>
      <c r="BR48" s="73">
        <v>25756.614102930496</v>
      </c>
      <c r="BS48" s="73">
        <v>1099.7284653833808</v>
      </c>
      <c r="BT48" s="73">
        <v>3.2420576554947456</v>
      </c>
      <c r="BU48" s="73">
        <v>292.0661142286304</v>
      </c>
      <c r="BV48" s="73">
        <v>0.25113860443735292</v>
      </c>
      <c r="BW48" s="73">
        <v>4152.1808976111379</v>
      </c>
      <c r="BX48" s="73">
        <v>36025.546636555489</v>
      </c>
      <c r="BY48" s="73">
        <v>0</v>
      </c>
      <c r="BZ48" s="73">
        <v>1728.1657062369186</v>
      </c>
      <c r="CA48" s="73">
        <v>5694.9895099025043</v>
      </c>
      <c r="CB48" s="73">
        <v>0</v>
      </c>
      <c r="CC48" s="73">
        <v>20058.011594537475</v>
      </c>
      <c r="CD48" s="73">
        <v>137306.2863009045</v>
      </c>
      <c r="CE48" s="73">
        <v>4335.6071864416708</v>
      </c>
      <c r="CF48" s="73"/>
      <c r="CG48" s="40">
        <f t="shared" si="14"/>
        <v>-3.6404915477206093E-7</v>
      </c>
      <c r="CH48" s="40">
        <f t="shared" si="15"/>
        <v>-3.2683083571414299E-7</v>
      </c>
      <c r="CI48" s="40">
        <f t="shared" si="16"/>
        <v>-4.960195095125491E-7</v>
      </c>
      <c r="CJ48" s="40">
        <f t="shared" si="17"/>
        <v>-3.1631740143898152E-5</v>
      </c>
      <c r="CK48" s="40">
        <f t="shared" si="18"/>
        <v>-3.7265451810154769E-5</v>
      </c>
      <c r="CL48" s="40">
        <f t="shared" si="19"/>
        <v>-3.6544369086609655E-7</v>
      </c>
      <c r="CM48" s="40">
        <f t="shared" si="20"/>
        <v>-3.217484231931841E-7</v>
      </c>
      <c r="CN48" s="78">
        <f t="shared" si="21"/>
        <v>-2.2830242551541877E-4</v>
      </c>
      <c r="CO48" s="78">
        <f t="shared" si="22"/>
        <v>-2.2849521574758698E-4</v>
      </c>
      <c r="CP48" s="78">
        <f t="shared" si="23"/>
        <v>-2.3453374794497702E-4</v>
      </c>
      <c r="CQ48" s="78">
        <f t="shared" si="24"/>
        <v>-2.3487015190380334E-4</v>
      </c>
      <c r="CR48" s="77">
        <f t="shared" si="12"/>
        <v>-3.9744870011906207E-7</v>
      </c>
      <c r="CS48" s="77">
        <f t="shared" si="13"/>
        <v>-3.2408984388696647E-7</v>
      </c>
      <c r="CT48" s="78">
        <f t="shared" si="25"/>
        <v>-2.2842826819901934E-4</v>
      </c>
    </row>
    <row r="49" spans="1:98" x14ac:dyDescent="0.25">
      <c r="A49" s="90" t="s">
        <v>212</v>
      </c>
      <c r="B49" s="73">
        <v>20432.162568000018</v>
      </c>
      <c r="C49" s="73">
        <v>337.98763099999996</v>
      </c>
      <c r="D49" s="73">
        <v>414.86277200000029</v>
      </c>
      <c r="E49" s="73">
        <v>2200.0594639999977</v>
      </c>
      <c r="F49" s="73">
        <v>1864.4571649999996</v>
      </c>
      <c r="G49" s="73">
        <v>195.15563100000008</v>
      </c>
      <c r="H49" s="73">
        <v>4858.5721269999976</v>
      </c>
      <c r="I49" s="73">
        <v>190.00689600000004</v>
      </c>
      <c r="J49" s="73">
        <v>109.65771399999997</v>
      </c>
      <c r="K49" s="73">
        <v>393.77085200000045</v>
      </c>
      <c r="L49" s="73">
        <v>260.18781400000012</v>
      </c>
      <c r="M49" s="73">
        <v>58.018886000000016</v>
      </c>
      <c r="N49" s="73">
        <v>13.956433000000004</v>
      </c>
      <c r="O49" s="73">
        <v>55.227603999999957</v>
      </c>
      <c r="P49" s="90"/>
      <c r="Q49" s="90" t="s">
        <v>212</v>
      </c>
      <c r="R49" s="73">
        <v>290.0851368541019</v>
      </c>
      <c r="S49" s="73">
        <v>44.348995975553365</v>
      </c>
      <c r="T49" s="73">
        <v>58.018874506915715</v>
      </c>
      <c r="U49" s="73">
        <v>190.00680682585858</v>
      </c>
      <c r="V49" s="73">
        <v>190.00680682585858</v>
      </c>
      <c r="W49" s="73">
        <v>94.738477798025741</v>
      </c>
      <c r="X49" s="73">
        <v>97.090383144586156</v>
      </c>
      <c r="Y49" s="73">
        <v>109.65766620397828</v>
      </c>
      <c r="Z49" s="73">
        <v>13.956430850783679</v>
      </c>
      <c r="AA49" s="73">
        <v>405.13111578286254</v>
      </c>
      <c r="AB49" s="73">
        <v>20432.154958003055</v>
      </c>
      <c r="AC49" s="73">
        <v>157.02157190927426</v>
      </c>
      <c r="AD49" s="73">
        <v>73.117331404021471</v>
      </c>
      <c r="AE49" s="73">
        <v>28.408035628193613</v>
      </c>
      <c r="AF49" s="73">
        <v>3.2355657787715053</v>
      </c>
      <c r="AG49" s="73">
        <v>56.336511882817454</v>
      </c>
      <c r="AH49" s="73">
        <v>393.7707513834352</v>
      </c>
      <c r="AI49" s="73">
        <v>393.7707513834352</v>
      </c>
      <c r="AJ49" s="73">
        <v>3512198.8493924616</v>
      </c>
      <c r="AK49" s="73">
        <v>0</v>
      </c>
      <c r="AL49" s="73">
        <v>40.951109738223096</v>
      </c>
      <c r="AM49" s="73">
        <v>8.871125204700073</v>
      </c>
      <c r="AN49" s="73">
        <v>439.56749793753369</v>
      </c>
      <c r="AO49" s="73">
        <v>57.759569841520758</v>
      </c>
      <c r="AP49" s="73">
        <v>260.18854177362499</v>
      </c>
      <c r="AQ49" s="73">
        <v>55.227542644555463</v>
      </c>
      <c r="AR49" s="73">
        <v>337.98750795207155</v>
      </c>
      <c r="AS49" s="73">
        <v>0</v>
      </c>
      <c r="AT49" s="73">
        <v>4996.071632401332</v>
      </c>
      <c r="AU49" s="73">
        <v>373.37629135226001</v>
      </c>
      <c r="AV49" s="73">
        <v>41.486279346528001</v>
      </c>
      <c r="AW49" s="73">
        <v>414.86257069878798</v>
      </c>
      <c r="AX49" s="73">
        <v>0</v>
      </c>
      <c r="AY49" s="73">
        <v>199.17640757077663</v>
      </c>
      <c r="AZ49" s="73">
        <v>5.2374510226690249E-2</v>
      </c>
      <c r="BA49" s="73">
        <v>1221.048937465901</v>
      </c>
      <c r="BB49" s="73">
        <v>2.1726472663238485E-2</v>
      </c>
      <c r="BC49" s="73">
        <v>6.3186001768106834</v>
      </c>
      <c r="BD49" s="73">
        <v>67.617836142903585</v>
      </c>
      <c r="BE49" s="73">
        <v>1.9977607876563205E-2</v>
      </c>
      <c r="BF49" s="73">
        <v>0</v>
      </c>
      <c r="BG49" s="73">
        <v>1.5308103500829489</v>
      </c>
      <c r="BH49" s="73">
        <v>2200.1599647732132</v>
      </c>
      <c r="BI49" s="73">
        <v>1864.5577709715076</v>
      </c>
      <c r="BJ49" s="73">
        <v>335.6021938017052</v>
      </c>
      <c r="BK49" s="73">
        <v>2.002672950434586E-2</v>
      </c>
      <c r="BL49" s="73">
        <v>3.5622091625853599E-3</v>
      </c>
      <c r="BM49" s="73">
        <v>9.2508320739320009</v>
      </c>
      <c r="BN49" s="73">
        <v>0.93971400422185136</v>
      </c>
      <c r="BO49" s="73">
        <v>726.68926419969455</v>
      </c>
      <c r="BP49" s="73">
        <v>4.8302345867711658</v>
      </c>
      <c r="BQ49" s="73">
        <v>2.1690501443035322</v>
      </c>
      <c r="BR49" s="73">
        <v>1038.1129767478519</v>
      </c>
      <c r="BS49" s="73">
        <v>27.569245693920241</v>
      </c>
      <c r="BT49" s="73">
        <v>3.8033832960201047E-2</v>
      </c>
      <c r="BU49" s="73">
        <v>6.9395057527406205</v>
      </c>
      <c r="BV49" s="73">
        <v>3.2454298012753731E-3</v>
      </c>
      <c r="BW49" s="73">
        <v>195.15558902583274</v>
      </c>
      <c r="BX49" s="73">
        <v>1181.007674968313</v>
      </c>
      <c r="BY49" s="73">
        <v>0</v>
      </c>
      <c r="BZ49" s="73">
        <v>144.43875924763239</v>
      </c>
      <c r="CA49" s="73">
        <v>195.19426457774568</v>
      </c>
      <c r="CB49" s="73">
        <v>0</v>
      </c>
      <c r="CC49" s="73">
        <v>754.30588846198532</v>
      </c>
      <c r="CD49" s="73">
        <v>4858.5703656255318</v>
      </c>
      <c r="CE49" s="73">
        <v>133.01194817749868</v>
      </c>
      <c r="CF49" s="73"/>
      <c r="CG49" s="40">
        <f t="shared" si="14"/>
        <v>-3.7245186051790014E-7</v>
      </c>
      <c r="CH49" s="40">
        <f t="shared" si="15"/>
        <v>-3.6406044815225547E-7</v>
      </c>
      <c r="CI49" s="40">
        <f t="shared" si="16"/>
        <v>-4.8522361103618072E-7</v>
      </c>
      <c r="CJ49" s="40">
        <f t="shared" si="17"/>
        <v>4.5680934929298771E-5</v>
      </c>
      <c r="CK49" s="40">
        <f t="shared" si="18"/>
        <v>5.3959926458274406E-5</v>
      </c>
      <c r="CL49" s="40">
        <f t="shared" si="19"/>
        <v>-2.150804828450759E-7</v>
      </c>
      <c r="CM49" s="40">
        <f t="shared" si="20"/>
        <v>-3.625292410496932E-7</v>
      </c>
      <c r="CN49" s="78">
        <f t="shared" si="21"/>
        <v>-4.6932055279093392E-7</v>
      </c>
      <c r="CO49" s="78">
        <f t="shared" si="22"/>
        <v>-4.3586556701159637E-7</v>
      </c>
      <c r="CP49" s="78">
        <f t="shared" si="23"/>
        <v>-2.5552060224204037E-7</v>
      </c>
      <c r="CQ49" s="78">
        <f t="shared" si="24"/>
        <v>2.7971088026200246E-6</v>
      </c>
      <c r="CR49" s="77">
        <f t="shared" si="12"/>
        <v>-1.9809212298820593E-7</v>
      </c>
      <c r="CS49" s="77">
        <f t="shared" si="13"/>
        <v>-1.5399467219949931E-7</v>
      </c>
      <c r="CT49" s="78">
        <f t="shared" si="25"/>
        <v>-1.1109561170520248E-6</v>
      </c>
    </row>
    <row r="50" spans="1:98" x14ac:dyDescent="0.25">
      <c r="A50" s="90" t="s">
        <v>213</v>
      </c>
      <c r="B50" s="73">
        <v>4923.3903279999749</v>
      </c>
      <c r="C50" s="73">
        <v>81.064926999999926</v>
      </c>
      <c r="D50" s="73">
        <v>80.52962700000036</v>
      </c>
      <c r="E50" s="73">
        <v>512.77444800000205</v>
      </c>
      <c r="F50" s="73">
        <v>434.55464000000205</v>
      </c>
      <c r="G50" s="73">
        <v>41.081733999999884</v>
      </c>
      <c r="H50" s="73">
        <v>1165.3078100000027</v>
      </c>
      <c r="I50" s="73">
        <v>39.997895000000078</v>
      </c>
      <c r="J50" s="73">
        <v>23.083826999999989</v>
      </c>
      <c r="K50" s="73">
        <v>82.891818999999799</v>
      </c>
      <c r="L50" s="73">
        <v>54.771521000000064</v>
      </c>
      <c r="M50" s="73">
        <v>12.213427999999908</v>
      </c>
      <c r="N50" s="73">
        <v>2.93780199999998</v>
      </c>
      <c r="O50" s="73">
        <v>11.625782999999929</v>
      </c>
      <c r="P50" s="90"/>
      <c r="Q50" s="90" t="s">
        <v>213</v>
      </c>
      <c r="R50" s="73">
        <v>71.80564563301246</v>
      </c>
      <c r="S50" s="73">
        <v>10.977831216337304</v>
      </c>
      <c r="T50" s="73">
        <v>12.213377077341717</v>
      </c>
      <c r="U50" s="73">
        <v>39.997705643275651</v>
      </c>
      <c r="V50" s="73">
        <v>39.997705643275651</v>
      </c>
      <c r="W50" s="73">
        <v>23.450929673906639</v>
      </c>
      <c r="X50" s="73">
        <v>24.033141405373041</v>
      </c>
      <c r="Y50" s="73">
        <v>23.083719664534701</v>
      </c>
      <c r="Z50" s="73">
        <v>2.9377868581214166</v>
      </c>
      <c r="AA50" s="73">
        <v>100.28340272679574</v>
      </c>
      <c r="AB50" s="73">
        <v>4923.3711227544554</v>
      </c>
      <c r="AC50" s="73">
        <v>38.86804902254368</v>
      </c>
      <c r="AD50" s="73">
        <v>18.098966117656335</v>
      </c>
      <c r="AE50" s="73">
        <v>7.031931113405447</v>
      </c>
      <c r="AF50" s="73">
        <v>0.80090920406265376</v>
      </c>
      <c r="AG50" s="73">
        <v>13.945152745097749</v>
      </c>
      <c r="AH50" s="73">
        <v>82.891401671147548</v>
      </c>
      <c r="AI50" s="73">
        <v>82.891401671147548</v>
      </c>
      <c r="AJ50" s="73">
        <v>739342.66582924116</v>
      </c>
      <c r="AK50" s="73">
        <v>0</v>
      </c>
      <c r="AL50" s="73">
        <v>10.136759612498448</v>
      </c>
      <c r="AM50" s="73">
        <v>2.1958980069380098</v>
      </c>
      <c r="AN50" s="73">
        <v>108.80751619257855</v>
      </c>
      <c r="AO50" s="73">
        <v>14.297405375221594</v>
      </c>
      <c r="AP50" s="73">
        <v>54.771396189693398</v>
      </c>
      <c r="AQ50" s="73">
        <v>11.625719801350035</v>
      </c>
      <c r="AR50" s="73">
        <v>81.064609800977763</v>
      </c>
      <c r="AS50" s="73">
        <v>0</v>
      </c>
      <c r="AT50" s="73">
        <v>1199.3392952925815</v>
      </c>
      <c r="AU50" s="73">
        <v>72.476215251354446</v>
      </c>
      <c r="AV50" s="73">
        <v>8.052924499368924</v>
      </c>
      <c r="AW50" s="73">
        <v>80.529139750723402</v>
      </c>
      <c r="AX50" s="73">
        <v>0</v>
      </c>
      <c r="AY50" s="73">
        <v>49.302775332980595</v>
      </c>
      <c r="AZ50" s="73">
        <v>0</v>
      </c>
      <c r="BA50" s="73">
        <v>302.25014089408569</v>
      </c>
      <c r="BB50" s="73">
        <v>2.6093356051962932E-2</v>
      </c>
      <c r="BC50" s="73">
        <v>2.107174083786659</v>
      </c>
      <c r="BD50" s="73">
        <v>20.724670797687356</v>
      </c>
      <c r="BE50" s="73">
        <v>1.7174389577649544E-2</v>
      </c>
      <c r="BF50" s="73">
        <v>0</v>
      </c>
      <c r="BG50" s="73">
        <v>2.0095287950087357</v>
      </c>
      <c r="BH50" s="73">
        <v>512.78003325216582</v>
      </c>
      <c r="BI50" s="73">
        <v>434.56054538607481</v>
      </c>
      <c r="BJ50" s="73">
        <v>78.219487866091271</v>
      </c>
      <c r="BK50" s="73">
        <v>3.5341094286170951E-3</v>
      </c>
      <c r="BL50" s="73">
        <v>6.4719437195279892E-3</v>
      </c>
      <c r="BM50" s="73">
        <v>1.1565595228095702</v>
      </c>
      <c r="BN50" s="73">
        <v>5.7376942033874022E-2</v>
      </c>
      <c r="BO50" s="73">
        <v>166.69903048771752</v>
      </c>
      <c r="BP50" s="73">
        <v>0.25666590385643495</v>
      </c>
      <c r="BQ50" s="73">
        <v>1.8058766906419312</v>
      </c>
      <c r="BR50" s="73">
        <v>238.12170795482729</v>
      </c>
      <c r="BS50" s="73">
        <v>6.8243042783460508</v>
      </c>
      <c r="BT50" s="73">
        <v>2.653022951658153E-2</v>
      </c>
      <c r="BU50" s="73">
        <v>1.5405449638166411</v>
      </c>
      <c r="BV50" s="73">
        <v>1.6052155942834153E-3</v>
      </c>
      <c r="BW50" s="73">
        <v>41.081526520125429</v>
      </c>
      <c r="BX50" s="73">
        <v>292.33856701144254</v>
      </c>
      <c r="BY50" s="73">
        <v>0</v>
      </c>
      <c r="BZ50" s="73">
        <v>35.753371482229802</v>
      </c>
      <c r="CA50" s="73">
        <v>48.317069838018107</v>
      </c>
      <c r="CB50" s="73">
        <v>0</v>
      </c>
      <c r="CC50" s="73">
        <v>186.71570879396162</v>
      </c>
      <c r="CD50" s="73">
        <v>1165.3031921934337</v>
      </c>
      <c r="CE50" s="73">
        <v>32.924899944144194</v>
      </c>
      <c r="CF50" s="73"/>
      <c r="CG50" s="40">
        <f t="shared" si="14"/>
        <v>-3.9008171686678021E-6</v>
      </c>
      <c r="CH50" s="40">
        <f t="shared" si="15"/>
        <v>-3.9129008549294715E-6</v>
      </c>
      <c r="CI50" s="40">
        <f t="shared" si="16"/>
        <v>-6.0505592178871797E-6</v>
      </c>
      <c r="CJ50" s="40">
        <f t="shared" si="17"/>
        <v>1.0892220128271495E-5</v>
      </c>
      <c r="CK50" s="40">
        <f t="shared" si="18"/>
        <v>1.3589513329680368E-5</v>
      </c>
      <c r="CL50" s="40">
        <f t="shared" si="19"/>
        <v>-5.0504166755586381E-6</v>
      </c>
      <c r="CM50" s="40">
        <f t="shared" si="20"/>
        <v>-3.9627354501797182E-6</v>
      </c>
      <c r="CN50" s="78">
        <f t="shared" si="21"/>
        <v>-4.734167246217803E-6</v>
      </c>
      <c r="CO50" s="78">
        <f t="shared" si="22"/>
        <v>-4.6498124114084699E-6</v>
      </c>
      <c r="CP50" s="78">
        <f t="shared" si="23"/>
        <v>-5.0346205124401547E-6</v>
      </c>
      <c r="CQ50" s="78">
        <f t="shared" si="24"/>
        <v>-2.2787445808886509E-6</v>
      </c>
      <c r="CR50" s="77">
        <f t="shared" si="12"/>
        <v>-4.1693993030875916E-6</v>
      </c>
      <c r="CS50" s="77">
        <f t="shared" si="13"/>
        <v>-5.1541521734414428E-6</v>
      </c>
      <c r="CT50" s="78">
        <f t="shared" si="25"/>
        <v>-5.4360768555367291E-6</v>
      </c>
    </row>
    <row r="51" spans="1:98" x14ac:dyDescent="0.25">
      <c r="A51" s="90" t="s">
        <v>214</v>
      </c>
      <c r="B51" s="73">
        <v>302235.37557299982</v>
      </c>
      <c r="C51" s="73">
        <v>4955.3328880000126</v>
      </c>
      <c r="D51" s="73">
        <v>3859.7842119999932</v>
      </c>
      <c r="E51" s="73">
        <v>30510.178600000017</v>
      </c>
      <c r="F51" s="73">
        <v>25856.083599999969</v>
      </c>
      <c r="G51" s="73">
        <v>2190.5181640000014</v>
      </c>
      <c r="H51" s="73">
        <v>71232.910128999836</v>
      </c>
      <c r="I51" s="73">
        <v>2504.2191649999986</v>
      </c>
      <c r="J51" s="73">
        <v>671.37242600000138</v>
      </c>
      <c r="K51" s="73">
        <v>5001.7246149999946</v>
      </c>
      <c r="L51" s="73">
        <v>5628.3389040000002</v>
      </c>
      <c r="M51" s="73">
        <v>765.36458100000175</v>
      </c>
      <c r="N51" s="73">
        <v>405.06137200000109</v>
      </c>
      <c r="O51" s="73">
        <v>727.3201060000024</v>
      </c>
      <c r="P51" s="90"/>
      <c r="Q51" s="90" t="s">
        <v>214</v>
      </c>
      <c r="R51" s="73">
        <v>4979.1930401256559</v>
      </c>
      <c r="S51" s="73">
        <v>859.47505310117094</v>
      </c>
      <c r="T51" s="73">
        <v>765.36416120809633</v>
      </c>
      <c r="U51" s="73">
        <v>2504.217675982447</v>
      </c>
      <c r="V51" s="73">
        <v>2504.217675982447</v>
      </c>
      <c r="W51" s="73">
        <v>1399.1827771796579</v>
      </c>
      <c r="X51" s="73">
        <v>78.122202615597914</v>
      </c>
      <c r="Y51" s="73">
        <v>671.37211462736423</v>
      </c>
      <c r="Z51" s="73">
        <v>405.06109948210798</v>
      </c>
      <c r="AA51" s="73">
        <v>8169.7871060830785</v>
      </c>
      <c r="AB51" s="73">
        <v>302235.22805992031</v>
      </c>
      <c r="AC51" s="73">
        <v>2036.955517000054</v>
      </c>
      <c r="AD51" s="73">
        <v>1202.0360061310323</v>
      </c>
      <c r="AE51" s="73">
        <v>419.65225148135772</v>
      </c>
      <c r="AF51" s="73">
        <v>357.1785764805694</v>
      </c>
      <c r="AG51" s="73">
        <v>563.65150054646824</v>
      </c>
      <c r="AH51" s="73">
        <v>5001.7217714332692</v>
      </c>
      <c r="AI51" s="73">
        <v>5001.7217714332692</v>
      </c>
      <c r="AJ51" s="73">
        <v>39422554.476988606</v>
      </c>
      <c r="AK51" s="73">
        <v>0</v>
      </c>
      <c r="AL51" s="73">
        <v>819.2219015088092</v>
      </c>
      <c r="AM51" s="73">
        <v>143.97194551415947</v>
      </c>
      <c r="AN51" s="73">
        <v>6899.9398585895415</v>
      </c>
      <c r="AO51" s="73">
        <v>993.24166824907502</v>
      </c>
      <c r="AP51" s="73">
        <v>5628.3522727567533</v>
      </c>
      <c r="AQ51" s="73">
        <v>727.31960669710895</v>
      </c>
      <c r="AR51" s="73">
        <v>4955.3307042947363</v>
      </c>
      <c r="AS51" s="73">
        <v>0</v>
      </c>
      <c r="AT51" s="73">
        <v>73588.845011534242</v>
      </c>
      <c r="AU51" s="73">
        <v>3473.8034580760041</v>
      </c>
      <c r="AV51" s="73">
        <v>385.97817629585376</v>
      </c>
      <c r="AW51" s="73">
        <v>3859.7816343718587</v>
      </c>
      <c r="AX51" s="73">
        <v>0</v>
      </c>
      <c r="AY51" s="73">
        <v>3157.0416794785042</v>
      </c>
      <c r="AZ51" s="73">
        <v>0.31989539529972388</v>
      </c>
      <c r="BA51" s="73">
        <v>19317.445573413755</v>
      </c>
      <c r="BB51" s="73">
        <v>1.2547069520080247</v>
      </c>
      <c r="BC51" s="73">
        <v>196.08375336422009</v>
      </c>
      <c r="BD51" s="73">
        <v>3161.0027845171612</v>
      </c>
      <c r="BE51" s="73">
        <v>0.64795290705395259</v>
      </c>
      <c r="BF51" s="73">
        <v>0</v>
      </c>
      <c r="BG51" s="73">
        <v>305.02510102409104</v>
      </c>
      <c r="BH51" s="73">
        <v>30532.446319652259</v>
      </c>
      <c r="BI51" s="73">
        <v>25878.353103407062</v>
      </c>
      <c r="BJ51" s="73">
        <v>4654.0932162451982</v>
      </c>
      <c r="BK51" s="73">
        <v>0.56384826203547234</v>
      </c>
      <c r="BL51" s="73">
        <v>8.2107225840873668E-2</v>
      </c>
      <c r="BM51" s="73">
        <v>3.9251105024827355</v>
      </c>
      <c r="BN51" s="73">
        <v>49.456804338627734</v>
      </c>
      <c r="BO51" s="73">
        <v>8947.9397448851123</v>
      </c>
      <c r="BP51" s="73">
        <v>59.121719788829168</v>
      </c>
      <c r="BQ51" s="73">
        <v>79.4289034215182</v>
      </c>
      <c r="BR51" s="73">
        <v>12781.728404437137</v>
      </c>
      <c r="BS51" s="73">
        <v>568.10086852768302</v>
      </c>
      <c r="BT51" s="73">
        <v>1.8012485697805849</v>
      </c>
      <c r="BU51" s="73">
        <v>289.92999741587437</v>
      </c>
      <c r="BV51" s="73">
        <v>4.1020399996598282E-2</v>
      </c>
      <c r="BW51" s="73">
        <v>2190.5167455677074</v>
      </c>
      <c r="BX51" s="73">
        <v>18610.182740316639</v>
      </c>
      <c r="BY51" s="73">
        <v>0</v>
      </c>
      <c r="BZ51" s="73">
        <v>892.74060312872552</v>
      </c>
      <c r="CA51" s="73">
        <v>2941.9340110212438</v>
      </c>
      <c r="CB51" s="73">
        <v>0</v>
      </c>
      <c r="CC51" s="73">
        <v>10361.624729344574</v>
      </c>
      <c r="CD51" s="73">
        <v>71232.869779931876</v>
      </c>
      <c r="CE51" s="73">
        <v>2239.7001949263313</v>
      </c>
      <c r="CF51" s="73"/>
      <c r="CG51" s="40">
        <f t="shared" si="14"/>
        <v>-4.8807350640383054E-7</v>
      </c>
      <c r="CH51" s="40">
        <f t="shared" si="15"/>
        <v>-4.4067781634891322E-7</v>
      </c>
      <c r="CI51" s="40">
        <f t="shared" si="16"/>
        <v>-6.67816642836601E-7</v>
      </c>
      <c r="CJ51" s="40">
        <f t="shared" si="17"/>
        <v>7.2984560150171596E-4</v>
      </c>
      <c r="CK51" s="40">
        <f t="shared" si="18"/>
        <v>8.6128679623750232E-4</v>
      </c>
      <c r="CL51" s="40">
        <f t="shared" si="19"/>
        <v>-6.4753276979945406E-7</v>
      </c>
      <c r="CM51" s="40">
        <f t="shared" si="20"/>
        <v>-5.6643857294304566E-7</v>
      </c>
      <c r="CN51" s="78">
        <f t="shared" si="21"/>
        <v>-5.9460352850084166E-7</v>
      </c>
      <c r="CO51" s="78">
        <f t="shared" si="22"/>
        <v>-4.6378526298998846E-7</v>
      </c>
      <c r="CP51" s="78">
        <f t="shared" si="23"/>
        <v>-5.6851725041639985E-7</v>
      </c>
      <c r="CQ51" s="78">
        <f t="shared" si="24"/>
        <v>2.3752579546429549E-6</v>
      </c>
      <c r="CR51" s="77">
        <f t="shared" si="12"/>
        <v>-5.4848619316363027E-7</v>
      </c>
      <c r="CS51" s="77">
        <f t="shared" si="13"/>
        <v>-6.7278173616779613E-7</v>
      </c>
      <c r="CT51" s="78">
        <f t="shared" si="25"/>
        <v>-6.8649675614084813E-7</v>
      </c>
    </row>
    <row r="52" spans="1:98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90"/>
      <c r="Q52" s="90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90"/>
      <c r="CG52" s="90"/>
      <c r="CH52" s="90"/>
      <c r="CI52" s="90"/>
      <c r="CJ52" s="90"/>
      <c r="CK52" s="90"/>
      <c r="CL52" s="90"/>
      <c r="CM52" s="90"/>
      <c r="CR52" s="70"/>
      <c r="CS52" s="70"/>
    </row>
    <row r="53" spans="1:98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90"/>
      <c r="Q53" s="90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90"/>
      <c r="CG53" s="90"/>
      <c r="CH53" s="90"/>
      <c r="CI53" s="90"/>
      <c r="CJ53" s="90"/>
      <c r="CK53" s="90"/>
      <c r="CL53" s="90"/>
      <c r="CM53" s="90"/>
      <c r="CR53" s="70"/>
      <c r="CS53" s="70"/>
    </row>
    <row r="54" spans="1:98" x14ac:dyDescent="0.25">
      <c r="A54" s="90" t="s">
        <v>334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90"/>
      <c r="Q54" s="90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90"/>
      <c r="CG54" s="90"/>
      <c r="CH54" s="90"/>
      <c r="CI54" s="90"/>
      <c r="CJ54" s="90"/>
      <c r="CK54" s="90"/>
      <c r="CL54" s="90"/>
      <c r="CM54" s="90"/>
      <c r="CR54" s="70"/>
      <c r="CS54" s="70"/>
    </row>
    <row r="55" spans="1:98" x14ac:dyDescent="0.25">
      <c r="A55" s="90" t="s">
        <v>317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90"/>
      <c r="Q55" s="73" t="s">
        <v>317</v>
      </c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90"/>
      <c r="CG55" s="40">
        <f>(AB55-B55)/(B55+1E-50)</f>
        <v>0</v>
      </c>
      <c r="CH55" s="40">
        <f>(AR55-C55)/(C55+1E-50)</f>
        <v>0</v>
      </c>
      <c r="CI55" s="40">
        <f>(AW55-D55)/(D55+1E-50)</f>
        <v>0</v>
      </c>
      <c r="CJ55" s="40">
        <f>(BH55-E55)/(E55+1E-50)</f>
        <v>0</v>
      </c>
      <c r="CK55" s="40">
        <f>(BI55-F55)/(F55+1E-50)</f>
        <v>0</v>
      </c>
      <c r="CL55" s="40">
        <f>(BW55-G55)/(G55+1E-50)</f>
        <v>0</v>
      </c>
      <c r="CM55" s="40">
        <f>(CD55-H55)/(H55+1E-50)</f>
        <v>0</v>
      </c>
      <c r="CN55" s="78">
        <f>(V55-I55)/(I55+1E-50)</f>
        <v>0</v>
      </c>
      <c r="CO55" s="78">
        <f>(Y55-J55)/(J55+1E-50)</f>
        <v>0</v>
      </c>
      <c r="CP55" s="78">
        <f>(AI55-K55)/(K55+1E-50)</f>
        <v>0</v>
      </c>
      <c r="CQ55" s="78">
        <f>(AP55-L55)/(L55+1E-50)</f>
        <v>0</v>
      </c>
      <c r="CR55" s="77">
        <f>(T55-M55)/(M55+1E-50)</f>
        <v>0</v>
      </c>
      <c r="CS55" s="77">
        <f>(Z55-N55)/(N55+1E-50)</f>
        <v>0</v>
      </c>
      <c r="CT55" s="78">
        <f>(AQ55-O55)/(O55+1E-50)</f>
        <v>0</v>
      </c>
    </row>
    <row r="56" spans="1:98" x14ac:dyDescent="0.25">
      <c r="A56" s="90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90"/>
      <c r="Q56" s="90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90"/>
      <c r="CG56" s="90"/>
      <c r="CH56" s="90"/>
      <c r="CI56" s="90"/>
      <c r="CJ56" s="90"/>
      <c r="CK56" s="90"/>
      <c r="CL56" s="90"/>
      <c r="CM56" s="90"/>
      <c r="CR56" s="90"/>
      <c r="CS56" s="90"/>
    </row>
    <row r="57" spans="1:98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90"/>
      <c r="Q57" s="90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90"/>
      <c r="CG57" s="90"/>
      <c r="CH57" s="90"/>
      <c r="CI57" s="90"/>
      <c r="CJ57" s="90"/>
      <c r="CK57" s="90"/>
      <c r="CL57" s="90"/>
      <c r="CM57" s="90"/>
      <c r="CR57" s="90"/>
      <c r="CS57" s="90"/>
    </row>
    <row r="58" spans="1:98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90"/>
      <c r="Q58" s="90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90"/>
      <c r="CG58" s="90"/>
      <c r="CH58" s="90"/>
      <c r="CI58" s="90"/>
      <c r="CJ58" s="90"/>
      <c r="CK58" s="90"/>
      <c r="CL58" s="90"/>
      <c r="CM58" s="90"/>
      <c r="CR58" s="90"/>
      <c r="CS58" s="90"/>
    </row>
    <row r="59" spans="1:98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90"/>
      <c r="Q59" s="90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90"/>
      <c r="CG59" s="90"/>
      <c r="CH59" s="90"/>
      <c r="CI59" s="90"/>
      <c r="CJ59" s="90"/>
      <c r="CK59" s="90"/>
      <c r="CL59" s="90"/>
      <c r="CM59" s="90"/>
      <c r="CR59" s="90"/>
      <c r="CS59" s="90"/>
    </row>
    <row r="61" spans="1:98" x14ac:dyDescent="0.25">
      <c r="A61" s="2" t="s">
        <v>322</v>
      </c>
      <c r="B61" s="1">
        <f t="shared" ref="B61:H61" si="26">SUM(B3:B57)</f>
        <v>10275915.85083797</v>
      </c>
      <c r="C61" s="1">
        <f t="shared" si="26"/>
        <v>168797.55057699923</v>
      </c>
      <c r="D61" s="1">
        <f t="shared" si="26"/>
        <v>147585.4869900012</v>
      </c>
      <c r="E61" s="1">
        <f t="shared" si="26"/>
        <v>1051942.171462999</v>
      </c>
      <c r="F61" s="1">
        <f t="shared" si="26"/>
        <v>891476.41650299518</v>
      </c>
      <c r="G61" s="1">
        <f t="shared" si="26"/>
        <v>79477.787251999878</v>
      </c>
      <c r="H61" s="1">
        <f t="shared" si="26"/>
        <v>2426464.7922499771</v>
      </c>
      <c r="I61" s="1">
        <f t="shared" ref="I61:O61" si="27">SUM(I3:I57)</f>
        <v>77971.050037000576</v>
      </c>
      <c r="J61" s="1">
        <f t="shared" si="27"/>
        <v>22470.240283000043</v>
      </c>
      <c r="K61" s="1">
        <f t="shared" si="27"/>
        <v>138250.96866099982</v>
      </c>
      <c r="L61" s="1">
        <f t="shared" si="27"/>
        <v>139562.88485100056</v>
      </c>
      <c r="M61" s="1">
        <f t="shared" si="27"/>
        <v>23823.852329000052</v>
      </c>
      <c r="N61" s="1">
        <f t="shared" si="27"/>
        <v>12187.772640000099</v>
      </c>
      <c r="O61" s="1">
        <f t="shared" si="27"/>
        <v>22630.325409000019</v>
      </c>
      <c r="P61" s="90"/>
      <c r="Q61" s="90"/>
      <c r="R61" s="1">
        <f t="shared" ref="R61:AV61" si="28">SUM(R3:R57)</f>
        <v>181683.55256276397</v>
      </c>
      <c r="S61" s="1">
        <f t="shared" si="28"/>
        <v>31213.616389411476</v>
      </c>
      <c r="T61" s="1">
        <f t="shared" si="28"/>
        <v>23822.845211825814</v>
      </c>
      <c r="U61" s="1">
        <f t="shared" si="28"/>
        <v>77960.83290465684</v>
      </c>
      <c r="V61" s="1">
        <f t="shared" si="28"/>
        <v>77960.83290465684</v>
      </c>
      <c r="W61" s="1">
        <f t="shared" si="28"/>
        <v>51420.171973514683</v>
      </c>
      <c r="X61" s="1">
        <f t="shared" si="28"/>
        <v>5663.3390103157817</v>
      </c>
      <c r="Y61" s="1">
        <f t="shared" si="28"/>
        <v>22467.41681318247</v>
      </c>
      <c r="Z61" s="1">
        <f t="shared" si="28"/>
        <v>12187.259649564559</v>
      </c>
      <c r="AA61" s="1">
        <f t="shared" si="28"/>
        <v>257706.85966982518</v>
      </c>
      <c r="AB61" s="1">
        <f t="shared" si="28"/>
        <v>10275557.853345484</v>
      </c>
      <c r="AC61" s="1">
        <f t="shared" si="28"/>
        <v>76147.330091883414</v>
      </c>
      <c r="AD61" s="1">
        <f t="shared" si="28"/>
        <v>36398.812457466825</v>
      </c>
      <c r="AE61" s="1">
        <f t="shared" si="28"/>
        <v>18923.945182258649</v>
      </c>
      <c r="AF61" s="1">
        <f t="shared" si="28"/>
        <v>12504.446910580467</v>
      </c>
      <c r="AG61" s="1">
        <f t="shared" si="28"/>
        <v>21273.619238903841</v>
      </c>
      <c r="AH61" s="1">
        <f t="shared" si="28"/>
        <v>138234.57159458654</v>
      </c>
      <c r="AI61" s="1">
        <f t="shared" si="28"/>
        <v>138234.57159458654</v>
      </c>
      <c r="AJ61" s="1">
        <f t="shared" si="28"/>
        <v>1430277266.1990218</v>
      </c>
      <c r="AK61" s="1">
        <f t="shared" si="28"/>
        <v>0</v>
      </c>
      <c r="AL61" s="1">
        <f t="shared" si="28"/>
        <v>29667.235724659062</v>
      </c>
      <c r="AM61" s="1">
        <f t="shared" si="28"/>
        <v>5264.3406869058372</v>
      </c>
      <c r="AN61" s="1">
        <f t="shared" si="28"/>
        <v>239951.85147092261</v>
      </c>
      <c r="AO61" s="1">
        <f t="shared" si="28"/>
        <v>36261.786424052902</v>
      </c>
      <c r="AP61" s="1">
        <f t="shared" si="28"/>
        <v>139547.63075938873</v>
      </c>
      <c r="AQ61" s="1">
        <f t="shared" si="28"/>
        <v>22627.362114503794</v>
      </c>
      <c r="AR61" s="1">
        <f t="shared" si="28"/>
        <v>168791.61728205628</v>
      </c>
      <c r="AS61" s="1">
        <f t="shared" si="28"/>
        <v>0</v>
      </c>
      <c r="AT61" s="1">
        <f t="shared" si="28"/>
        <v>2504846.4224159829</v>
      </c>
      <c r="AU61" s="1">
        <f t="shared" si="28"/>
        <v>132819.80708079488</v>
      </c>
      <c r="AV61" s="1">
        <f t="shared" si="28"/>
        <v>14757.756968436302</v>
      </c>
      <c r="AW61" s="1">
        <f t="shared" ref="AW61:CE61" si="29">SUM(AW3:AW57)</f>
        <v>147577.56404923118</v>
      </c>
      <c r="AX61" s="1">
        <f t="shared" si="29"/>
        <v>0</v>
      </c>
      <c r="AY61" s="1">
        <f t="shared" si="29"/>
        <v>118154.13897189863</v>
      </c>
      <c r="AZ61" s="1">
        <f t="shared" si="29"/>
        <v>7.6232846699545149</v>
      </c>
      <c r="BA61" s="1">
        <f t="shared" si="29"/>
        <v>679199.38392431044</v>
      </c>
      <c r="BB61" s="1">
        <f t="shared" si="29"/>
        <v>18.698992671273505</v>
      </c>
      <c r="BC61" s="1">
        <f t="shared" si="29"/>
        <v>6006.1087816662284</v>
      </c>
      <c r="BD61" s="1">
        <f t="shared" si="29"/>
        <v>72771.558787183632</v>
      </c>
      <c r="BE61" s="1">
        <f t="shared" si="29"/>
        <v>11.756316815828574</v>
      </c>
      <c r="BF61" s="1">
        <f t="shared" si="29"/>
        <v>0</v>
      </c>
      <c r="BG61" s="1">
        <f t="shared" si="29"/>
        <v>6993.1259587998265</v>
      </c>
      <c r="BH61" s="1">
        <f t="shared" si="29"/>
        <v>1051931.9325497486</v>
      </c>
      <c r="BI61" s="1">
        <f t="shared" si="29"/>
        <v>891472.14312219666</v>
      </c>
      <c r="BJ61" s="1">
        <f t="shared" si="29"/>
        <v>160459.7894275522</v>
      </c>
      <c r="BK61" s="1">
        <f t="shared" si="29"/>
        <v>244.23530845723914</v>
      </c>
      <c r="BL61" s="1">
        <f t="shared" si="29"/>
        <v>3.3473365330136868</v>
      </c>
      <c r="BM61" s="1">
        <f t="shared" si="29"/>
        <v>4736.5342560868003</v>
      </c>
      <c r="BN61" s="1">
        <f t="shared" si="29"/>
        <v>2964.7119763806108</v>
      </c>
      <c r="BO61" s="1">
        <f t="shared" si="29"/>
        <v>324827.23959879077</v>
      </c>
      <c r="BP61" s="1">
        <f t="shared" si="29"/>
        <v>1592.3759288361027</v>
      </c>
      <c r="BQ61" s="1">
        <f t="shared" si="29"/>
        <v>1785.0568298393721</v>
      </c>
      <c r="BR61" s="1">
        <f t="shared" si="29"/>
        <v>464033.8815775711</v>
      </c>
      <c r="BS61" s="1">
        <f t="shared" si="29"/>
        <v>15217.234577125098</v>
      </c>
      <c r="BT61" s="1">
        <f t="shared" si="29"/>
        <v>69.170975045999214</v>
      </c>
      <c r="BU61" s="1">
        <f t="shared" si="29"/>
        <v>5402.5953223873239</v>
      </c>
      <c r="BV61" s="1">
        <f t="shared" si="29"/>
        <v>4.1218904614819714</v>
      </c>
      <c r="BW61" s="1">
        <f t="shared" si="29"/>
        <v>79474.167561513459</v>
      </c>
      <c r="BX61" s="1">
        <f t="shared" si="29"/>
        <v>645103.81206823338</v>
      </c>
      <c r="BY61" s="1">
        <f t="shared" si="29"/>
        <v>0</v>
      </c>
      <c r="BZ61" s="1">
        <f t="shared" si="29"/>
        <v>35309.885671719865</v>
      </c>
      <c r="CA61" s="1">
        <f t="shared" si="29"/>
        <v>104509.54902065109</v>
      </c>
      <c r="CB61" s="1"/>
      <c r="CC61" s="1">
        <f t="shared" si="29"/>
        <v>365087.58158559207</v>
      </c>
      <c r="CD61" s="1">
        <f t="shared" si="29"/>
        <v>2426379.5639758334</v>
      </c>
      <c r="CE61" s="1">
        <f t="shared" si="29"/>
        <v>78705.943607823603</v>
      </c>
      <c r="CF61" s="1"/>
      <c r="CG61" s="90"/>
      <c r="CH61" s="90"/>
      <c r="CI61" s="90"/>
      <c r="CJ61" s="90"/>
      <c r="CK61" s="90"/>
      <c r="CL61" s="90"/>
      <c r="CM61" s="90"/>
      <c r="CR61" s="90"/>
      <c r="CS61" s="90"/>
    </row>
    <row r="62" spans="1:98" x14ac:dyDescent="0.25">
      <c r="A62" s="90" t="s">
        <v>216</v>
      </c>
      <c r="B62" s="1">
        <f>SUM(B2:B51)</f>
        <v>10275915.85083797</v>
      </c>
      <c r="C62" s="1">
        <f t="shared" ref="C62:H62" si="30">SUM(C2:C51)</f>
        <v>168797.55057699923</v>
      </c>
      <c r="D62" s="1">
        <f t="shared" si="30"/>
        <v>147585.4869900012</v>
      </c>
      <c r="E62" s="1">
        <f t="shared" si="30"/>
        <v>1051942.171462999</v>
      </c>
      <c r="F62" s="1">
        <f t="shared" si="30"/>
        <v>891476.41650299518</v>
      </c>
      <c r="G62" s="1">
        <f t="shared" si="30"/>
        <v>79477.787251999878</v>
      </c>
      <c r="H62" s="1">
        <f t="shared" si="30"/>
        <v>2426464.7922499771</v>
      </c>
      <c r="I62" s="1">
        <f t="shared" ref="I62:O62" si="31">SUM(I2:I51)</f>
        <v>77971.050037000576</v>
      </c>
      <c r="J62" s="1">
        <f t="shared" si="31"/>
        <v>22470.240283000043</v>
      </c>
      <c r="K62" s="1">
        <f t="shared" si="31"/>
        <v>138250.96866099982</v>
      </c>
      <c r="L62" s="1">
        <f t="shared" si="31"/>
        <v>139562.88485100056</v>
      </c>
      <c r="M62" s="1">
        <f t="shared" si="31"/>
        <v>23823.852329000052</v>
      </c>
      <c r="N62" s="1">
        <f t="shared" si="31"/>
        <v>12187.772640000099</v>
      </c>
      <c r="O62" s="1">
        <f t="shared" si="31"/>
        <v>22630.325409000019</v>
      </c>
      <c r="P62" s="90"/>
      <c r="Q62" s="90"/>
      <c r="R62" s="1">
        <f>SUM(R2:R51)</f>
        <v>181683.55256276397</v>
      </c>
      <c r="S62" s="1">
        <f t="shared" ref="S62:CE62" si="32">SUM(S2:S51)</f>
        <v>31213.616389411476</v>
      </c>
      <c r="T62" s="1">
        <f t="shared" ref="T62:AV62" si="33">SUM(T2:T51)</f>
        <v>23822.845211825814</v>
      </c>
      <c r="U62" s="1">
        <f t="shared" si="33"/>
        <v>77960.83290465684</v>
      </c>
      <c r="V62" s="1">
        <f t="shared" si="33"/>
        <v>77960.83290465684</v>
      </c>
      <c r="W62" s="1">
        <f t="shared" si="33"/>
        <v>51420.171973514683</v>
      </c>
      <c r="X62" s="1">
        <f t="shared" si="33"/>
        <v>5663.3390103157817</v>
      </c>
      <c r="Y62" s="1">
        <f t="shared" si="33"/>
        <v>22467.41681318247</v>
      </c>
      <c r="Z62" s="1">
        <f t="shared" si="33"/>
        <v>12187.259649564559</v>
      </c>
      <c r="AA62" s="1">
        <f t="shared" si="33"/>
        <v>257706.85966982518</v>
      </c>
      <c r="AB62" s="1">
        <f t="shared" si="33"/>
        <v>10275557.853345484</v>
      </c>
      <c r="AC62" s="1">
        <f t="shared" si="33"/>
        <v>76147.330091883414</v>
      </c>
      <c r="AD62" s="1">
        <f t="shared" si="33"/>
        <v>36398.812457466825</v>
      </c>
      <c r="AE62" s="1">
        <f t="shared" si="33"/>
        <v>18923.945182258649</v>
      </c>
      <c r="AF62" s="1">
        <f t="shared" si="33"/>
        <v>12504.446910580467</v>
      </c>
      <c r="AG62" s="1">
        <f t="shared" si="33"/>
        <v>21273.619238903841</v>
      </c>
      <c r="AH62" s="1">
        <f t="shared" si="33"/>
        <v>138234.57159458654</v>
      </c>
      <c r="AI62" s="1">
        <f t="shared" si="33"/>
        <v>138234.57159458654</v>
      </c>
      <c r="AJ62" s="1">
        <f t="shared" si="33"/>
        <v>1430277266.1990218</v>
      </c>
      <c r="AK62" s="1">
        <f t="shared" si="33"/>
        <v>0</v>
      </c>
      <c r="AL62" s="1">
        <f t="shared" si="33"/>
        <v>29667.235724659062</v>
      </c>
      <c r="AM62" s="1">
        <f t="shared" si="33"/>
        <v>5264.3406869058372</v>
      </c>
      <c r="AN62" s="1">
        <f t="shared" si="33"/>
        <v>239951.85147092261</v>
      </c>
      <c r="AO62" s="1">
        <f t="shared" si="33"/>
        <v>36261.786424052902</v>
      </c>
      <c r="AP62" s="1">
        <f t="shared" si="33"/>
        <v>139547.63075938873</v>
      </c>
      <c r="AQ62" s="1">
        <f t="shared" si="33"/>
        <v>22627.362114503794</v>
      </c>
      <c r="AR62" s="1">
        <f t="shared" si="33"/>
        <v>168791.61728205628</v>
      </c>
      <c r="AS62" s="1">
        <f t="shared" si="33"/>
        <v>0</v>
      </c>
      <c r="AT62" s="1">
        <f t="shared" si="33"/>
        <v>2504846.4224159829</v>
      </c>
      <c r="AU62" s="1">
        <f t="shared" si="33"/>
        <v>132819.80708079488</v>
      </c>
      <c r="AV62" s="1">
        <f t="shared" si="33"/>
        <v>14757.756968436302</v>
      </c>
      <c r="AW62" s="1">
        <f t="shared" si="32"/>
        <v>147577.56404923118</v>
      </c>
      <c r="AX62" s="1">
        <f t="shared" si="32"/>
        <v>0</v>
      </c>
      <c r="AY62" s="1">
        <f t="shared" si="32"/>
        <v>118154.13897189863</v>
      </c>
      <c r="AZ62" s="1">
        <f t="shared" si="32"/>
        <v>7.6232846699545149</v>
      </c>
      <c r="BA62" s="1">
        <f t="shared" si="32"/>
        <v>679199.38392431044</v>
      </c>
      <c r="BB62" s="1">
        <f t="shared" si="32"/>
        <v>18.698992671273505</v>
      </c>
      <c r="BC62" s="1">
        <f t="shared" si="32"/>
        <v>6006.1087816662284</v>
      </c>
      <c r="BD62" s="1">
        <f t="shared" si="32"/>
        <v>72771.558787183632</v>
      </c>
      <c r="BE62" s="1">
        <f t="shared" si="32"/>
        <v>11.756316815828574</v>
      </c>
      <c r="BF62" s="1">
        <f t="shared" si="32"/>
        <v>0</v>
      </c>
      <c r="BG62" s="1">
        <f t="shared" si="32"/>
        <v>6993.1259587998265</v>
      </c>
      <c r="BH62" s="1">
        <f t="shared" si="32"/>
        <v>1051931.9325497486</v>
      </c>
      <c r="BI62" s="1">
        <f t="shared" si="32"/>
        <v>891472.14312219666</v>
      </c>
      <c r="BJ62" s="1">
        <f t="shared" si="32"/>
        <v>160459.7894275522</v>
      </c>
      <c r="BK62" s="1">
        <f t="shared" si="32"/>
        <v>244.23530845723914</v>
      </c>
      <c r="BL62" s="1">
        <f t="shared" si="32"/>
        <v>3.3473365330136868</v>
      </c>
      <c r="BM62" s="1">
        <f t="shared" si="32"/>
        <v>4736.5342560868003</v>
      </c>
      <c r="BN62" s="1">
        <f t="shared" si="32"/>
        <v>2964.7119763806108</v>
      </c>
      <c r="BO62" s="1">
        <f t="shared" si="32"/>
        <v>324827.23959879077</v>
      </c>
      <c r="BP62" s="1">
        <f t="shared" si="32"/>
        <v>1592.3759288361027</v>
      </c>
      <c r="BQ62" s="1">
        <f t="shared" si="32"/>
        <v>1785.0568298393721</v>
      </c>
      <c r="BR62" s="1">
        <f t="shared" si="32"/>
        <v>464033.8815775711</v>
      </c>
      <c r="BS62" s="1">
        <f t="shared" si="32"/>
        <v>15217.234577125098</v>
      </c>
      <c r="BT62" s="1">
        <f t="shared" si="32"/>
        <v>69.170975045999214</v>
      </c>
      <c r="BU62" s="1">
        <f t="shared" si="32"/>
        <v>5402.5953223873239</v>
      </c>
      <c r="BV62" s="1">
        <f t="shared" si="32"/>
        <v>4.1218904614819714</v>
      </c>
      <c r="BW62" s="1">
        <f t="shared" si="32"/>
        <v>79474.167561513459</v>
      </c>
      <c r="BX62" s="1">
        <f t="shared" si="32"/>
        <v>645103.81206823338</v>
      </c>
      <c r="BY62" s="1">
        <f t="shared" si="32"/>
        <v>0</v>
      </c>
      <c r="BZ62" s="1">
        <f t="shared" si="32"/>
        <v>35309.885671719865</v>
      </c>
      <c r="CA62" s="1">
        <f t="shared" si="32"/>
        <v>104509.54902065109</v>
      </c>
      <c r="CB62" s="1"/>
      <c r="CC62" s="1">
        <f t="shared" si="32"/>
        <v>365087.58158559207</v>
      </c>
      <c r="CD62" s="1">
        <f t="shared" si="32"/>
        <v>2426379.5639758334</v>
      </c>
      <c r="CE62" s="1">
        <f t="shared" si="32"/>
        <v>78705.943607823603</v>
      </c>
      <c r="CF62" s="66"/>
      <c r="CG62" s="90"/>
      <c r="CH62" s="90"/>
      <c r="CI62" s="90"/>
      <c r="CJ62" s="90"/>
      <c r="CK62" s="90"/>
      <c r="CL62" s="90"/>
      <c r="CM62" s="90"/>
      <c r="CR62" s="90"/>
      <c r="CS62" s="90"/>
    </row>
    <row r="63" spans="1:98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1557267.1934359982</v>
      </c>
      <c r="C63" s="73">
        <f t="shared" ref="C63:O63" si="34">+C3+C5+C8+C9+C11+C12+C14+C15+C16+C17+C18+C19+C20+C21+C22+C23+C24+C25+C26+C28+C30+C31+C33+C34+C35+C36+C37+C39+C40+C41+C42+C43+C44+C46+C47+C49+C50+C10</f>
        <v>25684.109448999992</v>
      </c>
      <c r="D63" s="73">
        <f t="shared" si="34"/>
        <v>27700.860092999941</v>
      </c>
      <c r="E63" s="73">
        <f t="shared" si="34"/>
        <v>164181.32757399941</v>
      </c>
      <c r="F63" s="73">
        <f t="shared" si="34"/>
        <v>139136.71822199973</v>
      </c>
      <c r="G63" s="73">
        <f t="shared" si="34"/>
        <v>13675.845752999945</v>
      </c>
      <c r="H63" s="73">
        <f t="shared" si="34"/>
        <v>369209.06527799973</v>
      </c>
      <c r="I63" s="73">
        <f t="shared" si="34"/>
        <v>12373.814456000016</v>
      </c>
      <c r="J63" s="73">
        <f t="shared" si="34"/>
        <v>4872.365924999991</v>
      </c>
      <c r="K63" s="73">
        <f t="shared" si="34"/>
        <v>21547.966081999959</v>
      </c>
      <c r="L63" s="73">
        <f t="shared" si="34"/>
        <v>17195.37683099999</v>
      </c>
      <c r="M63" s="73">
        <f t="shared" si="34"/>
        <v>3779.4099479999832</v>
      </c>
      <c r="N63" s="73">
        <f t="shared" si="34"/>
        <v>1561.8217619999939</v>
      </c>
      <c r="O63" s="73">
        <f t="shared" si="34"/>
        <v>3591.6633029999907</v>
      </c>
      <c r="P63" s="90"/>
      <c r="Q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R63" s="90"/>
      <c r="CS63" s="90"/>
    </row>
    <row r="64" spans="1:98" x14ac:dyDescent="0.25">
      <c r="A64" s="90"/>
      <c r="B64" s="90"/>
      <c r="C64" s="73"/>
      <c r="D64" s="90"/>
      <c r="E64" s="90"/>
      <c r="F64" s="90"/>
      <c r="G64" s="90"/>
      <c r="H64" s="90"/>
      <c r="M64" s="90"/>
      <c r="N64" s="90"/>
      <c r="P64" s="90"/>
      <c r="Q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R64" s="90"/>
      <c r="CS64" s="90"/>
    </row>
    <row r="65" spans="2:20" x14ac:dyDescent="0.25">
      <c r="B65" s="90"/>
      <c r="C65" s="73"/>
      <c r="D65" s="90"/>
      <c r="E65" s="90"/>
      <c r="F65" s="90"/>
      <c r="G65" s="90"/>
      <c r="H65" s="90"/>
      <c r="M65" s="90"/>
      <c r="N65" s="90"/>
      <c r="P65" s="90"/>
      <c r="Q65" s="87"/>
      <c r="S65" s="87"/>
      <c r="T65" s="87"/>
    </row>
    <row r="66" spans="2:20" x14ac:dyDescent="0.25">
      <c r="B66" s="73">
        <f>B62+'ptfire-rx'!B62</f>
        <v>21148985.609829225</v>
      </c>
      <c r="C66" s="73">
        <f>C62+'ptfire-rx'!C62</f>
        <v>346426.34840101446</v>
      </c>
      <c r="D66" s="73">
        <f>D62+'ptfire-rx'!D62</f>
        <v>330058.51404399297</v>
      </c>
      <c r="E66" s="73">
        <f>E62+'ptfire-rx'!E62</f>
        <v>2220742.0752420067</v>
      </c>
      <c r="F66" s="73">
        <f>F62+'ptfire-rx'!F62</f>
        <v>1893388.2944550805</v>
      </c>
      <c r="G66" s="73">
        <f>G62+'ptfire-rx'!G62</f>
        <v>171345.95443400688</v>
      </c>
      <c r="H66" s="73">
        <f>H62+'ptfire-rx'!H62</f>
        <v>5044229.5466998462</v>
      </c>
      <c r="M66" s="90"/>
      <c r="N66" s="90"/>
      <c r="P66" s="90"/>
      <c r="Q66" s="90"/>
      <c r="S66" s="90"/>
      <c r="T66" s="90"/>
    </row>
    <row r="67" spans="2:20" x14ac:dyDescent="0.25">
      <c r="B67" s="90"/>
      <c r="C67" s="73"/>
      <c r="D67" s="90"/>
      <c r="E67" s="90"/>
      <c r="F67" s="90"/>
      <c r="G67" s="90"/>
      <c r="H67" s="90"/>
      <c r="M67" s="90"/>
      <c r="N67" s="90"/>
      <c r="P67" s="90"/>
      <c r="Q67" s="90"/>
      <c r="S67" s="90"/>
      <c r="T67" s="90"/>
    </row>
    <row r="68" spans="2:20" x14ac:dyDescent="0.25">
      <c r="B68" s="90"/>
      <c r="C68" s="73"/>
      <c r="D68" s="90"/>
      <c r="E68" s="90"/>
      <c r="F68" s="90"/>
      <c r="G68" s="90"/>
      <c r="H68" s="90"/>
      <c r="M68" s="90"/>
      <c r="N68" s="90"/>
      <c r="P68" s="90"/>
      <c r="Q68" s="90"/>
      <c r="S68" s="90"/>
      <c r="T68" s="90"/>
    </row>
    <row r="69" spans="2:20" x14ac:dyDescent="0.25">
      <c r="B69" s="90"/>
      <c r="C69" s="73"/>
      <c r="D69" s="90"/>
      <c r="E69" s="90"/>
      <c r="F69" s="90"/>
      <c r="G69" s="90"/>
      <c r="H69" s="90"/>
      <c r="M69" s="90"/>
      <c r="N69" s="90"/>
      <c r="P69" s="90"/>
      <c r="Q69" s="90"/>
      <c r="S69" s="90"/>
      <c r="T69" s="90"/>
    </row>
    <row r="70" spans="2:20" x14ac:dyDescent="0.25">
      <c r="B70" s="90"/>
      <c r="C70" s="73"/>
      <c r="D70" s="90"/>
      <c r="E70" s="90"/>
      <c r="F70" s="90"/>
      <c r="G70" s="90"/>
      <c r="H70" s="90"/>
      <c r="M70" s="90"/>
      <c r="N70" s="90"/>
      <c r="P70" s="90"/>
      <c r="Q70" s="90"/>
      <c r="S70" s="90"/>
      <c r="T70" s="90"/>
    </row>
    <row r="71" spans="2:20" x14ac:dyDescent="0.25">
      <c r="B71" s="90"/>
      <c r="C71" s="73"/>
      <c r="D71" s="90"/>
      <c r="E71" s="90"/>
      <c r="F71" s="90"/>
      <c r="G71" s="90"/>
      <c r="H71" s="90"/>
      <c r="M71" s="90"/>
      <c r="N71" s="90"/>
      <c r="P71" s="90"/>
      <c r="Q71" s="90"/>
      <c r="S71" s="90"/>
      <c r="T71" s="90"/>
    </row>
    <row r="72" spans="2:20" x14ac:dyDescent="0.25">
      <c r="B72" s="90"/>
      <c r="C72" s="73"/>
      <c r="D72" s="90"/>
      <c r="E72" s="90"/>
      <c r="F72" s="90"/>
      <c r="G72" s="90"/>
      <c r="H72" s="90"/>
      <c r="M72" s="90"/>
      <c r="N72" s="90"/>
      <c r="P72" s="90"/>
      <c r="Q72" s="90"/>
      <c r="S72" s="90"/>
      <c r="T72" s="90"/>
    </row>
    <row r="73" spans="2:20" x14ac:dyDescent="0.25">
      <c r="B73" s="90"/>
      <c r="C73" s="73"/>
      <c r="D73" s="90"/>
      <c r="E73" s="90"/>
      <c r="F73" s="90"/>
      <c r="G73" s="90"/>
      <c r="H73" s="90"/>
      <c r="M73" s="90"/>
      <c r="N73" s="90"/>
      <c r="P73" s="90"/>
      <c r="Q73" s="90"/>
      <c r="S73" s="90"/>
      <c r="T73" s="90"/>
    </row>
    <row r="74" spans="2:20" x14ac:dyDescent="0.25">
      <c r="B74" s="90"/>
      <c r="C74" s="73"/>
      <c r="D74" s="90"/>
      <c r="E74" s="90"/>
      <c r="F74" s="90"/>
      <c r="G74" s="90"/>
      <c r="H74" s="90"/>
      <c r="M74" s="90"/>
      <c r="N74" s="90"/>
      <c r="P74" s="90"/>
      <c r="Q74" s="90"/>
      <c r="S74" s="90"/>
      <c r="T74" s="90"/>
    </row>
    <row r="75" spans="2:20" x14ac:dyDescent="0.25">
      <c r="B75" s="90"/>
      <c r="C75" s="73"/>
      <c r="D75" s="90"/>
      <c r="E75" s="90"/>
      <c r="F75" s="90"/>
      <c r="G75" s="90"/>
      <c r="H75" s="90"/>
      <c r="M75" s="90"/>
      <c r="N75" s="90"/>
      <c r="P75" s="90"/>
      <c r="Q75" s="90"/>
      <c r="S75" s="90"/>
      <c r="T75" s="90"/>
    </row>
    <row r="76" spans="2:20" x14ac:dyDescent="0.25">
      <c r="B76" s="90"/>
      <c r="C76" s="73"/>
      <c r="D76" s="90"/>
      <c r="E76" s="90"/>
      <c r="F76" s="90"/>
      <c r="G76" s="90"/>
      <c r="H76" s="90"/>
      <c r="M76" s="90"/>
      <c r="N76" s="90"/>
      <c r="P76" s="90"/>
      <c r="Q76" s="90"/>
      <c r="S76" s="90"/>
      <c r="T76" s="90"/>
    </row>
    <row r="77" spans="2:20" x14ac:dyDescent="0.25">
      <c r="B77" s="90"/>
      <c r="C77" s="73"/>
      <c r="D77" s="90"/>
      <c r="E77" s="90"/>
      <c r="F77" s="90"/>
      <c r="G77" s="90"/>
      <c r="H77" s="90"/>
      <c r="M77" s="90"/>
      <c r="N77" s="90"/>
      <c r="P77" s="90"/>
      <c r="Q77" s="90"/>
      <c r="S77" s="90"/>
      <c r="T77" s="90"/>
    </row>
    <row r="78" spans="2:20" x14ac:dyDescent="0.25">
      <c r="B78" s="90"/>
      <c r="C78" s="73"/>
      <c r="D78" s="90"/>
      <c r="E78" s="90"/>
      <c r="F78" s="90"/>
      <c r="G78" s="90"/>
      <c r="H78" s="90"/>
      <c r="M78" s="90"/>
      <c r="N78" s="90"/>
      <c r="P78" s="90"/>
      <c r="Q78" s="90"/>
      <c r="S78" s="90"/>
      <c r="T78" s="90"/>
    </row>
    <row r="79" spans="2:20" x14ac:dyDescent="0.25">
      <c r="B79" s="90"/>
      <c r="C79" s="73"/>
      <c r="D79" s="90"/>
      <c r="E79" s="90"/>
      <c r="F79" s="90"/>
      <c r="G79" s="90"/>
      <c r="H79" s="90"/>
      <c r="M79" s="90"/>
      <c r="N79" s="90"/>
      <c r="P79" s="90"/>
      <c r="Q79" s="90"/>
      <c r="S79" s="90"/>
      <c r="T79" s="90"/>
    </row>
    <row r="80" spans="2:20" x14ac:dyDescent="0.25">
      <c r="B80" s="90"/>
      <c r="C80" s="73"/>
      <c r="D80" s="90"/>
      <c r="E80" s="90"/>
      <c r="F80" s="90"/>
      <c r="G80" s="90"/>
      <c r="H80" s="90"/>
      <c r="M80" s="90"/>
      <c r="N80" s="90"/>
      <c r="P80" s="90"/>
      <c r="Q80" s="90"/>
      <c r="S80" s="90"/>
      <c r="T80" s="90"/>
    </row>
    <row r="81" spans="3:3" x14ac:dyDescent="0.25">
      <c r="C81" s="73"/>
    </row>
    <row r="82" spans="3:3" x14ac:dyDescent="0.25">
      <c r="C82" s="73"/>
    </row>
    <row r="83" spans="3:3" x14ac:dyDescent="0.25">
      <c r="C83" s="73"/>
    </row>
    <row r="84" spans="3:3" x14ac:dyDescent="0.25">
      <c r="C84" s="73"/>
    </row>
    <row r="85" spans="3:3" x14ac:dyDescent="0.25">
      <c r="C85" s="73"/>
    </row>
    <row r="86" spans="3:3" x14ac:dyDescent="0.25">
      <c r="C86" s="73"/>
    </row>
    <row r="87" spans="3:3" x14ac:dyDescent="0.25">
      <c r="C87" s="73"/>
    </row>
    <row r="88" spans="3:3" x14ac:dyDescent="0.25">
      <c r="C88" s="73"/>
    </row>
    <row r="89" spans="3:3" x14ac:dyDescent="0.25">
      <c r="C89" s="73"/>
    </row>
    <row r="90" spans="3:3" x14ac:dyDescent="0.25">
      <c r="C90" s="73"/>
    </row>
    <row r="91" spans="3:3" x14ac:dyDescent="0.25">
      <c r="C91" s="73"/>
    </row>
    <row r="92" spans="3:3" x14ac:dyDescent="0.25">
      <c r="C92" s="73"/>
    </row>
    <row r="93" spans="3:3" x14ac:dyDescent="0.25">
      <c r="C93" s="73"/>
    </row>
    <row r="94" spans="3:3" x14ac:dyDescent="0.25">
      <c r="C94" s="73"/>
    </row>
    <row r="95" spans="3:3" x14ac:dyDescent="0.25">
      <c r="C95" s="73"/>
    </row>
    <row r="96" spans="3:3" x14ac:dyDescent="0.25">
      <c r="C96" s="73"/>
    </row>
    <row r="97" spans="3:3" x14ac:dyDescent="0.25">
      <c r="C97" s="73"/>
    </row>
    <row r="98" spans="3:3" x14ac:dyDescent="0.25">
      <c r="C98" s="73"/>
    </row>
    <row r="99" spans="3:3" x14ac:dyDescent="0.25">
      <c r="C99" s="73"/>
    </row>
    <row r="100" spans="3:3" x14ac:dyDescent="0.25">
      <c r="C100" s="73"/>
    </row>
    <row r="101" spans="3:3" x14ac:dyDescent="0.25">
      <c r="C101" s="73"/>
    </row>
    <row r="102" spans="3:3" x14ac:dyDescent="0.25">
      <c r="C102" s="73"/>
    </row>
    <row r="103" spans="3:3" x14ac:dyDescent="0.25">
      <c r="C103" s="73"/>
    </row>
    <row r="104" spans="3:3" x14ac:dyDescent="0.25">
      <c r="C104" s="73"/>
    </row>
    <row r="105" spans="3:3" x14ac:dyDescent="0.25">
      <c r="C105" s="73"/>
    </row>
    <row r="106" spans="3:3" x14ac:dyDescent="0.25">
      <c r="C106" s="73"/>
    </row>
    <row r="107" spans="3:3" x14ac:dyDescent="0.25">
      <c r="C107" s="73"/>
    </row>
    <row r="108" spans="3:3" x14ac:dyDescent="0.25">
      <c r="C108" s="73"/>
    </row>
    <row r="109" spans="3:3" x14ac:dyDescent="0.25">
      <c r="C109" s="73"/>
    </row>
    <row r="110" spans="3:3" x14ac:dyDescent="0.25">
      <c r="C110" s="73"/>
    </row>
    <row r="111" spans="3:3" x14ac:dyDescent="0.25">
      <c r="C111" s="73"/>
    </row>
    <row r="112" spans="3:3" x14ac:dyDescent="0.25">
      <c r="C112" s="73"/>
    </row>
    <row r="113" spans="3:3" x14ac:dyDescent="0.25">
      <c r="C113" s="73"/>
    </row>
    <row r="114" spans="3:3" x14ac:dyDescent="0.25">
      <c r="C114" s="7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D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2" sqref="K32"/>
    </sheetView>
  </sheetViews>
  <sheetFormatPr defaultColWidth="9.140625" defaultRowHeight="15" x14ac:dyDescent="0.25"/>
  <cols>
    <col min="1" max="1" width="20.7109375" style="72" bestFit="1" customWidth="1"/>
    <col min="2" max="2" width="10.140625" style="73" customWidth="1"/>
    <col min="3" max="7" width="9.140625" style="73"/>
    <col min="8" max="8" width="10.28515625" style="73" bestFit="1" customWidth="1"/>
    <col min="9" max="9" width="9.140625" style="21"/>
    <col min="10" max="10" width="20.7109375" style="21" customWidth="1"/>
    <col min="11" max="11" width="7.7109375" style="73" bestFit="1" customWidth="1"/>
    <col min="12" max="13" width="6.7109375" style="19" bestFit="1" customWidth="1"/>
    <col min="14" max="14" width="14.5703125" style="19" bestFit="1" customWidth="1"/>
    <col min="15" max="15" width="6.7109375" style="19" bestFit="1" customWidth="1"/>
    <col min="16" max="16" width="5.42578125" style="73" bestFit="1" customWidth="1"/>
    <col min="17" max="17" width="6.7109375" style="19" bestFit="1" customWidth="1"/>
    <col min="18" max="18" width="7.7109375" style="19" bestFit="1" customWidth="1"/>
    <col min="19" max="19" width="9.28515625" style="19" bestFit="1" customWidth="1"/>
    <col min="20" max="22" width="6.7109375" style="19" bestFit="1" customWidth="1"/>
    <col min="23" max="23" width="5.85546875" style="19" bestFit="1" customWidth="1"/>
    <col min="24" max="24" width="7.7109375" style="73" bestFit="1" customWidth="1"/>
    <col min="25" max="25" width="7.7109375" style="19" bestFit="1" customWidth="1"/>
    <col min="26" max="26" width="15.42578125" style="19" bestFit="1" customWidth="1"/>
    <col min="27" max="27" width="12.7109375" style="19" bestFit="1" customWidth="1"/>
    <col min="28" max="28" width="6.5703125" style="19" bestFit="1" customWidth="1"/>
    <col min="29" max="29" width="6.7109375" style="19" bestFit="1" customWidth="1"/>
    <col min="30" max="30" width="5.7109375" style="19" bestFit="1" customWidth="1"/>
    <col min="31" max="31" width="5.7109375" style="73" bestFit="1" customWidth="1"/>
    <col min="32" max="32" width="6.7109375" style="19" bestFit="1" customWidth="1"/>
    <col min="33" max="33" width="7.7109375" style="19" bestFit="1" customWidth="1"/>
    <col min="34" max="34" width="6.140625" style="19" bestFit="1" customWidth="1"/>
    <col min="35" max="35" width="7.7109375" style="19" bestFit="1" customWidth="1"/>
    <col min="36" max="36" width="10" style="19" bestFit="1" customWidth="1"/>
    <col min="37" max="37" width="9.28515625" style="73" bestFit="1" customWidth="1"/>
    <col min="38" max="38" width="7.7109375" style="19" bestFit="1" customWidth="1"/>
    <col min="39" max="39" width="6.7109375" style="19" bestFit="1" customWidth="1"/>
    <col min="40" max="40" width="7.7109375" style="19" bestFit="1" customWidth="1"/>
    <col min="41" max="41" width="6" style="19" bestFit="1" customWidth="1"/>
    <col min="42" max="42" width="7.7109375" style="19" bestFit="1" customWidth="1"/>
    <col min="43" max="43" width="4.28515625" style="19" bestFit="1" customWidth="1"/>
    <col min="44" max="44" width="7.7109375" style="19" bestFit="1" customWidth="1"/>
    <col min="45" max="46" width="5.7109375" style="19" bestFit="1" customWidth="1"/>
    <col min="47" max="47" width="6.7109375" style="19" bestFit="1" customWidth="1"/>
    <col min="48" max="48" width="4.140625" style="19" bestFit="1" customWidth="1"/>
    <col min="49" max="49" width="5.85546875" style="19" bestFit="1" customWidth="1"/>
    <col min="50" max="50" width="5.7109375" style="19" bestFit="1" customWidth="1"/>
    <col min="51" max="53" width="7.7109375" style="19" bestFit="1" customWidth="1"/>
    <col min="54" max="54" width="5.140625" style="19" bestFit="1" customWidth="1"/>
    <col min="55" max="55" width="5.28515625" style="19" bestFit="1" customWidth="1"/>
    <col min="56" max="56" width="8.7109375" style="19" bestFit="1" customWidth="1"/>
    <col min="57" max="57" width="4.85546875" style="19" bestFit="1" customWidth="1"/>
    <col min="58" max="58" width="7.85546875" style="19" bestFit="1" customWidth="1"/>
    <col min="59" max="59" width="5.85546875" style="19" bestFit="1" customWidth="1"/>
    <col min="60" max="60" width="6" style="19" bestFit="1" customWidth="1"/>
    <col min="61" max="61" width="7.7109375" style="19" bestFit="1" customWidth="1"/>
    <col min="62" max="62" width="6.7109375" style="19" bestFit="1" customWidth="1"/>
    <col min="63" max="63" width="4.140625" style="19" bestFit="1" customWidth="1"/>
    <col min="64" max="64" width="5.7109375" style="19" bestFit="1" customWidth="1"/>
    <col min="65" max="65" width="3.85546875" style="19" bestFit="1" customWidth="1"/>
    <col min="66" max="66" width="6.7109375" style="19" bestFit="1" customWidth="1"/>
    <col min="67" max="67" width="8" style="19" bestFit="1" customWidth="1"/>
    <col min="68" max="68" width="5.28515625" style="19" bestFit="1" customWidth="1"/>
    <col min="69" max="70" width="6.7109375" style="19" bestFit="1" customWidth="1"/>
    <col min="71" max="71" width="4.85546875" style="73" bestFit="1" customWidth="1"/>
    <col min="72" max="72" width="6.7109375" style="19" bestFit="1" customWidth="1"/>
    <col min="73" max="73" width="9.28515625" style="19" bestFit="1" customWidth="1"/>
    <col min="74" max="74" width="7.140625" style="19" customWidth="1"/>
    <col min="75" max="75" width="7.7109375" style="19" customWidth="1"/>
    <col min="76" max="76" width="10.28515625" style="21" bestFit="1" customWidth="1"/>
    <col min="77" max="80" width="9.140625" style="21"/>
    <col min="81" max="81" width="8.5703125" style="21" customWidth="1"/>
    <col min="82" max="16384" width="9.140625" style="21"/>
  </cols>
  <sheetData>
    <row r="1" spans="1:82" x14ac:dyDescent="0.25">
      <c r="A1" s="90"/>
      <c r="B1" s="73" t="s">
        <v>338</v>
      </c>
      <c r="I1" s="90"/>
      <c r="J1" s="90" t="s">
        <v>377</v>
      </c>
      <c r="L1" s="73"/>
      <c r="M1" s="73"/>
      <c r="N1" s="73"/>
      <c r="O1" s="73"/>
      <c r="Q1" s="73"/>
      <c r="R1" s="73"/>
      <c r="S1" s="73"/>
      <c r="T1" s="73"/>
      <c r="U1" s="73"/>
      <c r="V1" s="73"/>
      <c r="W1" s="73"/>
      <c r="Y1" s="73"/>
      <c r="Z1" s="73"/>
      <c r="AA1" s="73"/>
      <c r="AB1" s="73"/>
      <c r="AC1" s="73"/>
      <c r="AD1" s="73"/>
      <c r="AF1" s="73"/>
      <c r="AG1" s="73"/>
      <c r="AH1" s="73"/>
      <c r="AI1" s="73"/>
      <c r="AJ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T1" s="73"/>
      <c r="BU1" s="73"/>
      <c r="BV1" s="73"/>
      <c r="BW1" s="73"/>
      <c r="BX1" s="90" t="s">
        <v>298</v>
      </c>
      <c r="BY1" s="90"/>
      <c r="BZ1" s="90"/>
      <c r="CA1" s="90"/>
      <c r="CB1" s="90"/>
      <c r="CC1" s="90"/>
      <c r="CD1" s="90"/>
    </row>
    <row r="2" spans="1:82" x14ac:dyDescent="0.25">
      <c r="A2" s="65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90"/>
      <c r="J2" s="90" t="s">
        <v>307</v>
      </c>
      <c r="K2" s="73" t="s">
        <v>308</v>
      </c>
      <c r="L2" s="73" t="s">
        <v>35</v>
      </c>
      <c r="M2" s="73" t="s">
        <v>39</v>
      </c>
      <c r="N2" s="73" t="s">
        <v>41</v>
      </c>
      <c r="O2" s="73" t="s">
        <v>43</v>
      </c>
      <c r="P2" s="73" t="s">
        <v>309</v>
      </c>
      <c r="Q2" s="73" t="s">
        <v>45</v>
      </c>
      <c r="R2" s="73" t="s">
        <v>49</v>
      </c>
      <c r="S2" s="73" t="s">
        <v>53</v>
      </c>
      <c r="T2" s="73" t="s">
        <v>55</v>
      </c>
      <c r="U2" s="73" t="s">
        <v>57</v>
      </c>
      <c r="V2" s="73" t="s">
        <v>59</v>
      </c>
      <c r="W2" s="73" t="s">
        <v>61</v>
      </c>
      <c r="X2" s="73" t="s">
        <v>310</v>
      </c>
      <c r="Y2" s="73" t="s">
        <v>63</v>
      </c>
      <c r="Z2" s="73" t="s">
        <v>65</v>
      </c>
      <c r="AA2" s="73" t="s">
        <v>378</v>
      </c>
      <c r="AB2" s="73" t="s">
        <v>69</v>
      </c>
      <c r="AC2" s="73" t="s">
        <v>71</v>
      </c>
      <c r="AD2" s="73" t="s">
        <v>73</v>
      </c>
      <c r="AE2" s="73" t="s">
        <v>311</v>
      </c>
      <c r="AF2" s="73" t="s">
        <v>75</v>
      </c>
      <c r="AG2" s="73" t="s">
        <v>77</v>
      </c>
      <c r="AH2" s="73" t="s">
        <v>79</v>
      </c>
      <c r="AI2" s="73" t="s">
        <v>81</v>
      </c>
      <c r="AJ2" s="73" t="s">
        <v>83</v>
      </c>
      <c r="AK2" s="73" t="s">
        <v>312</v>
      </c>
      <c r="AL2" s="73" t="s">
        <v>85</v>
      </c>
      <c r="AM2" s="73" t="s">
        <v>87</v>
      </c>
      <c r="AN2" s="73" t="s">
        <v>160</v>
      </c>
      <c r="AO2" s="73" t="s">
        <v>91</v>
      </c>
      <c r="AP2" s="73" t="s">
        <v>93</v>
      </c>
      <c r="AQ2" s="73" t="s">
        <v>95</v>
      </c>
      <c r="AR2" s="73" t="s">
        <v>97</v>
      </c>
      <c r="AS2" s="73" t="s">
        <v>99</v>
      </c>
      <c r="AT2" s="73" t="s">
        <v>101</v>
      </c>
      <c r="AU2" s="73" t="s">
        <v>103</v>
      </c>
      <c r="AV2" s="73" t="s">
        <v>105</v>
      </c>
      <c r="AW2" s="73" t="s">
        <v>107</v>
      </c>
      <c r="AX2" s="73" t="s">
        <v>109</v>
      </c>
      <c r="AY2" s="73" t="s">
        <v>161</v>
      </c>
      <c r="AZ2" s="73" t="s">
        <v>162</v>
      </c>
      <c r="BA2" s="73" t="s">
        <v>111</v>
      </c>
      <c r="BB2" s="73" t="s">
        <v>113</v>
      </c>
      <c r="BC2" s="73" t="s">
        <v>115</v>
      </c>
      <c r="BD2" s="73" t="s">
        <v>117</v>
      </c>
      <c r="BE2" s="73" t="s">
        <v>119</v>
      </c>
      <c r="BF2" s="73" t="s">
        <v>121</v>
      </c>
      <c r="BG2" s="73" t="s">
        <v>123</v>
      </c>
      <c r="BH2" s="73" t="s">
        <v>125</v>
      </c>
      <c r="BI2" s="73" t="s">
        <v>127</v>
      </c>
      <c r="BJ2" s="73" t="s">
        <v>129</v>
      </c>
      <c r="BK2" s="73" t="s">
        <v>131</v>
      </c>
      <c r="BL2" s="73" t="s">
        <v>133</v>
      </c>
      <c r="BM2" s="73" t="s">
        <v>135</v>
      </c>
      <c r="BN2" s="73" t="s">
        <v>139</v>
      </c>
      <c r="BO2" s="73" t="s">
        <v>141</v>
      </c>
      <c r="BP2" s="73" t="s">
        <v>143</v>
      </c>
      <c r="BQ2" s="73" t="s">
        <v>145</v>
      </c>
      <c r="BR2" s="73" t="s">
        <v>147</v>
      </c>
      <c r="BS2" s="73" t="s">
        <v>149</v>
      </c>
      <c r="BT2" s="24" t="s">
        <v>151</v>
      </c>
      <c r="BU2" s="73" t="s">
        <v>153</v>
      </c>
      <c r="BV2" s="73" t="s">
        <v>155</v>
      </c>
      <c r="BW2" s="73"/>
      <c r="BX2" s="73" t="s">
        <v>53</v>
      </c>
      <c r="BY2" s="73" t="s">
        <v>81</v>
      </c>
      <c r="BZ2" s="73" t="s">
        <v>160</v>
      </c>
      <c r="CA2" s="73" t="s">
        <v>161</v>
      </c>
      <c r="CB2" s="73" t="s">
        <v>162</v>
      </c>
      <c r="CC2" s="73" t="s">
        <v>139</v>
      </c>
      <c r="CD2" s="73" t="s">
        <v>163</v>
      </c>
    </row>
    <row r="3" spans="1:82" s="72" customFormat="1" x14ac:dyDescent="0.25">
      <c r="A3" s="87" t="s">
        <v>317</v>
      </c>
      <c r="B3" s="73">
        <v>1636.9972513812299</v>
      </c>
      <c r="C3" s="73">
        <v>13.5762980525282</v>
      </c>
      <c r="D3" s="73">
        <v>113.843086154015</v>
      </c>
      <c r="E3" s="73">
        <v>197.89761123314801</v>
      </c>
      <c r="F3" s="73">
        <v>149.88037930634599</v>
      </c>
      <c r="G3" s="73">
        <v>13.310222461551801</v>
      </c>
      <c r="H3" s="73">
        <v>299.65693029344999</v>
      </c>
      <c r="I3" s="90"/>
      <c r="J3" s="90" t="s">
        <v>317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73">
        <v>0</v>
      </c>
      <c r="S3" s="73">
        <v>0</v>
      </c>
      <c r="T3" s="73">
        <v>0</v>
      </c>
      <c r="U3" s="73">
        <v>0</v>
      </c>
      <c r="V3" s="73">
        <v>0</v>
      </c>
      <c r="W3" s="73">
        <v>0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0</v>
      </c>
      <c r="AE3" s="73">
        <v>0</v>
      </c>
      <c r="AF3" s="73">
        <v>0</v>
      </c>
      <c r="AG3" s="73">
        <v>0</v>
      </c>
      <c r="AH3" s="73">
        <v>0</v>
      </c>
      <c r="AI3" s="73">
        <v>0</v>
      </c>
      <c r="AJ3" s="73">
        <v>0</v>
      </c>
      <c r="AK3" s="73">
        <v>0</v>
      </c>
      <c r="AL3" s="73">
        <v>0</v>
      </c>
      <c r="AM3" s="73">
        <v>0</v>
      </c>
      <c r="AN3" s="73">
        <v>0</v>
      </c>
      <c r="AO3" s="73">
        <v>0</v>
      </c>
      <c r="AP3" s="73">
        <v>0</v>
      </c>
      <c r="AQ3" s="73">
        <v>0</v>
      </c>
      <c r="AR3" s="73">
        <v>0</v>
      </c>
      <c r="AS3" s="73">
        <v>0</v>
      </c>
      <c r="AT3" s="73">
        <v>0</v>
      </c>
      <c r="AU3" s="73">
        <v>0</v>
      </c>
      <c r="AV3" s="73">
        <v>0</v>
      </c>
      <c r="AW3" s="73">
        <v>0</v>
      </c>
      <c r="AX3" s="73">
        <v>0</v>
      </c>
      <c r="AY3" s="73">
        <v>0</v>
      </c>
      <c r="AZ3" s="73">
        <v>0</v>
      </c>
      <c r="BA3" s="73">
        <v>0</v>
      </c>
      <c r="BB3" s="73">
        <v>0</v>
      </c>
      <c r="BC3" s="73">
        <v>0</v>
      </c>
      <c r="BD3" s="73">
        <v>0</v>
      </c>
      <c r="BE3" s="73">
        <v>0</v>
      </c>
      <c r="BF3" s="73">
        <v>0</v>
      </c>
      <c r="BG3" s="73">
        <v>0</v>
      </c>
      <c r="BH3" s="73">
        <v>0</v>
      </c>
      <c r="BI3" s="73">
        <v>0</v>
      </c>
      <c r="BJ3" s="73">
        <v>0</v>
      </c>
      <c r="BK3" s="73">
        <v>0</v>
      </c>
      <c r="BL3" s="73">
        <v>0</v>
      </c>
      <c r="BM3" s="73">
        <v>0</v>
      </c>
      <c r="BN3" s="73">
        <v>0</v>
      </c>
      <c r="BO3" s="73">
        <v>0</v>
      </c>
      <c r="BP3" s="73">
        <v>0</v>
      </c>
      <c r="BQ3" s="73">
        <v>0</v>
      </c>
      <c r="BR3" s="73">
        <v>0</v>
      </c>
      <c r="BS3" s="73">
        <v>0</v>
      </c>
      <c r="BT3" s="73">
        <v>0</v>
      </c>
      <c r="BU3" s="73">
        <v>0</v>
      </c>
      <c r="BV3" s="73">
        <v>0</v>
      </c>
      <c r="BW3" s="73"/>
      <c r="BX3" s="66">
        <f t="shared" ref="BX3:BX6" si="0">IF(B3&lt;&gt;0,(S3-B3)/B3,"")</f>
        <v>-1</v>
      </c>
      <c r="BY3" s="66">
        <f t="shared" ref="BY3:BY6" si="1">IF(C3&lt;&gt;0,(AI3-C3)/C3,"")</f>
        <v>-1</v>
      </c>
      <c r="BZ3" s="66">
        <f t="shared" ref="BZ3:BZ6" si="2">IF(D3&lt;&gt;0,(AN3-D3)/D3,"")</f>
        <v>-1</v>
      </c>
      <c r="CA3" s="66">
        <f t="shared" ref="CA3:CA6" si="3">IF(E3&lt;&gt;0,(AY3-E3)/E3,"")</f>
        <v>-1</v>
      </c>
      <c r="CB3" s="66">
        <f t="shared" ref="CB3:CB6" si="4">IF(F3&lt;&gt;0,(AZ3-F3)/F3,"")</f>
        <v>-1</v>
      </c>
      <c r="CC3" s="66">
        <f t="shared" ref="CC3:CC6" si="5">IF(G3&lt;&gt;0,(BN3-G3)/G3,"")</f>
        <v>-1</v>
      </c>
      <c r="CD3" s="66">
        <f t="shared" ref="CD3:CD6" si="6">IF(H3&lt;&gt;0,(BU3-H3)/H3,"")</f>
        <v>-1</v>
      </c>
    </row>
    <row r="4" spans="1:82" s="72" customFormat="1" x14ac:dyDescent="0.25">
      <c r="A4" s="87" t="s">
        <v>318</v>
      </c>
      <c r="B4" s="73">
        <v>2817.2509313425899</v>
      </c>
      <c r="C4" s="73">
        <v>26.1304113270267</v>
      </c>
      <c r="D4" s="73">
        <v>192.13872587565399</v>
      </c>
      <c r="E4" s="73">
        <v>327.72431004598599</v>
      </c>
      <c r="F4" s="73">
        <v>249.17801843887901</v>
      </c>
      <c r="G4" s="73">
        <v>21.896312393916698</v>
      </c>
      <c r="H4" s="73">
        <v>601.49810533030995</v>
      </c>
      <c r="I4" s="90"/>
      <c r="J4" s="90" t="s">
        <v>318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0</v>
      </c>
      <c r="AC4" s="73">
        <v>0</v>
      </c>
      <c r="AD4" s="73">
        <v>0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0</v>
      </c>
      <c r="AM4" s="73">
        <v>0</v>
      </c>
      <c r="AN4" s="73">
        <v>0</v>
      </c>
      <c r="AO4" s="73">
        <v>0</v>
      </c>
      <c r="AP4" s="73">
        <v>0</v>
      </c>
      <c r="AQ4" s="73">
        <v>0</v>
      </c>
      <c r="AR4" s="73">
        <v>0</v>
      </c>
      <c r="AS4" s="73">
        <v>0</v>
      </c>
      <c r="AT4" s="73">
        <v>0</v>
      </c>
      <c r="AU4" s="73">
        <v>0</v>
      </c>
      <c r="AV4" s="73">
        <v>0</v>
      </c>
      <c r="AW4" s="73">
        <v>0</v>
      </c>
      <c r="AX4" s="73">
        <v>0</v>
      </c>
      <c r="AY4" s="73">
        <v>0</v>
      </c>
      <c r="AZ4" s="73">
        <v>0</v>
      </c>
      <c r="BA4" s="73">
        <v>0</v>
      </c>
      <c r="BB4" s="73">
        <v>0</v>
      </c>
      <c r="BC4" s="73">
        <v>0</v>
      </c>
      <c r="BD4" s="73">
        <v>0</v>
      </c>
      <c r="BE4" s="73">
        <v>0</v>
      </c>
      <c r="BF4" s="73">
        <v>0</v>
      </c>
      <c r="BG4" s="73">
        <v>0</v>
      </c>
      <c r="BH4" s="73">
        <v>0</v>
      </c>
      <c r="BI4" s="73">
        <v>0</v>
      </c>
      <c r="BJ4" s="73">
        <v>0</v>
      </c>
      <c r="BK4" s="73">
        <v>0</v>
      </c>
      <c r="BL4" s="73">
        <v>0</v>
      </c>
      <c r="BM4" s="73">
        <v>0</v>
      </c>
      <c r="BN4" s="73">
        <v>0</v>
      </c>
      <c r="BO4" s="73">
        <v>0</v>
      </c>
      <c r="BP4" s="73">
        <v>0</v>
      </c>
      <c r="BQ4" s="73">
        <v>0</v>
      </c>
      <c r="BR4" s="73">
        <v>0</v>
      </c>
      <c r="BS4" s="73">
        <v>0</v>
      </c>
      <c r="BT4" s="73">
        <v>0</v>
      </c>
      <c r="BU4" s="73">
        <v>0</v>
      </c>
      <c r="BV4" s="73">
        <v>0</v>
      </c>
      <c r="BW4" s="73"/>
      <c r="BX4" s="66">
        <f t="shared" si="0"/>
        <v>-1</v>
      </c>
      <c r="BY4" s="66">
        <f t="shared" si="1"/>
        <v>-1</v>
      </c>
      <c r="BZ4" s="66">
        <f t="shared" si="2"/>
        <v>-1</v>
      </c>
      <c r="CA4" s="66">
        <f t="shared" si="3"/>
        <v>-1</v>
      </c>
      <c r="CB4" s="66">
        <f t="shared" si="4"/>
        <v>-1</v>
      </c>
      <c r="CC4" s="66">
        <f t="shared" si="5"/>
        <v>-1</v>
      </c>
      <c r="CD4" s="66">
        <f t="shared" si="6"/>
        <v>-1</v>
      </c>
    </row>
    <row r="5" spans="1:82" s="72" customFormat="1" x14ac:dyDescent="0.25">
      <c r="A5" s="87" t="s">
        <v>319</v>
      </c>
      <c r="B5" s="73">
        <v>1197.7214508700799</v>
      </c>
      <c r="C5" s="73">
        <v>15.506164863482701</v>
      </c>
      <c r="D5" s="73">
        <v>74.800583280204407</v>
      </c>
      <c r="E5" s="73">
        <v>141.126205932202</v>
      </c>
      <c r="F5" s="73">
        <v>99.405938402934297</v>
      </c>
      <c r="G5" s="73">
        <v>7.62644695161194</v>
      </c>
      <c r="H5" s="73">
        <v>372.65949156924</v>
      </c>
      <c r="I5" s="90"/>
      <c r="J5" s="90" t="s">
        <v>319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0</v>
      </c>
      <c r="Y5" s="73">
        <v>0</v>
      </c>
      <c r="Z5" s="73">
        <v>0</v>
      </c>
      <c r="AA5" s="73">
        <v>0</v>
      </c>
      <c r="AB5" s="73">
        <v>0</v>
      </c>
      <c r="AC5" s="73">
        <v>0</v>
      </c>
      <c r="AD5" s="73">
        <v>0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0</v>
      </c>
      <c r="AL5" s="73">
        <v>0</v>
      </c>
      <c r="AM5" s="73">
        <v>0</v>
      </c>
      <c r="AN5" s="73">
        <v>0</v>
      </c>
      <c r="AO5" s="73">
        <v>0</v>
      </c>
      <c r="AP5" s="73">
        <v>0</v>
      </c>
      <c r="AQ5" s="73">
        <v>0</v>
      </c>
      <c r="AR5" s="73">
        <v>0</v>
      </c>
      <c r="AS5" s="73">
        <v>0</v>
      </c>
      <c r="AT5" s="73">
        <v>0</v>
      </c>
      <c r="AU5" s="73">
        <v>0</v>
      </c>
      <c r="AV5" s="73">
        <v>0</v>
      </c>
      <c r="AW5" s="73">
        <v>0</v>
      </c>
      <c r="AX5" s="73">
        <v>0</v>
      </c>
      <c r="AY5" s="73">
        <v>0</v>
      </c>
      <c r="AZ5" s="73">
        <v>0</v>
      </c>
      <c r="BA5" s="73">
        <v>0</v>
      </c>
      <c r="BB5" s="73">
        <v>0</v>
      </c>
      <c r="BC5" s="73">
        <v>0</v>
      </c>
      <c r="BD5" s="73">
        <v>0</v>
      </c>
      <c r="BE5" s="73">
        <v>0</v>
      </c>
      <c r="BF5" s="73">
        <v>0</v>
      </c>
      <c r="BG5" s="73">
        <v>0</v>
      </c>
      <c r="BH5" s="73">
        <v>0</v>
      </c>
      <c r="BI5" s="73">
        <v>0</v>
      </c>
      <c r="BJ5" s="73">
        <v>0</v>
      </c>
      <c r="BK5" s="73">
        <v>0</v>
      </c>
      <c r="BL5" s="73">
        <v>0</v>
      </c>
      <c r="BM5" s="73">
        <v>0</v>
      </c>
      <c r="BN5" s="73">
        <v>0</v>
      </c>
      <c r="BO5" s="73">
        <v>0</v>
      </c>
      <c r="BP5" s="73">
        <v>0</v>
      </c>
      <c r="BQ5" s="73">
        <v>0</v>
      </c>
      <c r="BR5" s="73">
        <v>0</v>
      </c>
      <c r="BS5" s="73">
        <v>0</v>
      </c>
      <c r="BT5" s="73">
        <v>0</v>
      </c>
      <c r="BU5" s="73">
        <v>0</v>
      </c>
      <c r="BV5" s="73">
        <v>0</v>
      </c>
      <c r="BW5" s="73"/>
      <c r="BX5" s="66">
        <f t="shared" si="0"/>
        <v>-1</v>
      </c>
      <c r="BY5" s="66">
        <f t="shared" si="1"/>
        <v>-1</v>
      </c>
      <c r="BZ5" s="66">
        <f t="shared" si="2"/>
        <v>-1</v>
      </c>
      <c r="CA5" s="66">
        <f t="shared" si="3"/>
        <v>-1</v>
      </c>
      <c r="CB5" s="66">
        <f t="shared" si="4"/>
        <v>-1</v>
      </c>
      <c r="CC5" s="66">
        <f t="shared" si="5"/>
        <v>-1</v>
      </c>
      <c r="CD5" s="66">
        <f t="shared" si="6"/>
        <v>-1</v>
      </c>
    </row>
    <row r="6" spans="1:82" s="89" customFormat="1" x14ac:dyDescent="0.25">
      <c r="A6" s="88" t="s">
        <v>320</v>
      </c>
      <c r="B6" s="67">
        <v>21.140468450781</v>
      </c>
      <c r="C6" s="67">
        <v>0.175326689809362</v>
      </c>
      <c r="D6" s="67">
        <v>1.47018957421049</v>
      </c>
      <c r="E6" s="67">
        <v>2.5556844863909398</v>
      </c>
      <c r="F6" s="67">
        <v>1.93558149211791</v>
      </c>
      <c r="G6" s="67">
        <v>0.171890550512348</v>
      </c>
      <c r="H6" s="67">
        <v>3.8698221404000899</v>
      </c>
      <c r="I6" s="91"/>
      <c r="J6" s="91" t="s">
        <v>320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/>
      <c r="BX6" s="61">
        <f t="shared" si="0"/>
        <v>-1</v>
      </c>
      <c r="BY6" s="61">
        <f t="shared" si="1"/>
        <v>-1</v>
      </c>
      <c r="BZ6" s="61">
        <f t="shared" si="2"/>
        <v>-1</v>
      </c>
      <c r="CA6" s="61">
        <f t="shared" si="3"/>
        <v>-1</v>
      </c>
      <c r="CB6" s="61">
        <f t="shared" si="4"/>
        <v>-1</v>
      </c>
      <c r="CC6" s="61">
        <f t="shared" si="5"/>
        <v>-1</v>
      </c>
      <c r="CD6" s="61">
        <f t="shared" si="6"/>
        <v>-1</v>
      </c>
    </row>
    <row r="7" spans="1:82" x14ac:dyDescent="0.25">
      <c r="A7" s="18" t="s">
        <v>350</v>
      </c>
      <c r="B7" s="73">
        <v>1254.4941033730299</v>
      </c>
      <c r="C7" s="73">
        <v>23.725769504304601</v>
      </c>
      <c r="D7" s="73">
        <v>51.355975944134798</v>
      </c>
      <c r="E7" s="73">
        <v>182.542420727147</v>
      </c>
      <c r="F7" s="73">
        <v>153.69989465939301</v>
      </c>
      <c r="G7" s="73">
        <v>10.9394730339048</v>
      </c>
      <c r="H7" s="73">
        <v>311.57210045161497</v>
      </c>
      <c r="I7" s="90"/>
      <c r="J7" s="90" t="s">
        <v>350</v>
      </c>
      <c r="K7" s="73">
        <v>1.1480276114794601</v>
      </c>
      <c r="L7" s="73">
        <v>0.16767028967189701</v>
      </c>
      <c r="M7" s="73">
        <v>0.15105693039170601</v>
      </c>
      <c r="N7" s="73">
        <v>0.15105693039170601</v>
      </c>
      <c r="O7" s="73">
        <v>0.215581060533408</v>
      </c>
      <c r="P7" s="73">
        <v>0</v>
      </c>
      <c r="Q7" s="73">
        <v>0.148028699770168</v>
      </c>
      <c r="R7" s="73">
        <v>1.41983065923709</v>
      </c>
      <c r="S7" s="73">
        <v>56.769346054002199</v>
      </c>
      <c r="T7" s="73">
        <v>0.33835439835314701</v>
      </c>
      <c r="U7" s="73">
        <v>0.18125748386712701</v>
      </c>
      <c r="V7" s="73">
        <v>8.1563571322277095E-2</v>
      </c>
      <c r="W7" s="73">
        <v>5.4388677484305797E-3</v>
      </c>
      <c r="X7" s="73">
        <v>0.87612714826633997</v>
      </c>
      <c r="Y7" s="73">
        <v>0.66464570060131001</v>
      </c>
      <c r="Z7" s="73">
        <v>0.66464570060131001</v>
      </c>
      <c r="AA7" s="73">
        <v>19144.7729140142</v>
      </c>
      <c r="AB7" s="73">
        <v>0</v>
      </c>
      <c r="AC7" s="73">
        <v>7.5049912145813594E-2</v>
      </c>
      <c r="AD7" s="73">
        <v>3.0211260009369599E-2</v>
      </c>
      <c r="AE7" s="73">
        <v>7.3593962458814903E-3</v>
      </c>
      <c r="AF7" s="73">
        <v>0.252878078892397</v>
      </c>
      <c r="AG7" s="73">
        <v>0.60422314476099104</v>
      </c>
      <c r="AH7" s="73">
        <v>0</v>
      </c>
      <c r="AI7" s="73">
        <v>1.0004039528872199</v>
      </c>
      <c r="AJ7" s="73">
        <v>0</v>
      </c>
      <c r="AK7" s="73">
        <v>6.5628694257510798</v>
      </c>
      <c r="AL7" s="73">
        <v>2.2267892216030898</v>
      </c>
      <c r="AM7" s="73">
        <v>0.24742324443195099</v>
      </c>
      <c r="AN7" s="73">
        <v>2.47421246603504</v>
      </c>
      <c r="AO7" s="73">
        <v>0</v>
      </c>
      <c r="AP7" s="73">
        <v>0.45862361315497902</v>
      </c>
      <c r="AQ7" s="73">
        <v>1.19606585205884E-3</v>
      </c>
      <c r="AR7" s="73">
        <v>0.60302077415301103</v>
      </c>
      <c r="AS7" s="73">
        <v>2.8682837568963299E-2</v>
      </c>
      <c r="AT7" s="73">
        <v>1.6077272000749501E-2</v>
      </c>
      <c r="AU7" s="73">
        <v>0.25086823525521201</v>
      </c>
      <c r="AV7" s="73">
        <v>1.39804229567287E-3</v>
      </c>
      <c r="AW7" s="73">
        <v>0</v>
      </c>
      <c r="AX7" s="73">
        <v>9.3434745944873405E-3</v>
      </c>
      <c r="AY7" s="73">
        <v>9.5210704990712998</v>
      </c>
      <c r="AZ7" s="73">
        <v>7.7672732030401699</v>
      </c>
      <c r="BA7" s="73">
        <v>1.7537972960311199</v>
      </c>
      <c r="BB7" s="73">
        <v>1.39031178866493E-3</v>
      </c>
      <c r="BC7" s="73">
        <v>3.88337549672889E-5</v>
      </c>
      <c r="BD7" s="73">
        <v>1.24191361188732</v>
      </c>
      <c r="BE7" s="73">
        <v>9.4755424747984096E-4</v>
      </c>
      <c r="BF7" s="73">
        <v>2.5482914730732902</v>
      </c>
      <c r="BG7" s="73">
        <v>8.5822847599993299E-3</v>
      </c>
      <c r="BH7" s="73">
        <v>2.1824258558066898E-3</v>
      </c>
      <c r="BI7" s="73">
        <v>3.6410834614769798</v>
      </c>
      <c r="BJ7" s="73">
        <v>7.5528772631822602E-2</v>
      </c>
      <c r="BK7" s="73">
        <v>4.8154058984661297E-3</v>
      </c>
      <c r="BL7" s="73">
        <v>1.0345409150283501E-2</v>
      </c>
      <c r="BM7" s="73">
        <v>1.16503579754956E-4</v>
      </c>
      <c r="BN7" s="73">
        <v>0.56736176193389398</v>
      </c>
      <c r="BO7" s="73">
        <v>0</v>
      </c>
      <c r="BP7" s="73">
        <v>0</v>
      </c>
      <c r="BQ7" s="73">
        <v>6.6458362669576707E-2</v>
      </c>
      <c r="BR7" s="73">
        <v>0.19685245587834899</v>
      </c>
      <c r="BS7" s="73">
        <v>0</v>
      </c>
      <c r="BT7" s="73">
        <v>0.107580419120686</v>
      </c>
      <c r="BU7" s="73">
        <v>6.1746330682275303</v>
      </c>
      <c r="BV7" s="73">
        <v>4.5315451584296403E-2</v>
      </c>
      <c r="BW7" s="73"/>
      <c r="BX7" s="66">
        <f>IF(B7&lt;&gt;0,(S7-B7)/B7,"")</f>
        <v>-0.95474721969488485</v>
      </c>
      <c r="BY7" s="66">
        <f>IF(C7&lt;&gt;0,(AI7-C7)/C7,"")</f>
        <v>-0.95783470994667996</v>
      </c>
      <c r="BZ7" s="66">
        <f>IF(D7&lt;&gt;0,(AN7-D7)/D7,"")</f>
        <v>-0.95182230654663247</v>
      </c>
      <c r="CA7" s="66">
        <f>IF(E7&lt;&gt;0,(AY7-E7)/E7,"")</f>
        <v>-0.94784187444680157</v>
      </c>
      <c r="CB7" s="66">
        <f>IF(F7&lt;&gt;0,(AZ7-F7)/F7,"")</f>
        <v>-0.94946468102497505</v>
      </c>
      <c r="CC7" s="66">
        <f>IF(G7&lt;&gt;0,(BN7-G7)/G7,"")</f>
        <v>-0.94813628040624398</v>
      </c>
      <c r="CD7" s="66">
        <f>IF(H7&lt;&gt;0,(BU7-H7)/H7,"")</f>
        <v>-0.98018232999913157</v>
      </c>
    </row>
    <row r="8" spans="1:82" x14ac:dyDescent="0.25">
      <c r="A8" s="18" t="s">
        <v>351</v>
      </c>
      <c r="B8" s="73">
        <v>435.183820993285</v>
      </c>
      <c r="C8" s="73">
        <v>7.9757202444664799</v>
      </c>
      <c r="D8" s="73">
        <v>17.113379934570801</v>
      </c>
      <c r="E8" s="73">
        <v>53.040082085344402</v>
      </c>
      <c r="F8" s="73">
        <v>45.479662780358801</v>
      </c>
      <c r="G8" s="73">
        <v>3.4162065352863</v>
      </c>
      <c r="H8" s="73">
        <v>138.215939010738</v>
      </c>
      <c r="I8" s="90"/>
      <c r="J8" s="90" t="s">
        <v>351</v>
      </c>
      <c r="K8" s="73">
        <v>14.621904221520399</v>
      </c>
      <c r="L8" s="73">
        <v>4.0392883830089703</v>
      </c>
      <c r="M8" s="73">
        <v>6.4475017957571996</v>
      </c>
      <c r="N8" s="73">
        <v>6.4475017957571996</v>
      </c>
      <c r="O8" s="73">
        <v>11.6124849369202</v>
      </c>
      <c r="P8" s="73">
        <v>4.3912314072653297E-3</v>
      </c>
      <c r="Q8" s="73">
        <v>2.5621197353395302</v>
      </c>
      <c r="R8" s="73">
        <v>30.5983804919614</v>
      </c>
      <c r="S8" s="73">
        <v>435.18368932466899</v>
      </c>
      <c r="T8" s="73">
        <v>7.7545933960548297</v>
      </c>
      <c r="U8" s="73">
        <v>5.0623748580498997</v>
      </c>
      <c r="V8" s="73">
        <v>1.55251537436134</v>
      </c>
      <c r="W8" s="73">
        <v>6.9277263670364894E-2</v>
      </c>
      <c r="X8" s="73">
        <v>11.1588219657511</v>
      </c>
      <c r="Y8" s="73">
        <v>11.514310777845701</v>
      </c>
      <c r="Z8" s="73">
        <v>11.514310777845701</v>
      </c>
      <c r="AA8" s="73">
        <v>112104.804272557</v>
      </c>
      <c r="AB8" s="73">
        <v>0</v>
      </c>
      <c r="AC8" s="73">
        <v>2.1109299653323101</v>
      </c>
      <c r="AD8" s="73">
        <v>0.62374916768795696</v>
      </c>
      <c r="AE8" s="73">
        <v>0.585992349504455</v>
      </c>
      <c r="AF8" s="73">
        <v>3.97408066932323</v>
      </c>
      <c r="AG8" s="73">
        <v>7.69573477184918</v>
      </c>
      <c r="AH8" s="73">
        <v>0</v>
      </c>
      <c r="AI8" s="73">
        <v>7.9757178524777101</v>
      </c>
      <c r="AJ8" s="73">
        <v>0</v>
      </c>
      <c r="AK8" s="73">
        <v>147.818119126749</v>
      </c>
      <c r="AL8" s="73">
        <v>15.4020403776517</v>
      </c>
      <c r="AM8" s="73">
        <v>1.7113428903696599</v>
      </c>
      <c r="AN8" s="73">
        <v>17.113383268021401</v>
      </c>
      <c r="AO8" s="73">
        <v>0</v>
      </c>
      <c r="AP8" s="73">
        <v>8.1532121617971995</v>
      </c>
      <c r="AQ8" s="73">
        <v>8.5926156186444808E-3</v>
      </c>
      <c r="AR8" s="73">
        <v>26.588718302220599</v>
      </c>
      <c r="AS8" s="73">
        <v>0.13136139817126599</v>
      </c>
      <c r="AT8" s="73">
        <v>1.0564054740764</v>
      </c>
      <c r="AU8" s="73">
        <v>2.30361370613491</v>
      </c>
      <c r="AV8" s="73">
        <v>7.3158319416657003E-3</v>
      </c>
      <c r="AW8" s="73">
        <v>0</v>
      </c>
      <c r="AX8" s="73">
        <v>0.80768835463549304</v>
      </c>
      <c r="AY8" s="73">
        <v>53.0415213988326</v>
      </c>
      <c r="AZ8" s="73">
        <v>45.481103182041103</v>
      </c>
      <c r="BA8" s="73">
        <v>7.5604182167914997</v>
      </c>
      <c r="BB8" s="73">
        <v>1.4963597281701E-2</v>
      </c>
      <c r="BC8" s="73">
        <v>1.7298544398331101E-4</v>
      </c>
      <c r="BD8" s="73">
        <v>5.7922934131406398</v>
      </c>
      <c r="BE8" s="73">
        <v>7.5495779802355598E-2</v>
      </c>
      <c r="BF8" s="73">
        <v>14.3081487237994</v>
      </c>
      <c r="BG8" s="73">
        <v>0.234100288254325</v>
      </c>
      <c r="BH8" s="73">
        <v>4.7807723893141897E-2</v>
      </c>
      <c r="BI8" s="73">
        <v>20.4438009887729</v>
      </c>
      <c r="BJ8" s="73">
        <v>1.8256250004133601</v>
      </c>
      <c r="BK8" s="73">
        <v>2.3083020552588498E-2</v>
      </c>
      <c r="BL8" s="73">
        <v>0.225631497434371</v>
      </c>
      <c r="BM8" s="73">
        <v>6.27783087242403E-4</v>
      </c>
      <c r="BN8" s="73">
        <v>3.4161996946598499</v>
      </c>
      <c r="BO8" s="73">
        <v>15.534811863225199</v>
      </c>
      <c r="BP8" s="73">
        <v>0</v>
      </c>
      <c r="BQ8" s="73">
        <v>0.84718429572623</v>
      </c>
      <c r="BR8" s="73">
        <v>4.8178133818570599</v>
      </c>
      <c r="BS8" s="73">
        <v>0</v>
      </c>
      <c r="BT8" s="73">
        <v>8.6458068301393798</v>
      </c>
      <c r="BU8" s="73">
        <v>138.215885293517</v>
      </c>
      <c r="BV8" s="73">
        <v>2.2568714002215602</v>
      </c>
      <c r="BW8" s="73"/>
      <c r="BX8" s="66">
        <f t="shared" ref="BX8:BX50" si="7">IF(B8&lt;&gt;0,(S8-B8)/B8,"")</f>
        <v>-3.0255861926607671E-7</v>
      </c>
      <c r="BY8" s="66">
        <f t="shared" ref="BY8:BY50" si="8">IF(C8&lt;&gt;0,(AI8-C8)/C8,"")</f>
        <v>-2.999088102899287E-7</v>
      </c>
      <c r="BZ8" s="66">
        <f t="shared" ref="BZ8:BZ50" si="9">IF(D8&lt;&gt;0,(AN8-D8)/D8,"")</f>
        <v>1.9478622064961563E-7</v>
      </c>
      <c r="CA8" s="66">
        <f t="shared" ref="CA8:CA50" si="10">IF(E8&lt;&gt;0,(AY8-E8)/E8,"")</f>
        <v>2.7136335986104714E-5</v>
      </c>
      <c r="CB8" s="66">
        <f t="shared" ref="CB8:CB50" si="11">IF(F8&lt;&gt;0,(AZ8-F8)/F8,"")</f>
        <v>3.1671336026797847E-5</v>
      </c>
      <c r="CC8" s="66">
        <f t="shared" ref="CC8:CC50" si="12">IF(G8&lt;&gt;0,(BN8-G8)/G8,"")</f>
        <v>-2.0024042397671305E-6</v>
      </c>
      <c r="CD8" s="66">
        <f t="shared" ref="CD8:CD50" si="13">IF(H8&lt;&gt;0,(BU8-H8)/H8,"")</f>
        <v>-3.8864707918345137E-7</v>
      </c>
    </row>
    <row r="9" spans="1:82" x14ac:dyDescent="0.25">
      <c r="A9" s="65" t="s">
        <v>352</v>
      </c>
      <c r="B9" s="73">
        <v>2134.78819705454</v>
      </c>
      <c r="C9" s="73">
        <v>41.240944074885597</v>
      </c>
      <c r="D9" s="73">
        <v>65.899742869702905</v>
      </c>
      <c r="E9" s="73">
        <v>294.11325459077301</v>
      </c>
      <c r="F9" s="73">
        <v>257.50833785132198</v>
      </c>
      <c r="G9" s="73">
        <v>19.095258766560601</v>
      </c>
      <c r="H9" s="73">
        <v>581.29987152186197</v>
      </c>
      <c r="I9" s="90"/>
      <c r="J9" s="90" t="s">
        <v>352</v>
      </c>
      <c r="K9" s="73">
        <v>102.601398985212</v>
      </c>
      <c r="L9" s="73">
        <v>15.926228710979499</v>
      </c>
      <c r="M9" s="73">
        <v>15.7372581041749</v>
      </c>
      <c r="N9" s="73">
        <v>15.7372581041749</v>
      </c>
      <c r="O9" s="73">
        <v>23.6519405248102</v>
      </c>
      <c r="P9" s="73">
        <v>2.1715806372459802E-3</v>
      </c>
      <c r="Q9" s="73">
        <v>13.564267743214399</v>
      </c>
      <c r="R9" s="73">
        <v>133.08196765907701</v>
      </c>
      <c r="S9" s="73">
        <v>2134.7878437143399</v>
      </c>
      <c r="T9" s="73">
        <v>31.9430463046677</v>
      </c>
      <c r="U9" s="73">
        <v>17.561272463169001</v>
      </c>
      <c r="V9" s="73">
        <v>7.5436319874997899</v>
      </c>
      <c r="W9" s="73">
        <v>0.48609714508903901</v>
      </c>
      <c r="X9" s="73">
        <v>78.301041805144393</v>
      </c>
      <c r="Y9" s="73">
        <v>60.908513093360199</v>
      </c>
      <c r="Z9" s="73">
        <v>60.908513093360199</v>
      </c>
      <c r="AA9" s="73">
        <v>634743.50433924701</v>
      </c>
      <c r="AB9" s="73">
        <v>0</v>
      </c>
      <c r="AC9" s="73">
        <v>7.2784000482812203</v>
      </c>
      <c r="AD9" s="73">
        <v>2.8182283678378699</v>
      </c>
      <c r="AE9" s="73">
        <v>0.90115599343766695</v>
      </c>
      <c r="AF9" s="73">
        <v>22.972674131516701</v>
      </c>
      <c r="AG9" s="73">
        <v>54.000687042885403</v>
      </c>
      <c r="AH9" s="73">
        <v>0</v>
      </c>
      <c r="AI9" s="73">
        <v>41.240933547181598</v>
      </c>
      <c r="AJ9" s="73">
        <v>0</v>
      </c>
      <c r="AK9" s="73">
        <v>618.30040752437401</v>
      </c>
      <c r="AL9" s="73">
        <v>59.309741012031701</v>
      </c>
      <c r="AM9" s="73">
        <v>6.5899730264499503</v>
      </c>
      <c r="AN9" s="73">
        <v>65.899714038481605</v>
      </c>
      <c r="AO9" s="73">
        <v>0</v>
      </c>
      <c r="AP9" s="73">
        <v>42.131360042328701</v>
      </c>
      <c r="AQ9" s="73">
        <v>4.1807553034937703E-2</v>
      </c>
      <c r="AR9" s="73">
        <v>63.243900742406403</v>
      </c>
      <c r="AS9" s="73">
        <v>0.90142344725717405</v>
      </c>
      <c r="AT9" s="73">
        <v>1.8360771727927501</v>
      </c>
      <c r="AU9" s="73">
        <v>9.4477069175526402</v>
      </c>
      <c r="AV9" s="73">
        <v>4.5172758588380497E-2</v>
      </c>
      <c r="AW9" s="73">
        <v>0</v>
      </c>
      <c r="AX9" s="73">
        <v>1.3294150366242801</v>
      </c>
      <c r="AY9" s="73">
        <v>294.12670962747399</v>
      </c>
      <c r="AZ9" s="73">
        <v>257.52180257984799</v>
      </c>
      <c r="BA9" s="73">
        <v>36.604907047625296</v>
      </c>
      <c r="BB9" s="73">
        <v>5.5332907841289199E-2</v>
      </c>
      <c r="BC9" s="73">
        <v>1.21386619046831E-3</v>
      </c>
      <c r="BD9" s="73">
        <v>39.171576470069503</v>
      </c>
      <c r="BE9" s="73">
        <v>0.12613404652854701</v>
      </c>
      <c r="BF9" s="73">
        <v>83.657386751324097</v>
      </c>
      <c r="BG9" s="73">
        <v>0.53349813985019501</v>
      </c>
      <c r="BH9" s="73">
        <v>0.119792478932081</v>
      </c>
      <c r="BI9" s="73">
        <v>119.53224171475399</v>
      </c>
      <c r="BJ9" s="73">
        <v>7.17710090038966</v>
      </c>
      <c r="BK9" s="73">
        <v>0.152729630670701</v>
      </c>
      <c r="BL9" s="73">
        <v>0.56650478127393999</v>
      </c>
      <c r="BM9" s="73">
        <v>3.7889065626085E-3</v>
      </c>
      <c r="BN9" s="73">
        <v>19.095262465759401</v>
      </c>
      <c r="BO9" s="73">
        <v>7.6824155302171002</v>
      </c>
      <c r="BP9" s="73">
        <v>0</v>
      </c>
      <c r="BQ9" s="73">
        <v>5.9399098031832498</v>
      </c>
      <c r="BR9" s="73">
        <v>18.7355269967426</v>
      </c>
      <c r="BS9" s="73">
        <v>0</v>
      </c>
      <c r="BT9" s="73">
        <v>13.2125784143256</v>
      </c>
      <c r="BU9" s="73">
        <v>581.29979871801197</v>
      </c>
      <c r="BV9" s="73">
        <v>4.8805881443531298</v>
      </c>
      <c r="BW9" s="73"/>
      <c r="BX9" s="66">
        <f t="shared" si="7"/>
        <v>-1.6551534270391054E-7</v>
      </c>
      <c r="BY9" s="66">
        <f t="shared" si="8"/>
        <v>-2.5527310868815025E-7</v>
      </c>
      <c r="BZ9" s="66">
        <f t="shared" si="9"/>
        <v>-4.3750127154755301E-7</v>
      </c>
      <c r="CA9" s="66">
        <f t="shared" si="10"/>
        <v>4.5747807998984541E-5</v>
      </c>
      <c r="CB9" s="66">
        <f t="shared" si="11"/>
        <v>5.2288514765596263E-5</v>
      </c>
      <c r="CC9" s="66">
        <f t="shared" si="12"/>
        <v>1.9372341820266793E-7</v>
      </c>
      <c r="CD9" s="66">
        <f t="shared" si="13"/>
        <v>-1.2524318956454129E-7</v>
      </c>
    </row>
    <row r="10" spans="1:82" x14ac:dyDescent="0.25">
      <c r="A10" s="65" t="s">
        <v>353</v>
      </c>
      <c r="B10" s="73">
        <v>5936.8631277902596</v>
      </c>
      <c r="C10" s="73">
        <v>109.085510227385</v>
      </c>
      <c r="D10" s="73">
        <v>201.07234128037601</v>
      </c>
      <c r="E10" s="73">
        <v>812.61874559249395</v>
      </c>
      <c r="F10" s="73">
        <v>701.200819746604</v>
      </c>
      <c r="G10" s="73">
        <v>52.7590541312318</v>
      </c>
      <c r="H10" s="73">
        <v>1644.4947713915501</v>
      </c>
      <c r="I10" s="90"/>
      <c r="J10" s="90" t="s">
        <v>353</v>
      </c>
      <c r="K10" s="73">
        <v>263.636683579644</v>
      </c>
      <c r="L10" s="73">
        <v>45.743030899463697</v>
      </c>
      <c r="M10" s="73">
        <v>51.890482043188499</v>
      </c>
      <c r="N10" s="73">
        <v>51.890482043188499</v>
      </c>
      <c r="O10" s="73">
        <v>83.223791000181805</v>
      </c>
      <c r="P10" s="73">
        <v>1.66981615167799E-2</v>
      </c>
      <c r="Q10" s="73">
        <v>36.567130110815299</v>
      </c>
      <c r="R10" s="73">
        <v>373.64307362753999</v>
      </c>
      <c r="S10" s="73">
        <v>5936.8613722669497</v>
      </c>
      <c r="T10" s="73">
        <v>90.801165632798103</v>
      </c>
      <c r="U10" s="73">
        <v>52.096343537591501</v>
      </c>
      <c r="V10" s="73">
        <v>20.684087443145501</v>
      </c>
      <c r="W10" s="73">
        <v>1.2490461863112801</v>
      </c>
      <c r="X10" s="73">
        <v>201.19636329139001</v>
      </c>
      <c r="Y10" s="73">
        <v>164.22570244812201</v>
      </c>
      <c r="Z10" s="73">
        <v>164.22570244812201</v>
      </c>
      <c r="AA10" s="73">
        <v>1728421.0044213601</v>
      </c>
      <c r="AB10" s="73">
        <v>0</v>
      </c>
      <c r="AC10" s="73">
        <v>21.626572454163099</v>
      </c>
      <c r="AD10" s="73">
        <v>7.8465199845400901</v>
      </c>
      <c r="AE10" s="73">
        <v>3.5619142837514999</v>
      </c>
      <c r="AF10" s="73">
        <v>60.936073558315002</v>
      </c>
      <c r="AG10" s="73">
        <v>138.756035781896</v>
      </c>
      <c r="AH10" s="73">
        <v>0</v>
      </c>
      <c r="AI10" s="73">
        <v>109.08549303615</v>
      </c>
      <c r="AJ10" s="73">
        <v>0</v>
      </c>
      <c r="AK10" s="73">
        <v>1751.3605911693801</v>
      </c>
      <c r="AL10" s="73">
        <v>180.965096777393</v>
      </c>
      <c r="AM10" s="73">
        <v>20.107226603173501</v>
      </c>
      <c r="AN10" s="73">
        <v>201.07232338056701</v>
      </c>
      <c r="AO10" s="73">
        <v>0</v>
      </c>
      <c r="AP10" s="73">
        <v>114.11108382523901</v>
      </c>
      <c r="AQ10" s="73">
        <v>0.118869808253002</v>
      </c>
      <c r="AR10" s="73">
        <v>210.38067218704001</v>
      </c>
      <c r="AS10" s="73">
        <v>2.33880638458528</v>
      </c>
      <c r="AT10" s="73">
        <v>8.0443727133936207</v>
      </c>
      <c r="AU10" s="73">
        <v>28.367138014848098</v>
      </c>
      <c r="AV10" s="73">
        <v>0.120251701692598</v>
      </c>
      <c r="AW10" s="73">
        <v>0</v>
      </c>
      <c r="AX10" s="73">
        <v>6.0025185711844804</v>
      </c>
      <c r="AY10" s="73">
        <v>812.65144026543601</v>
      </c>
      <c r="AZ10" s="73">
        <v>701.23354799429001</v>
      </c>
      <c r="BA10" s="73">
        <v>111.417892271146</v>
      </c>
      <c r="BB10" s="73">
        <v>0.172260746154312</v>
      </c>
      <c r="BC10" s="73">
        <v>3.1332203464563401E-3</v>
      </c>
      <c r="BD10" s="73">
        <v>101.982506875664</v>
      </c>
      <c r="BE10" s="73">
        <v>0.56478549028037195</v>
      </c>
      <c r="BF10" s="73">
        <v>225.85897077222299</v>
      </c>
      <c r="BG10" s="73">
        <v>2.0344320397713802</v>
      </c>
      <c r="BH10" s="73">
        <v>0.43702963563109998</v>
      </c>
      <c r="BI10" s="73">
        <v>322.71377513957998</v>
      </c>
      <c r="BJ10" s="73">
        <v>20.6284596003681</v>
      </c>
      <c r="BK10" s="73">
        <v>0.39970369880454298</v>
      </c>
      <c r="BL10" s="73">
        <v>2.0648479086404601</v>
      </c>
      <c r="BM10" s="73">
        <v>1.0145273235337799E-2</v>
      </c>
      <c r="BN10" s="73">
        <v>52.759038828904799</v>
      </c>
      <c r="BO10" s="73">
        <v>59.072770623191502</v>
      </c>
      <c r="BP10" s="73">
        <v>0</v>
      </c>
      <c r="BQ10" s="73">
        <v>15.2645774953249</v>
      </c>
      <c r="BR10" s="73">
        <v>53.991684770890103</v>
      </c>
      <c r="BS10" s="73">
        <v>0</v>
      </c>
      <c r="BT10" s="73">
        <v>52.371166110550703</v>
      </c>
      <c r="BU10" s="73">
        <v>1644.4942792263901</v>
      </c>
      <c r="BV10" s="73">
        <v>16.7936222604264</v>
      </c>
      <c r="BW10" s="73"/>
      <c r="BX10" s="66">
        <f t="shared" si="7"/>
        <v>-2.9569880121063335E-7</v>
      </c>
      <c r="BY10" s="66">
        <f t="shared" si="8"/>
        <v>-1.5759412012485818E-7</v>
      </c>
      <c r="BZ10" s="66">
        <f t="shared" si="9"/>
        <v>-8.9021736560305753E-8</v>
      </c>
      <c r="CA10" s="66">
        <f t="shared" si="10"/>
        <v>4.0233717372860672E-5</v>
      </c>
      <c r="CB10" s="66">
        <f t="shared" si="11"/>
        <v>4.6674571341539896E-5</v>
      </c>
      <c r="CC10" s="66">
        <f t="shared" si="12"/>
        <v>-2.9004172368475019E-7</v>
      </c>
      <c r="CD10" s="66">
        <f t="shared" si="13"/>
        <v>-2.9928046510195943E-7</v>
      </c>
    </row>
    <row r="11" spans="1:82" x14ac:dyDescent="0.25">
      <c r="A11" s="65" t="s">
        <v>354</v>
      </c>
      <c r="B11" s="73">
        <v>51038.3777992947</v>
      </c>
      <c r="C11" s="73">
        <v>861.30158587936296</v>
      </c>
      <c r="D11" s="73">
        <v>1973.6544506190601</v>
      </c>
      <c r="E11" s="73">
        <v>7957.53959163117</v>
      </c>
      <c r="F11" s="73">
        <v>6539.6432183987999</v>
      </c>
      <c r="G11" s="73">
        <v>491.169514315931</v>
      </c>
      <c r="H11" s="73">
        <v>13618.1970086904</v>
      </c>
      <c r="I11" s="90"/>
      <c r="J11" s="90" t="s">
        <v>354</v>
      </c>
      <c r="K11" s="73">
        <v>2426.28263770886</v>
      </c>
      <c r="L11" s="73">
        <v>372.521689896373</v>
      </c>
      <c r="M11" s="73">
        <v>362.41578784252999</v>
      </c>
      <c r="N11" s="73">
        <v>362.41578784252999</v>
      </c>
      <c r="O11" s="73">
        <v>540.23430210568904</v>
      </c>
      <c r="P11" s="73">
        <v>4.1904391138301397E-2</v>
      </c>
      <c r="Q11" s="73">
        <v>319.30672662131201</v>
      </c>
      <c r="R11" s="73">
        <v>3120.14799085703</v>
      </c>
      <c r="S11" s="73">
        <v>51038.368471700902</v>
      </c>
      <c r="T11" s="73">
        <v>747.96549143187804</v>
      </c>
      <c r="U11" s="73">
        <v>409.35759232392701</v>
      </c>
      <c r="V11" s="73">
        <v>177.28396015950301</v>
      </c>
      <c r="W11" s="73">
        <v>11.4951531683116</v>
      </c>
      <c r="X11" s="73">
        <v>1851.6368045015599</v>
      </c>
      <c r="Y11" s="73">
        <v>1433.78296317591</v>
      </c>
      <c r="Z11" s="73">
        <v>1433.78296317591</v>
      </c>
      <c r="AA11" s="73">
        <v>16119854.255394399</v>
      </c>
      <c r="AB11" s="73">
        <v>0</v>
      </c>
      <c r="AC11" s="73">
        <v>169.631655890243</v>
      </c>
      <c r="AD11" s="73">
        <v>66.130307327638207</v>
      </c>
      <c r="AE11" s="73">
        <v>20.251070087266701</v>
      </c>
      <c r="AF11" s="73">
        <v>541.62896454260101</v>
      </c>
      <c r="AG11" s="73">
        <v>1276.9899359722299</v>
      </c>
      <c r="AH11" s="73">
        <v>0</v>
      </c>
      <c r="AI11" s="73">
        <v>861.30147673296995</v>
      </c>
      <c r="AJ11" s="73">
        <v>0</v>
      </c>
      <c r="AK11" s="73">
        <v>14483.155693822</v>
      </c>
      <c r="AL11" s="73">
        <v>1776.28834722796</v>
      </c>
      <c r="AM11" s="73">
        <v>197.365382511836</v>
      </c>
      <c r="AN11" s="73">
        <v>1973.6537297397899</v>
      </c>
      <c r="AO11" s="73">
        <v>0</v>
      </c>
      <c r="AP11" s="73">
        <v>991.33332571217602</v>
      </c>
      <c r="AQ11" s="73">
        <v>1.03976081648175</v>
      </c>
      <c r="AR11" s="73">
        <v>1454.88401742786</v>
      </c>
      <c r="AS11" s="73">
        <v>23.3986796739364</v>
      </c>
      <c r="AT11" s="73">
        <v>33.316517169044801</v>
      </c>
      <c r="AU11" s="73">
        <v>228.38620193235101</v>
      </c>
      <c r="AV11" s="73">
        <v>1.1592411686701101</v>
      </c>
      <c r="AW11" s="73">
        <v>0</v>
      </c>
      <c r="AX11" s="73">
        <v>23.344738817330501</v>
      </c>
      <c r="AY11" s="73">
        <v>7957.8978751483901</v>
      </c>
      <c r="AZ11" s="73">
        <v>6540.0019172125803</v>
      </c>
      <c r="BA11" s="73">
        <v>1417.89595793581</v>
      </c>
      <c r="BB11" s="73">
        <v>1.31083930796915</v>
      </c>
      <c r="BC11" s="73">
        <v>3.1579844684380798E-2</v>
      </c>
      <c r="BD11" s="73">
        <v>1015.2691025535</v>
      </c>
      <c r="BE11" s="73">
        <v>2.2356108126787801</v>
      </c>
      <c r="BF11" s="73">
        <v>2133.0407383278998</v>
      </c>
      <c r="BG11" s="73">
        <v>11.005271851937501</v>
      </c>
      <c r="BH11" s="73">
        <v>2.55764552544409</v>
      </c>
      <c r="BI11" s="73">
        <v>3047.7560746705399</v>
      </c>
      <c r="BJ11" s="73">
        <v>167.863175496384</v>
      </c>
      <c r="BK11" s="73">
        <v>3.9494523300098598</v>
      </c>
      <c r="BL11" s="73">
        <v>12.1034861290695</v>
      </c>
      <c r="BM11" s="73">
        <v>9.6976281023165106E-2</v>
      </c>
      <c r="BN11" s="73">
        <v>491.16942333922998</v>
      </c>
      <c r="BO11" s="73">
        <v>148.24435661793299</v>
      </c>
      <c r="BP11" s="73">
        <v>0</v>
      </c>
      <c r="BQ11" s="73">
        <v>140.463165800383</v>
      </c>
      <c r="BR11" s="73">
        <v>438.07984333460502</v>
      </c>
      <c r="BS11" s="73">
        <v>0</v>
      </c>
      <c r="BT11" s="73">
        <v>296.79131170449199</v>
      </c>
      <c r="BU11" s="73">
        <v>13618.1931306183</v>
      </c>
      <c r="BV11" s="73">
        <v>111.80013607067001</v>
      </c>
      <c r="BW11" s="73"/>
      <c r="BX11" s="66">
        <f t="shared" si="7"/>
        <v>-1.8275647072119795E-7</v>
      </c>
      <c r="BY11" s="66">
        <f t="shared" si="8"/>
        <v>-1.2672261935259899E-7</v>
      </c>
      <c r="BZ11" s="66">
        <f t="shared" si="9"/>
        <v>-3.6525100425838058E-7</v>
      </c>
      <c r="CA11" s="66">
        <f t="shared" si="10"/>
        <v>4.5024409001611172E-5</v>
      </c>
      <c r="CB11" s="66">
        <f t="shared" si="11"/>
        <v>5.4849905690760063E-5</v>
      </c>
      <c r="CC11" s="66">
        <f t="shared" si="12"/>
        <v>-1.8522464926147652E-7</v>
      </c>
      <c r="CD11" s="66">
        <f t="shared" si="13"/>
        <v>-2.8477133192877977E-7</v>
      </c>
    </row>
    <row r="12" spans="1:82" x14ac:dyDescent="0.25">
      <c r="A12" s="65" t="s">
        <v>355</v>
      </c>
      <c r="B12" s="73">
        <v>448360.399199326</v>
      </c>
      <c r="C12" s="73">
        <v>9217.9162288861498</v>
      </c>
      <c r="D12" s="73">
        <v>18061.812758080501</v>
      </c>
      <c r="E12" s="73">
        <v>63610.104068644599</v>
      </c>
      <c r="F12" s="73">
        <v>54264.0172665992</v>
      </c>
      <c r="G12" s="73">
        <v>3685.5811537535301</v>
      </c>
      <c r="H12" s="73">
        <v>124317.888890117</v>
      </c>
      <c r="I12" s="90"/>
      <c r="J12" s="90" t="s">
        <v>355</v>
      </c>
      <c r="K12" s="73">
        <v>22578.2380640802</v>
      </c>
      <c r="L12" s="73">
        <v>3389.5905925278598</v>
      </c>
      <c r="M12" s="73">
        <v>3189.61563410596</v>
      </c>
      <c r="N12" s="73">
        <v>3189.61563410596</v>
      </c>
      <c r="O12" s="73">
        <v>4668.7194304315499</v>
      </c>
      <c r="P12" s="73">
        <v>0.21238473407981801</v>
      </c>
      <c r="Q12" s="73">
        <v>2944.0055102996298</v>
      </c>
      <c r="R12" s="73">
        <v>28529.104891822</v>
      </c>
      <c r="S12" s="73">
        <v>448360.28684601199</v>
      </c>
      <c r="T12" s="73">
        <v>6821.0293188712103</v>
      </c>
      <c r="U12" s="73">
        <v>3698.0054876156501</v>
      </c>
      <c r="V12" s="73">
        <v>1628.9797108297801</v>
      </c>
      <c r="W12" s="73">
        <v>106.970303434402</v>
      </c>
      <c r="X12" s="73">
        <v>17230.757844353899</v>
      </c>
      <c r="Y12" s="73">
        <v>13219.052915333299</v>
      </c>
      <c r="Z12" s="73">
        <v>13219.052915333299</v>
      </c>
      <c r="AA12" s="73">
        <v>133757734.541219</v>
      </c>
      <c r="AB12" s="73">
        <v>0</v>
      </c>
      <c r="AC12" s="73">
        <v>1531.83317137529</v>
      </c>
      <c r="AD12" s="73">
        <v>605.72589954501598</v>
      </c>
      <c r="AE12" s="73">
        <v>168.544817258965</v>
      </c>
      <c r="AF12" s="73">
        <v>5009.7728708577597</v>
      </c>
      <c r="AG12" s="73">
        <v>11883.2763892523</v>
      </c>
      <c r="AH12" s="73">
        <v>0</v>
      </c>
      <c r="AI12" s="73">
        <v>9217.91208268435</v>
      </c>
      <c r="AJ12" s="73">
        <v>0</v>
      </c>
      <c r="AK12" s="73">
        <v>132178.58075960199</v>
      </c>
      <c r="AL12" s="73">
        <v>16255.6301900494</v>
      </c>
      <c r="AM12" s="73">
        <v>1806.1805447444499</v>
      </c>
      <c r="AN12" s="73">
        <v>18061.8107347939</v>
      </c>
      <c r="AO12" s="73">
        <v>0</v>
      </c>
      <c r="AP12" s="73">
        <v>9131.5565478485605</v>
      </c>
      <c r="AQ12" s="73">
        <v>8.4484923516151493</v>
      </c>
      <c r="AR12" s="73">
        <v>12774.129752171801</v>
      </c>
      <c r="AS12" s="73">
        <v>198.28162405903899</v>
      </c>
      <c r="AT12" s="73">
        <v>167.94976284881199</v>
      </c>
      <c r="AU12" s="73">
        <v>1800.9722001576299</v>
      </c>
      <c r="AV12" s="73">
        <v>9.7171999825834803</v>
      </c>
      <c r="AW12" s="73">
        <v>0</v>
      </c>
      <c r="AX12" s="73">
        <v>108.805141861913</v>
      </c>
      <c r="AY12" s="73">
        <v>63613.222649486699</v>
      </c>
      <c r="AZ12" s="73">
        <v>54267.139515175601</v>
      </c>
      <c r="BA12" s="73">
        <v>9346.0831343110804</v>
      </c>
      <c r="BB12" s="73">
        <v>10.107643800327301</v>
      </c>
      <c r="BC12" s="73">
        <v>0.26817485849082601</v>
      </c>
      <c r="BD12" s="73">
        <v>8591.2701485363996</v>
      </c>
      <c r="BE12" s="73">
        <v>10.663481177488601</v>
      </c>
      <c r="BF12" s="73">
        <v>17768.546054663599</v>
      </c>
      <c r="BG12" s="73">
        <v>70.588819744594502</v>
      </c>
      <c r="BH12" s="73">
        <v>17.2729645331437</v>
      </c>
      <c r="BI12" s="73">
        <v>25388.2684742362</v>
      </c>
      <c r="BJ12" s="73">
        <v>1527.15998494627</v>
      </c>
      <c r="BK12" s="73">
        <v>33.348048305472297</v>
      </c>
      <c r="BL12" s="73">
        <v>81.8204688238892</v>
      </c>
      <c r="BM12" s="73">
        <v>0.81081523437887504</v>
      </c>
      <c r="BN12" s="73">
        <v>3685.5800400579801</v>
      </c>
      <c r="BO12" s="73">
        <v>751.351381059799</v>
      </c>
      <c r="BP12" s="73">
        <v>0</v>
      </c>
      <c r="BQ12" s="73">
        <v>1307.0777680092699</v>
      </c>
      <c r="BR12" s="73">
        <v>3983.2011420621502</v>
      </c>
      <c r="BS12" s="73">
        <v>0</v>
      </c>
      <c r="BT12" s="73">
        <v>2467.6523531531898</v>
      </c>
      <c r="BU12" s="73">
        <v>124317.86591985</v>
      </c>
      <c r="BV12" s="73">
        <v>972.45695295384598</v>
      </c>
      <c r="BW12" s="73"/>
      <c r="BX12" s="66">
        <f t="shared" si="7"/>
        <v>-2.5058705944133931E-7</v>
      </c>
      <c r="BY12" s="66">
        <f t="shared" si="8"/>
        <v>-4.4979816445064945E-7</v>
      </c>
      <c r="BZ12" s="66">
        <f t="shared" si="9"/>
        <v>-1.1202012931858472E-7</v>
      </c>
      <c r="CA12" s="66">
        <f t="shared" si="10"/>
        <v>4.9026501178715473E-5</v>
      </c>
      <c r="CB12" s="66">
        <f t="shared" si="11"/>
        <v>5.7538102294590954E-5</v>
      </c>
      <c r="CC12" s="66">
        <f t="shared" si="12"/>
        <v>-3.0217637423093046E-7</v>
      </c>
      <c r="CD12" s="66">
        <f t="shared" si="13"/>
        <v>-1.8477040761436448E-7</v>
      </c>
    </row>
    <row r="13" spans="1:82" x14ac:dyDescent="0.25">
      <c r="A13" s="65" t="s">
        <v>356</v>
      </c>
      <c r="B13" s="73">
        <v>301168.79001899803</v>
      </c>
      <c r="C13" s="73">
        <v>6069.7919038566697</v>
      </c>
      <c r="D13" s="73">
        <v>13484.077531577601</v>
      </c>
      <c r="E13" s="73">
        <v>38930.990981930299</v>
      </c>
      <c r="F13" s="73">
        <v>32916.867269074603</v>
      </c>
      <c r="G13" s="73">
        <v>2238.91348752459</v>
      </c>
      <c r="H13" s="73">
        <v>93627.489135722295</v>
      </c>
      <c r="I13" s="90"/>
      <c r="J13" s="90" t="s">
        <v>356</v>
      </c>
      <c r="K13" s="73">
        <v>11388.529742430001</v>
      </c>
      <c r="L13" s="73">
        <v>2582.7281103482101</v>
      </c>
      <c r="M13" s="73">
        <v>3683.1925540956099</v>
      </c>
      <c r="N13" s="73">
        <v>3683.1925540956099</v>
      </c>
      <c r="O13" s="73">
        <v>6420.8633798458904</v>
      </c>
      <c r="P13" s="73">
        <v>2.1207865468010798</v>
      </c>
      <c r="Q13" s="73">
        <v>1795.2953763258099</v>
      </c>
      <c r="R13" s="73">
        <v>20128.915454318801</v>
      </c>
      <c r="S13" s="73">
        <v>283317.14923593297</v>
      </c>
      <c r="T13" s="73">
        <v>5020.3588088618098</v>
      </c>
      <c r="U13" s="73">
        <v>3128.0603322449101</v>
      </c>
      <c r="V13" s="73">
        <v>1057.2088344712899</v>
      </c>
      <c r="W13" s="73">
        <v>53.956140081558402</v>
      </c>
      <c r="X13" s="73">
        <v>8691.2450355787405</v>
      </c>
      <c r="Y13" s="73">
        <v>8065.8975976822803</v>
      </c>
      <c r="Z13" s="73">
        <v>8065.8975976822803</v>
      </c>
      <c r="AA13" s="73">
        <v>75707458.753643394</v>
      </c>
      <c r="AB13" s="73">
        <v>0</v>
      </c>
      <c r="AC13" s="73">
        <v>1302.33942148034</v>
      </c>
      <c r="AD13" s="73">
        <v>415.10668390860798</v>
      </c>
      <c r="AE13" s="73">
        <v>310.74968100961001</v>
      </c>
      <c r="AF13" s="73">
        <v>2872.3780151166202</v>
      </c>
      <c r="AG13" s="73">
        <v>5993.9575126110503</v>
      </c>
      <c r="AH13" s="73">
        <v>0</v>
      </c>
      <c r="AI13" s="73">
        <v>5742.9211776980401</v>
      </c>
      <c r="AJ13" s="73">
        <v>0</v>
      </c>
      <c r="AK13" s="73">
        <v>96124.652255273206</v>
      </c>
      <c r="AL13" s="73">
        <v>11394.9334058654</v>
      </c>
      <c r="AM13" s="73">
        <v>1266.1038757695501</v>
      </c>
      <c r="AN13" s="73">
        <v>12661.037281634901</v>
      </c>
      <c r="AO13" s="73">
        <v>0</v>
      </c>
      <c r="AP13" s="73">
        <v>5666.1550145890797</v>
      </c>
      <c r="AQ13" s="73">
        <v>5.2861577770796497</v>
      </c>
      <c r="AR13" s="73">
        <v>15113.9751332297</v>
      </c>
      <c r="AS13" s="73">
        <v>100.61261176386201</v>
      </c>
      <c r="AT13" s="73">
        <v>400.492338938584</v>
      </c>
      <c r="AU13" s="73">
        <v>1284.27514167452</v>
      </c>
      <c r="AV13" s="73">
        <v>5.2236610733202102</v>
      </c>
      <c r="AW13" s="73">
        <v>0</v>
      </c>
      <c r="AX13" s="73">
        <v>300.58651641065399</v>
      </c>
      <c r="AY13" s="73">
        <v>36268.088233451599</v>
      </c>
      <c r="AZ13" s="73">
        <v>30715.039495873199</v>
      </c>
      <c r="BA13" s="73">
        <v>5553.0487375783296</v>
      </c>
      <c r="BB13" s="73">
        <v>7.8865930003251803</v>
      </c>
      <c r="BC13" s="73">
        <v>0.13451862508749499</v>
      </c>
      <c r="BD13" s="73">
        <v>4392.9583555724503</v>
      </c>
      <c r="BE13" s="73">
        <v>28.237509049422101</v>
      </c>
      <c r="BF13" s="73">
        <v>9862.2698135440896</v>
      </c>
      <c r="BG13" s="73">
        <v>98.307908166470995</v>
      </c>
      <c r="BH13" s="73">
        <v>20.894809063200999</v>
      </c>
      <c r="BI13" s="73">
        <v>14091.480012125399</v>
      </c>
      <c r="BJ13" s="73">
        <v>1166.35290551811</v>
      </c>
      <c r="BK13" s="73">
        <v>17.251785660036202</v>
      </c>
      <c r="BL13" s="73">
        <v>98.700108787071997</v>
      </c>
      <c r="BM13" s="73">
        <v>0.44165464166625301</v>
      </c>
      <c r="BN13" s="73">
        <v>2082.9875929606401</v>
      </c>
      <c r="BO13" s="73">
        <v>7502.6928223369096</v>
      </c>
      <c r="BP13" s="73">
        <v>0</v>
      </c>
      <c r="BQ13" s="73">
        <v>659.62949636590099</v>
      </c>
      <c r="BR13" s="73">
        <v>3068.7075941857602</v>
      </c>
      <c r="BS13" s="73">
        <v>0</v>
      </c>
      <c r="BT13" s="73">
        <v>4581.0255922201004</v>
      </c>
      <c r="BU13" s="73">
        <v>90023.998781505405</v>
      </c>
      <c r="BV13" s="73">
        <v>1260.7624787403699</v>
      </c>
      <c r="BW13" s="73"/>
      <c r="BX13" s="66">
        <f t="shared" si="7"/>
        <v>-5.927453765026236E-2</v>
      </c>
      <c r="BY13" s="66">
        <f t="shared" si="8"/>
        <v>-5.3852048198051082E-2</v>
      </c>
      <c r="BZ13" s="66">
        <f t="shared" si="9"/>
        <v>-6.1037935150941434E-2</v>
      </c>
      <c r="CA13" s="66">
        <f t="shared" si="10"/>
        <v>-6.8400589898024389E-2</v>
      </c>
      <c r="CB13" s="66">
        <f t="shared" si="11"/>
        <v>-6.6890562677269727E-2</v>
      </c>
      <c r="CC13" s="66">
        <f t="shared" si="12"/>
        <v>-6.9643554980030178E-2</v>
      </c>
      <c r="CD13" s="66">
        <f t="shared" si="13"/>
        <v>-3.8487525271485974E-2</v>
      </c>
    </row>
    <row r="14" spans="1:82" x14ac:dyDescent="0.25">
      <c r="A14" s="65" t="s">
        <v>357</v>
      </c>
      <c r="B14" s="73">
        <v>291273.36053955002</v>
      </c>
      <c r="C14" s="73">
        <v>5973.1224656477798</v>
      </c>
      <c r="D14" s="73">
        <v>12649.9225435274</v>
      </c>
      <c r="E14" s="73">
        <v>34810.3485389165</v>
      </c>
      <c r="F14" s="73">
        <v>29726.697973710401</v>
      </c>
      <c r="G14" s="73">
        <v>2046.3649419936901</v>
      </c>
      <c r="H14" s="73">
        <v>102946.87458131999</v>
      </c>
      <c r="I14" s="90"/>
      <c r="J14" s="90" t="s">
        <v>357</v>
      </c>
      <c r="K14" s="73">
        <v>8368.4729311604497</v>
      </c>
      <c r="L14" s="73">
        <v>2705.2514367366698</v>
      </c>
      <c r="M14" s="73">
        <v>4624.9672861034396</v>
      </c>
      <c r="N14" s="73">
        <v>4624.9672861034396</v>
      </c>
      <c r="O14" s="73">
        <v>8478.6371273698205</v>
      </c>
      <c r="P14" s="73">
        <v>3.4207724814472602</v>
      </c>
      <c r="Q14" s="73">
        <v>1606.22730873506</v>
      </c>
      <c r="R14" s="73">
        <v>20098.669386516001</v>
      </c>
      <c r="S14" s="73">
        <v>247012.230119766</v>
      </c>
      <c r="T14" s="73">
        <v>5150.1639944663402</v>
      </c>
      <c r="U14" s="73">
        <v>3466.4547203672901</v>
      </c>
      <c r="V14" s="73">
        <v>994.70473682074396</v>
      </c>
      <c r="W14" s="73">
        <v>39.647800751156097</v>
      </c>
      <c r="X14" s="73">
        <v>6386.4651884648601</v>
      </c>
      <c r="Y14" s="73">
        <v>7220.0779217323197</v>
      </c>
      <c r="Z14" s="73">
        <v>7220.0779217323197</v>
      </c>
      <c r="AA14" s="73">
        <v>60002156.495162502</v>
      </c>
      <c r="AB14" s="73">
        <v>0</v>
      </c>
      <c r="AC14" s="73">
        <v>1446.86453986879</v>
      </c>
      <c r="AD14" s="73">
        <v>406.37153488438298</v>
      </c>
      <c r="AE14" s="73">
        <v>437.119828399418</v>
      </c>
      <c r="AF14" s="73">
        <v>2430.15079139725</v>
      </c>
      <c r="AG14" s="73">
        <v>4404.4553472004</v>
      </c>
      <c r="AH14" s="73">
        <v>0</v>
      </c>
      <c r="AI14" s="73">
        <v>5057.4047757513599</v>
      </c>
      <c r="AJ14" s="73">
        <v>0</v>
      </c>
      <c r="AK14" s="73">
        <v>97874.597650313794</v>
      </c>
      <c r="AL14" s="73">
        <v>9662.2023574023005</v>
      </c>
      <c r="AM14" s="73">
        <v>1073.5780470356101</v>
      </c>
      <c r="AN14" s="73">
        <v>10735.780404437901</v>
      </c>
      <c r="AO14" s="73">
        <v>0</v>
      </c>
      <c r="AP14" s="73">
        <v>5144.1048723292397</v>
      </c>
      <c r="AQ14" s="73">
        <v>4.4294945264747501</v>
      </c>
      <c r="AR14" s="73">
        <v>19125.2469967459</v>
      </c>
      <c r="AS14" s="73">
        <v>74.214109307362904</v>
      </c>
      <c r="AT14" s="73">
        <v>462.73607301708</v>
      </c>
      <c r="AU14" s="73">
        <v>1143.9038889531901</v>
      </c>
      <c r="AV14" s="73">
        <v>4.0085567446551602</v>
      </c>
      <c r="AW14" s="73">
        <v>0</v>
      </c>
      <c r="AX14" s="73">
        <v>351.94824083290598</v>
      </c>
      <c r="AY14" s="73">
        <v>28441.579375448098</v>
      </c>
      <c r="AZ14" s="73">
        <v>24343.106086978802</v>
      </c>
      <c r="BA14" s="73">
        <v>4098.4732884692703</v>
      </c>
      <c r="BB14" s="73">
        <v>7.2809456990580701</v>
      </c>
      <c r="BC14" s="73">
        <v>9.8396181484482204E-2</v>
      </c>
      <c r="BD14" s="73">
        <v>3258.15062253013</v>
      </c>
      <c r="BE14" s="73">
        <v>32.943419655307302</v>
      </c>
      <c r="BF14" s="73">
        <v>7723.6821367196299</v>
      </c>
      <c r="BG14" s="73">
        <v>105.679222110154</v>
      </c>
      <c r="BH14" s="73">
        <v>21.850311160347601</v>
      </c>
      <c r="BI14" s="73">
        <v>11035.786327375299</v>
      </c>
      <c r="BJ14" s="73">
        <v>1223.34951075094</v>
      </c>
      <c r="BK14" s="73">
        <v>12.900556851138401</v>
      </c>
      <c r="BL14" s="73">
        <v>103.151966809415</v>
      </c>
      <c r="BM14" s="73">
        <v>0.34181850515605899</v>
      </c>
      <c r="BN14" s="73">
        <v>1688.56561041022</v>
      </c>
      <c r="BO14" s="73">
        <v>12101.616474942201</v>
      </c>
      <c r="BP14" s="73">
        <v>0</v>
      </c>
      <c r="BQ14" s="73">
        <v>485.01672914464098</v>
      </c>
      <c r="BR14" s="73">
        <v>3234.9016866056199</v>
      </c>
      <c r="BS14" s="73">
        <v>0</v>
      </c>
      <c r="BT14" s="73">
        <v>6451.8950545273501</v>
      </c>
      <c r="BU14" s="73">
        <v>91416.438559610193</v>
      </c>
      <c r="BV14" s="73">
        <v>1638.8138967658399</v>
      </c>
      <c r="BW14" s="73"/>
      <c r="BX14" s="66">
        <f t="shared" si="7"/>
        <v>-0.15195735833100366</v>
      </c>
      <c r="BY14" s="66">
        <f t="shared" si="8"/>
        <v>-0.15330636449576146</v>
      </c>
      <c r="BZ14" s="66">
        <f t="shared" si="9"/>
        <v>-0.15131651063499282</v>
      </c>
      <c r="CA14" s="66">
        <f t="shared" si="10"/>
        <v>-0.18295620212904179</v>
      </c>
      <c r="CB14" s="66">
        <f t="shared" si="11"/>
        <v>-0.18110292274953385</v>
      </c>
      <c r="CC14" s="66">
        <f t="shared" si="12"/>
        <v>-0.17484629659208331</v>
      </c>
      <c r="CD14" s="66">
        <f t="shared" si="13"/>
        <v>-0.11200375017312114</v>
      </c>
    </row>
    <row r="15" spans="1:82" x14ac:dyDescent="0.25">
      <c r="A15" s="65" t="s">
        <v>358</v>
      </c>
      <c r="B15" s="73">
        <v>526175.80709968205</v>
      </c>
      <c r="C15" s="73">
        <v>10859.143671362301</v>
      </c>
      <c r="D15" s="73">
        <v>20534.811507804599</v>
      </c>
      <c r="E15" s="73">
        <v>72785.976098923304</v>
      </c>
      <c r="F15" s="73">
        <v>62826.235112488001</v>
      </c>
      <c r="G15" s="73">
        <v>4336.3756733491</v>
      </c>
      <c r="H15" s="73">
        <v>150087.47630661799</v>
      </c>
      <c r="I15" s="90"/>
      <c r="J15" s="90" t="s">
        <v>358</v>
      </c>
      <c r="K15" s="73">
        <v>14264.667862164601</v>
      </c>
      <c r="L15" s="73">
        <v>2260.0327439471098</v>
      </c>
      <c r="M15" s="73">
        <v>2296.7964009172501</v>
      </c>
      <c r="N15" s="73">
        <v>2296.7964009172501</v>
      </c>
      <c r="O15" s="73">
        <v>3501.6787319813402</v>
      </c>
      <c r="P15" s="73">
        <v>0.40757878976358702</v>
      </c>
      <c r="Q15" s="73">
        <v>1902.1219096402299</v>
      </c>
      <c r="R15" s="73">
        <v>18803.506811515599</v>
      </c>
      <c r="S15" s="73">
        <v>287341.66648258001</v>
      </c>
      <c r="T15" s="73">
        <v>4523.93845950369</v>
      </c>
      <c r="U15" s="73">
        <v>2507.8040293876202</v>
      </c>
      <c r="V15" s="73">
        <v>1061.1506317201799</v>
      </c>
      <c r="W15" s="73">
        <v>67.582573811048903</v>
      </c>
      <c r="X15" s="73">
        <v>10886.191443370701</v>
      </c>
      <c r="Y15" s="73">
        <v>8541.4749035705499</v>
      </c>
      <c r="Z15" s="73">
        <v>8541.4749035705499</v>
      </c>
      <c r="AA15" s="73">
        <v>84316714.923937201</v>
      </c>
      <c r="AB15" s="73">
        <v>0</v>
      </c>
      <c r="AC15" s="73">
        <v>1039.7091274219399</v>
      </c>
      <c r="AD15" s="73">
        <v>397.56781986019098</v>
      </c>
      <c r="AE15" s="73">
        <v>137.132894311077</v>
      </c>
      <c r="AF15" s="73">
        <v>3212.0156770488902</v>
      </c>
      <c r="AG15" s="73">
        <v>7507.7146151973802</v>
      </c>
      <c r="AH15" s="73">
        <v>0</v>
      </c>
      <c r="AI15" s="73">
        <v>5948.5040813285004</v>
      </c>
      <c r="AJ15" s="73">
        <v>0</v>
      </c>
      <c r="AK15" s="73">
        <v>87507.784592999204</v>
      </c>
      <c r="AL15" s="73">
        <v>10248.948721594799</v>
      </c>
      <c r="AM15" s="73">
        <v>1138.7722796783401</v>
      </c>
      <c r="AN15" s="73">
        <v>11387.721001273099</v>
      </c>
      <c r="AO15" s="73">
        <v>0</v>
      </c>
      <c r="AP15" s="73">
        <v>5913.1505826694602</v>
      </c>
      <c r="AQ15" s="73">
        <v>5.3757564465902696</v>
      </c>
      <c r="AR15" s="73">
        <v>9247.76706924057</v>
      </c>
      <c r="AS15" s="73">
        <v>123.836726570655</v>
      </c>
      <c r="AT15" s="73">
        <v>136.20946878530799</v>
      </c>
      <c r="AU15" s="73">
        <v>1161.5915242205199</v>
      </c>
      <c r="AV15" s="73">
        <v>6.0979733693789004</v>
      </c>
      <c r="AW15" s="73">
        <v>0</v>
      </c>
      <c r="AX15" s="73">
        <v>92.327954154885703</v>
      </c>
      <c r="AY15" s="73">
        <v>39717.207135436198</v>
      </c>
      <c r="AZ15" s="73">
        <v>34208.270209009897</v>
      </c>
      <c r="BA15" s="73">
        <v>5508.9369264262496</v>
      </c>
      <c r="BB15" s="73">
        <v>6.58665957990927</v>
      </c>
      <c r="BC15" s="73">
        <v>0.167333742180481</v>
      </c>
      <c r="BD15" s="73">
        <v>5369.0080927263998</v>
      </c>
      <c r="BE15" s="73">
        <v>8.9272876061663204</v>
      </c>
      <c r="BF15" s="73">
        <v>11181.385213490001</v>
      </c>
      <c r="BG15" s="73">
        <v>50.293452889983797</v>
      </c>
      <c r="BH15" s="73">
        <v>11.992736002028201</v>
      </c>
      <c r="BI15" s="73">
        <v>15976.3192993711</v>
      </c>
      <c r="BJ15" s="73">
        <v>1018.6135796246</v>
      </c>
      <c r="BK15" s="73">
        <v>20.860318351824599</v>
      </c>
      <c r="BL15" s="73">
        <v>56.781015206380097</v>
      </c>
      <c r="BM15" s="73">
        <v>0.50939649652496399</v>
      </c>
      <c r="BN15" s="73">
        <v>2345.2272128132599</v>
      </c>
      <c r="BO15" s="73">
        <v>1441.8851364745201</v>
      </c>
      <c r="BP15" s="73">
        <v>0</v>
      </c>
      <c r="BQ15" s="73">
        <v>825.84201040941196</v>
      </c>
      <c r="BR15" s="73">
        <v>2660.3989489282199</v>
      </c>
      <c r="BS15" s="73">
        <v>0</v>
      </c>
      <c r="BT15" s="73">
        <v>2012.00985912994</v>
      </c>
      <c r="BU15" s="73">
        <v>82251.511818757994</v>
      </c>
      <c r="BV15" s="73">
        <v>718.96468605831797</v>
      </c>
      <c r="BW15" s="73"/>
      <c r="BX15" s="66">
        <f t="shared" si="7"/>
        <v>-0.45390559085863824</v>
      </c>
      <c r="BY15" s="66">
        <f t="shared" si="8"/>
        <v>-0.4522124155134003</v>
      </c>
      <c r="BZ15" s="66">
        <f t="shared" si="9"/>
        <v>-0.44544311999430797</v>
      </c>
      <c r="CA15" s="66">
        <f t="shared" si="10"/>
        <v>-0.45432885201049439</v>
      </c>
      <c r="CB15" s="66">
        <f t="shared" si="11"/>
        <v>-0.45550978587589591</v>
      </c>
      <c r="CC15" s="66">
        <f t="shared" si="12"/>
        <v>-0.45917342281325507</v>
      </c>
      <c r="CD15" s="66">
        <f t="shared" si="13"/>
        <v>-0.45197618187193689</v>
      </c>
    </row>
    <row r="16" spans="1:82" x14ac:dyDescent="0.25">
      <c r="A16" s="65" t="s">
        <v>359</v>
      </c>
      <c r="B16" s="73">
        <v>5970509.3232989097</v>
      </c>
      <c r="C16" s="73">
        <v>121596.40133655599</v>
      </c>
      <c r="D16" s="73">
        <v>249672.21151332601</v>
      </c>
      <c r="E16" s="73">
        <v>865290.45140743803</v>
      </c>
      <c r="F16" s="73">
        <v>730651.34206419403</v>
      </c>
      <c r="G16" s="73">
        <v>49307.666139849498</v>
      </c>
      <c r="H16" s="73">
        <v>1663926.04974462</v>
      </c>
      <c r="I16" s="90"/>
      <c r="J16" s="90" t="s">
        <v>359</v>
      </c>
      <c r="K16" s="73">
        <v>174362.36155069899</v>
      </c>
      <c r="L16" s="73">
        <v>25525.790190830601</v>
      </c>
      <c r="M16" s="73">
        <v>23086.207987868002</v>
      </c>
      <c r="N16" s="73">
        <v>23086.207987868002</v>
      </c>
      <c r="O16" s="73">
        <v>33024.496494568302</v>
      </c>
      <c r="P16" s="73">
        <v>0.13950925646918699</v>
      </c>
      <c r="Q16" s="73">
        <v>22504.0619748383</v>
      </c>
      <c r="R16" s="73">
        <v>216041.81574017601</v>
      </c>
      <c r="S16" s="73">
        <v>3354349.7035109699</v>
      </c>
      <c r="T16" s="73">
        <v>51498.647047947001</v>
      </c>
      <c r="U16" s="73">
        <v>27617.083878540601</v>
      </c>
      <c r="V16" s="73">
        <v>12404.3920912014</v>
      </c>
      <c r="W16" s="73">
        <v>826.08631016562094</v>
      </c>
      <c r="X16" s="73">
        <v>133065.97538073501</v>
      </c>
      <c r="Y16" s="73">
        <v>101043.335204316</v>
      </c>
      <c r="Z16" s="73">
        <v>101043.335204316</v>
      </c>
      <c r="AA16" s="73">
        <v>969842186.86102605</v>
      </c>
      <c r="AB16" s="73">
        <v>0</v>
      </c>
      <c r="AC16" s="73">
        <v>11434.9778039747</v>
      </c>
      <c r="AD16" s="73">
        <v>4596.1076116847098</v>
      </c>
      <c r="AE16" s="73">
        <v>1133.37577763746</v>
      </c>
      <c r="AF16" s="73">
        <v>38430.958718964401</v>
      </c>
      <c r="AG16" s="73">
        <v>91769.597053192905</v>
      </c>
      <c r="AH16" s="73">
        <v>0</v>
      </c>
      <c r="AI16" s="73">
        <v>66418.351884709205</v>
      </c>
      <c r="AJ16" s="73">
        <v>0</v>
      </c>
      <c r="AK16" s="73">
        <v>998811.09897110204</v>
      </c>
      <c r="AL16" s="73">
        <v>126092.549146844</v>
      </c>
      <c r="AM16" s="73">
        <v>14010.2912351593</v>
      </c>
      <c r="AN16" s="73">
        <v>140102.84038200299</v>
      </c>
      <c r="AO16" s="73">
        <v>0</v>
      </c>
      <c r="AP16" s="73">
        <v>69729.161886891205</v>
      </c>
      <c r="AQ16" s="73">
        <v>63.968708245837398</v>
      </c>
      <c r="AR16" s="73">
        <v>92187.546603435898</v>
      </c>
      <c r="AS16" s="73">
        <v>1528.04151086051</v>
      </c>
      <c r="AT16" s="73">
        <v>934.94541638144301</v>
      </c>
      <c r="AU16" s="73">
        <v>13456.8382354205</v>
      </c>
      <c r="AV16" s="73">
        <v>74.550953426258104</v>
      </c>
      <c r="AW16" s="73">
        <v>0</v>
      </c>
      <c r="AX16" s="73">
        <v>558.81789448679103</v>
      </c>
      <c r="AY16" s="73">
        <v>494690.40264556499</v>
      </c>
      <c r="AZ16" s="73">
        <v>414582.22702416399</v>
      </c>
      <c r="BA16" s="73">
        <v>80108.175621400194</v>
      </c>
      <c r="BB16" s="73">
        <v>74.750468908767203</v>
      </c>
      <c r="BC16" s="73">
        <v>2.0684459332991598</v>
      </c>
      <c r="BD16" s="73">
        <v>66169.6665001074</v>
      </c>
      <c r="BE16" s="73">
        <v>56.159480650583902</v>
      </c>
      <c r="BF16" s="73">
        <v>135967.49009794</v>
      </c>
      <c r="BG16" s="73">
        <v>472.761612460523</v>
      </c>
      <c r="BH16" s="73">
        <v>119.286823022867</v>
      </c>
      <c r="BI16" s="73">
        <v>194274.68312031101</v>
      </c>
      <c r="BJ16" s="73">
        <v>11498.470322848299</v>
      </c>
      <c r="BK16" s="73">
        <v>256.617727171414</v>
      </c>
      <c r="BL16" s="73">
        <v>565.366000981056</v>
      </c>
      <c r="BM16" s="73">
        <v>6.2140278552886103</v>
      </c>
      <c r="BN16" s="73">
        <v>28389.6520617073</v>
      </c>
      <c r="BO16" s="73">
        <v>493.53932689409498</v>
      </c>
      <c r="BP16" s="73">
        <v>0</v>
      </c>
      <c r="BQ16" s="73">
        <v>10093.760263406301</v>
      </c>
      <c r="BR16" s="73">
        <v>29970.985452006</v>
      </c>
      <c r="BS16" s="73">
        <v>0</v>
      </c>
      <c r="BT16" s="73">
        <v>16570.292580921599</v>
      </c>
      <c r="BU16" s="73">
        <v>939697.51589179703</v>
      </c>
      <c r="BV16" s="73">
        <v>6935.8598975363702</v>
      </c>
      <c r="BW16" s="73"/>
      <c r="BX16" s="66">
        <f t="shared" si="7"/>
        <v>-0.43818030893592552</v>
      </c>
      <c r="BY16" s="66">
        <f t="shared" si="8"/>
        <v>-0.4537802833418097</v>
      </c>
      <c r="BZ16" s="66">
        <f t="shared" si="9"/>
        <v>-0.43885288822170287</v>
      </c>
      <c r="CA16" s="66">
        <f t="shared" si="10"/>
        <v>-0.42829554880569132</v>
      </c>
      <c r="CB16" s="66">
        <f t="shared" si="11"/>
        <v>-0.43258541638627501</v>
      </c>
      <c r="CC16" s="66">
        <f t="shared" si="12"/>
        <v>-0.42423452001993389</v>
      </c>
      <c r="CD16" s="66">
        <f t="shared" si="13"/>
        <v>-0.43525283708610596</v>
      </c>
    </row>
    <row r="17" spans="1:82" x14ac:dyDescent="0.25">
      <c r="A17" s="65" t="s">
        <v>360</v>
      </c>
      <c r="B17" s="73">
        <v>171316.626990716</v>
      </c>
      <c r="C17" s="73">
        <v>3569.3882219646298</v>
      </c>
      <c r="D17" s="73">
        <v>7356.6626563591399</v>
      </c>
      <c r="E17" s="73">
        <v>24745.0506540399</v>
      </c>
      <c r="F17" s="73">
        <v>20931.411082625898</v>
      </c>
      <c r="G17" s="73">
        <v>1386.7008382506999</v>
      </c>
      <c r="H17" s="73">
        <v>44583.691566062502</v>
      </c>
      <c r="I17" s="90"/>
      <c r="J17" s="90" t="s">
        <v>360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/>
      <c r="BX17" s="66">
        <f t="shared" si="7"/>
        <v>-1</v>
      </c>
      <c r="BY17" s="66">
        <f t="shared" si="8"/>
        <v>-1</v>
      </c>
      <c r="BZ17" s="66">
        <f t="shared" si="9"/>
        <v>-1</v>
      </c>
      <c r="CA17" s="66">
        <f t="shared" si="10"/>
        <v>-1</v>
      </c>
      <c r="CB17" s="66">
        <f t="shared" si="11"/>
        <v>-1</v>
      </c>
      <c r="CC17" s="66">
        <f t="shared" si="12"/>
        <v>-1</v>
      </c>
      <c r="CD17" s="66">
        <f t="shared" si="13"/>
        <v>-1</v>
      </c>
    </row>
    <row r="18" spans="1:82" s="89" customFormat="1" x14ac:dyDescent="0.25">
      <c r="A18" s="11" t="s">
        <v>361</v>
      </c>
      <c r="B18" s="67">
        <v>31809.677980100601</v>
      </c>
      <c r="C18" s="67">
        <v>656.32008967670799</v>
      </c>
      <c r="D18" s="67">
        <v>1366.74204574585</v>
      </c>
      <c r="E18" s="67">
        <v>4604.4070301778802</v>
      </c>
      <c r="F18" s="67">
        <v>3891.1567930165202</v>
      </c>
      <c r="G18" s="67">
        <v>259.68087990217799</v>
      </c>
      <c r="H18" s="67">
        <v>8143.1752442438901</v>
      </c>
      <c r="I18" s="91"/>
      <c r="J18" s="91" t="s">
        <v>361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/>
      <c r="BX18" s="61">
        <f t="shared" si="7"/>
        <v>-1</v>
      </c>
      <c r="BY18" s="61">
        <f t="shared" si="8"/>
        <v>-1</v>
      </c>
      <c r="BZ18" s="61">
        <f t="shared" si="9"/>
        <v>-1</v>
      </c>
      <c r="CA18" s="61">
        <f t="shared" si="10"/>
        <v>-1</v>
      </c>
      <c r="CB18" s="61">
        <f t="shared" si="11"/>
        <v>-1</v>
      </c>
      <c r="CC18" s="61">
        <f t="shared" si="12"/>
        <v>-1</v>
      </c>
      <c r="CD18" s="61">
        <f t="shared" si="13"/>
        <v>-1</v>
      </c>
    </row>
    <row r="19" spans="1:82" x14ac:dyDescent="0.25">
      <c r="A19" s="90" t="s">
        <v>412</v>
      </c>
      <c r="B19" s="73">
        <v>2568.5314037183398</v>
      </c>
      <c r="C19" s="73">
        <v>48.063546417760101</v>
      </c>
      <c r="D19" s="73">
        <v>136.09032734005501</v>
      </c>
      <c r="E19" s="73">
        <v>226.60202601614799</v>
      </c>
      <c r="F19" s="73">
        <v>183.948826178872</v>
      </c>
      <c r="G19" s="73">
        <v>13.4737471344763</v>
      </c>
      <c r="H19" s="73">
        <v>1137.0773341152999</v>
      </c>
      <c r="I19" s="90"/>
      <c r="J19" s="90" t="s">
        <v>412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/>
      <c r="BX19" s="66">
        <f t="shared" si="7"/>
        <v>-1</v>
      </c>
      <c r="BY19" s="66">
        <f t="shared" si="8"/>
        <v>-1</v>
      </c>
      <c r="BZ19" s="66">
        <f t="shared" si="9"/>
        <v>-1</v>
      </c>
      <c r="CA19" s="66">
        <f t="shared" si="10"/>
        <v>-1</v>
      </c>
      <c r="CB19" s="66">
        <f t="shared" si="11"/>
        <v>-1</v>
      </c>
      <c r="CC19" s="66">
        <f t="shared" si="12"/>
        <v>-1</v>
      </c>
      <c r="CD19" s="66">
        <f t="shared" si="13"/>
        <v>-1</v>
      </c>
    </row>
    <row r="20" spans="1:82" x14ac:dyDescent="0.25">
      <c r="A20" s="90" t="s">
        <v>441</v>
      </c>
      <c r="B20" s="73">
        <v>10125.8901517183</v>
      </c>
      <c r="C20" s="73">
        <v>196.33453501005201</v>
      </c>
      <c r="D20" s="73">
        <v>495.831628725239</v>
      </c>
      <c r="E20" s="73">
        <v>1075.3223890470899</v>
      </c>
      <c r="F20" s="73">
        <v>880.88593608309702</v>
      </c>
      <c r="G20" s="73">
        <v>63.114377414224599</v>
      </c>
      <c r="H20" s="73">
        <v>3832.8855091598598</v>
      </c>
      <c r="I20" s="90"/>
      <c r="J20" s="90" t="s">
        <v>413</v>
      </c>
      <c r="K20" s="73">
        <v>83.751500183702703</v>
      </c>
      <c r="L20" s="73">
        <v>120.429811420909</v>
      </c>
      <c r="M20" s="73">
        <v>268.10742736654299</v>
      </c>
      <c r="N20" s="73">
        <v>268.10742736654299</v>
      </c>
      <c r="O20" s="73">
        <v>519.64842894330195</v>
      </c>
      <c r="P20" s="73">
        <v>0.249566800672295</v>
      </c>
      <c r="Q20" s="73">
        <v>49.260381062323603</v>
      </c>
      <c r="R20" s="73">
        <v>814.82379656521596</v>
      </c>
      <c r="S20" s="73">
        <v>10132.0234382623</v>
      </c>
      <c r="T20" s="73">
        <v>220.480796954873</v>
      </c>
      <c r="U20" s="73">
        <v>169.727825065302</v>
      </c>
      <c r="V20" s="73">
        <v>35.143329268640301</v>
      </c>
      <c r="W20" s="73">
        <v>0.39679426479111501</v>
      </c>
      <c r="X20" s="73">
        <v>63.915614623872102</v>
      </c>
      <c r="Y20" s="73">
        <v>221.77231524112099</v>
      </c>
      <c r="Z20" s="73">
        <v>221.77231524112099</v>
      </c>
      <c r="AA20" s="73">
        <v>2172234.3771094098</v>
      </c>
      <c r="AB20" s="73">
        <v>0</v>
      </c>
      <c r="AC20" s="73">
        <v>71.121632172081803</v>
      </c>
      <c r="AD20" s="73">
        <v>15.784621452301501</v>
      </c>
      <c r="AE20" s="73">
        <v>28.5138129265926</v>
      </c>
      <c r="AF20" s="73">
        <v>61.260068656878097</v>
      </c>
      <c r="AG20" s="73">
        <v>44.079685566407903</v>
      </c>
      <c r="AH20" s="73">
        <v>0</v>
      </c>
      <c r="AI20" s="73">
        <v>196.45983149092999</v>
      </c>
      <c r="AJ20" s="73">
        <v>0</v>
      </c>
      <c r="AK20" s="73">
        <v>4129.1435366545902</v>
      </c>
      <c r="AL20" s="73">
        <v>446.53441824809698</v>
      </c>
      <c r="AM20" s="73">
        <v>49.614914369615803</v>
      </c>
      <c r="AN20" s="73">
        <v>496.14933261771301</v>
      </c>
      <c r="AO20" s="73">
        <v>0</v>
      </c>
      <c r="AP20" s="73">
        <v>164.85201279878899</v>
      </c>
      <c r="AQ20" s="73">
        <v>0.181650077216885</v>
      </c>
      <c r="AR20" s="73">
        <v>1118.6077032974099</v>
      </c>
      <c r="AS20" s="73">
        <v>2.1963210796033801</v>
      </c>
      <c r="AT20" s="73">
        <v>29.647904285785099</v>
      </c>
      <c r="AU20" s="73">
        <v>52.597376452432499</v>
      </c>
      <c r="AV20" s="73">
        <v>0.133454014991429</v>
      </c>
      <c r="AW20" s="73">
        <v>0</v>
      </c>
      <c r="AX20" s="73">
        <v>22.832365521365499</v>
      </c>
      <c r="AY20" s="73">
        <v>1075.78158560056</v>
      </c>
      <c r="AZ20" s="73">
        <v>881.26726919321504</v>
      </c>
      <c r="BA20" s="73">
        <v>194.51431640734799</v>
      </c>
      <c r="BB20" s="73">
        <v>0.35502360687180601</v>
      </c>
      <c r="BC20" s="73">
        <v>2.8330573565479998E-3</v>
      </c>
      <c r="BD20" s="73">
        <v>98.120811911572503</v>
      </c>
      <c r="BE20" s="73">
        <v>2.1300260803474398</v>
      </c>
      <c r="BF20" s="73">
        <v>271.39263311232003</v>
      </c>
      <c r="BG20" s="73">
        <v>6.2896441636490898</v>
      </c>
      <c r="BH20" s="73">
        <v>1.2604618683069</v>
      </c>
      <c r="BI20" s="73">
        <v>387.77032043078299</v>
      </c>
      <c r="BJ20" s="73">
        <v>54.594988766468497</v>
      </c>
      <c r="BK20" s="73">
        <v>0.39849454212757002</v>
      </c>
      <c r="BL20" s="73">
        <v>5.9463034156208501</v>
      </c>
      <c r="BM20" s="73">
        <v>1.16455728644102E-2</v>
      </c>
      <c r="BN20" s="73">
        <v>63.139851492253399</v>
      </c>
      <c r="BO20" s="73">
        <v>882.89047093056001</v>
      </c>
      <c r="BP20" s="73">
        <v>0</v>
      </c>
      <c r="BQ20" s="73">
        <v>4.8899299507667804</v>
      </c>
      <c r="BR20" s="73">
        <v>145.68042359609601</v>
      </c>
      <c r="BS20" s="73">
        <v>0</v>
      </c>
      <c r="BT20" s="73">
        <v>421.34329410174701</v>
      </c>
      <c r="BU20" s="73">
        <v>3836.1265923709002</v>
      </c>
      <c r="BV20" s="73">
        <v>98.768603951964593</v>
      </c>
      <c r="BW20" s="73"/>
      <c r="BX20" s="66">
        <f t="shared" si="7"/>
        <v>6.057034445469615E-4</v>
      </c>
      <c r="BY20" s="66">
        <f t="shared" si="8"/>
        <v>6.3817850930587925E-4</v>
      </c>
      <c r="BZ20" s="66">
        <f t="shared" si="9"/>
        <v>6.4074954897656909E-4</v>
      </c>
      <c r="CA20" s="66">
        <f t="shared" si="10"/>
        <v>4.2703151924232456E-4</v>
      </c>
      <c r="CB20" s="66">
        <f t="shared" si="11"/>
        <v>4.3289726228759839E-4</v>
      </c>
      <c r="CC20" s="66">
        <f t="shared" si="12"/>
        <v>4.0361767116249819E-4</v>
      </c>
      <c r="CD20" s="66">
        <f t="shared" si="13"/>
        <v>8.4559875407048772E-4</v>
      </c>
    </row>
    <row r="21" spans="1:82" x14ac:dyDescent="0.25">
      <c r="A21" s="90" t="s">
        <v>442</v>
      </c>
      <c r="I21" s="90"/>
      <c r="J21" s="90"/>
      <c r="L21" s="73"/>
      <c r="M21" s="73"/>
      <c r="N21" s="73"/>
      <c r="O21" s="73"/>
      <c r="Q21" s="73"/>
      <c r="R21" s="73"/>
      <c r="S21" s="73"/>
      <c r="T21" s="73"/>
      <c r="U21" s="73"/>
      <c r="V21" s="73"/>
      <c r="W21" s="73"/>
      <c r="Y21" s="73"/>
      <c r="Z21" s="73"/>
      <c r="AA21" s="73"/>
      <c r="AB21" s="73"/>
      <c r="AC21" s="73"/>
      <c r="AD21" s="73"/>
      <c r="AF21" s="73"/>
      <c r="AG21" s="73"/>
      <c r="AH21" s="73"/>
      <c r="AI21" s="73"/>
      <c r="AJ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T21" s="73"/>
      <c r="BU21" s="73"/>
      <c r="BV21" s="73"/>
      <c r="BW21" s="73"/>
      <c r="BX21" s="66" t="str">
        <f t="shared" si="7"/>
        <v/>
      </c>
      <c r="BY21" s="66" t="str">
        <f t="shared" si="8"/>
        <v/>
      </c>
      <c r="BZ21" s="66" t="str">
        <f t="shared" si="9"/>
        <v/>
      </c>
      <c r="CA21" s="66" t="str">
        <f t="shared" si="10"/>
        <v/>
      </c>
      <c r="CB21" s="66" t="str">
        <f t="shared" si="11"/>
        <v/>
      </c>
      <c r="CC21" s="66" t="str">
        <f t="shared" si="12"/>
        <v/>
      </c>
      <c r="CD21" s="66" t="str">
        <f t="shared" si="13"/>
        <v/>
      </c>
    </row>
    <row r="22" spans="1:82" x14ac:dyDescent="0.25">
      <c r="A22" s="90" t="s">
        <v>366</v>
      </c>
      <c r="B22" s="73">
        <v>1014350.09063327</v>
      </c>
      <c r="C22" s="73">
        <v>16640.633848776801</v>
      </c>
      <c r="D22" s="73">
        <v>51146.774574091098</v>
      </c>
      <c r="E22" s="73">
        <v>176009.18096917501</v>
      </c>
      <c r="F22" s="73">
        <v>104705.484036498</v>
      </c>
      <c r="G22" s="73">
        <v>5826.30212285365</v>
      </c>
      <c r="H22" s="73">
        <v>335566.54482092598</v>
      </c>
      <c r="I22" s="90"/>
      <c r="J22" s="90" t="s">
        <v>366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/>
      <c r="BX22" s="66">
        <f t="shared" si="7"/>
        <v>-1</v>
      </c>
      <c r="BY22" s="66">
        <f t="shared" si="8"/>
        <v>-1</v>
      </c>
      <c r="BZ22" s="66">
        <f t="shared" si="9"/>
        <v>-1</v>
      </c>
      <c r="CA22" s="66">
        <f t="shared" si="10"/>
        <v>-1</v>
      </c>
      <c r="CB22" s="66">
        <f t="shared" si="11"/>
        <v>-1</v>
      </c>
      <c r="CC22" s="66">
        <f t="shared" si="12"/>
        <v>-1</v>
      </c>
      <c r="CD22" s="66">
        <f t="shared" si="13"/>
        <v>-1</v>
      </c>
    </row>
    <row r="23" spans="1:82" x14ac:dyDescent="0.25">
      <c r="A23" s="90" t="s">
        <v>415</v>
      </c>
      <c r="B23" s="73">
        <v>6643.6510752372596</v>
      </c>
      <c r="C23" s="73">
        <v>104.507841060814</v>
      </c>
      <c r="D23" s="73">
        <v>355.50451557951101</v>
      </c>
      <c r="E23" s="73">
        <v>839.47081313292801</v>
      </c>
      <c r="F23" s="73">
        <v>672.37594974887497</v>
      </c>
      <c r="G23" s="73">
        <v>51.515648066713503</v>
      </c>
      <c r="H23" s="73">
        <v>1676.2038270615999</v>
      </c>
      <c r="I23" s="90"/>
      <c r="J23" s="90" t="s">
        <v>415</v>
      </c>
      <c r="K23" s="73">
        <v>59.644432119802602</v>
      </c>
      <c r="L23" s="73">
        <v>52.021633375686399</v>
      </c>
      <c r="M23" s="73">
        <v>110.757727556549</v>
      </c>
      <c r="N23" s="73">
        <v>110.757727556549</v>
      </c>
      <c r="O23" s="73">
        <v>212.915318727574</v>
      </c>
      <c r="P23" s="73">
        <v>9.9899647646053399E-2</v>
      </c>
      <c r="Q23" s="73">
        <v>23.0863882090521</v>
      </c>
      <c r="R23" s="73">
        <v>358.46995401282402</v>
      </c>
      <c r="S23" s="73">
        <v>6642.8074588534801</v>
      </c>
      <c r="T23" s="73">
        <v>95.954535868841702</v>
      </c>
      <c r="U23" s="73">
        <v>72.064406350838397</v>
      </c>
      <c r="V23" s="73">
        <v>15.923272157963501</v>
      </c>
      <c r="W23" s="73">
        <v>0.28258122202436697</v>
      </c>
      <c r="X23" s="73">
        <v>45.518101957715302</v>
      </c>
      <c r="Y23" s="73">
        <v>103.895174720706</v>
      </c>
      <c r="Z23" s="73">
        <v>103.895174720706</v>
      </c>
      <c r="AA23" s="73">
        <v>1657178.98359871</v>
      </c>
      <c r="AB23" s="73">
        <v>0</v>
      </c>
      <c r="AC23" s="73">
        <v>30.1768052737721</v>
      </c>
      <c r="AD23" s="73">
        <v>7.0057785582934002</v>
      </c>
      <c r="AE23" s="73">
        <v>11.5812054859353</v>
      </c>
      <c r="AF23" s="73">
        <v>30.275207576816101</v>
      </c>
      <c r="AG23" s="73">
        <v>31.391762885306498</v>
      </c>
      <c r="AH23" s="73">
        <v>0</v>
      </c>
      <c r="AI23" s="73">
        <v>104.50082455067</v>
      </c>
      <c r="AJ23" s="73">
        <v>0</v>
      </c>
      <c r="AK23" s="73">
        <v>1802.1743168152</v>
      </c>
      <c r="AL23" s="73">
        <v>319.90129029249698</v>
      </c>
      <c r="AM23" s="73">
        <v>35.544595833705301</v>
      </c>
      <c r="AN23" s="73">
        <v>355.44588612620299</v>
      </c>
      <c r="AO23" s="73">
        <v>0</v>
      </c>
      <c r="AP23" s="73">
        <v>76.423169006547695</v>
      </c>
      <c r="AQ23" s="73">
        <v>0.14277611644813301</v>
      </c>
      <c r="AR23" s="73">
        <v>461.48812237510498</v>
      </c>
      <c r="AS23" s="73">
        <v>1.5788836558144099</v>
      </c>
      <c r="AT23" s="73">
        <v>25.160074971367401</v>
      </c>
      <c r="AU23" s="73">
        <v>42.330848206264399</v>
      </c>
      <c r="AV23" s="73">
        <v>9.9511012197071105E-2</v>
      </c>
      <c r="AW23" s="73">
        <v>0</v>
      </c>
      <c r="AX23" s="73">
        <v>19.407703458500698</v>
      </c>
      <c r="AY23" s="73">
        <v>839.37812815910695</v>
      </c>
      <c r="AZ23" s="73">
        <v>672.30799238746204</v>
      </c>
      <c r="BA23" s="73">
        <v>167.070135771645</v>
      </c>
      <c r="BB23" s="73">
        <v>0.288867672304987</v>
      </c>
      <c r="BC23" s="73">
        <v>2.0175818824164798E-3</v>
      </c>
      <c r="BD23" s="73">
        <v>70.946169259853207</v>
      </c>
      <c r="BE23" s="73">
        <v>1.80975313987775</v>
      </c>
      <c r="BF23" s="73">
        <v>205.42188175509901</v>
      </c>
      <c r="BG23" s="73">
        <v>5.2839670686794804</v>
      </c>
      <c r="BH23" s="73">
        <v>1.05412570038084</v>
      </c>
      <c r="BI23" s="73">
        <v>293.50978278961799</v>
      </c>
      <c r="BJ23" s="73">
        <v>23.572221815413599</v>
      </c>
      <c r="BK23" s="73">
        <v>0.29049789436553702</v>
      </c>
      <c r="BL23" s="73">
        <v>4.9723915364561702</v>
      </c>
      <c r="BM23" s="73">
        <v>8.7405683515490197E-3</v>
      </c>
      <c r="BN23" s="73">
        <v>51.508799038784801</v>
      </c>
      <c r="BO23" s="73">
        <v>353.41300126353502</v>
      </c>
      <c r="BP23" s="73">
        <v>0</v>
      </c>
      <c r="BQ23" s="73">
        <v>3.46943009629772</v>
      </c>
      <c r="BR23" s="73">
        <v>62.793193157983197</v>
      </c>
      <c r="BS23" s="73">
        <v>0</v>
      </c>
      <c r="BT23" s="73">
        <v>171.10747320198399</v>
      </c>
      <c r="BU23" s="73">
        <v>1676.04934517215</v>
      </c>
      <c r="BV23" s="73">
        <v>40.567205297599102</v>
      </c>
      <c r="BW23" s="73"/>
      <c r="BX23" s="66">
        <f t="shared" si="7"/>
        <v>-1.2698083843144377E-4</v>
      </c>
      <c r="BY23" s="66">
        <f t="shared" si="8"/>
        <v>-6.7138600058873311E-5</v>
      </c>
      <c r="BZ23" s="66">
        <f t="shared" si="9"/>
        <v>-1.6491901154178749E-4</v>
      </c>
      <c r="CA23" s="66">
        <f t="shared" si="10"/>
        <v>-1.104088103732422E-4</v>
      </c>
      <c r="CB23" s="66">
        <f t="shared" si="11"/>
        <v>-1.010704821288121E-4</v>
      </c>
      <c r="CC23" s="66">
        <f t="shared" si="12"/>
        <v>-1.3295043711441447E-4</v>
      </c>
      <c r="CD23" s="66">
        <f t="shared" si="13"/>
        <v>-9.2161756795850963E-5</v>
      </c>
    </row>
    <row r="24" spans="1:82" x14ac:dyDescent="0.25">
      <c r="A24" s="90" t="s">
        <v>367</v>
      </c>
      <c r="B24" s="73">
        <v>36547.025924606503</v>
      </c>
      <c r="C24" s="73">
        <v>685.13046319418504</v>
      </c>
      <c r="D24" s="73">
        <v>1375.19306724276</v>
      </c>
      <c r="E24" s="73">
        <v>4879.4361534889904</v>
      </c>
      <c r="F24" s="73">
        <v>4169.80812713655</v>
      </c>
      <c r="G24" s="73">
        <v>308.83666497861702</v>
      </c>
      <c r="H24" s="73">
        <v>10043.544922770499</v>
      </c>
      <c r="I24" s="90"/>
      <c r="J24" s="90" t="s">
        <v>367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/>
      <c r="BX24" s="66">
        <f t="shared" si="7"/>
        <v>-1</v>
      </c>
      <c r="BY24" s="66">
        <f t="shared" si="8"/>
        <v>-1</v>
      </c>
      <c r="BZ24" s="66">
        <f t="shared" si="9"/>
        <v>-1</v>
      </c>
      <c r="CA24" s="66">
        <f t="shared" si="10"/>
        <v>-1</v>
      </c>
      <c r="CB24" s="66">
        <f t="shared" si="11"/>
        <v>-1</v>
      </c>
      <c r="CC24" s="66">
        <f t="shared" si="12"/>
        <v>-1</v>
      </c>
      <c r="CD24" s="66">
        <f t="shared" si="13"/>
        <v>-1</v>
      </c>
    </row>
    <row r="25" spans="1:82" x14ac:dyDescent="0.25">
      <c r="A25" s="90" t="s">
        <v>368</v>
      </c>
      <c r="B25" s="73">
        <v>870054.59941643605</v>
      </c>
      <c r="C25" s="73">
        <v>12970.4862739453</v>
      </c>
      <c r="D25" s="73">
        <v>49610.646982030201</v>
      </c>
      <c r="E25" s="73">
        <v>162433.35074418801</v>
      </c>
      <c r="F25" s="73">
        <v>86986.575249843299</v>
      </c>
      <c r="G25" s="73">
        <v>4382.0986591677902</v>
      </c>
      <c r="H25" s="73">
        <v>281439.143588053</v>
      </c>
      <c r="I25" s="90"/>
      <c r="J25" s="90" t="s">
        <v>368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M25" s="73">
        <v>0</v>
      </c>
      <c r="AN25" s="73">
        <v>0</v>
      </c>
      <c r="AO25" s="73">
        <v>0</v>
      </c>
      <c r="AP25" s="73">
        <v>0</v>
      </c>
      <c r="AQ25" s="73">
        <v>0</v>
      </c>
      <c r="AR25" s="73">
        <v>0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73">
        <v>0</v>
      </c>
      <c r="BB25" s="73">
        <v>0</v>
      </c>
      <c r="BC25" s="73">
        <v>0</v>
      </c>
      <c r="BD25" s="73">
        <v>0</v>
      </c>
      <c r="BE25" s="73">
        <v>0</v>
      </c>
      <c r="BF25" s="73">
        <v>0</v>
      </c>
      <c r="BG25" s="73">
        <v>0</v>
      </c>
      <c r="BH25" s="73">
        <v>0</v>
      </c>
      <c r="BI25" s="73">
        <v>0</v>
      </c>
      <c r="BJ25" s="73">
        <v>0</v>
      </c>
      <c r="BK25" s="73">
        <v>0</v>
      </c>
      <c r="BL25" s="73">
        <v>0</v>
      </c>
      <c r="BM25" s="73">
        <v>0</v>
      </c>
      <c r="BN25" s="73">
        <v>0</v>
      </c>
      <c r="BO25" s="73">
        <v>0</v>
      </c>
      <c r="BP25" s="73">
        <v>0</v>
      </c>
      <c r="BQ25" s="73">
        <v>0</v>
      </c>
      <c r="BR25" s="73">
        <v>0</v>
      </c>
      <c r="BS25" s="73">
        <v>0</v>
      </c>
      <c r="BT25" s="73">
        <v>0</v>
      </c>
      <c r="BU25" s="73">
        <v>0</v>
      </c>
      <c r="BV25" s="73">
        <v>0</v>
      </c>
      <c r="BW25" s="73"/>
      <c r="BX25" s="66">
        <f t="shared" si="7"/>
        <v>-1</v>
      </c>
      <c r="BY25" s="66">
        <f t="shared" si="8"/>
        <v>-1</v>
      </c>
      <c r="BZ25" s="66">
        <f t="shared" si="9"/>
        <v>-1</v>
      </c>
      <c r="CA25" s="66">
        <f t="shared" si="10"/>
        <v>-1</v>
      </c>
      <c r="CB25" s="66">
        <f t="shared" si="11"/>
        <v>-1</v>
      </c>
      <c r="CC25" s="66">
        <f t="shared" si="12"/>
        <v>-1</v>
      </c>
      <c r="CD25" s="66">
        <f t="shared" si="13"/>
        <v>-1</v>
      </c>
    </row>
    <row r="26" spans="1:82" x14ac:dyDescent="0.25">
      <c r="A26" s="90" t="s">
        <v>416</v>
      </c>
      <c r="B26" s="73">
        <v>111347.394275438</v>
      </c>
      <c r="C26" s="73">
        <v>2108.7339951970398</v>
      </c>
      <c r="D26" s="73">
        <v>4581.9374290157402</v>
      </c>
      <c r="E26" s="73">
        <v>15420.9889138833</v>
      </c>
      <c r="F26" s="73">
        <v>12997.7334214442</v>
      </c>
      <c r="G26" s="73">
        <v>951.53834754307502</v>
      </c>
      <c r="H26" s="73">
        <v>28553.958811322798</v>
      </c>
      <c r="I26" s="90"/>
      <c r="J26" s="90" t="s">
        <v>416</v>
      </c>
      <c r="K26" s="73">
        <v>3331.8627161640402</v>
      </c>
      <c r="L26" s="73">
        <v>826.43526095583695</v>
      </c>
      <c r="M26" s="73">
        <v>1245.8504219275301</v>
      </c>
      <c r="N26" s="73">
        <v>1245.8504219275301</v>
      </c>
      <c r="O26" s="73">
        <v>2208.36369387491</v>
      </c>
      <c r="P26" s="73">
        <v>0.78382547299238803</v>
      </c>
      <c r="Q26" s="73">
        <v>550.41316919994904</v>
      </c>
      <c r="R26" s="73">
        <v>6354.5445568647801</v>
      </c>
      <c r="S26" s="73">
        <v>111347.01097668</v>
      </c>
      <c r="T26" s="73">
        <v>1596.93678809938</v>
      </c>
      <c r="U26" s="73">
        <v>1017.59947906143</v>
      </c>
      <c r="V26" s="73">
        <v>328.409417137432</v>
      </c>
      <c r="W26" s="73">
        <v>15.7855716972905</v>
      </c>
      <c r="X26" s="73">
        <v>2542.73744888697</v>
      </c>
      <c r="Y26" s="73">
        <v>2473.2130232473201</v>
      </c>
      <c r="Z26" s="73">
        <v>2473.2130232473201</v>
      </c>
      <c r="AA26" s="73">
        <v>32038606.148173701</v>
      </c>
      <c r="AB26" s="73">
        <v>0</v>
      </c>
      <c r="AC26" s="73">
        <v>423.98759562834101</v>
      </c>
      <c r="AD26" s="73">
        <v>130.33446906854999</v>
      </c>
      <c r="AE26" s="73">
        <v>109.22697472929801</v>
      </c>
      <c r="AF26" s="73">
        <v>868.37591309001596</v>
      </c>
      <c r="AG26" s="73">
        <v>1753.6110310752599</v>
      </c>
      <c r="AH26" s="73">
        <v>0</v>
      </c>
      <c r="AI26" s="73">
        <v>2108.73052947524</v>
      </c>
      <c r="AJ26" s="73">
        <v>0</v>
      </c>
      <c r="AK26" s="73">
        <v>30511.9858085175</v>
      </c>
      <c r="AL26" s="73">
        <v>4123.72050856638</v>
      </c>
      <c r="AM26" s="73">
        <v>458.19112714584003</v>
      </c>
      <c r="AN26" s="73">
        <v>4581.9116357122202</v>
      </c>
      <c r="AO26" s="73">
        <v>0</v>
      </c>
      <c r="AP26" s="73">
        <v>1743.7159610297599</v>
      </c>
      <c r="AQ26" s="73">
        <v>2.1656869182140301</v>
      </c>
      <c r="AR26" s="73">
        <v>5125.2120246025197</v>
      </c>
      <c r="AS26" s="73">
        <v>44.221914445675303</v>
      </c>
      <c r="AT26" s="73">
        <v>126.26307398557</v>
      </c>
      <c r="AU26" s="73">
        <v>506.00403587912001</v>
      </c>
      <c r="AV26" s="73">
        <v>2.2496992452476601</v>
      </c>
      <c r="AW26" s="73">
        <v>0</v>
      </c>
      <c r="AX26" s="73">
        <v>93.384330158126602</v>
      </c>
      <c r="AY26" s="73">
        <v>15421.5816486445</v>
      </c>
      <c r="AZ26" s="73">
        <v>12998.337571747301</v>
      </c>
      <c r="BA26" s="73">
        <v>2423.2440768972101</v>
      </c>
      <c r="BB26" s="73">
        <v>3.0310688236688201</v>
      </c>
      <c r="BC26" s="73">
        <v>5.9370470421137897E-2</v>
      </c>
      <c r="BD26" s="73">
        <v>1925.52613708339</v>
      </c>
      <c r="BE26" s="73">
        <v>8.8080678664219594</v>
      </c>
      <c r="BF26" s="73">
        <v>4201.1747734475302</v>
      </c>
      <c r="BG26" s="73">
        <v>33.345269243098102</v>
      </c>
      <c r="BH26" s="73">
        <v>7.2691442679277003</v>
      </c>
      <c r="BI26" s="73">
        <v>6002.7598293622495</v>
      </c>
      <c r="BJ26" s="73">
        <v>373.36179801584501</v>
      </c>
      <c r="BK26" s="73">
        <v>7.5304908965646398</v>
      </c>
      <c r="BL26" s="73">
        <v>34.355332079564697</v>
      </c>
      <c r="BM26" s="73">
        <v>0.18934757451897799</v>
      </c>
      <c r="BN26" s="73">
        <v>951.53499054062797</v>
      </c>
      <c r="BO26" s="73">
        <v>2772.9317176804998</v>
      </c>
      <c r="BP26" s="73">
        <v>0</v>
      </c>
      <c r="BQ26" s="73">
        <v>193.010484216506</v>
      </c>
      <c r="BR26" s="73">
        <v>983.74970493746901</v>
      </c>
      <c r="BS26" s="73">
        <v>0</v>
      </c>
      <c r="BT26" s="73">
        <v>1610.9039412448401</v>
      </c>
      <c r="BU26" s="73">
        <v>28553.888923979099</v>
      </c>
      <c r="BV26" s="73">
        <v>431.34051599434002</v>
      </c>
      <c r="BW26" s="73"/>
      <c r="BX26" s="66">
        <f t="shared" si="7"/>
        <v>-3.442368458548777E-6</v>
      </c>
      <c r="BY26" s="66">
        <f t="shared" si="8"/>
        <v>-1.6435082887070466E-6</v>
      </c>
      <c r="BZ26" s="66">
        <f t="shared" si="9"/>
        <v>-5.6293443373242898E-6</v>
      </c>
      <c r="CA26" s="66">
        <f t="shared" si="10"/>
        <v>3.8436883944970452E-5</v>
      </c>
      <c r="CB26" s="66">
        <f t="shared" si="11"/>
        <v>4.6481204338619414E-5</v>
      </c>
      <c r="CC26" s="66">
        <f t="shared" si="12"/>
        <v>-3.5279738916611873E-6</v>
      </c>
      <c r="CD26" s="66">
        <f t="shared" si="13"/>
        <v>-2.4475535655604725E-6</v>
      </c>
    </row>
    <row r="27" spans="1:82" x14ac:dyDescent="0.25">
      <c r="A27" s="90" t="s">
        <v>417</v>
      </c>
      <c r="B27" s="73">
        <v>3852.2392971826398</v>
      </c>
      <c r="C27" s="73">
        <v>74.079581213580497</v>
      </c>
      <c r="D27" s="73">
        <v>155.07393565503</v>
      </c>
      <c r="E27" s="73">
        <v>502.67323955037602</v>
      </c>
      <c r="F27" s="73">
        <v>430.60428817475599</v>
      </c>
      <c r="G27" s="73">
        <v>31.6363891972244</v>
      </c>
      <c r="H27" s="73">
        <v>1126.8994023694399</v>
      </c>
      <c r="I27" s="90"/>
      <c r="J27" s="90" t="s">
        <v>417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0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/>
      <c r="BX27" s="66">
        <f t="shared" si="7"/>
        <v>-1</v>
      </c>
      <c r="BY27" s="66">
        <f t="shared" si="8"/>
        <v>-1</v>
      </c>
      <c r="BZ27" s="66">
        <f t="shared" si="9"/>
        <v>-1</v>
      </c>
      <c r="CA27" s="66">
        <f t="shared" si="10"/>
        <v>-1</v>
      </c>
      <c r="CB27" s="66">
        <f t="shared" si="11"/>
        <v>-1</v>
      </c>
      <c r="CC27" s="66">
        <f t="shared" si="12"/>
        <v>-1</v>
      </c>
      <c r="CD27" s="66">
        <f t="shared" si="13"/>
        <v>-1</v>
      </c>
    </row>
    <row r="28" spans="1:82" x14ac:dyDescent="0.25">
      <c r="A28" s="90" t="s">
        <v>418</v>
      </c>
      <c r="B28" s="73">
        <v>160003.96669944399</v>
      </c>
      <c r="C28" s="73">
        <v>3130.50374161526</v>
      </c>
      <c r="D28" s="73">
        <v>5778.8960477896298</v>
      </c>
      <c r="E28" s="73">
        <v>22945.125600260799</v>
      </c>
      <c r="F28" s="73">
        <v>19843.185610598601</v>
      </c>
      <c r="G28" s="73">
        <v>1453.5361667204299</v>
      </c>
      <c r="H28" s="73">
        <v>39737.441266875299</v>
      </c>
      <c r="I28" s="90"/>
      <c r="J28" s="90" t="s">
        <v>418</v>
      </c>
      <c r="K28" s="73">
        <v>4644.4663947886402</v>
      </c>
      <c r="L28" s="73">
        <v>705.06794972357</v>
      </c>
      <c r="M28" s="73">
        <v>674.68039588772001</v>
      </c>
      <c r="N28" s="73">
        <v>674.68039588772001</v>
      </c>
      <c r="O28" s="73">
        <v>996.75904475897403</v>
      </c>
      <c r="P28" s="73">
        <v>6.1704810708289898E-2</v>
      </c>
      <c r="Q28" s="73">
        <v>608.37444533221696</v>
      </c>
      <c r="R28" s="73">
        <v>5919.9362090462901</v>
      </c>
      <c r="S28" s="73">
        <v>102648.261539509</v>
      </c>
      <c r="T28" s="73">
        <v>1417.2576042462999</v>
      </c>
      <c r="U28" s="73">
        <v>771.99773687909806</v>
      </c>
      <c r="V28" s="73">
        <v>337.19738347702901</v>
      </c>
      <c r="W28" s="73">
        <v>22.004371407080999</v>
      </c>
      <c r="X28" s="73">
        <v>3544.46078062278</v>
      </c>
      <c r="Y28" s="73">
        <v>2731.7408737064802</v>
      </c>
      <c r="Z28" s="73">
        <v>2731.7408737064802</v>
      </c>
      <c r="AA28" s="73">
        <v>31505442.266079102</v>
      </c>
      <c r="AB28" s="73">
        <v>0</v>
      </c>
      <c r="AC28" s="73">
        <v>319.845445632517</v>
      </c>
      <c r="AD28" s="73">
        <v>125.581477439672</v>
      </c>
      <c r="AE28" s="73">
        <v>36.690202434183703</v>
      </c>
      <c r="AF28" s="73">
        <v>1033.62800801857</v>
      </c>
      <c r="AG28" s="73">
        <v>2444.4545657761601</v>
      </c>
      <c r="AH28" s="73">
        <v>0</v>
      </c>
      <c r="AI28" s="73">
        <v>2023.1076368337201</v>
      </c>
      <c r="AJ28" s="73">
        <v>0</v>
      </c>
      <c r="AK28" s="73">
        <v>27453.3692036354</v>
      </c>
      <c r="AL28" s="73">
        <v>3266.22801099445</v>
      </c>
      <c r="AM28" s="73">
        <v>362.91425759508701</v>
      </c>
      <c r="AN28" s="73">
        <v>3629.14226858953</v>
      </c>
      <c r="AO28" s="73">
        <v>0</v>
      </c>
      <c r="AP28" s="73">
        <v>1887.8962341745</v>
      </c>
      <c r="AQ28" s="73">
        <v>1.9827401062627801</v>
      </c>
      <c r="AR28" s="73">
        <v>2705.2838981393802</v>
      </c>
      <c r="AS28" s="73">
        <v>46.869926291329698</v>
      </c>
      <c r="AT28" s="73">
        <v>35.181745741827697</v>
      </c>
      <c r="AU28" s="73">
        <v>420.40626995926903</v>
      </c>
      <c r="AV28" s="73">
        <v>2.2927597934269199</v>
      </c>
      <c r="AW28" s="73">
        <v>0</v>
      </c>
      <c r="AX28" s="73">
        <v>22.202796488037102</v>
      </c>
      <c r="AY28" s="73">
        <v>14717.4562268471</v>
      </c>
      <c r="AZ28" s="73">
        <v>12782.141743582901</v>
      </c>
      <c r="BA28" s="73">
        <v>1935.3144832641599</v>
      </c>
      <c r="BB28" s="73">
        <v>2.3497282458373898</v>
      </c>
      <c r="BC28" s="73">
        <v>6.3413845383245904E-2</v>
      </c>
      <c r="BD28" s="73">
        <v>2030.3284892497099</v>
      </c>
      <c r="BE28" s="73">
        <v>2.19349821348457</v>
      </c>
      <c r="BF28" s="73">
        <v>4188.0124305516501</v>
      </c>
      <c r="BG28" s="73">
        <v>15.7902574449533</v>
      </c>
      <c r="BH28" s="73">
        <v>3.90915038696627</v>
      </c>
      <c r="BI28" s="73">
        <v>5983.9679587515202</v>
      </c>
      <c r="BJ28" s="73">
        <v>317.68851552448098</v>
      </c>
      <c r="BK28" s="73">
        <v>7.8780996718420102</v>
      </c>
      <c r="BL28" s="73">
        <v>18.521251236847998</v>
      </c>
      <c r="BM28" s="73">
        <v>0.191227604590022</v>
      </c>
      <c r="BN28" s="73">
        <v>935.96098134426904</v>
      </c>
      <c r="BO28" s="73">
        <v>218.29266808265501</v>
      </c>
      <c r="BP28" s="73">
        <v>0</v>
      </c>
      <c r="BQ28" s="73">
        <v>268.87600686327897</v>
      </c>
      <c r="BR28" s="73">
        <v>828.84625413482695</v>
      </c>
      <c r="BS28" s="73">
        <v>0</v>
      </c>
      <c r="BT28" s="73">
        <v>537.45951483800297</v>
      </c>
      <c r="BU28" s="73">
        <v>25817.271952468302</v>
      </c>
      <c r="BV28" s="73">
        <v>206.93121473936199</v>
      </c>
      <c r="BW28" s="73"/>
      <c r="BX28" s="66">
        <f t="shared" si="7"/>
        <v>-0.35846427024945943</v>
      </c>
      <c r="BY28" s="66">
        <f t="shared" si="8"/>
        <v>-0.35374374100257477</v>
      </c>
      <c r="BZ28" s="66">
        <f t="shared" si="9"/>
        <v>-0.3720007699433111</v>
      </c>
      <c r="CA28" s="66">
        <f t="shared" si="10"/>
        <v>-0.35858027176456952</v>
      </c>
      <c r="CB28" s="66">
        <f t="shared" si="11"/>
        <v>-0.35584225262924868</v>
      </c>
      <c r="CC28" s="66">
        <f t="shared" si="12"/>
        <v>-0.35608001866506717</v>
      </c>
      <c r="CD28" s="66">
        <f t="shared" si="13"/>
        <v>-0.35030361469223986</v>
      </c>
    </row>
    <row r="29" spans="1:82" x14ac:dyDescent="0.25">
      <c r="A29" s="90" t="s">
        <v>419</v>
      </c>
      <c r="B29" s="73">
        <v>55476.425081600501</v>
      </c>
      <c r="C29" s="73">
        <v>1104.26699760259</v>
      </c>
      <c r="D29" s="73">
        <v>2929.7039563316298</v>
      </c>
      <c r="E29" s="73">
        <v>4027.56358919896</v>
      </c>
      <c r="F29" s="73">
        <v>3300.2531727042601</v>
      </c>
      <c r="G29" s="73">
        <v>234.24875452893701</v>
      </c>
      <c r="H29" s="73">
        <v>28869.069455380599</v>
      </c>
      <c r="I29" s="90"/>
      <c r="J29" s="90" t="s">
        <v>419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/>
      <c r="BX29" s="66">
        <f t="shared" si="7"/>
        <v>-1</v>
      </c>
      <c r="BY29" s="66">
        <f t="shared" si="8"/>
        <v>-1</v>
      </c>
      <c r="BZ29" s="66">
        <f t="shared" si="9"/>
        <v>-1</v>
      </c>
      <c r="CA29" s="66">
        <f t="shared" si="10"/>
        <v>-1</v>
      </c>
      <c r="CB29" s="66">
        <f t="shared" si="11"/>
        <v>-1</v>
      </c>
      <c r="CC29" s="66">
        <f t="shared" si="12"/>
        <v>-1</v>
      </c>
      <c r="CD29" s="66">
        <f t="shared" si="13"/>
        <v>-1</v>
      </c>
    </row>
    <row r="30" spans="1:82" x14ac:dyDescent="0.25">
      <c r="A30" s="90" t="s">
        <v>369</v>
      </c>
      <c r="B30" s="73">
        <v>489603.29750362399</v>
      </c>
      <c r="C30" s="73">
        <v>8768.74794151473</v>
      </c>
      <c r="D30" s="73">
        <v>20034.230595137898</v>
      </c>
      <c r="E30" s="73">
        <v>74865.905418560797</v>
      </c>
      <c r="F30" s="73">
        <v>58715.7779542758</v>
      </c>
      <c r="G30" s="73">
        <v>4144.8319507744</v>
      </c>
      <c r="H30" s="73">
        <v>116624.577222903</v>
      </c>
      <c r="I30" s="90"/>
      <c r="J30" s="90" t="s">
        <v>369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AL30" s="73">
        <v>0</v>
      </c>
      <c r="AM30" s="73">
        <v>0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73">
        <v>0</v>
      </c>
      <c r="AT30" s="73">
        <v>0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  <c r="BG30" s="73">
        <v>0</v>
      </c>
      <c r="BH30" s="73">
        <v>0</v>
      </c>
      <c r="BI30" s="73">
        <v>0</v>
      </c>
      <c r="BJ30" s="73">
        <v>0</v>
      </c>
      <c r="BK30" s="73">
        <v>0</v>
      </c>
      <c r="BL30" s="73">
        <v>0</v>
      </c>
      <c r="BM30" s="73">
        <v>0</v>
      </c>
      <c r="BN30" s="73">
        <v>0</v>
      </c>
      <c r="BO30" s="73">
        <v>0</v>
      </c>
      <c r="BP30" s="73">
        <v>0</v>
      </c>
      <c r="BQ30" s="73">
        <v>0</v>
      </c>
      <c r="BR30" s="73">
        <v>0</v>
      </c>
      <c r="BS30" s="73">
        <v>0</v>
      </c>
      <c r="BT30" s="73">
        <v>0</v>
      </c>
      <c r="BU30" s="73">
        <v>0</v>
      </c>
      <c r="BV30" s="73">
        <v>0</v>
      </c>
      <c r="BW30" s="73"/>
      <c r="BX30" s="66">
        <f t="shared" si="7"/>
        <v>-1</v>
      </c>
      <c r="BY30" s="66">
        <f t="shared" si="8"/>
        <v>-1</v>
      </c>
      <c r="BZ30" s="66">
        <f t="shared" si="9"/>
        <v>-1</v>
      </c>
      <c r="CA30" s="66">
        <f t="shared" si="10"/>
        <v>-1</v>
      </c>
      <c r="CB30" s="66">
        <f t="shared" si="11"/>
        <v>-1</v>
      </c>
      <c r="CC30" s="66">
        <f t="shared" si="12"/>
        <v>-1</v>
      </c>
      <c r="CD30" s="66">
        <f t="shared" si="13"/>
        <v>-1</v>
      </c>
    </row>
    <row r="31" spans="1:82" x14ac:dyDescent="0.25">
      <c r="A31" s="90" t="s">
        <v>420</v>
      </c>
      <c r="B31" s="73">
        <v>22950.7928381036</v>
      </c>
      <c r="C31" s="73">
        <v>382.17671722897802</v>
      </c>
      <c r="D31" s="73">
        <v>1126.7316870176701</v>
      </c>
      <c r="E31" s="73">
        <v>3726.2845151215502</v>
      </c>
      <c r="F31" s="73">
        <v>2446.3154392491201</v>
      </c>
      <c r="G31" s="73">
        <v>151.85066560850299</v>
      </c>
      <c r="H31" s="73">
        <v>6960.3945855111797</v>
      </c>
      <c r="I31" s="90"/>
      <c r="J31" s="90" t="s">
        <v>420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AL31" s="73">
        <v>0</v>
      </c>
      <c r="AM31" s="73">
        <v>0</v>
      </c>
      <c r="AN31" s="73">
        <v>0</v>
      </c>
      <c r="AO31" s="73">
        <v>0</v>
      </c>
      <c r="AP31" s="73">
        <v>0</v>
      </c>
      <c r="AQ31" s="73">
        <v>0</v>
      </c>
      <c r="AR31" s="73">
        <v>0</v>
      </c>
      <c r="AS31" s="73">
        <v>0</v>
      </c>
      <c r="AT31" s="73">
        <v>0</v>
      </c>
      <c r="AU31" s="73">
        <v>0</v>
      </c>
      <c r="AV31" s="73">
        <v>0</v>
      </c>
      <c r="AW31" s="73">
        <v>0</v>
      </c>
      <c r="AX31" s="73">
        <v>0</v>
      </c>
      <c r="AY31" s="73">
        <v>0</v>
      </c>
      <c r="AZ31" s="73">
        <v>0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0</v>
      </c>
      <c r="BG31" s="73">
        <v>0</v>
      </c>
      <c r="BH31" s="73">
        <v>0</v>
      </c>
      <c r="BI31" s="73">
        <v>0</v>
      </c>
      <c r="BJ31" s="73">
        <v>0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0</v>
      </c>
      <c r="BQ31" s="73">
        <v>0</v>
      </c>
      <c r="BR31" s="73">
        <v>0</v>
      </c>
      <c r="BS31" s="73">
        <v>0</v>
      </c>
      <c r="BT31" s="73">
        <v>0</v>
      </c>
      <c r="BU31" s="73">
        <v>0</v>
      </c>
      <c r="BV31" s="73">
        <v>0</v>
      </c>
      <c r="BW31" s="73"/>
      <c r="BX31" s="66">
        <f t="shared" si="7"/>
        <v>-1</v>
      </c>
      <c r="BY31" s="66">
        <f t="shared" si="8"/>
        <v>-1</v>
      </c>
      <c r="BZ31" s="66">
        <f t="shared" si="9"/>
        <v>-1</v>
      </c>
      <c r="CA31" s="66">
        <f t="shared" si="10"/>
        <v>-1</v>
      </c>
      <c r="CB31" s="66">
        <f t="shared" si="11"/>
        <v>-1</v>
      </c>
      <c r="CC31" s="66">
        <f t="shared" si="12"/>
        <v>-1</v>
      </c>
      <c r="CD31" s="66">
        <f t="shared" si="13"/>
        <v>-1</v>
      </c>
    </row>
    <row r="32" spans="1:82" x14ac:dyDescent="0.25">
      <c r="A32" s="90" t="s">
        <v>421</v>
      </c>
      <c r="B32" s="73">
        <v>393160.08010577899</v>
      </c>
      <c r="C32" s="73">
        <v>7577.6187460050196</v>
      </c>
      <c r="D32" s="73">
        <v>14271.5607167534</v>
      </c>
      <c r="E32" s="73">
        <v>53829.706273128497</v>
      </c>
      <c r="F32" s="73">
        <v>45636.189166647797</v>
      </c>
      <c r="G32" s="73">
        <v>3320.6605850392002</v>
      </c>
      <c r="H32" s="73">
        <v>109609.53762770099</v>
      </c>
      <c r="I32" s="90"/>
      <c r="J32" s="90" t="s">
        <v>421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73"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0</v>
      </c>
      <c r="BB32" s="73">
        <v>0</v>
      </c>
      <c r="BC32" s="73"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0</v>
      </c>
      <c r="BS32" s="73">
        <v>0</v>
      </c>
      <c r="BT32" s="73">
        <v>0</v>
      </c>
      <c r="BU32" s="73">
        <v>0</v>
      </c>
      <c r="BV32" s="73">
        <v>0</v>
      </c>
      <c r="BW32" s="73"/>
      <c r="BX32" s="66">
        <f t="shared" si="7"/>
        <v>-1</v>
      </c>
      <c r="BY32" s="66">
        <f t="shared" si="8"/>
        <v>-1</v>
      </c>
      <c r="BZ32" s="66">
        <f t="shared" si="9"/>
        <v>-1</v>
      </c>
      <c r="CA32" s="66">
        <f t="shared" si="10"/>
        <v>-1</v>
      </c>
      <c r="CB32" s="66">
        <f t="shared" si="11"/>
        <v>-1</v>
      </c>
      <c r="CC32" s="66">
        <f t="shared" si="12"/>
        <v>-1</v>
      </c>
      <c r="CD32" s="66">
        <f t="shared" si="13"/>
        <v>-1</v>
      </c>
    </row>
    <row r="33" spans="1:82" x14ac:dyDescent="0.25">
      <c r="A33" s="90" t="s">
        <v>422</v>
      </c>
      <c r="B33" s="73">
        <v>28482.9657994341</v>
      </c>
      <c r="C33" s="73">
        <v>530.73629230026597</v>
      </c>
      <c r="D33" s="73">
        <v>1310.1831599296199</v>
      </c>
      <c r="E33" s="73">
        <v>3378.6768696385102</v>
      </c>
      <c r="F33" s="73">
        <v>2821.5371164753601</v>
      </c>
      <c r="G33" s="73">
        <v>207.68882160801999</v>
      </c>
      <c r="H33" s="73">
        <v>9280.50880037754</v>
      </c>
      <c r="I33" s="90"/>
      <c r="J33" s="90" t="s">
        <v>422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0</v>
      </c>
      <c r="AN33" s="73">
        <v>0</v>
      </c>
      <c r="AO33" s="73">
        <v>0</v>
      </c>
      <c r="AP33" s="73">
        <v>0</v>
      </c>
      <c r="AQ33" s="73">
        <v>0</v>
      </c>
      <c r="AR33" s="73">
        <v>0</v>
      </c>
      <c r="AS33" s="73">
        <v>0</v>
      </c>
      <c r="AT33" s="73">
        <v>0</v>
      </c>
      <c r="AU33" s="73">
        <v>0</v>
      </c>
      <c r="AV33" s="73">
        <v>0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0</v>
      </c>
      <c r="BC33" s="73">
        <v>0</v>
      </c>
      <c r="BD33" s="73">
        <v>0</v>
      </c>
      <c r="BE33" s="73">
        <v>0</v>
      </c>
      <c r="BF33" s="73">
        <v>0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/>
      <c r="BX33" s="66">
        <f t="shared" si="7"/>
        <v>-1</v>
      </c>
      <c r="BY33" s="66">
        <f t="shared" si="8"/>
        <v>-1</v>
      </c>
      <c r="BZ33" s="66">
        <f t="shared" si="9"/>
        <v>-1</v>
      </c>
      <c r="CA33" s="66">
        <f t="shared" si="10"/>
        <v>-1</v>
      </c>
      <c r="CB33" s="66">
        <f t="shared" si="11"/>
        <v>-1</v>
      </c>
      <c r="CC33" s="66">
        <f t="shared" si="12"/>
        <v>-1</v>
      </c>
      <c r="CD33" s="66">
        <f t="shared" si="13"/>
        <v>-1</v>
      </c>
    </row>
    <row r="34" spans="1:82" x14ac:dyDescent="0.25">
      <c r="A34" s="90" t="s">
        <v>370</v>
      </c>
      <c r="B34" s="73">
        <v>302063.399058212</v>
      </c>
      <c r="C34" s="73">
        <v>5612.6109504702099</v>
      </c>
      <c r="D34" s="73">
        <v>12113.3772202445</v>
      </c>
      <c r="E34" s="73">
        <v>44039.188423432097</v>
      </c>
      <c r="F34" s="73">
        <v>36430.305107951397</v>
      </c>
      <c r="G34" s="73">
        <v>2644.7321843792001</v>
      </c>
      <c r="H34" s="73">
        <v>69666.583368854001</v>
      </c>
      <c r="I34" s="90"/>
      <c r="J34" s="90" t="s">
        <v>370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3">
        <v>0</v>
      </c>
      <c r="AE34" s="73">
        <v>0</v>
      </c>
      <c r="AF34" s="73">
        <v>0</v>
      </c>
      <c r="AG34" s="73">
        <v>0</v>
      </c>
      <c r="AH34" s="73">
        <v>0</v>
      </c>
      <c r="AI34" s="73">
        <v>0</v>
      </c>
      <c r="AJ34" s="73">
        <v>0</v>
      </c>
      <c r="AK34" s="73">
        <v>0</v>
      </c>
      <c r="AL34" s="73">
        <v>0</v>
      </c>
      <c r="AM34" s="73">
        <v>0</v>
      </c>
      <c r="AN34" s="73">
        <v>0</v>
      </c>
      <c r="AO34" s="73">
        <v>0</v>
      </c>
      <c r="AP34" s="73">
        <v>0</v>
      </c>
      <c r="AQ34" s="73">
        <v>0</v>
      </c>
      <c r="AR34" s="73">
        <v>0</v>
      </c>
      <c r="AS34" s="73">
        <v>0</v>
      </c>
      <c r="AT34" s="73">
        <v>0</v>
      </c>
      <c r="AU34" s="73">
        <v>0</v>
      </c>
      <c r="AV34" s="73">
        <v>0</v>
      </c>
      <c r="AW34" s="73">
        <v>0</v>
      </c>
      <c r="AX34" s="73">
        <v>0</v>
      </c>
      <c r="AY34" s="73">
        <v>0</v>
      </c>
      <c r="AZ34" s="73">
        <v>0</v>
      </c>
      <c r="BA34" s="73">
        <v>0</v>
      </c>
      <c r="BB34" s="73">
        <v>0</v>
      </c>
      <c r="BC34" s="73">
        <v>0</v>
      </c>
      <c r="BD34" s="73">
        <v>0</v>
      </c>
      <c r="BE34" s="73">
        <v>0</v>
      </c>
      <c r="BF34" s="73">
        <v>0</v>
      </c>
      <c r="BG34" s="73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/>
      <c r="BX34" s="66">
        <f t="shared" si="7"/>
        <v>-1</v>
      </c>
      <c r="BY34" s="66">
        <f t="shared" si="8"/>
        <v>-1</v>
      </c>
      <c r="BZ34" s="66">
        <f t="shared" si="9"/>
        <v>-1</v>
      </c>
      <c r="CA34" s="66">
        <f t="shared" si="10"/>
        <v>-1</v>
      </c>
      <c r="CB34" s="66">
        <f t="shared" si="11"/>
        <v>-1</v>
      </c>
      <c r="CC34" s="66">
        <f t="shared" si="12"/>
        <v>-1</v>
      </c>
      <c r="CD34" s="66">
        <f t="shared" si="13"/>
        <v>-1</v>
      </c>
    </row>
    <row r="35" spans="1:82" x14ac:dyDescent="0.25">
      <c r="A35" s="90" t="s">
        <v>423</v>
      </c>
      <c r="B35" s="73">
        <v>14090.237076808</v>
      </c>
      <c r="C35" s="73">
        <v>251.66119984035799</v>
      </c>
      <c r="D35" s="73">
        <v>710.57588942708799</v>
      </c>
      <c r="E35" s="73">
        <v>1583.81200911003</v>
      </c>
      <c r="F35" s="73">
        <v>1267.6247795444399</v>
      </c>
      <c r="G35" s="73">
        <v>92.825778836472196</v>
      </c>
      <c r="H35" s="73">
        <v>4957.1126923674501</v>
      </c>
      <c r="I35" s="90"/>
      <c r="J35" s="90" t="s">
        <v>423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73">
        <v>0</v>
      </c>
      <c r="AJ35" s="73">
        <v>0</v>
      </c>
      <c r="AK35" s="73">
        <v>0</v>
      </c>
      <c r="AL35" s="73">
        <v>0</v>
      </c>
      <c r="AM35" s="73">
        <v>0</v>
      </c>
      <c r="AN35" s="73">
        <v>0</v>
      </c>
      <c r="AO35" s="73">
        <v>0</v>
      </c>
      <c r="AP35" s="73">
        <v>0</v>
      </c>
      <c r="AQ35" s="73">
        <v>0</v>
      </c>
      <c r="AR35" s="73">
        <v>0</v>
      </c>
      <c r="AS35" s="73">
        <v>0</v>
      </c>
      <c r="AT35" s="73">
        <v>0</v>
      </c>
      <c r="AU35" s="73">
        <v>0</v>
      </c>
      <c r="AV35" s="73">
        <v>0</v>
      </c>
      <c r="AW35" s="73">
        <v>0</v>
      </c>
      <c r="AX35" s="73">
        <v>0</v>
      </c>
      <c r="AY35" s="73">
        <v>0</v>
      </c>
      <c r="AZ35" s="73">
        <v>0</v>
      </c>
      <c r="BA35" s="73">
        <v>0</v>
      </c>
      <c r="BB35" s="73">
        <v>0</v>
      </c>
      <c r="BC35" s="73">
        <v>0</v>
      </c>
      <c r="BD35" s="73">
        <v>0</v>
      </c>
      <c r="BE35" s="73">
        <v>0</v>
      </c>
      <c r="BF35" s="73">
        <v>0</v>
      </c>
      <c r="BG35" s="73">
        <v>0</v>
      </c>
      <c r="BH35" s="73">
        <v>0</v>
      </c>
      <c r="BI35" s="73">
        <v>0</v>
      </c>
      <c r="BJ35" s="73">
        <v>0</v>
      </c>
      <c r="BK35" s="73">
        <v>0</v>
      </c>
      <c r="BL35" s="73">
        <v>0</v>
      </c>
      <c r="BM35" s="73">
        <v>0</v>
      </c>
      <c r="BN35" s="73">
        <v>0</v>
      </c>
      <c r="BO35" s="73">
        <v>0</v>
      </c>
      <c r="BP35" s="73">
        <v>0</v>
      </c>
      <c r="BQ35" s="73">
        <v>0</v>
      </c>
      <c r="BR35" s="73">
        <v>0</v>
      </c>
      <c r="BS35" s="73">
        <v>0</v>
      </c>
      <c r="BT35" s="73">
        <v>0</v>
      </c>
      <c r="BU35" s="73">
        <v>0</v>
      </c>
      <c r="BV35" s="73">
        <v>0</v>
      </c>
      <c r="BW35" s="73"/>
      <c r="BX35" s="66">
        <f t="shared" si="7"/>
        <v>-1</v>
      </c>
      <c r="BY35" s="66">
        <f t="shared" si="8"/>
        <v>-1</v>
      </c>
      <c r="BZ35" s="66">
        <f t="shared" si="9"/>
        <v>-1</v>
      </c>
      <c r="CA35" s="66">
        <f t="shared" si="10"/>
        <v>-1</v>
      </c>
      <c r="CB35" s="66">
        <f t="shared" si="11"/>
        <v>-1</v>
      </c>
      <c r="CC35" s="66">
        <f t="shared" si="12"/>
        <v>-1</v>
      </c>
      <c r="CD35" s="66">
        <f t="shared" si="13"/>
        <v>-1</v>
      </c>
    </row>
    <row r="36" spans="1:82" x14ac:dyDescent="0.25">
      <c r="A36" s="90" t="s">
        <v>424</v>
      </c>
      <c r="B36" s="73">
        <v>131042.20842651901</v>
      </c>
      <c r="C36" s="73">
        <v>2469.8785686473002</v>
      </c>
      <c r="D36" s="73">
        <v>4950.9412222995097</v>
      </c>
      <c r="E36" s="73">
        <v>18930.151851831401</v>
      </c>
      <c r="F36" s="73">
        <v>15673.648502988301</v>
      </c>
      <c r="G36" s="73">
        <v>1130.71574000393</v>
      </c>
      <c r="H36" s="73">
        <v>33271.918170933903</v>
      </c>
      <c r="I36" s="90"/>
      <c r="J36" s="90" t="s">
        <v>424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  <c r="AM36" s="73">
        <v>0</v>
      </c>
      <c r="AN36" s="73">
        <v>0</v>
      </c>
      <c r="AO36" s="73">
        <v>0</v>
      </c>
      <c r="AP36" s="73">
        <v>0</v>
      </c>
      <c r="AQ36" s="73">
        <v>0</v>
      </c>
      <c r="AR36" s="73">
        <v>0</v>
      </c>
      <c r="AS36" s="73">
        <v>0</v>
      </c>
      <c r="AT36" s="73">
        <v>0</v>
      </c>
      <c r="AU36" s="73">
        <v>0</v>
      </c>
      <c r="AV36" s="73">
        <v>0</v>
      </c>
      <c r="AW36" s="73">
        <v>0</v>
      </c>
      <c r="AX36" s="73">
        <v>0</v>
      </c>
      <c r="AY36" s="73">
        <v>0</v>
      </c>
      <c r="AZ36" s="73">
        <v>0</v>
      </c>
      <c r="BA36" s="73">
        <v>0</v>
      </c>
      <c r="BB36" s="73">
        <v>0</v>
      </c>
      <c r="BC36" s="73">
        <v>0</v>
      </c>
      <c r="BD36" s="73">
        <v>0</v>
      </c>
      <c r="BE36" s="73">
        <v>0</v>
      </c>
      <c r="BF36" s="73">
        <v>0</v>
      </c>
      <c r="BG36" s="73">
        <v>0</v>
      </c>
      <c r="BH36" s="73">
        <v>0</v>
      </c>
      <c r="BI36" s="73">
        <v>0</v>
      </c>
      <c r="BJ36" s="73">
        <v>0</v>
      </c>
      <c r="BK36" s="73">
        <v>0</v>
      </c>
      <c r="BL36" s="73">
        <v>0</v>
      </c>
      <c r="BM36" s="73">
        <v>0</v>
      </c>
      <c r="BN36" s="73">
        <v>0</v>
      </c>
      <c r="BO36" s="73">
        <v>0</v>
      </c>
      <c r="BP36" s="73">
        <v>0</v>
      </c>
      <c r="BQ36" s="73">
        <v>0</v>
      </c>
      <c r="BR36" s="73">
        <v>0</v>
      </c>
      <c r="BS36" s="73">
        <v>0</v>
      </c>
      <c r="BT36" s="73">
        <v>0</v>
      </c>
      <c r="BU36" s="73">
        <v>0</v>
      </c>
      <c r="BV36" s="73">
        <v>0</v>
      </c>
      <c r="BW36" s="73"/>
      <c r="BX36" s="66">
        <f t="shared" si="7"/>
        <v>-1</v>
      </c>
      <c r="BY36" s="66">
        <f t="shared" si="8"/>
        <v>-1</v>
      </c>
      <c r="BZ36" s="66">
        <f t="shared" si="9"/>
        <v>-1</v>
      </c>
      <c r="CA36" s="66">
        <f t="shared" si="10"/>
        <v>-1</v>
      </c>
      <c r="CB36" s="66">
        <f t="shared" si="11"/>
        <v>-1</v>
      </c>
      <c r="CC36" s="66">
        <f t="shared" si="12"/>
        <v>-1</v>
      </c>
      <c r="CD36" s="66">
        <f t="shared" si="13"/>
        <v>-1</v>
      </c>
    </row>
    <row r="37" spans="1:82" x14ac:dyDescent="0.25">
      <c r="A37" s="90" t="s">
        <v>425</v>
      </c>
      <c r="B37" s="73">
        <v>17755.0291437796</v>
      </c>
      <c r="C37" s="73">
        <v>303.84413828053999</v>
      </c>
      <c r="D37" s="73">
        <v>858.31320556868604</v>
      </c>
      <c r="E37" s="73">
        <v>2161.1617042940802</v>
      </c>
      <c r="F37" s="73">
        <v>1791.79132535591</v>
      </c>
      <c r="G37" s="73">
        <v>135.88176191705901</v>
      </c>
      <c r="H37" s="73">
        <v>5248.9383198470696</v>
      </c>
      <c r="I37" s="90"/>
      <c r="J37" s="90" t="s">
        <v>425</v>
      </c>
      <c r="K37" s="73">
        <v>361.905374106674</v>
      </c>
      <c r="L37" s="73">
        <v>156.00997190088501</v>
      </c>
      <c r="M37" s="73">
        <v>292.722498134121</v>
      </c>
      <c r="N37" s="73">
        <v>292.722498134121</v>
      </c>
      <c r="O37" s="73">
        <v>548.39131372790496</v>
      </c>
      <c r="P37" s="73">
        <v>0.23793387419350101</v>
      </c>
      <c r="Q37" s="73">
        <v>83.333140802603097</v>
      </c>
      <c r="R37" s="73">
        <v>1125.67798522205</v>
      </c>
      <c r="S37" s="73">
        <v>17356.481275153299</v>
      </c>
      <c r="T37" s="73">
        <v>293.33291978688101</v>
      </c>
      <c r="U37" s="73">
        <v>206.34926465174701</v>
      </c>
      <c r="V37" s="73">
        <v>53.544700773737603</v>
      </c>
      <c r="W37" s="73">
        <v>1.7146162190408301</v>
      </c>
      <c r="X37" s="73">
        <v>276.19087221514798</v>
      </c>
      <c r="Y37" s="73">
        <v>374.73069891372</v>
      </c>
      <c r="Z37" s="73">
        <v>374.73069891372</v>
      </c>
      <c r="AA37" s="73">
        <v>4295650.4697090397</v>
      </c>
      <c r="AB37" s="73">
        <v>0</v>
      </c>
      <c r="AC37" s="73">
        <v>86.244803819797497</v>
      </c>
      <c r="AD37" s="73">
        <v>22.4714294394451</v>
      </c>
      <c r="AE37" s="73">
        <v>28.9927972976561</v>
      </c>
      <c r="AF37" s="73">
        <v>120.53369070569001</v>
      </c>
      <c r="AG37" s="73">
        <v>190.47636600122499</v>
      </c>
      <c r="AH37" s="73">
        <v>0</v>
      </c>
      <c r="AI37" s="73">
        <v>296.594256842871</v>
      </c>
      <c r="AJ37" s="73">
        <v>0</v>
      </c>
      <c r="AK37" s="73">
        <v>5549.0905550687003</v>
      </c>
      <c r="AL37" s="73">
        <v>756.52620652016901</v>
      </c>
      <c r="AM37" s="73">
        <v>84.058491394368204</v>
      </c>
      <c r="AN37" s="73">
        <v>840.58469791453695</v>
      </c>
      <c r="AO37" s="73">
        <v>0</v>
      </c>
      <c r="AP37" s="73">
        <v>269.84620578479502</v>
      </c>
      <c r="AQ37" s="73">
        <v>0.35565068833809999</v>
      </c>
      <c r="AR37" s="73">
        <v>1214.6192341344899</v>
      </c>
      <c r="AS37" s="73">
        <v>4.4254721358928899</v>
      </c>
      <c r="AT37" s="73">
        <v>56.4683510750287</v>
      </c>
      <c r="AU37" s="73">
        <v>102.138204357435</v>
      </c>
      <c r="AV37" s="73">
        <v>0.26586388663833699</v>
      </c>
      <c r="AW37" s="73">
        <v>0</v>
      </c>
      <c r="AX37" s="73">
        <v>43.460486259142201</v>
      </c>
      <c r="AY37" s="73">
        <v>2101.29362924007</v>
      </c>
      <c r="AZ37" s="73">
        <v>1742.73195372736</v>
      </c>
      <c r="BA37" s="73">
        <v>358.56167551271199</v>
      </c>
      <c r="BB37" s="73">
        <v>0.68674606050584996</v>
      </c>
      <c r="BC37" s="73">
        <v>5.7246248890799496E-3</v>
      </c>
      <c r="BD37" s="73">
        <v>197.360223156247</v>
      </c>
      <c r="BE37" s="73">
        <v>4.0550864189773801</v>
      </c>
      <c r="BF37" s="73">
        <v>538.06445172704605</v>
      </c>
      <c r="BG37" s="73">
        <v>12.0250362043023</v>
      </c>
      <c r="BH37" s="73">
        <v>2.41392561274712</v>
      </c>
      <c r="BI37" s="73">
        <v>768.79578432182996</v>
      </c>
      <c r="BJ37" s="73">
        <v>70.606190929608402</v>
      </c>
      <c r="BK37" s="73">
        <v>0.79951952534488502</v>
      </c>
      <c r="BL37" s="73">
        <v>11.3882761928382</v>
      </c>
      <c r="BM37" s="73">
        <v>2.3151480161157801E-2</v>
      </c>
      <c r="BN37" s="73">
        <v>132.306068644433</v>
      </c>
      <c r="BO37" s="73">
        <v>841.73419626503096</v>
      </c>
      <c r="BP37" s="73">
        <v>0</v>
      </c>
      <c r="BQ37" s="73">
        <v>20.990174222342201</v>
      </c>
      <c r="BR37" s="73">
        <v>187.25338812141101</v>
      </c>
      <c r="BS37" s="73">
        <v>0</v>
      </c>
      <c r="BT37" s="73">
        <v>428.13329647388298</v>
      </c>
      <c r="BU37" s="73">
        <v>5174.3471851937502</v>
      </c>
      <c r="BV37" s="73">
        <v>105.29794940287501</v>
      </c>
      <c r="BW37" s="73"/>
      <c r="BX37" s="66">
        <f t="shared" si="7"/>
        <v>-2.2447041083338965E-2</v>
      </c>
      <c r="BY37" s="66">
        <f t="shared" si="8"/>
        <v>-2.3860527567509487E-2</v>
      </c>
      <c r="BZ37" s="66">
        <f t="shared" si="9"/>
        <v>-2.0655056381665312E-2</v>
      </c>
      <c r="CA37" s="66">
        <f t="shared" si="10"/>
        <v>-2.770180266245531E-2</v>
      </c>
      <c r="CB37" s="66">
        <f t="shared" si="11"/>
        <v>-2.7380069840892429E-2</v>
      </c>
      <c r="CC37" s="66">
        <f t="shared" si="12"/>
        <v>-2.6314740272565661E-2</v>
      </c>
      <c r="CD37" s="66">
        <f t="shared" si="13"/>
        <v>-1.4210708929704595E-2</v>
      </c>
    </row>
    <row r="38" spans="1:82" x14ac:dyDescent="0.25">
      <c r="A38" s="90" t="s">
        <v>371</v>
      </c>
      <c r="B38" s="73">
        <v>493507.16977410403</v>
      </c>
      <c r="C38" s="73">
        <v>7970.1380942189398</v>
      </c>
      <c r="D38" s="73">
        <v>24765.165259359801</v>
      </c>
      <c r="E38" s="73">
        <v>85584.093223369506</v>
      </c>
      <c r="F38" s="73">
        <v>52438.628302509103</v>
      </c>
      <c r="G38" s="73">
        <v>3046.8259556960302</v>
      </c>
      <c r="H38" s="73">
        <v>150702.93945957001</v>
      </c>
      <c r="I38" s="90"/>
      <c r="J38" s="90" t="s">
        <v>371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AL38" s="73">
        <v>0</v>
      </c>
      <c r="AM38" s="73">
        <v>0</v>
      </c>
      <c r="AN38" s="73">
        <v>0</v>
      </c>
      <c r="AO38" s="73">
        <v>0</v>
      </c>
      <c r="AP38" s="73">
        <v>0</v>
      </c>
      <c r="AQ38" s="73">
        <v>0</v>
      </c>
      <c r="AR38" s="73">
        <v>0</v>
      </c>
      <c r="AS38" s="73">
        <v>0</v>
      </c>
      <c r="AT38" s="73">
        <v>0</v>
      </c>
      <c r="AU38" s="73">
        <v>0</v>
      </c>
      <c r="AV38" s="73">
        <v>0</v>
      </c>
      <c r="AW38" s="73">
        <v>0</v>
      </c>
      <c r="AX38" s="73">
        <v>0</v>
      </c>
      <c r="AY38" s="73">
        <v>0</v>
      </c>
      <c r="AZ38" s="73">
        <v>0</v>
      </c>
      <c r="BA38" s="73">
        <v>0</v>
      </c>
      <c r="BB38" s="73">
        <v>0</v>
      </c>
      <c r="BC38" s="73">
        <v>0</v>
      </c>
      <c r="BD38" s="73">
        <v>0</v>
      </c>
      <c r="BE38" s="73">
        <v>0</v>
      </c>
      <c r="BF38" s="73">
        <v>0</v>
      </c>
      <c r="BG38" s="73">
        <v>0</v>
      </c>
      <c r="BH38" s="73">
        <v>0</v>
      </c>
      <c r="BI38" s="73">
        <v>0</v>
      </c>
      <c r="BJ38" s="73">
        <v>0</v>
      </c>
      <c r="BK38" s="73">
        <v>0</v>
      </c>
      <c r="BL38" s="73">
        <v>0</v>
      </c>
      <c r="BM38" s="73">
        <v>0</v>
      </c>
      <c r="BN38" s="73">
        <v>0</v>
      </c>
      <c r="BO38" s="73">
        <v>0</v>
      </c>
      <c r="BP38" s="73">
        <v>0</v>
      </c>
      <c r="BQ38" s="73">
        <v>0</v>
      </c>
      <c r="BR38" s="73">
        <v>0</v>
      </c>
      <c r="BS38" s="73">
        <v>0</v>
      </c>
      <c r="BT38" s="73">
        <v>0</v>
      </c>
      <c r="BU38" s="73">
        <v>0</v>
      </c>
      <c r="BV38" s="73">
        <v>0</v>
      </c>
      <c r="BW38" s="73"/>
      <c r="BX38" s="66">
        <f t="shared" si="7"/>
        <v>-1</v>
      </c>
      <c r="BY38" s="66">
        <f t="shared" si="8"/>
        <v>-1</v>
      </c>
      <c r="BZ38" s="66">
        <f t="shared" si="9"/>
        <v>-1</v>
      </c>
      <c r="CA38" s="66">
        <f t="shared" si="10"/>
        <v>-1</v>
      </c>
      <c r="CB38" s="66">
        <f t="shared" si="11"/>
        <v>-1</v>
      </c>
      <c r="CC38" s="66">
        <f t="shared" si="12"/>
        <v>-1</v>
      </c>
      <c r="CD38" s="66">
        <f t="shared" si="13"/>
        <v>-1</v>
      </c>
    </row>
    <row r="39" spans="1:82" x14ac:dyDescent="0.25">
      <c r="A39" s="90" t="s">
        <v>426</v>
      </c>
      <c r="B39" s="73">
        <v>27129.984388900499</v>
      </c>
      <c r="C39" s="73">
        <v>470.56500678536599</v>
      </c>
      <c r="D39" s="73">
        <v>1403.68329321287</v>
      </c>
      <c r="E39" s="73">
        <v>3605.0247618773701</v>
      </c>
      <c r="F39" s="73">
        <v>2462.25999731202</v>
      </c>
      <c r="G39" s="73">
        <v>158.915516803619</v>
      </c>
      <c r="H39" s="73">
        <v>9892.9538780911607</v>
      </c>
      <c r="I39" s="90"/>
      <c r="J39" s="90" t="s">
        <v>426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0</v>
      </c>
      <c r="AG39" s="73">
        <v>0</v>
      </c>
      <c r="AH39" s="73">
        <v>0</v>
      </c>
      <c r="AI39" s="73">
        <v>0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>
        <v>0</v>
      </c>
      <c r="AP39" s="73">
        <v>0</v>
      </c>
      <c r="AQ39" s="73">
        <v>0</v>
      </c>
      <c r="AR39" s="73">
        <v>0</v>
      </c>
      <c r="AS39" s="73">
        <v>0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  <c r="BA39" s="73">
        <v>0</v>
      </c>
      <c r="BB39" s="73">
        <v>0</v>
      </c>
      <c r="BC39" s="73">
        <v>0</v>
      </c>
      <c r="BD39" s="73">
        <v>0</v>
      </c>
      <c r="BE39" s="73">
        <v>0</v>
      </c>
      <c r="BF39" s="73">
        <v>0</v>
      </c>
      <c r="BG39" s="73">
        <v>0</v>
      </c>
      <c r="BH39" s="73">
        <v>0</v>
      </c>
      <c r="BI39" s="73">
        <v>0</v>
      </c>
      <c r="BJ39" s="73">
        <v>0</v>
      </c>
      <c r="BK39" s="73">
        <v>0</v>
      </c>
      <c r="BL39" s="73">
        <v>0</v>
      </c>
      <c r="BM39" s="73">
        <v>0</v>
      </c>
      <c r="BN39" s="73">
        <v>0</v>
      </c>
      <c r="BO39" s="73">
        <v>0</v>
      </c>
      <c r="BP39" s="73">
        <v>0</v>
      </c>
      <c r="BQ39" s="73">
        <v>0</v>
      </c>
      <c r="BR39" s="73">
        <v>0</v>
      </c>
      <c r="BS39" s="73">
        <v>0</v>
      </c>
      <c r="BT39" s="73">
        <v>0</v>
      </c>
      <c r="BU39" s="73">
        <v>0</v>
      </c>
      <c r="BV39" s="73">
        <v>0</v>
      </c>
      <c r="BW39" s="73"/>
      <c r="BX39" s="66">
        <f t="shared" si="7"/>
        <v>-1</v>
      </c>
      <c r="BY39" s="66">
        <f t="shared" si="8"/>
        <v>-1</v>
      </c>
      <c r="BZ39" s="66">
        <f t="shared" si="9"/>
        <v>-1</v>
      </c>
      <c r="CA39" s="66">
        <f t="shared" si="10"/>
        <v>-1</v>
      </c>
      <c r="CB39" s="66">
        <f t="shared" si="11"/>
        <v>-1</v>
      </c>
      <c r="CC39" s="66">
        <f t="shared" si="12"/>
        <v>-1</v>
      </c>
      <c r="CD39" s="66">
        <f t="shared" si="13"/>
        <v>-1</v>
      </c>
    </row>
    <row r="40" spans="1:82" x14ac:dyDescent="0.25">
      <c r="A40" s="90" t="s">
        <v>427</v>
      </c>
      <c r="B40" s="73">
        <v>12851.614945302499</v>
      </c>
      <c r="C40" s="73">
        <v>239.12246865017499</v>
      </c>
      <c r="D40" s="73">
        <v>596.03628667648195</v>
      </c>
      <c r="E40" s="73">
        <v>1564.9479529827699</v>
      </c>
      <c r="F40" s="73">
        <v>1217.1044989757099</v>
      </c>
      <c r="G40" s="73">
        <v>84.875567539209499</v>
      </c>
      <c r="H40" s="73">
        <v>4686.9424129035397</v>
      </c>
      <c r="I40" s="90"/>
      <c r="J40" s="90" t="s">
        <v>427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73">
        <v>0</v>
      </c>
      <c r="AJ40" s="73">
        <v>0</v>
      </c>
      <c r="AK40" s="73">
        <v>0</v>
      </c>
      <c r="AL40" s="73">
        <v>0</v>
      </c>
      <c r="AM40" s="73">
        <v>0</v>
      </c>
      <c r="AN40" s="73">
        <v>0</v>
      </c>
      <c r="AO40" s="73">
        <v>0</v>
      </c>
      <c r="AP40" s="73">
        <v>0</v>
      </c>
      <c r="AQ40" s="73">
        <v>0</v>
      </c>
      <c r="AR40" s="73">
        <v>0</v>
      </c>
      <c r="AS40" s="73">
        <v>0</v>
      </c>
      <c r="AT40" s="73">
        <v>0</v>
      </c>
      <c r="AU40" s="73">
        <v>0</v>
      </c>
      <c r="AV40" s="73">
        <v>0</v>
      </c>
      <c r="AW40" s="73">
        <v>0</v>
      </c>
      <c r="AX40" s="73">
        <v>0</v>
      </c>
      <c r="AY40" s="73">
        <v>0</v>
      </c>
      <c r="AZ40" s="73">
        <v>0</v>
      </c>
      <c r="BA40" s="73">
        <v>0</v>
      </c>
      <c r="BB40" s="73">
        <v>0</v>
      </c>
      <c r="BC40" s="73">
        <v>0</v>
      </c>
      <c r="BD40" s="73">
        <v>0</v>
      </c>
      <c r="BE40" s="73">
        <v>0</v>
      </c>
      <c r="BF40" s="73">
        <v>0</v>
      </c>
      <c r="BG40" s="73">
        <v>0</v>
      </c>
      <c r="BH40" s="73">
        <v>0</v>
      </c>
      <c r="BI40" s="73">
        <v>0</v>
      </c>
      <c r="BJ40" s="73">
        <v>0</v>
      </c>
      <c r="BK40" s="73">
        <v>0</v>
      </c>
      <c r="BL40" s="73">
        <v>0</v>
      </c>
      <c r="BM40" s="73">
        <v>0</v>
      </c>
      <c r="BN40" s="73">
        <v>0</v>
      </c>
      <c r="BO40" s="73">
        <v>0</v>
      </c>
      <c r="BP40" s="73">
        <v>0</v>
      </c>
      <c r="BQ40" s="73">
        <v>0</v>
      </c>
      <c r="BR40" s="73">
        <v>0</v>
      </c>
      <c r="BS40" s="73">
        <v>0</v>
      </c>
      <c r="BT40" s="73">
        <v>0</v>
      </c>
      <c r="BU40" s="73">
        <v>0</v>
      </c>
      <c r="BV40" s="73">
        <v>0</v>
      </c>
      <c r="BW40" s="73"/>
      <c r="BX40" s="66">
        <f t="shared" si="7"/>
        <v>-1</v>
      </c>
      <c r="BY40" s="66">
        <f t="shared" si="8"/>
        <v>-1</v>
      </c>
      <c r="BZ40" s="66">
        <f t="shared" si="9"/>
        <v>-1</v>
      </c>
      <c r="CA40" s="66">
        <f t="shared" si="10"/>
        <v>-1</v>
      </c>
      <c r="CB40" s="66">
        <f t="shared" si="11"/>
        <v>-1</v>
      </c>
      <c r="CC40" s="66">
        <f t="shared" si="12"/>
        <v>-1</v>
      </c>
      <c r="CD40" s="66">
        <f t="shared" si="13"/>
        <v>-1</v>
      </c>
    </row>
    <row r="41" spans="1:82" x14ac:dyDescent="0.25">
      <c r="A41" s="90" t="s">
        <v>372</v>
      </c>
      <c r="B41" s="73">
        <v>334801.48489814397</v>
      </c>
      <c r="C41" s="73">
        <v>4863.6680381013803</v>
      </c>
      <c r="D41" s="73">
        <v>19579.209587631001</v>
      </c>
      <c r="E41" s="73">
        <v>66351.517715813505</v>
      </c>
      <c r="F41" s="73">
        <v>33130.737190052299</v>
      </c>
      <c r="G41" s="73">
        <v>1494.0279769738499</v>
      </c>
      <c r="H41" s="73">
        <v>112839.05889863901</v>
      </c>
      <c r="I41" s="90"/>
      <c r="J41" s="90" t="s">
        <v>372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73">
        <v>0</v>
      </c>
      <c r="AI41" s="73">
        <v>0</v>
      </c>
      <c r="AJ41" s="73">
        <v>0</v>
      </c>
      <c r="AK41" s="73">
        <v>0</v>
      </c>
      <c r="AL41" s="73">
        <v>0</v>
      </c>
      <c r="AM41" s="73">
        <v>0</v>
      </c>
      <c r="AN41" s="73">
        <v>0</v>
      </c>
      <c r="AO41" s="73">
        <v>0</v>
      </c>
      <c r="AP41" s="73">
        <v>0</v>
      </c>
      <c r="AQ41" s="73">
        <v>0</v>
      </c>
      <c r="AR41" s="73">
        <v>0</v>
      </c>
      <c r="AS41" s="73">
        <v>0</v>
      </c>
      <c r="AT41" s="73">
        <v>0</v>
      </c>
      <c r="AU41" s="73">
        <v>0</v>
      </c>
      <c r="AV41" s="73">
        <v>0</v>
      </c>
      <c r="AW41" s="73">
        <v>0</v>
      </c>
      <c r="AX41" s="73">
        <v>0</v>
      </c>
      <c r="AY41" s="73">
        <v>0</v>
      </c>
      <c r="AZ41" s="73">
        <v>0</v>
      </c>
      <c r="BA41" s="73">
        <v>0</v>
      </c>
      <c r="BB41" s="73">
        <v>0</v>
      </c>
      <c r="BC41" s="73">
        <v>0</v>
      </c>
      <c r="BD41" s="73">
        <v>0</v>
      </c>
      <c r="BE41" s="73">
        <v>0</v>
      </c>
      <c r="BF41" s="73">
        <v>0</v>
      </c>
      <c r="BG41" s="73">
        <v>0</v>
      </c>
      <c r="BH41" s="73">
        <v>0</v>
      </c>
      <c r="BI41" s="73">
        <v>0</v>
      </c>
      <c r="BJ41" s="73">
        <v>0</v>
      </c>
      <c r="BK41" s="73">
        <v>0</v>
      </c>
      <c r="BL41" s="73">
        <v>0</v>
      </c>
      <c r="BM41" s="73">
        <v>0</v>
      </c>
      <c r="BN41" s="73">
        <v>0</v>
      </c>
      <c r="BO41" s="73">
        <v>0</v>
      </c>
      <c r="BP41" s="73">
        <v>0</v>
      </c>
      <c r="BQ41" s="73">
        <v>0</v>
      </c>
      <c r="BR41" s="73">
        <v>0</v>
      </c>
      <c r="BS41" s="73">
        <v>0</v>
      </c>
      <c r="BT41" s="73">
        <v>0</v>
      </c>
      <c r="BU41" s="73">
        <v>0</v>
      </c>
      <c r="BV41" s="73">
        <v>0</v>
      </c>
      <c r="BW41" s="73"/>
      <c r="BX41" s="66">
        <f t="shared" si="7"/>
        <v>-1</v>
      </c>
      <c r="BY41" s="66">
        <f t="shared" si="8"/>
        <v>-1</v>
      </c>
      <c r="BZ41" s="66">
        <f t="shared" si="9"/>
        <v>-1</v>
      </c>
      <c r="CA41" s="66">
        <f t="shared" si="10"/>
        <v>-1</v>
      </c>
      <c r="CB41" s="66">
        <f t="shared" si="11"/>
        <v>-1</v>
      </c>
      <c r="CC41" s="66">
        <f t="shared" si="12"/>
        <v>-1</v>
      </c>
      <c r="CD41" s="66">
        <f t="shared" si="13"/>
        <v>-1</v>
      </c>
    </row>
    <row r="42" spans="1:82" x14ac:dyDescent="0.25">
      <c r="A42" s="90" t="s">
        <v>428</v>
      </c>
      <c r="B42" s="73">
        <v>47148.850004045198</v>
      </c>
      <c r="C42" s="73">
        <v>827.58604580892597</v>
      </c>
      <c r="D42" s="73">
        <v>2315.5548751280598</v>
      </c>
      <c r="E42" s="73">
        <v>6091.0200537733299</v>
      </c>
      <c r="F42" s="73">
        <v>4602.1779963448798</v>
      </c>
      <c r="G42" s="73">
        <v>322.26584673896298</v>
      </c>
      <c r="H42" s="73">
        <v>15344.749890397299</v>
      </c>
      <c r="I42" s="90"/>
      <c r="J42" s="90" t="s">
        <v>428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AL42" s="73">
        <v>0</v>
      </c>
      <c r="AM42" s="73">
        <v>0</v>
      </c>
      <c r="AN42" s="73">
        <v>0</v>
      </c>
      <c r="AO42" s="73">
        <v>0</v>
      </c>
      <c r="AP42" s="73">
        <v>0</v>
      </c>
      <c r="AQ42" s="73">
        <v>0</v>
      </c>
      <c r="AR42" s="73">
        <v>0</v>
      </c>
      <c r="AS42" s="73">
        <v>0</v>
      </c>
      <c r="AT42" s="73">
        <v>0</v>
      </c>
      <c r="AU42" s="73">
        <v>0</v>
      </c>
      <c r="AV42" s="73">
        <v>0</v>
      </c>
      <c r="AW42" s="73">
        <v>0</v>
      </c>
      <c r="AX42" s="73">
        <v>0</v>
      </c>
      <c r="AY42" s="73">
        <v>0</v>
      </c>
      <c r="AZ42" s="73">
        <v>0</v>
      </c>
      <c r="BA42" s="73">
        <v>0</v>
      </c>
      <c r="BB42" s="73">
        <v>0</v>
      </c>
      <c r="BC42" s="73">
        <v>0</v>
      </c>
      <c r="BD42" s="73">
        <v>0</v>
      </c>
      <c r="BE42" s="73">
        <v>0</v>
      </c>
      <c r="BF42" s="73">
        <v>0</v>
      </c>
      <c r="BG42" s="73">
        <v>0</v>
      </c>
      <c r="BH42" s="73">
        <v>0</v>
      </c>
      <c r="BI42" s="73">
        <v>0</v>
      </c>
      <c r="BJ42" s="73">
        <v>0</v>
      </c>
      <c r="BK42" s="73">
        <v>0</v>
      </c>
      <c r="BL42" s="73">
        <v>0</v>
      </c>
      <c r="BM42" s="73">
        <v>0</v>
      </c>
      <c r="BN42" s="73">
        <v>0</v>
      </c>
      <c r="BO42" s="73">
        <v>0</v>
      </c>
      <c r="BP42" s="73">
        <v>0</v>
      </c>
      <c r="BQ42" s="73">
        <v>0</v>
      </c>
      <c r="BR42" s="73">
        <v>0</v>
      </c>
      <c r="BS42" s="73">
        <v>0</v>
      </c>
      <c r="BT42" s="73">
        <v>0</v>
      </c>
      <c r="BU42" s="73">
        <v>0</v>
      </c>
      <c r="BV42" s="73">
        <v>0</v>
      </c>
      <c r="BW42" s="73"/>
      <c r="BX42" s="66">
        <f t="shared" si="7"/>
        <v>-1</v>
      </c>
      <c r="BY42" s="66">
        <f t="shared" si="8"/>
        <v>-1</v>
      </c>
      <c r="BZ42" s="66">
        <f t="shared" si="9"/>
        <v>-1</v>
      </c>
      <c r="CA42" s="66">
        <f t="shared" si="10"/>
        <v>-1</v>
      </c>
      <c r="CB42" s="66">
        <f t="shared" si="11"/>
        <v>-1</v>
      </c>
      <c r="CC42" s="66">
        <f t="shared" si="12"/>
        <v>-1</v>
      </c>
      <c r="CD42" s="66">
        <f t="shared" si="13"/>
        <v>-1</v>
      </c>
    </row>
    <row r="43" spans="1:82" x14ac:dyDescent="0.25">
      <c r="A43" s="90" t="s">
        <v>429</v>
      </c>
      <c r="B43" s="73">
        <v>247372.027339469</v>
      </c>
      <c r="C43" s="73">
        <v>4907.5016930236598</v>
      </c>
      <c r="D43" s="73">
        <v>8805.7117396813592</v>
      </c>
      <c r="E43" s="73">
        <v>33128.172240722597</v>
      </c>
      <c r="F43" s="73">
        <v>28805.365322225</v>
      </c>
      <c r="G43" s="73">
        <v>2106.84453464948</v>
      </c>
      <c r="H43" s="73">
        <v>71804.983003386296</v>
      </c>
      <c r="I43" s="90"/>
      <c r="J43" s="90" t="s">
        <v>429</v>
      </c>
      <c r="K43" s="73">
        <v>5769.31800293781</v>
      </c>
      <c r="L43" s="73">
        <v>1297.17082718599</v>
      </c>
      <c r="M43" s="73">
        <v>1839.22357070473</v>
      </c>
      <c r="N43" s="73">
        <v>1839.22357070473</v>
      </c>
      <c r="O43" s="73">
        <v>3200.5177554197198</v>
      </c>
      <c r="P43" s="73">
        <v>1.0485055648561601</v>
      </c>
      <c r="Q43" s="73">
        <v>905.49261819327603</v>
      </c>
      <c r="R43" s="73">
        <v>10123.3963405495</v>
      </c>
      <c r="S43" s="73">
        <v>148928.97840374301</v>
      </c>
      <c r="T43" s="73">
        <v>2522.97173783873</v>
      </c>
      <c r="U43" s="73">
        <v>1568.4236898614199</v>
      </c>
      <c r="V43" s="73">
        <v>532.54605054515798</v>
      </c>
      <c r="W43" s="73">
        <v>27.3336475149063</v>
      </c>
      <c r="X43" s="73">
        <v>4402.9004422443004</v>
      </c>
      <c r="Y43" s="73">
        <v>4068.1458662775899</v>
      </c>
      <c r="Z43" s="73">
        <v>4068.1458662775899</v>
      </c>
      <c r="AA43" s="73">
        <v>41422222.301135898</v>
      </c>
      <c r="AB43" s="73">
        <v>0</v>
      </c>
      <c r="AC43" s="73">
        <v>652.94864112256005</v>
      </c>
      <c r="AD43" s="73">
        <v>208.88149751235801</v>
      </c>
      <c r="AE43" s="73">
        <v>154.523006201881</v>
      </c>
      <c r="AF43" s="73">
        <v>1450.68137695358</v>
      </c>
      <c r="AG43" s="73">
        <v>3036.4812955531902</v>
      </c>
      <c r="AH43" s="73">
        <v>0</v>
      </c>
      <c r="AI43" s="73">
        <v>2955.83448294449</v>
      </c>
      <c r="AJ43" s="73">
        <v>0</v>
      </c>
      <c r="AK43" s="73">
        <v>48317.476346610601</v>
      </c>
      <c r="AL43" s="73">
        <v>5025.4200990316103</v>
      </c>
      <c r="AM43" s="73">
        <v>558.38000069886402</v>
      </c>
      <c r="AN43" s="73">
        <v>5583.8000997304798</v>
      </c>
      <c r="AO43" s="73">
        <v>0</v>
      </c>
      <c r="AP43" s="73">
        <v>2856.80037470245</v>
      </c>
      <c r="AQ43" s="73">
        <v>2.79371844133225</v>
      </c>
      <c r="AR43" s="73">
        <v>7545.2122406008702</v>
      </c>
      <c r="AS43" s="73">
        <v>57.318168892232499</v>
      </c>
      <c r="AT43" s="73">
        <v>159.448284580322</v>
      </c>
      <c r="AU43" s="73">
        <v>650.91292492710897</v>
      </c>
      <c r="AV43" s="73">
        <v>2.9120349319047398</v>
      </c>
      <c r="AW43" s="73">
        <v>0</v>
      </c>
      <c r="AX43" s="73">
        <v>117.76531359094299</v>
      </c>
      <c r="AY43" s="73">
        <v>19390.5245582223</v>
      </c>
      <c r="AZ43" s="73">
        <v>16805.358107388201</v>
      </c>
      <c r="BA43" s="73">
        <v>2585.1664508341701</v>
      </c>
      <c r="BB43" s="73">
        <v>3.8919136554286</v>
      </c>
      <c r="BC43" s="73">
        <v>7.6974027656982899E-2</v>
      </c>
      <c r="BD43" s="73">
        <v>2495.3197649652502</v>
      </c>
      <c r="BE43" s="73">
        <v>11.1119326932213</v>
      </c>
      <c r="BF43" s="73">
        <v>5434.0556656029303</v>
      </c>
      <c r="BG43" s="73">
        <v>42.386482072565101</v>
      </c>
      <c r="BH43" s="73">
        <v>9.2600102371622004</v>
      </c>
      <c r="BI43" s="73">
        <v>7764.3371722415995</v>
      </c>
      <c r="BJ43" s="73">
        <v>585.775498841434</v>
      </c>
      <c r="BK43" s="73">
        <v>9.7562303845411904</v>
      </c>
      <c r="BL43" s="73">
        <v>43.766496506225302</v>
      </c>
      <c r="BM43" s="73">
        <v>0.24501963778060601</v>
      </c>
      <c r="BN43" s="73">
        <v>1226.8868727062199</v>
      </c>
      <c r="BO43" s="73">
        <v>3709.2824366302202</v>
      </c>
      <c r="BP43" s="73">
        <v>0</v>
      </c>
      <c r="BQ43" s="73">
        <v>334.15756367775901</v>
      </c>
      <c r="BR43" s="73">
        <v>1540.9667762264</v>
      </c>
      <c r="BS43" s="73">
        <v>0</v>
      </c>
      <c r="BT43" s="73">
        <v>2277.84583185674</v>
      </c>
      <c r="BU43" s="73">
        <v>45254.366864531403</v>
      </c>
      <c r="BV43" s="73">
        <v>628.79565667803001</v>
      </c>
      <c r="BW43" s="73"/>
      <c r="BX43" s="66">
        <f t="shared" si="7"/>
        <v>-0.39795546001906051</v>
      </c>
      <c r="BY43" s="66">
        <f t="shared" si="8"/>
        <v>-0.39769058314408623</v>
      </c>
      <c r="BZ43" s="66">
        <f t="shared" si="9"/>
        <v>-0.36588883842653092</v>
      </c>
      <c r="CA43" s="66">
        <f t="shared" si="10"/>
        <v>-0.41468172716191631</v>
      </c>
      <c r="CB43" s="66">
        <f t="shared" si="11"/>
        <v>-0.41658930829730184</v>
      </c>
      <c r="CC43" s="66">
        <f t="shared" si="12"/>
        <v>-0.41766615783525785</v>
      </c>
      <c r="CD43" s="66">
        <f t="shared" si="13"/>
        <v>-0.36976007831660895</v>
      </c>
    </row>
    <row r="44" spans="1:82" x14ac:dyDescent="0.25">
      <c r="A44" s="90" t="s">
        <v>430</v>
      </c>
      <c r="B44" s="73">
        <v>28269.3974126254</v>
      </c>
      <c r="C44" s="73">
        <v>540.18122514906599</v>
      </c>
      <c r="D44" s="73">
        <v>1362.94822456528</v>
      </c>
      <c r="E44" s="73">
        <v>3142.4583257630402</v>
      </c>
      <c r="F44" s="73">
        <v>2584.10120303856</v>
      </c>
      <c r="G44" s="73">
        <v>186.74195552826001</v>
      </c>
      <c r="H44" s="73">
        <v>10077.6516163907</v>
      </c>
      <c r="I44" s="90"/>
      <c r="J44" s="90" t="s">
        <v>430</v>
      </c>
      <c r="K44" s="73">
        <v>317.63362869170197</v>
      </c>
      <c r="L44" s="73">
        <v>313.85166754156597</v>
      </c>
      <c r="M44" s="73">
        <v>677.30544520250805</v>
      </c>
      <c r="N44" s="73">
        <v>677.30544520250805</v>
      </c>
      <c r="O44" s="73">
        <v>1305.32274072932</v>
      </c>
      <c r="P44" s="73">
        <v>0.61692149310132605</v>
      </c>
      <c r="Q44" s="73">
        <v>136.03142279115599</v>
      </c>
      <c r="R44" s="73">
        <v>2151.0055533663999</v>
      </c>
      <c r="S44" s="73">
        <v>28269.388861588301</v>
      </c>
      <c r="T44" s="73">
        <v>577.61850774110303</v>
      </c>
      <c r="U44" s="73">
        <v>437.02415729789101</v>
      </c>
      <c r="V44" s="73">
        <v>94.731183568250401</v>
      </c>
      <c r="W44" s="73">
        <v>1.5048686193009</v>
      </c>
      <c r="X44" s="73">
        <v>242.40457780895201</v>
      </c>
      <c r="Y44" s="73">
        <v>612.24664015226404</v>
      </c>
      <c r="Z44" s="73">
        <v>612.24664015226404</v>
      </c>
      <c r="AA44" s="73">
        <v>6369664.1140561104</v>
      </c>
      <c r="AB44" s="73">
        <v>0</v>
      </c>
      <c r="AC44" s="73">
        <v>183.04056293400399</v>
      </c>
      <c r="AD44" s="73">
        <v>41.929623520417898</v>
      </c>
      <c r="AE44" s="73">
        <v>71.194180404396107</v>
      </c>
      <c r="AF44" s="73">
        <v>175.795424950745</v>
      </c>
      <c r="AG44" s="73">
        <v>167.17543200143999</v>
      </c>
      <c r="AH44" s="73">
        <v>0</v>
      </c>
      <c r="AI44" s="73">
        <v>540.18107136030596</v>
      </c>
      <c r="AJ44" s="73">
        <v>0</v>
      </c>
      <c r="AK44" s="73">
        <v>10839.3800311954</v>
      </c>
      <c r="AL44" s="73">
        <v>1226.65296252693</v>
      </c>
      <c r="AM44" s="73">
        <v>136.294779667873</v>
      </c>
      <c r="AN44" s="73">
        <v>1362.94774219481</v>
      </c>
      <c r="AO44" s="73">
        <v>0</v>
      </c>
      <c r="AP44" s="73">
        <v>451.69302838138202</v>
      </c>
      <c r="AQ44" s="73">
        <v>0.51859294884725804</v>
      </c>
      <c r="AR44" s="73">
        <v>2823.2560661615098</v>
      </c>
      <c r="AS44" s="73">
        <v>6.7642123278052404</v>
      </c>
      <c r="AT44" s="73">
        <v>78.419421778909395</v>
      </c>
      <c r="AU44" s="73">
        <v>146.84418758026101</v>
      </c>
      <c r="AV44" s="73">
        <v>0.39903382771981399</v>
      </c>
      <c r="AW44" s="73">
        <v>0</v>
      </c>
      <c r="AX44" s="73">
        <v>60.286637456968499</v>
      </c>
      <c r="AY44" s="73">
        <v>3142.5165052861898</v>
      </c>
      <c r="AZ44" s="73">
        <v>2584.1595163148199</v>
      </c>
      <c r="BA44" s="73">
        <v>558.35698897137797</v>
      </c>
      <c r="BB44" s="73">
        <v>0.98064850256562797</v>
      </c>
      <c r="BC44" s="73">
        <v>8.7889862929832405E-3</v>
      </c>
      <c r="BD44" s="73">
        <v>300.81990709943398</v>
      </c>
      <c r="BE44" s="73">
        <v>5.6267616910552896</v>
      </c>
      <c r="BF44" s="73">
        <v>801.23960233028504</v>
      </c>
      <c r="BG44" s="73">
        <v>16.815889469843501</v>
      </c>
      <c r="BH44" s="73">
        <v>3.3860151684606699</v>
      </c>
      <c r="BI44" s="73">
        <v>1144.82596228994</v>
      </c>
      <c r="BJ44" s="73">
        <v>142.23333872945</v>
      </c>
      <c r="BK44" s="73">
        <v>1.2137777186571601</v>
      </c>
      <c r="BL44" s="73">
        <v>15.975447162816801</v>
      </c>
      <c r="BM44" s="73">
        <v>3.4629974955494101E-2</v>
      </c>
      <c r="BN44" s="73">
        <v>186.74191993915201</v>
      </c>
      <c r="BO44" s="73">
        <v>2182.47505402651</v>
      </c>
      <c r="BP44" s="73">
        <v>0</v>
      </c>
      <c r="BQ44" s="73">
        <v>18.490437969416401</v>
      </c>
      <c r="BR44" s="73">
        <v>379.08175642855201</v>
      </c>
      <c r="BS44" s="73">
        <v>0</v>
      </c>
      <c r="BT44" s="73">
        <v>1051.9105467581801</v>
      </c>
      <c r="BU44" s="73">
        <v>10077.6486562277</v>
      </c>
      <c r="BV44" s="73">
        <v>248.51830272585499</v>
      </c>
      <c r="BW44" s="73"/>
      <c r="BX44" s="66">
        <f t="shared" si="7"/>
        <v>-3.0248388298779277E-7</v>
      </c>
      <c r="BY44" s="66">
        <f t="shared" si="8"/>
        <v>-2.8469845464964876E-7</v>
      </c>
      <c r="BZ44" s="66">
        <f t="shared" si="9"/>
        <v>-3.5391694371589585E-7</v>
      </c>
      <c r="CA44" s="66">
        <f t="shared" si="10"/>
        <v>1.8514015817702277E-5</v>
      </c>
      <c r="CB44" s="66">
        <f t="shared" si="11"/>
        <v>2.256617356601776E-5</v>
      </c>
      <c r="CC44" s="66">
        <f t="shared" si="12"/>
        <v>-1.9057906882340677E-7</v>
      </c>
      <c r="CD44" s="66">
        <f t="shared" si="13"/>
        <v>-2.9373539710666311E-7</v>
      </c>
    </row>
    <row r="45" spans="1:82" x14ac:dyDescent="0.25">
      <c r="A45" s="90" t="s">
        <v>373</v>
      </c>
      <c r="B45" s="73">
        <v>163037.188090938</v>
      </c>
      <c r="C45" s="73">
        <v>2782.5666689193199</v>
      </c>
      <c r="D45" s="73">
        <v>8777.2585920570109</v>
      </c>
      <c r="E45" s="73">
        <v>21784.330031679801</v>
      </c>
      <c r="F45" s="73">
        <v>13605.4407685143</v>
      </c>
      <c r="G45" s="73">
        <v>809.98682056617304</v>
      </c>
      <c r="H45" s="73">
        <v>65957.862638137507</v>
      </c>
      <c r="I45" s="90"/>
      <c r="J45" s="90" t="s">
        <v>373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v>0</v>
      </c>
      <c r="AP45" s="73">
        <v>0</v>
      </c>
      <c r="AQ45" s="73">
        <v>0</v>
      </c>
      <c r="AR45" s="73">
        <v>0</v>
      </c>
      <c r="AS45" s="73">
        <v>0</v>
      </c>
      <c r="AT45" s="73">
        <v>0</v>
      </c>
      <c r="AU45" s="73">
        <v>0</v>
      </c>
      <c r="AV45" s="73">
        <v>0</v>
      </c>
      <c r="AW45" s="73">
        <v>0</v>
      </c>
      <c r="AX45" s="73">
        <v>0</v>
      </c>
      <c r="AY45" s="73">
        <v>0</v>
      </c>
      <c r="AZ45" s="73">
        <v>0</v>
      </c>
      <c r="BA45" s="73">
        <v>0</v>
      </c>
      <c r="BB45" s="73">
        <v>0</v>
      </c>
      <c r="BC45" s="73">
        <v>0</v>
      </c>
      <c r="BD45" s="73">
        <v>0</v>
      </c>
      <c r="BE45" s="73">
        <v>0</v>
      </c>
      <c r="BF45" s="73">
        <v>0</v>
      </c>
      <c r="BG45" s="73">
        <v>0</v>
      </c>
      <c r="BH45" s="73">
        <v>0</v>
      </c>
      <c r="BI45" s="73">
        <v>0</v>
      </c>
      <c r="BJ45" s="73">
        <v>0</v>
      </c>
      <c r="BK45" s="73">
        <v>0</v>
      </c>
      <c r="BL45" s="73">
        <v>0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0</v>
      </c>
      <c r="BS45" s="73">
        <v>0</v>
      </c>
      <c r="BT45" s="73">
        <v>0</v>
      </c>
      <c r="BU45" s="73">
        <v>0</v>
      </c>
      <c r="BV45" s="73">
        <v>0</v>
      </c>
      <c r="BW45" s="73"/>
      <c r="BX45" s="66">
        <f t="shared" si="7"/>
        <v>-1</v>
      </c>
      <c r="BY45" s="66">
        <f t="shared" si="8"/>
        <v>-1</v>
      </c>
      <c r="BZ45" s="66">
        <f t="shared" si="9"/>
        <v>-1</v>
      </c>
      <c r="CA45" s="66">
        <f t="shared" si="10"/>
        <v>-1</v>
      </c>
      <c r="CB45" s="66">
        <f t="shared" si="11"/>
        <v>-1</v>
      </c>
      <c r="CC45" s="66">
        <f t="shared" si="12"/>
        <v>-1</v>
      </c>
      <c r="CD45" s="66">
        <f t="shared" si="13"/>
        <v>-1</v>
      </c>
    </row>
    <row r="46" spans="1:82" x14ac:dyDescent="0.25">
      <c r="A46" s="90" t="s">
        <v>431</v>
      </c>
      <c r="B46" s="73">
        <v>74478.877678444696</v>
      </c>
      <c r="C46" s="73">
        <v>1314.0229619178799</v>
      </c>
      <c r="D46" s="73">
        <v>3861.35147113829</v>
      </c>
      <c r="E46" s="73">
        <v>8407.6511395722191</v>
      </c>
      <c r="F46" s="73">
        <v>6351.0975029951396</v>
      </c>
      <c r="G46" s="73">
        <v>448.54238074907499</v>
      </c>
      <c r="H46" s="73">
        <v>28092.422482315102</v>
      </c>
      <c r="I46" s="90"/>
      <c r="J46" s="90" t="s">
        <v>431</v>
      </c>
      <c r="K46" s="73">
        <v>58.504186937990802</v>
      </c>
      <c r="L46" s="73">
        <v>184.737548011081</v>
      </c>
      <c r="M46" s="73">
        <v>426.34734937797799</v>
      </c>
      <c r="N46" s="73">
        <v>426.34734937797799</v>
      </c>
      <c r="O46" s="73">
        <v>831.58741729924395</v>
      </c>
      <c r="P46" s="73">
        <v>0.40640327909657298</v>
      </c>
      <c r="Q46" s="73">
        <v>70.175348382751196</v>
      </c>
      <c r="R46" s="73">
        <v>1230.5670949988901</v>
      </c>
      <c r="S46" s="73">
        <v>12657.3349797274</v>
      </c>
      <c r="T46" s="73">
        <v>336.08484078851899</v>
      </c>
      <c r="U46" s="73">
        <v>264.09406505811597</v>
      </c>
      <c r="V46" s="73">
        <v>51.6953378624439</v>
      </c>
      <c r="W46" s="73">
        <v>0.27717652619852301</v>
      </c>
      <c r="X46" s="73">
        <v>44.647924491388103</v>
      </c>
      <c r="Y46" s="73">
        <v>316.05314733573601</v>
      </c>
      <c r="Z46" s="73">
        <v>316.05314733573601</v>
      </c>
      <c r="AA46" s="73">
        <v>2149467.5014558202</v>
      </c>
      <c r="AB46" s="73">
        <v>0</v>
      </c>
      <c r="AC46" s="73">
        <v>110.725707425495</v>
      </c>
      <c r="AD46" s="73">
        <v>23.654689656402098</v>
      </c>
      <c r="AE46" s="73">
        <v>45.9335372004657</v>
      </c>
      <c r="AF46" s="73">
        <v>82.603246622072902</v>
      </c>
      <c r="AG46" s="73">
        <v>30.791656898339099</v>
      </c>
      <c r="AH46" s="73">
        <v>0</v>
      </c>
      <c r="AI46" s="73">
        <v>237.805298301118</v>
      </c>
      <c r="AJ46" s="73">
        <v>0</v>
      </c>
      <c r="AK46" s="73">
        <v>6278.8192595887203</v>
      </c>
      <c r="AL46" s="73">
        <v>602.60598826259195</v>
      </c>
      <c r="AM46" s="73">
        <v>66.956255203359802</v>
      </c>
      <c r="AN46" s="73">
        <v>669.56224346595195</v>
      </c>
      <c r="AO46" s="73">
        <v>0</v>
      </c>
      <c r="AP46" s="73">
        <v>237.33838513463601</v>
      </c>
      <c r="AQ46" s="73">
        <v>0.22616549597932001</v>
      </c>
      <c r="AR46" s="73">
        <v>1780.66901478362</v>
      </c>
      <c r="AS46" s="73">
        <v>1.10407355414827</v>
      </c>
      <c r="AT46" s="73">
        <v>57.452503235062302</v>
      </c>
      <c r="AU46" s="73">
        <v>76.432021678268399</v>
      </c>
      <c r="AV46" s="73">
        <v>0.106620148441607</v>
      </c>
      <c r="AW46" s="73">
        <v>0</v>
      </c>
      <c r="AX46" s="73">
        <v>44.593477526524303</v>
      </c>
      <c r="AY46" s="73">
        <v>1067.7897139903</v>
      </c>
      <c r="AZ46" s="73">
        <v>871.99494908568499</v>
      </c>
      <c r="BA46" s="73">
        <v>195.79476490462201</v>
      </c>
      <c r="BB46" s="73">
        <v>0.55065107582246098</v>
      </c>
      <c r="BC46" s="73">
        <v>1.2136592634357901E-3</v>
      </c>
      <c r="BD46" s="73">
        <v>53.852745371671602</v>
      </c>
      <c r="BE46" s="73">
        <v>4.1514128713547898</v>
      </c>
      <c r="BF46" s="73">
        <v>250.61647344367401</v>
      </c>
      <c r="BG46" s="73">
        <v>11.5952997230994</v>
      </c>
      <c r="BH46" s="73">
        <v>2.2706965203348801</v>
      </c>
      <c r="BI46" s="73">
        <v>358.08029745200798</v>
      </c>
      <c r="BJ46" s="73">
        <v>83.780639820631194</v>
      </c>
      <c r="BK46" s="73">
        <v>0.24488594840743599</v>
      </c>
      <c r="BL46" s="73">
        <v>10.7064775587118</v>
      </c>
      <c r="BM46" s="73">
        <v>9.9338229119749506E-3</v>
      </c>
      <c r="BN46" s="73">
        <v>64.073584260762701</v>
      </c>
      <c r="BO46" s="73">
        <v>1437.7271194678599</v>
      </c>
      <c r="BP46" s="73">
        <v>0</v>
      </c>
      <c r="BQ46" s="73">
        <v>3.4545093077150502</v>
      </c>
      <c r="BR46" s="73">
        <v>223.87686541514</v>
      </c>
      <c r="BS46" s="73">
        <v>0</v>
      </c>
      <c r="BT46" s="73">
        <v>678.83097315530995</v>
      </c>
      <c r="BU46" s="73">
        <v>5827.9983508876303</v>
      </c>
      <c r="BV46" s="73">
        <v>157.76380514394199</v>
      </c>
      <c r="BW46" s="73"/>
      <c r="BX46" s="66">
        <f t="shared" si="7"/>
        <v>-0.83005470310153961</v>
      </c>
      <c r="BY46" s="66">
        <f t="shared" si="8"/>
        <v>-0.8190250055036864</v>
      </c>
      <c r="BZ46" s="66">
        <f t="shared" si="9"/>
        <v>-0.82659899041291585</v>
      </c>
      <c r="CA46" s="66">
        <f t="shared" si="10"/>
        <v>-0.87299785680158126</v>
      </c>
      <c r="CB46" s="66">
        <f t="shared" si="11"/>
        <v>-0.8627016907432995</v>
      </c>
      <c r="CC46" s="66">
        <f t="shared" si="12"/>
        <v>-0.85715154908270097</v>
      </c>
      <c r="CD46" s="66">
        <f t="shared" si="13"/>
        <v>-0.79254197979698948</v>
      </c>
    </row>
    <row r="47" spans="1:82" x14ac:dyDescent="0.25">
      <c r="A47" s="90" t="s">
        <v>432</v>
      </c>
      <c r="B47" s="73">
        <v>5748.5349008474795</v>
      </c>
      <c r="C47" s="73">
        <v>112.476477300577</v>
      </c>
      <c r="D47" s="73">
        <v>263.46198290001098</v>
      </c>
      <c r="E47" s="73">
        <v>575.50494946914705</v>
      </c>
      <c r="F47" s="73">
        <v>489.98946547047501</v>
      </c>
      <c r="G47" s="73">
        <v>35.783509344627802</v>
      </c>
      <c r="H47" s="73">
        <v>2382.9482720948399</v>
      </c>
      <c r="I47" s="90"/>
      <c r="J47" s="90" t="s">
        <v>432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73">
        <v>0</v>
      </c>
      <c r="Z47" s="73">
        <v>0</v>
      </c>
      <c r="AA47" s="73">
        <v>0</v>
      </c>
      <c r="AB47" s="73">
        <v>0</v>
      </c>
      <c r="AC47" s="73">
        <v>0</v>
      </c>
      <c r="AD47" s="73">
        <v>0</v>
      </c>
      <c r="AE47" s="73">
        <v>0</v>
      </c>
      <c r="AF47" s="73">
        <v>0</v>
      </c>
      <c r="AG47" s="73">
        <v>0</v>
      </c>
      <c r="AH47" s="73">
        <v>0</v>
      </c>
      <c r="AI47" s="73">
        <v>0</v>
      </c>
      <c r="AJ47" s="73">
        <v>0</v>
      </c>
      <c r="AK47" s="73">
        <v>0</v>
      </c>
      <c r="AL47" s="73">
        <v>0</v>
      </c>
      <c r="AM47" s="73">
        <v>0</v>
      </c>
      <c r="AN47" s="73">
        <v>0</v>
      </c>
      <c r="AO47" s="73">
        <v>0</v>
      </c>
      <c r="AP47" s="73">
        <v>0</v>
      </c>
      <c r="AQ47" s="73">
        <v>0</v>
      </c>
      <c r="AR47" s="73">
        <v>0</v>
      </c>
      <c r="AS47" s="73">
        <v>0</v>
      </c>
      <c r="AT47" s="73">
        <v>0</v>
      </c>
      <c r="AU47" s="73">
        <v>0</v>
      </c>
      <c r="AV47" s="73">
        <v>0</v>
      </c>
      <c r="AW47" s="73">
        <v>0</v>
      </c>
      <c r="AX47" s="73">
        <v>0</v>
      </c>
      <c r="AY47" s="73">
        <v>0</v>
      </c>
      <c r="AZ47" s="73">
        <v>0</v>
      </c>
      <c r="BA47" s="73">
        <v>0</v>
      </c>
      <c r="BB47" s="73">
        <v>0</v>
      </c>
      <c r="BC47" s="73">
        <v>0</v>
      </c>
      <c r="BD47" s="73">
        <v>0</v>
      </c>
      <c r="BE47" s="73">
        <v>0</v>
      </c>
      <c r="BF47" s="73">
        <v>0</v>
      </c>
      <c r="BG47" s="73">
        <v>0</v>
      </c>
      <c r="BH47" s="73">
        <v>0</v>
      </c>
      <c r="BI47" s="73">
        <v>0</v>
      </c>
      <c r="BJ47" s="73">
        <v>0</v>
      </c>
      <c r="BK47" s="73">
        <v>0</v>
      </c>
      <c r="BL47" s="73">
        <v>0</v>
      </c>
      <c r="BM47" s="73">
        <v>0</v>
      </c>
      <c r="BN47" s="73">
        <v>0</v>
      </c>
      <c r="BO47" s="73">
        <v>0</v>
      </c>
      <c r="BP47" s="73">
        <v>0</v>
      </c>
      <c r="BQ47" s="73">
        <v>0</v>
      </c>
      <c r="BR47" s="73">
        <v>0</v>
      </c>
      <c r="BS47" s="73">
        <v>0</v>
      </c>
      <c r="BT47" s="73">
        <v>0</v>
      </c>
      <c r="BU47" s="73">
        <v>0</v>
      </c>
      <c r="BV47" s="73">
        <v>0</v>
      </c>
      <c r="BW47" s="73"/>
      <c r="BX47" s="66">
        <f t="shared" si="7"/>
        <v>-1</v>
      </c>
      <c r="BY47" s="66">
        <f t="shared" si="8"/>
        <v>-1</v>
      </c>
      <c r="BZ47" s="66">
        <f t="shared" si="9"/>
        <v>-1</v>
      </c>
      <c r="CA47" s="66">
        <f t="shared" si="10"/>
        <v>-1</v>
      </c>
      <c r="CB47" s="66">
        <f t="shared" si="11"/>
        <v>-1</v>
      </c>
      <c r="CC47" s="66">
        <f t="shared" si="12"/>
        <v>-1</v>
      </c>
      <c r="CD47" s="66">
        <f t="shared" si="13"/>
        <v>-1</v>
      </c>
    </row>
    <row r="48" spans="1:82" x14ac:dyDescent="0.25">
      <c r="A48" s="90" t="s">
        <v>374</v>
      </c>
      <c r="B48" s="73">
        <v>192886.92485637899</v>
      </c>
      <c r="C48" s="73">
        <v>3471.1102652097402</v>
      </c>
      <c r="D48" s="73">
        <v>9785.3708287650097</v>
      </c>
      <c r="E48" s="73">
        <v>21629.498016931499</v>
      </c>
      <c r="F48" s="73">
        <v>15905.9344460176</v>
      </c>
      <c r="G48" s="73">
        <v>1087.13814676123</v>
      </c>
      <c r="H48" s="73">
        <v>78351.324993211805</v>
      </c>
      <c r="I48" s="90"/>
      <c r="J48" s="90" t="s">
        <v>374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3">
        <v>0</v>
      </c>
      <c r="Z48" s="73">
        <v>0</v>
      </c>
      <c r="AA48" s="73">
        <v>0</v>
      </c>
      <c r="AB48" s="73">
        <v>0</v>
      </c>
      <c r="AC48" s="73">
        <v>0</v>
      </c>
      <c r="AD48" s="73">
        <v>0</v>
      </c>
      <c r="AE48" s="73">
        <v>0</v>
      </c>
      <c r="AF48" s="73">
        <v>0</v>
      </c>
      <c r="AG48" s="73">
        <v>0</v>
      </c>
      <c r="AH48" s="73">
        <v>0</v>
      </c>
      <c r="AI48" s="73">
        <v>0</v>
      </c>
      <c r="AJ48" s="73">
        <v>0</v>
      </c>
      <c r="AK48" s="73">
        <v>0</v>
      </c>
      <c r="AL48" s="73">
        <v>0</v>
      </c>
      <c r="AM48" s="73">
        <v>0</v>
      </c>
      <c r="AN48" s="73">
        <v>0</v>
      </c>
      <c r="AO48" s="73">
        <v>0</v>
      </c>
      <c r="AP48" s="73">
        <v>0</v>
      </c>
      <c r="AQ48" s="73">
        <v>0</v>
      </c>
      <c r="AR48" s="73">
        <v>0</v>
      </c>
      <c r="AS48" s="73">
        <v>0</v>
      </c>
      <c r="AT48" s="73">
        <v>0</v>
      </c>
      <c r="AU48" s="73">
        <v>0</v>
      </c>
      <c r="AV48" s="73">
        <v>0</v>
      </c>
      <c r="AW48" s="73">
        <v>0</v>
      </c>
      <c r="AX48" s="73">
        <v>0</v>
      </c>
      <c r="AY48" s="73">
        <v>0</v>
      </c>
      <c r="AZ48" s="73">
        <v>0</v>
      </c>
      <c r="BA48" s="73">
        <v>0</v>
      </c>
      <c r="BB48" s="73">
        <v>0</v>
      </c>
      <c r="BC48" s="73">
        <v>0</v>
      </c>
      <c r="BD48" s="73">
        <v>0</v>
      </c>
      <c r="BE48" s="73">
        <v>0</v>
      </c>
      <c r="BF48" s="73">
        <v>0</v>
      </c>
      <c r="BG48" s="73">
        <v>0</v>
      </c>
      <c r="BH48" s="73">
        <v>0</v>
      </c>
      <c r="BI48" s="73">
        <v>0</v>
      </c>
      <c r="BJ48" s="73">
        <v>0</v>
      </c>
      <c r="BK48" s="73">
        <v>0</v>
      </c>
      <c r="BL48" s="73">
        <v>0</v>
      </c>
      <c r="BM48" s="73">
        <v>0</v>
      </c>
      <c r="BN48" s="73">
        <v>0</v>
      </c>
      <c r="BO48" s="73">
        <v>0</v>
      </c>
      <c r="BP48" s="73">
        <v>0</v>
      </c>
      <c r="BQ48" s="73">
        <v>0</v>
      </c>
      <c r="BR48" s="73">
        <v>0</v>
      </c>
      <c r="BS48" s="73">
        <v>0</v>
      </c>
      <c r="BT48" s="73">
        <v>0</v>
      </c>
      <c r="BU48" s="73">
        <v>0</v>
      </c>
      <c r="BV48" s="73">
        <v>0</v>
      </c>
      <c r="BW48" s="73"/>
      <c r="BX48" s="66">
        <f t="shared" si="7"/>
        <v>-1</v>
      </c>
      <c r="BY48" s="66">
        <f t="shared" si="8"/>
        <v>-1</v>
      </c>
      <c r="BZ48" s="66">
        <f t="shared" si="9"/>
        <v>-1</v>
      </c>
      <c r="CA48" s="66">
        <f t="shared" si="10"/>
        <v>-1</v>
      </c>
      <c r="CB48" s="66">
        <f t="shared" si="11"/>
        <v>-1</v>
      </c>
      <c r="CC48" s="66">
        <f t="shared" si="12"/>
        <v>-1</v>
      </c>
      <c r="CD48" s="66">
        <f t="shared" si="13"/>
        <v>-1</v>
      </c>
    </row>
    <row r="49" spans="1:82" x14ac:dyDescent="0.25">
      <c r="A49" s="90" t="s">
        <v>433</v>
      </c>
      <c r="B49" s="73">
        <v>672517.408167772</v>
      </c>
      <c r="C49" s="73">
        <v>11300.545942180799</v>
      </c>
      <c r="D49" s="73">
        <v>32952.119463441799</v>
      </c>
      <c r="E49" s="73">
        <v>113321.019535951</v>
      </c>
      <c r="F49" s="73">
        <v>69843.9605777041</v>
      </c>
      <c r="G49" s="73">
        <v>4016.4159375617501</v>
      </c>
      <c r="H49" s="73">
        <v>222701.87280109001</v>
      </c>
      <c r="I49" s="90"/>
      <c r="J49" s="90" t="s">
        <v>433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0</v>
      </c>
      <c r="AU49" s="73">
        <v>0</v>
      </c>
      <c r="AV49" s="73">
        <v>0</v>
      </c>
      <c r="AW49" s="73">
        <v>0</v>
      </c>
      <c r="AX49" s="73">
        <v>0</v>
      </c>
      <c r="AY49" s="73">
        <v>0</v>
      </c>
      <c r="AZ49" s="73">
        <v>0</v>
      </c>
      <c r="BA49" s="73">
        <v>0</v>
      </c>
      <c r="BB49" s="73">
        <v>0</v>
      </c>
      <c r="BC49" s="73">
        <v>0</v>
      </c>
      <c r="BD49" s="73">
        <v>0</v>
      </c>
      <c r="BE49" s="73">
        <v>0</v>
      </c>
      <c r="BF49" s="73">
        <v>0</v>
      </c>
      <c r="BG49" s="73">
        <v>0</v>
      </c>
      <c r="BH49" s="73">
        <v>0</v>
      </c>
      <c r="BI49" s="73">
        <v>0</v>
      </c>
      <c r="BJ49" s="73">
        <v>0</v>
      </c>
      <c r="BK49" s="73">
        <v>0</v>
      </c>
      <c r="BL49" s="73">
        <v>0</v>
      </c>
      <c r="BM49" s="73">
        <v>0</v>
      </c>
      <c r="BN49" s="73">
        <v>0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0</v>
      </c>
      <c r="BV49" s="73">
        <v>0</v>
      </c>
      <c r="BW49" s="73"/>
      <c r="BX49" s="66">
        <f t="shared" si="7"/>
        <v>-1</v>
      </c>
      <c r="BY49" s="66">
        <f t="shared" si="8"/>
        <v>-1</v>
      </c>
      <c r="BZ49" s="66">
        <f t="shared" si="9"/>
        <v>-1</v>
      </c>
      <c r="CA49" s="66">
        <f t="shared" si="10"/>
        <v>-1</v>
      </c>
      <c r="CB49" s="66">
        <f t="shared" si="11"/>
        <v>-1</v>
      </c>
      <c r="CC49" s="66">
        <f t="shared" si="12"/>
        <v>-1</v>
      </c>
      <c r="CD49" s="66">
        <f t="shared" si="13"/>
        <v>-1</v>
      </c>
    </row>
    <row r="50" spans="1:82" s="89" customFormat="1" x14ac:dyDescent="0.25">
      <c r="A50" s="91" t="s">
        <v>434</v>
      </c>
      <c r="B50" s="67">
        <v>9055.8655288337395</v>
      </c>
      <c r="C50" s="67">
        <v>161.57774409613501</v>
      </c>
      <c r="D50" s="67">
        <v>427.62812500038001</v>
      </c>
      <c r="E50" s="67">
        <v>1262.34410385663</v>
      </c>
      <c r="F50" s="67">
        <v>1028.0490428115299</v>
      </c>
      <c r="G50" s="67">
        <v>75.381667160785597</v>
      </c>
      <c r="H50" s="67">
        <v>2044.67691901892</v>
      </c>
      <c r="I50" s="91"/>
      <c r="J50" s="91" t="s">
        <v>434</v>
      </c>
      <c r="K50" s="67">
        <v>0</v>
      </c>
      <c r="L50" s="67">
        <v>1.5006083239140799</v>
      </c>
      <c r="M50" s="67">
        <v>3.5655662669686898</v>
      </c>
      <c r="N50" s="67">
        <v>3.5655662669686898</v>
      </c>
      <c r="O50" s="67">
        <v>6.9889174424180203</v>
      </c>
      <c r="P50" s="67">
        <v>3.46130485248323E-3</v>
      </c>
      <c r="Q50" s="67">
        <v>0.53341976794148904</v>
      </c>
      <c r="R50" s="67">
        <v>9.8642884606778107</v>
      </c>
      <c r="S50" s="67">
        <v>82.722321466955407</v>
      </c>
      <c r="T50" s="67">
        <v>2.7155239679888798</v>
      </c>
      <c r="U50" s="67">
        <v>2.17057553696324</v>
      </c>
      <c r="V50" s="67">
        <v>0.40487831336496899</v>
      </c>
      <c r="W50" s="67">
        <v>0</v>
      </c>
      <c r="X50" s="67">
        <v>0</v>
      </c>
      <c r="Y50" s="67">
        <v>2.4032980060296398</v>
      </c>
      <c r="Z50" s="67">
        <v>2.4032980060296398</v>
      </c>
      <c r="AA50" s="67">
        <v>10658.3494215623</v>
      </c>
      <c r="AB50" s="67">
        <v>0</v>
      </c>
      <c r="AC50" s="67">
        <v>0.91045732402982804</v>
      </c>
      <c r="AD50" s="67">
        <v>0.188350748933238</v>
      </c>
      <c r="AE50" s="67">
        <v>0.38801813775348998</v>
      </c>
      <c r="AF50" s="67">
        <v>0.59376471833198297</v>
      </c>
      <c r="AG50" s="67">
        <v>0</v>
      </c>
      <c r="AH50" s="67">
        <v>0</v>
      </c>
      <c r="AI50" s="67">
        <v>1.7116558364611401</v>
      </c>
      <c r="AJ50" s="67">
        <v>0</v>
      </c>
      <c r="AK50" s="67">
        <v>50.627183870985498</v>
      </c>
      <c r="AL50" s="67">
        <v>3.9147651250847399</v>
      </c>
      <c r="AM50" s="67">
        <v>0.43497491691330797</v>
      </c>
      <c r="AN50" s="67">
        <v>4.3497400419980403</v>
      </c>
      <c r="AO50" s="67">
        <v>0</v>
      </c>
      <c r="AP50" s="67">
        <v>1.82231813246471</v>
      </c>
      <c r="AQ50" s="67">
        <v>1.29719186274023E-3</v>
      </c>
      <c r="AR50" s="67">
        <v>14.9039248565617</v>
      </c>
      <c r="AS50" s="67">
        <v>1.4269173321869201E-3</v>
      </c>
      <c r="AT50" s="67">
        <v>0.39131941114546598</v>
      </c>
      <c r="AU50" s="67">
        <v>0.47131290751059501</v>
      </c>
      <c r="AV50" s="67">
        <v>4.3239692014307999E-4</v>
      </c>
      <c r="AW50" s="67">
        <v>0</v>
      </c>
      <c r="AX50" s="67">
        <v>0.30440759051351102</v>
      </c>
      <c r="AY50" s="67">
        <v>5.23326262493317</v>
      </c>
      <c r="AZ50" s="67">
        <v>4.3237376658564601</v>
      </c>
      <c r="BA50" s="67">
        <v>0.90952495907670405</v>
      </c>
      <c r="BB50" s="67">
        <v>3.4850962041920799E-3</v>
      </c>
      <c r="BC50" s="67">
        <v>0</v>
      </c>
      <c r="BD50" s="67">
        <v>0.10334286832344</v>
      </c>
      <c r="BE50" s="67">
        <v>2.83220291340795E-2</v>
      </c>
      <c r="BF50" s="67">
        <v>1.1748228861808701</v>
      </c>
      <c r="BG50" s="67">
        <v>7.7831533810633902E-2</v>
      </c>
      <c r="BH50" s="67">
        <v>1.5133903228117701E-2</v>
      </c>
      <c r="BI50" s="67">
        <v>1.6785655627022</v>
      </c>
      <c r="BJ50" s="67">
        <v>0.68076804550339798</v>
      </c>
      <c r="BK50" s="67">
        <v>6.4859538021461995E-4</v>
      </c>
      <c r="BL50" s="67">
        <v>7.1345535916048003E-2</v>
      </c>
      <c r="BM50" s="67">
        <v>4.3239692014307901E-5</v>
      </c>
      <c r="BN50" s="67">
        <v>0.29792944107320901</v>
      </c>
      <c r="BO50" s="67">
        <v>12.2448716488037</v>
      </c>
      <c r="BP50" s="67">
        <v>0</v>
      </c>
      <c r="BQ50" s="67">
        <v>5.7688664495114E-4</v>
      </c>
      <c r="BR50" s="67">
        <v>1.82128616903939</v>
      </c>
      <c r="BS50" s="67">
        <v>0</v>
      </c>
      <c r="BT50" s="67">
        <v>5.7347950528282503</v>
      </c>
      <c r="BU50" s="67">
        <v>46.956118542524401</v>
      </c>
      <c r="BV50" s="67">
        <v>1.3239855716309199</v>
      </c>
      <c r="BW50" s="67"/>
      <c r="BX50" s="61">
        <f t="shared" si="7"/>
        <v>-0.99086533239660313</v>
      </c>
      <c r="BY50" s="61">
        <f t="shared" si="8"/>
        <v>-0.98940661137438113</v>
      </c>
      <c r="BZ50" s="61">
        <f t="shared" si="9"/>
        <v>-0.9898282180527902</v>
      </c>
      <c r="CA50" s="61">
        <f t="shared" si="10"/>
        <v>-0.99585432956913666</v>
      </c>
      <c r="CB50" s="61">
        <f t="shared" si="11"/>
        <v>-0.99579423015264734</v>
      </c>
      <c r="CC50" s="61">
        <f t="shared" si="12"/>
        <v>-0.99604772019120058</v>
      </c>
      <c r="CD50" s="61">
        <f t="shared" si="13"/>
        <v>-0.97703494468698027</v>
      </c>
    </row>
    <row r="51" spans="1:82" x14ac:dyDescent="0.25">
      <c r="A51" s="87" t="s">
        <v>489</v>
      </c>
      <c r="B51" s="73">
        <v>9970.4130835302603</v>
      </c>
      <c r="C51" s="73">
        <v>178.84019797119399</v>
      </c>
      <c r="D51" s="73">
        <v>438.26596517731002</v>
      </c>
      <c r="E51" s="73">
        <v>1568.27652403046</v>
      </c>
      <c r="F51" s="73">
        <v>1124.2928983315301</v>
      </c>
      <c r="G51" s="73">
        <v>73.470292151092195</v>
      </c>
      <c r="H51" s="73">
        <v>2914.82907955674</v>
      </c>
      <c r="I51" s="90"/>
      <c r="J51" s="87" t="s">
        <v>489</v>
      </c>
      <c r="K51" s="73">
        <v>481.287445582499</v>
      </c>
      <c r="L51" s="73">
        <v>80.716845274995705</v>
      </c>
      <c r="M51" s="73">
        <v>88.099693382510296</v>
      </c>
      <c r="N51" s="73">
        <v>88.099693382510296</v>
      </c>
      <c r="O51" s="73">
        <v>138.93539360356399</v>
      </c>
      <c r="P51" s="73">
        <v>2.40475817408356E-2</v>
      </c>
      <c r="Q51" s="73">
        <v>65.763972406471595</v>
      </c>
      <c r="R51" s="73">
        <v>663.76955416220505</v>
      </c>
      <c r="S51" s="73">
        <v>9970.4101015779506</v>
      </c>
      <c r="T51" s="73">
        <v>160.714552927819</v>
      </c>
      <c r="U51" s="73">
        <v>91.069511773349404</v>
      </c>
      <c r="V51" s="73">
        <v>37.007388339717899</v>
      </c>
      <c r="W51" s="73">
        <v>2.2802298341529799</v>
      </c>
      <c r="X51" s="73">
        <v>367.29822992774302</v>
      </c>
      <c r="Y51" s="73">
        <v>295.33680367495901</v>
      </c>
      <c r="Z51" s="73">
        <v>295.33680367495901</v>
      </c>
      <c r="AA51" s="73">
        <v>2771318.9000920402</v>
      </c>
      <c r="AB51" s="73">
        <v>0</v>
      </c>
      <c r="AC51" s="73">
        <v>37.787855938966104</v>
      </c>
      <c r="AD51" s="73">
        <v>13.974140675284399</v>
      </c>
      <c r="AE51" s="73">
        <v>5.7810412732548597</v>
      </c>
      <c r="AF51" s="73">
        <v>110.13907681399</v>
      </c>
      <c r="AG51" s="73">
        <v>253.308986854235</v>
      </c>
      <c r="AH51" s="73">
        <v>0</v>
      </c>
      <c r="AI51" s="73">
        <v>178.84015347475901</v>
      </c>
      <c r="AJ51" s="73">
        <v>0</v>
      </c>
      <c r="AK51" s="73">
        <v>3103.0941870731899</v>
      </c>
      <c r="AL51" s="73">
        <v>394.43923936132097</v>
      </c>
      <c r="AM51" s="73">
        <v>43.826607611457398</v>
      </c>
      <c r="AN51" s="73">
        <v>438.26584697277798</v>
      </c>
      <c r="AO51" s="73">
        <v>0</v>
      </c>
      <c r="AP51" s="73">
        <v>204.92937533777501</v>
      </c>
      <c r="AQ51" s="73">
        <v>0.17956567480723301</v>
      </c>
      <c r="AR51" s="73">
        <v>356.35155224987102</v>
      </c>
      <c r="AS51" s="73">
        <v>4.00402847048837</v>
      </c>
      <c r="AT51" s="73">
        <v>6.2185126440582703</v>
      </c>
      <c r="AU51" s="73">
        <v>39.689713641649703</v>
      </c>
      <c r="AV51" s="73">
        <v>0.19885180321544099</v>
      </c>
      <c r="AW51" s="73">
        <v>0</v>
      </c>
      <c r="AX51" s="73">
        <v>4.3974317432497196</v>
      </c>
      <c r="AY51" s="73">
        <v>1568.33746042196</v>
      </c>
      <c r="AZ51" s="73">
        <v>1124.3539586003899</v>
      </c>
      <c r="BA51" s="73">
        <v>443.98350182156901</v>
      </c>
      <c r="BB51" s="73">
        <v>0.228838290756571</v>
      </c>
      <c r="BC51" s="73">
        <v>5.4014431455546496E-3</v>
      </c>
      <c r="BD51" s="73">
        <v>173.78991878172499</v>
      </c>
      <c r="BE51" s="73">
        <v>0.420017886208435</v>
      </c>
      <c r="BF51" s="73">
        <v>366.39859951388001</v>
      </c>
      <c r="BG51" s="73">
        <v>1.98578200918225</v>
      </c>
      <c r="BH51" s="73">
        <v>0.45757333972673703</v>
      </c>
      <c r="BI51" s="73">
        <v>523.52169689754498</v>
      </c>
      <c r="BJ51" s="73">
        <v>36.392865888412103</v>
      </c>
      <c r="BK51" s="73">
        <v>0.67637916224364303</v>
      </c>
      <c r="BL51" s="73">
        <v>2.16500296080733</v>
      </c>
      <c r="BM51" s="73">
        <v>1.6644337703996401E-2</v>
      </c>
      <c r="BN51" s="73">
        <v>73.470285968132202</v>
      </c>
      <c r="BO51" s="73">
        <v>85.072769444812195</v>
      </c>
      <c r="BP51" s="73">
        <v>0</v>
      </c>
      <c r="BQ51" s="73">
        <v>27.8655122390652</v>
      </c>
      <c r="BR51" s="73">
        <v>95.179020700092906</v>
      </c>
      <c r="BS51" s="73">
        <v>0</v>
      </c>
      <c r="BT51" s="73">
        <v>84.943677050083494</v>
      </c>
      <c r="BU51" s="73">
        <v>2914.8284649768202</v>
      </c>
      <c r="BV51" s="73">
        <v>28.196046231230099</v>
      </c>
      <c r="BW51" s="73"/>
      <c r="BX51" s="62">
        <f t="shared" ref="BX51:BX58" si="14">IF(B51&lt;&gt;0,(S51-B51)/B51,"")</f>
        <v>-2.9908011681442715E-7</v>
      </c>
      <c r="BY51" s="62">
        <f t="shared" ref="BY51:BY58" si="15">IF(C51&lt;&gt;0,(AI51-C51)/C51,"")</f>
        <v>-2.4880555650147092E-7</v>
      </c>
      <c r="BZ51" s="62">
        <f t="shared" ref="BZ51:BZ58" si="16">IF(D51&lt;&gt;0,(AN51-D51)/D51,"")</f>
        <v>-2.6970958603993409E-7</v>
      </c>
      <c r="CA51" s="62">
        <f t="shared" ref="CA51:CA58" si="17">IF(E51&lt;&gt;0,(AY51-E51)/E51,"")</f>
        <v>3.8855642207427624E-5</v>
      </c>
      <c r="CB51" s="62">
        <f t="shared" ref="CB51:CB58" si="18">IF(F51&lt;&gt;0,(AZ51-F51)/F51,"")</f>
        <v>5.4309930224084554E-5</v>
      </c>
      <c r="CC51" s="62">
        <f t="shared" ref="CC51:CC58" si="19">IF(G51&lt;&gt;0,(BN51-G51)/G51,"")</f>
        <v>-8.4155919513276264E-8</v>
      </c>
      <c r="CD51" s="62">
        <f t="shared" ref="CD51:CD58" si="20">IF(H51&lt;&gt;0,(BU51-H51)/H51,"")</f>
        <v>-2.1084595460304786E-7</v>
      </c>
    </row>
    <row r="52" spans="1:82" x14ac:dyDescent="0.25">
      <c r="A52" s="87" t="s">
        <v>490</v>
      </c>
      <c r="B52" s="73">
        <v>155058.28289974199</v>
      </c>
      <c r="C52" s="73">
        <v>2240.2942766641399</v>
      </c>
      <c r="D52" s="73">
        <v>9108.2292821949195</v>
      </c>
      <c r="E52" s="73">
        <v>30544.4492440543</v>
      </c>
      <c r="F52" s="73">
        <v>15329.435687699701</v>
      </c>
      <c r="G52" s="73">
        <v>700.79135119978002</v>
      </c>
      <c r="H52" s="73">
        <v>51770.672975900197</v>
      </c>
      <c r="I52" s="90"/>
      <c r="J52" s="87" t="s">
        <v>490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/>
      <c r="BX52" s="62">
        <f t="shared" si="14"/>
        <v>-1</v>
      </c>
      <c r="BY52" s="62">
        <f t="shared" si="15"/>
        <v>-1</v>
      </c>
      <c r="BZ52" s="62">
        <f t="shared" si="16"/>
        <v>-1</v>
      </c>
      <c r="CA52" s="62">
        <f t="shared" si="17"/>
        <v>-1</v>
      </c>
      <c r="CB52" s="62">
        <f t="shared" si="18"/>
        <v>-1</v>
      </c>
      <c r="CC52" s="62">
        <f t="shared" si="19"/>
        <v>-1</v>
      </c>
      <c r="CD52" s="62">
        <f t="shared" si="20"/>
        <v>-1</v>
      </c>
    </row>
    <row r="53" spans="1:82" x14ac:dyDescent="0.25">
      <c r="A53" s="87" t="s">
        <v>491</v>
      </c>
      <c r="B53" s="73">
        <v>165431.68202851099</v>
      </c>
      <c r="C53" s="73">
        <v>2366.5478875967001</v>
      </c>
      <c r="D53" s="73">
        <v>9384.1956839891609</v>
      </c>
      <c r="E53" s="73">
        <v>29857.528001013201</v>
      </c>
      <c r="F53" s="73">
        <v>16857.670249687901</v>
      </c>
      <c r="G53" s="73">
        <v>936.09182296940105</v>
      </c>
      <c r="H53" s="73">
        <v>49281.563680026797</v>
      </c>
      <c r="I53" s="90"/>
      <c r="J53" s="87" t="s">
        <v>491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3">
        <v>0</v>
      </c>
      <c r="AD53" s="73">
        <v>0</v>
      </c>
      <c r="AE53" s="73">
        <v>0</v>
      </c>
      <c r="AF53" s="73">
        <v>0</v>
      </c>
      <c r="AG53" s="73">
        <v>0</v>
      </c>
      <c r="AH53" s="73">
        <v>0</v>
      </c>
      <c r="AI53" s="73">
        <v>0</v>
      </c>
      <c r="AJ53" s="73">
        <v>0</v>
      </c>
      <c r="AK53" s="73">
        <v>0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0</v>
      </c>
      <c r="BJ53" s="73">
        <v>0</v>
      </c>
      <c r="BK53" s="73">
        <v>0</v>
      </c>
      <c r="BL53" s="73">
        <v>0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0</v>
      </c>
      <c r="BV53" s="73">
        <v>0</v>
      </c>
      <c r="BW53" s="73"/>
      <c r="BX53" s="62">
        <f t="shared" si="14"/>
        <v>-1</v>
      </c>
      <c r="BY53" s="62">
        <f t="shared" si="15"/>
        <v>-1</v>
      </c>
      <c r="BZ53" s="62">
        <f t="shared" si="16"/>
        <v>-1</v>
      </c>
      <c r="CA53" s="62">
        <f t="shared" si="17"/>
        <v>-1</v>
      </c>
      <c r="CB53" s="62">
        <f t="shared" si="18"/>
        <v>-1</v>
      </c>
      <c r="CC53" s="62">
        <f t="shared" si="19"/>
        <v>-1</v>
      </c>
      <c r="CD53" s="62">
        <f t="shared" si="20"/>
        <v>-1</v>
      </c>
    </row>
    <row r="54" spans="1:82" x14ac:dyDescent="0.25">
      <c r="A54" s="87" t="s">
        <v>492</v>
      </c>
      <c r="B54" s="73">
        <v>225348.81285540399</v>
      </c>
      <c r="C54" s="73">
        <v>4076.0405160948499</v>
      </c>
      <c r="D54" s="73">
        <v>11775.719561210301</v>
      </c>
      <c r="E54" s="73">
        <v>23292.197377750599</v>
      </c>
      <c r="F54" s="73">
        <v>17551.390962572899</v>
      </c>
      <c r="G54" s="73">
        <v>1228.3521580563099</v>
      </c>
      <c r="H54" s="73">
        <v>94389.684504324599</v>
      </c>
      <c r="I54" s="90"/>
      <c r="J54" s="87" t="s">
        <v>492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73">
        <v>0</v>
      </c>
      <c r="AS54" s="73">
        <v>0</v>
      </c>
      <c r="AT54" s="73">
        <v>0</v>
      </c>
      <c r="AU54" s="73">
        <v>0</v>
      </c>
      <c r="AV54" s="73">
        <v>0</v>
      </c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0</v>
      </c>
      <c r="BC54" s="73">
        <v>0</v>
      </c>
      <c r="BD54" s="73">
        <v>0</v>
      </c>
      <c r="BE54" s="73">
        <v>0</v>
      </c>
      <c r="BF54" s="73">
        <v>0</v>
      </c>
      <c r="BG54" s="73">
        <v>0</v>
      </c>
      <c r="BH54" s="73">
        <v>0</v>
      </c>
      <c r="BI54" s="73">
        <v>0</v>
      </c>
      <c r="BJ54" s="73">
        <v>0</v>
      </c>
      <c r="BK54" s="73">
        <v>0</v>
      </c>
      <c r="BL54" s="73">
        <v>0</v>
      </c>
      <c r="BM54" s="73">
        <v>0</v>
      </c>
      <c r="BN54" s="73">
        <v>0</v>
      </c>
      <c r="BO54" s="73">
        <v>0</v>
      </c>
      <c r="BP54" s="73">
        <v>0</v>
      </c>
      <c r="BQ54" s="73">
        <v>0</v>
      </c>
      <c r="BR54" s="73">
        <v>0</v>
      </c>
      <c r="BS54" s="73">
        <v>0</v>
      </c>
      <c r="BT54" s="73">
        <v>0</v>
      </c>
      <c r="BU54" s="73">
        <v>0</v>
      </c>
      <c r="BV54" s="73">
        <v>0</v>
      </c>
      <c r="BW54" s="73"/>
      <c r="BX54" s="62">
        <f t="shared" si="14"/>
        <v>-1</v>
      </c>
      <c r="BY54" s="62">
        <f t="shared" si="15"/>
        <v>-1</v>
      </c>
      <c r="BZ54" s="62">
        <f t="shared" si="16"/>
        <v>-1</v>
      </c>
      <c r="CA54" s="62">
        <f t="shared" si="17"/>
        <v>-1</v>
      </c>
      <c r="CB54" s="62">
        <f t="shared" si="18"/>
        <v>-1</v>
      </c>
      <c r="CC54" s="62">
        <f t="shared" si="19"/>
        <v>-1</v>
      </c>
      <c r="CD54" s="62">
        <f t="shared" si="20"/>
        <v>-1</v>
      </c>
    </row>
    <row r="55" spans="1:82" x14ac:dyDescent="0.25">
      <c r="A55" s="87" t="s">
        <v>493</v>
      </c>
      <c r="B55" s="73">
        <v>72539.788593184101</v>
      </c>
      <c r="C55" s="73">
        <v>1108.16673261546</v>
      </c>
      <c r="D55" s="73">
        <v>4101.8081421440802</v>
      </c>
      <c r="E55" s="73">
        <v>11342.073482392099</v>
      </c>
      <c r="F55" s="73">
        <v>6891.4071775042703</v>
      </c>
      <c r="G55" s="73">
        <v>414.481773692052</v>
      </c>
      <c r="H55" s="73">
        <v>23406.591357529102</v>
      </c>
      <c r="I55" s="90"/>
      <c r="J55" s="87" t="s">
        <v>493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/>
      <c r="BX55" s="62">
        <f t="shared" si="14"/>
        <v>-1</v>
      </c>
      <c r="BY55" s="62">
        <f t="shared" si="15"/>
        <v>-1</v>
      </c>
      <c r="BZ55" s="62">
        <f t="shared" si="16"/>
        <v>-1</v>
      </c>
      <c r="CA55" s="62">
        <f t="shared" si="17"/>
        <v>-1</v>
      </c>
      <c r="CB55" s="62">
        <f t="shared" si="18"/>
        <v>-1</v>
      </c>
      <c r="CC55" s="62">
        <f t="shared" si="19"/>
        <v>-1</v>
      </c>
      <c r="CD55" s="62">
        <f t="shared" si="20"/>
        <v>-1</v>
      </c>
    </row>
    <row r="56" spans="1:82" x14ac:dyDescent="0.25">
      <c r="A56" s="87" t="s">
        <v>494</v>
      </c>
      <c r="B56" s="73">
        <v>944377.83542083204</v>
      </c>
      <c r="C56" s="73">
        <v>13872.2984631987</v>
      </c>
      <c r="D56" s="73">
        <v>54115.385705120898</v>
      </c>
      <c r="E56" s="73">
        <v>177215.946632929</v>
      </c>
      <c r="F56" s="73">
        <v>94448.010427095403</v>
      </c>
      <c r="G56" s="73">
        <v>4755.4865886803</v>
      </c>
      <c r="H56" s="73">
        <v>303937.388381203</v>
      </c>
      <c r="I56" s="90"/>
      <c r="J56" s="87" t="s">
        <v>494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/>
      <c r="BX56" s="62">
        <f t="shared" si="14"/>
        <v>-1</v>
      </c>
      <c r="BY56" s="62">
        <f t="shared" si="15"/>
        <v>-1</v>
      </c>
      <c r="BZ56" s="62">
        <f t="shared" si="16"/>
        <v>-1</v>
      </c>
      <c r="CA56" s="62">
        <f t="shared" si="17"/>
        <v>-1</v>
      </c>
      <c r="CB56" s="62">
        <f t="shared" si="18"/>
        <v>-1</v>
      </c>
      <c r="CC56" s="62">
        <f t="shared" si="19"/>
        <v>-1</v>
      </c>
      <c r="CD56" s="62">
        <f t="shared" si="20"/>
        <v>-1</v>
      </c>
    </row>
    <row r="57" spans="1:82" x14ac:dyDescent="0.25">
      <c r="A57" s="87" t="s">
        <v>495</v>
      </c>
      <c r="B57" s="73">
        <v>17495.108503995201</v>
      </c>
      <c r="C57" s="73">
        <v>316.13262142547597</v>
      </c>
      <c r="D57" s="73">
        <v>966.13679158069795</v>
      </c>
      <c r="E57" s="73">
        <v>1725.7430615503599</v>
      </c>
      <c r="F57" s="73">
        <v>1195.5388549813599</v>
      </c>
      <c r="G57" s="73">
        <v>78.448483097486502</v>
      </c>
      <c r="H57" s="73">
        <v>8152.4070092052198</v>
      </c>
      <c r="I57" s="90"/>
      <c r="J57" s="87" t="s">
        <v>495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0</v>
      </c>
      <c r="BW57" s="73"/>
      <c r="BX57" s="62">
        <f t="shared" si="14"/>
        <v>-1</v>
      </c>
      <c r="BY57" s="62">
        <f t="shared" si="15"/>
        <v>-1</v>
      </c>
      <c r="BZ57" s="62">
        <f t="shared" si="16"/>
        <v>-1</v>
      </c>
      <c r="CA57" s="62">
        <f t="shared" si="17"/>
        <v>-1</v>
      </c>
      <c r="CB57" s="62">
        <f t="shared" si="18"/>
        <v>-1</v>
      </c>
      <c r="CC57" s="62">
        <f t="shared" si="19"/>
        <v>-1</v>
      </c>
      <c r="CD57" s="62">
        <f t="shared" si="20"/>
        <v>-1</v>
      </c>
    </row>
    <row r="58" spans="1:82" x14ac:dyDescent="0.25">
      <c r="A58" s="87" t="s">
        <v>496</v>
      </c>
      <c r="B58" s="73">
        <v>1133444.7445320601</v>
      </c>
      <c r="C58" s="73">
        <v>16790.481064523501</v>
      </c>
      <c r="D58" s="73">
        <v>64403.513191481397</v>
      </c>
      <c r="E58" s="73">
        <v>217750.455797092</v>
      </c>
      <c r="F58" s="73">
        <v>116187.662539628</v>
      </c>
      <c r="G58" s="73">
        <v>5808.6185905962002</v>
      </c>
      <c r="H58" s="73">
        <v>354761.762728756</v>
      </c>
      <c r="I58" s="90"/>
      <c r="J58" s="87" t="s">
        <v>496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/>
      <c r="BX58" s="62">
        <f t="shared" si="14"/>
        <v>-1</v>
      </c>
      <c r="BY58" s="62">
        <f t="shared" si="15"/>
        <v>-1</v>
      </c>
      <c r="BZ58" s="62">
        <f t="shared" si="16"/>
        <v>-1</v>
      </c>
      <c r="CA58" s="62">
        <f t="shared" si="17"/>
        <v>-1</v>
      </c>
      <c r="CB58" s="62">
        <f t="shared" si="18"/>
        <v>-1</v>
      </c>
      <c r="CC58" s="62">
        <f t="shared" si="19"/>
        <v>-1</v>
      </c>
      <c r="CD58" s="62">
        <f t="shared" si="20"/>
        <v>-1</v>
      </c>
    </row>
    <row r="59" spans="1:82" x14ac:dyDescent="0.25">
      <c r="A59" s="87" t="s">
        <v>497</v>
      </c>
      <c r="B59" s="73">
        <v>12715.7672072531</v>
      </c>
      <c r="C59" s="73">
        <v>200.77824983195799</v>
      </c>
      <c r="D59" s="73">
        <v>734.12364901223202</v>
      </c>
      <c r="E59" s="73">
        <v>1851.72861071598</v>
      </c>
      <c r="F59" s="73">
        <v>1062.84090380611</v>
      </c>
      <c r="G59" s="73">
        <v>59.5359656744399</v>
      </c>
      <c r="H59" s="73">
        <v>4957.1872031726398</v>
      </c>
      <c r="I59" s="90"/>
      <c r="J59" s="87" t="s">
        <v>497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0</v>
      </c>
      <c r="AF59" s="73">
        <v>0</v>
      </c>
      <c r="AG59" s="73">
        <v>0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0</v>
      </c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0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  <c r="BP59" s="73">
        <v>0</v>
      </c>
      <c r="BQ59" s="73">
        <v>0</v>
      </c>
      <c r="BR59" s="73">
        <v>0</v>
      </c>
      <c r="BS59" s="73">
        <v>0</v>
      </c>
      <c r="BT59" s="73">
        <v>0</v>
      </c>
      <c r="BU59" s="73">
        <v>0</v>
      </c>
      <c r="BV59" s="73">
        <v>0</v>
      </c>
      <c r="BW59" s="73"/>
      <c r="BX59" s="66"/>
      <c r="BY59" s="66"/>
      <c r="BZ59" s="66"/>
      <c r="CA59" s="66"/>
      <c r="CB59" s="66"/>
      <c r="CC59" s="66"/>
      <c r="CD59" s="66"/>
    </row>
    <row r="60" spans="1:82" x14ac:dyDescent="0.25">
      <c r="A60" s="87" t="s">
        <v>498</v>
      </c>
      <c r="B60" s="73">
        <v>34.848997652892599</v>
      </c>
      <c r="C60" s="73">
        <v>0.61411815755823895</v>
      </c>
      <c r="D60" s="73">
        <v>1.51884186481294</v>
      </c>
      <c r="E60" s="73">
        <v>5.8444183740192699</v>
      </c>
      <c r="F60" s="73">
        <v>4.7678147874923402</v>
      </c>
      <c r="G60" s="73">
        <v>0.34828790943121701</v>
      </c>
      <c r="H60" s="73">
        <v>3.7904211856699601</v>
      </c>
      <c r="I60" s="90"/>
      <c r="J60" s="87" t="s">
        <v>498</v>
      </c>
      <c r="K60" s="73">
        <v>0.70473921549408303</v>
      </c>
      <c r="L60" s="73">
        <v>0.102922939413239</v>
      </c>
      <c r="M60" s="73">
        <v>9.2729051333520704E-2</v>
      </c>
      <c r="N60" s="73">
        <v>9.2729051333520704E-2</v>
      </c>
      <c r="O60" s="73">
        <v>0.132339923279154</v>
      </c>
      <c r="P60" s="73">
        <v>0</v>
      </c>
      <c r="Q60" s="73">
        <v>9.0869841102751897E-2</v>
      </c>
      <c r="R60" s="73">
        <v>0.87159013466933399</v>
      </c>
      <c r="S60" s="73">
        <v>34.848995960030202</v>
      </c>
      <c r="T60" s="73">
        <v>0.207704698348186</v>
      </c>
      <c r="U60" s="73">
        <v>0.1112689393277</v>
      </c>
      <c r="V60" s="73">
        <v>5.0069247004414702E-2</v>
      </c>
      <c r="W60" s="73">
        <v>3.33887163676648E-3</v>
      </c>
      <c r="X60" s="73">
        <v>0.53783034697994303</v>
      </c>
      <c r="Y60" s="73">
        <v>0.40800603800768298</v>
      </c>
      <c r="Z60" s="73">
        <v>0.40800603800768298</v>
      </c>
      <c r="AA60" s="73">
        <v>11752.393842490699</v>
      </c>
      <c r="AB60" s="73">
        <v>0</v>
      </c>
      <c r="AC60" s="73">
        <v>4.6069514792462303E-2</v>
      </c>
      <c r="AD60" s="73">
        <v>1.8545873201055999E-2</v>
      </c>
      <c r="AE60" s="73">
        <v>4.5176792830018096E-3</v>
      </c>
      <c r="AF60" s="73">
        <v>0.155232480894194</v>
      </c>
      <c r="AG60" s="73">
        <v>0.37091495807801</v>
      </c>
      <c r="AH60" s="73">
        <v>0</v>
      </c>
      <c r="AI60" s="73">
        <v>0.61411828899287302</v>
      </c>
      <c r="AJ60" s="73">
        <v>0</v>
      </c>
      <c r="AK60" s="73">
        <v>4.0287468377453299</v>
      </c>
      <c r="AL60" s="73">
        <v>1.3669563099037101</v>
      </c>
      <c r="AM60" s="73">
        <v>0.15188404570181299</v>
      </c>
      <c r="AN60" s="73">
        <v>1.5188403556055201</v>
      </c>
      <c r="AO60" s="73">
        <v>0</v>
      </c>
      <c r="AP60" s="73">
        <v>0.28153487028555302</v>
      </c>
      <c r="AQ60" s="73">
        <v>7.3423932274012404E-4</v>
      </c>
      <c r="AR60" s="73">
        <v>0.37017665834421798</v>
      </c>
      <c r="AS60" s="73">
        <v>1.7607601536621501E-2</v>
      </c>
      <c r="AT60" s="73">
        <v>9.8693541008724704E-3</v>
      </c>
      <c r="AU60" s="73">
        <v>0.154000308647078</v>
      </c>
      <c r="AV60" s="73">
        <v>8.5820466608244105E-4</v>
      </c>
      <c r="AW60" s="73">
        <v>0</v>
      </c>
      <c r="AX60" s="73">
        <v>5.7356966881066101E-3</v>
      </c>
      <c r="AY60" s="73">
        <v>5.8446985169507801</v>
      </c>
      <c r="AZ60" s="73">
        <v>4.7680952882818799</v>
      </c>
      <c r="BA60" s="73">
        <v>1.0766032286689</v>
      </c>
      <c r="BB60" s="73">
        <v>8.5343926541995197E-4</v>
      </c>
      <c r="BC60" s="73">
        <v>2.3839018502290002E-5</v>
      </c>
      <c r="BD60" s="73">
        <v>0.76237338580333602</v>
      </c>
      <c r="BE60" s="73">
        <v>5.8167077277512303E-4</v>
      </c>
      <c r="BF60" s="73">
        <v>1.5643196260961101</v>
      </c>
      <c r="BG60" s="73">
        <v>5.2683620209769697E-3</v>
      </c>
      <c r="BH60" s="73">
        <v>1.3397479014754399E-3</v>
      </c>
      <c r="BI60" s="73">
        <v>2.23515159531958</v>
      </c>
      <c r="BJ60" s="73">
        <v>4.6363530416397902E-2</v>
      </c>
      <c r="BK60" s="73">
        <v>2.9560519629402999E-3</v>
      </c>
      <c r="BL60" s="73">
        <v>6.3506484344427998E-3</v>
      </c>
      <c r="BM60" s="73">
        <v>7.15167248135716E-5</v>
      </c>
      <c r="BN60" s="73">
        <v>0.34828921554038</v>
      </c>
      <c r="BO60" s="73">
        <v>0</v>
      </c>
      <c r="BP60" s="73">
        <v>0</v>
      </c>
      <c r="BQ60" s="73">
        <v>4.0797621758296203E-2</v>
      </c>
      <c r="BR60" s="73">
        <v>0.12083994907190899</v>
      </c>
      <c r="BS60" s="73">
        <v>0</v>
      </c>
      <c r="BT60" s="73">
        <v>6.6039846955141396E-2</v>
      </c>
      <c r="BU60" s="73">
        <v>3.79042091745344</v>
      </c>
      <c r="BV60" s="73">
        <v>2.7817187859146698E-2</v>
      </c>
      <c r="BW60" s="73"/>
      <c r="BX60" s="66"/>
      <c r="BY60" s="66">
        <f>IF(AI60&lt;&gt;0,(AI60-C60)/C60,"")</f>
        <v>2.1402173579735216E-7</v>
      </c>
      <c r="BZ60" s="66">
        <f>IF(AN60&lt;&gt;0,(AN60-D60)/D60,"")</f>
        <v>-9.9365671627117783E-7</v>
      </c>
      <c r="CA60" s="66">
        <f t="shared" ref="CA60:CB65" si="21">IF(AY60&lt;&gt;0,(AY60-E60)/E60,"")</f>
        <v>4.7933415026478282E-5</v>
      </c>
      <c r="CB60" s="66">
        <f t="shared" si="21"/>
        <v>5.8832148907194384E-5</v>
      </c>
      <c r="CC60" s="66">
        <f>IF(BN60&lt;&gt;0,(BN60-G60)/G60,"")</f>
        <v>3.750084707573285E-6</v>
      </c>
      <c r="CD60" s="66">
        <f>IF(BU60&lt;&gt;0,(BU60-H60)/H60,"")</f>
        <v>-7.076166657128525E-8</v>
      </c>
    </row>
    <row r="61" spans="1:82" s="86" customFormat="1" x14ac:dyDescent="0.25">
      <c r="A61" s="3"/>
      <c r="B61" s="90"/>
      <c r="C61" s="90"/>
      <c r="D61" s="90"/>
      <c r="E61" s="90"/>
      <c r="F61" s="90"/>
      <c r="G61" s="90"/>
      <c r="H61" s="90"/>
      <c r="I61" s="90"/>
      <c r="J61" s="90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66"/>
      <c r="BY61" s="66"/>
      <c r="BZ61" s="66"/>
      <c r="CA61" s="66"/>
      <c r="CB61" s="66"/>
      <c r="CC61" s="66"/>
      <c r="CD61" s="66"/>
    </row>
    <row r="62" spans="1:82" s="86" customFormat="1" x14ac:dyDescent="0.25">
      <c r="A62" s="3"/>
      <c r="B62" s="90"/>
      <c r="C62" s="90"/>
      <c r="D62" s="90"/>
      <c r="E62" s="90"/>
      <c r="F62" s="90"/>
      <c r="G62" s="90"/>
      <c r="H62" s="90"/>
      <c r="I62" s="90"/>
      <c r="J62" s="90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66"/>
      <c r="BY62" s="66"/>
      <c r="BZ62" s="66"/>
      <c r="CA62" s="66"/>
      <c r="CB62" s="66"/>
      <c r="CC62" s="66"/>
      <c r="CD62" s="66"/>
    </row>
    <row r="63" spans="1:82" x14ac:dyDescent="0.25">
      <c r="A63" s="4" t="s">
        <v>322</v>
      </c>
      <c r="B63" s="1">
        <f>SUM(B3:B60)</f>
        <v>16522427.238296717</v>
      </c>
      <c r="C63" s="1">
        <f t="shared" ref="C63:G63" si="22">SUM(C3:C60)</f>
        <v>302112.07378657581</v>
      </c>
      <c r="D63" s="1">
        <f t="shared" si="22"/>
        <v>767683.5517354653</v>
      </c>
      <c r="E63" s="1">
        <f t="shared" si="22"/>
        <v>2567222.9133911184</v>
      </c>
      <c r="F63" s="1">
        <f t="shared" si="22"/>
        <v>1845477.5672537496</v>
      </c>
      <c r="G63" s="1">
        <f t="shared" si="22"/>
        <v>116956.52698963528</v>
      </c>
      <c r="H63" s="1">
        <f>SUM(H3:H60)</f>
        <v>4961262.7138417391</v>
      </c>
      <c r="I63" s="90"/>
      <c r="J63" s="90"/>
      <c r="K63" s="1">
        <f t="shared" ref="K63:BT63" si="23">SUM(K3:K60)</f>
        <v>248879.63922336927</v>
      </c>
      <c r="L63" s="1">
        <f t="shared" si="23"/>
        <v>40639.836029223785</v>
      </c>
      <c r="M63" s="1">
        <f t="shared" si="23"/>
        <v>42944.174774664789</v>
      </c>
      <c r="N63" s="1">
        <f t="shared" si="23"/>
        <v>42944.174774664789</v>
      </c>
      <c r="O63" s="1">
        <f t="shared" si="23"/>
        <v>66722.895628275248</v>
      </c>
      <c r="P63" s="1">
        <f t="shared" si="23"/>
        <v>9.8984670031204285</v>
      </c>
      <c r="Q63" s="1">
        <f t="shared" si="23"/>
        <v>33616.415528738318</v>
      </c>
      <c r="R63" s="1">
        <f t="shared" si="23"/>
        <v>336013.83045102691</v>
      </c>
      <c r="S63" s="1">
        <f t="shared" si="23"/>
        <v>5128053.2752708439</v>
      </c>
      <c r="T63" s="1">
        <f t="shared" si="23"/>
        <v>81117.215793732612</v>
      </c>
      <c r="U63" s="1">
        <f t="shared" si="23"/>
        <v>45502.299269298157</v>
      </c>
      <c r="V63" s="1">
        <f t="shared" si="23"/>
        <v>18840.234774269971</v>
      </c>
      <c r="W63" s="1">
        <f t="shared" si="23"/>
        <v>1179.1313370513403</v>
      </c>
      <c r="X63" s="1">
        <f t="shared" si="23"/>
        <v>189934.41587434118</v>
      </c>
      <c r="Y63" s="1">
        <f t="shared" si="23"/>
        <v>150960.88052514425</v>
      </c>
      <c r="Z63" s="1">
        <f t="shared" si="23"/>
        <v>150960.88052514425</v>
      </c>
      <c r="AA63" s="1">
        <f t="shared" si="23"/>
        <v>1466644715.7210042</v>
      </c>
      <c r="AB63" s="1">
        <f t="shared" si="23"/>
        <v>0</v>
      </c>
      <c r="AC63" s="1">
        <f t="shared" si="23"/>
        <v>18873.282249177581</v>
      </c>
      <c r="AD63" s="1">
        <f t="shared" si="23"/>
        <v>7088.1531899354804</v>
      </c>
      <c r="AE63" s="1">
        <f t="shared" si="23"/>
        <v>2705.0597844974359</v>
      </c>
      <c r="AF63" s="1">
        <f t="shared" si="23"/>
        <v>56519.081754953149</v>
      </c>
      <c r="AG63" s="1">
        <f t="shared" si="23"/>
        <v>130989.1892317373</v>
      </c>
      <c r="AH63" s="1">
        <f t="shared" si="23"/>
        <v>0</v>
      </c>
      <c r="AI63" s="1">
        <f t="shared" si="23"/>
        <v>102050.07788669268</v>
      </c>
      <c r="AJ63" s="1">
        <f t="shared" si="23"/>
        <v>0</v>
      </c>
      <c r="AK63" s="1">
        <f t="shared" si="23"/>
        <v>1567543.1010862263</v>
      </c>
      <c r="AL63" s="1">
        <f t="shared" si="23"/>
        <v>191855.76628161161</v>
      </c>
      <c r="AM63" s="1">
        <f t="shared" si="23"/>
        <v>21317.315219146298</v>
      </c>
      <c r="AN63" s="1">
        <f t="shared" si="23"/>
        <v>213173.08150075751</v>
      </c>
      <c r="AO63" s="1">
        <f t="shared" si="23"/>
        <v>0</v>
      </c>
      <c r="AP63" s="1">
        <f t="shared" si="23"/>
        <v>104635.91510903562</v>
      </c>
      <c r="AQ63" s="1">
        <f t="shared" si="23"/>
        <v>97.267414105469086</v>
      </c>
      <c r="AR63" s="1">
        <f t="shared" si="23"/>
        <v>173350.33984211722</v>
      </c>
      <c r="AS63" s="1">
        <f t="shared" si="23"/>
        <v>2220.2875716748067</v>
      </c>
      <c r="AT63" s="1">
        <f t="shared" si="23"/>
        <v>2721.2635708357125</v>
      </c>
      <c r="AU63" s="1">
        <f t="shared" si="23"/>
        <v>21154.317415130467</v>
      </c>
      <c r="AV63" s="1">
        <f t="shared" si="23"/>
        <v>109.59084336475355</v>
      </c>
      <c r="AW63" s="1">
        <f t="shared" si="23"/>
        <v>0</v>
      </c>
      <c r="AX63" s="1">
        <f t="shared" si="23"/>
        <v>1872.6201374915784</v>
      </c>
      <c r="AY63" s="1">
        <f t="shared" si="23"/>
        <v>731193.4760738808</v>
      </c>
      <c r="AZ63" s="1">
        <f t="shared" si="23"/>
        <v>616139.53287035483</v>
      </c>
      <c r="BA63" s="1">
        <f t="shared" si="23"/>
        <v>115053.94320352509</v>
      </c>
      <c r="BB63" s="1">
        <f t="shared" si="23"/>
        <v>120.53492232865386</v>
      </c>
      <c r="BC63" s="1">
        <f t="shared" si="23"/>
        <v>2.9987696262725869</v>
      </c>
      <c r="BD63" s="1">
        <f t="shared" si="23"/>
        <v>96291.440995530007</v>
      </c>
      <c r="BE63" s="1">
        <f t="shared" si="23"/>
        <v>180.2696123833615</v>
      </c>
      <c r="BF63" s="1">
        <f t="shared" si="23"/>
        <v>201221.90250640234</v>
      </c>
      <c r="BG63" s="1">
        <f t="shared" si="23"/>
        <v>957.04762727150364</v>
      </c>
      <c r="BH63" s="1">
        <f t="shared" si="23"/>
        <v>225.75967832448657</v>
      </c>
      <c r="BI63" s="1">
        <f t="shared" si="23"/>
        <v>287512.1067310893</v>
      </c>
      <c r="BJ63" s="1">
        <f t="shared" si="23"/>
        <v>18320.249383366066</v>
      </c>
      <c r="BK63" s="1">
        <f t="shared" si="23"/>
        <v>374.30020081725888</v>
      </c>
      <c r="BL63" s="1">
        <f t="shared" si="23"/>
        <v>1068.6650511676207</v>
      </c>
      <c r="BM63" s="1">
        <f t="shared" si="23"/>
        <v>9.1598228107578858</v>
      </c>
      <c r="BN63" s="1">
        <f t="shared" si="23"/>
        <v>42445.289376631132</v>
      </c>
      <c r="BO63" s="1">
        <f t="shared" si="23"/>
        <v>35017.683801782587</v>
      </c>
      <c r="BP63" s="1">
        <f t="shared" si="23"/>
        <v>0</v>
      </c>
      <c r="BQ63" s="1">
        <f t="shared" si="23"/>
        <v>14409.152986144361</v>
      </c>
      <c r="BR63" s="1">
        <f t="shared" si="23"/>
        <v>47883.386053563816</v>
      </c>
      <c r="BS63" s="1">
        <f t="shared" si="23"/>
        <v>0</v>
      </c>
      <c r="BT63" s="1">
        <f t="shared" si="23"/>
        <v>39722.283267011364</v>
      </c>
      <c r="BU63" s="1">
        <f>SUM(BU3:BU60)</f>
        <v>1472878.9815737125</v>
      </c>
      <c r="BV63" s="1">
        <f>SUM(BV3:BV60)</f>
        <v>13610.165548306688</v>
      </c>
      <c r="BW63" s="1"/>
      <c r="BX63" s="62">
        <f>IF(B63&lt;&gt;0,(S63-B63)/B63,"")</f>
        <v>-0.68963075453074352</v>
      </c>
      <c r="BY63" s="66">
        <f>IF(AI63&lt;&gt;0,(AI63-C63)/C63,"")</f>
        <v>-0.6622111900142561</v>
      </c>
      <c r="BZ63" s="66">
        <f>IF(AN63&lt;&gt;0,(AN63-D63)/D63,"")</f>
        <v>-0.72231646618082757</v>
      </c>
      <c r="CA63" s="66">
        <f t="shared" si="21"/>
        <v>-0.71518115070575372</v>
      </c>
      <c r="CB63" s="66">
        <f t="shared" si="21"/>
        <v>-0.66613545252287709</v>
      </c>
      <c r="CC63" s="66">
        <f>IF(BN63&lt;&gt;0,(BN63-G63)/G63,"")</f>
        <v>-0.63708490266308404</v>
      </c>
      <c r="CD63" s="66">
        <f>IF(BU63&lt;&gt;0,(BU63-H63)/H63,"")</f>
        <v>-0.70312417089616419</v>
      </c>
    </row>
    <row r="64" spans="1:82" x14ac:dyDescent="0.25">
      <c r="A64" s="4" t="s">
        <v>435</v>
      </c>
      <c r="B64" s="1">
        <f t="shared" ref="B64:H64" si="24">SUM(B7:B18)</f>
        <v>7801413.6921757879</v>
      </c>
      <c r="C64" s="1">
        <f t="shared" si="24"/>
        <v>158985.41344788062</v>
      </c>
      <c r="D64" s="1">
        <f t="shared" si="24"/>
        <v>325435.33644706896</v>
      </c>
      <c r="E64" s="1">
        <f t="shared" si="24"/>
        <v>1114077.1828746975</v>
      </c>
      <c r="F64" s="1">
        <f t="shared" si="24"/>
        <v>942905.25949514506</v>
      </c>
      <c r="G64" s="1">
        <f t="shared" si="24"/>
        <v>63838.662621406198</v>
      </c>
      <c r="H64" s="1">
        <f t="shared" si="24"/>
        <v>2203926.4251597696</v>
      </c>
      <c r="I64" s="90"/>
      <c r="J64" s="90"/>
      <c r="K64" s="1">
        <f t="shared" ref="K64:BT64" si="25">SUM(K7:K18)</f>
        <v>233770.56080264095</v>
      </c>
      <c r="L64" s="1">
        <f t="shared" si="25"/>
        <v>36901.790982569946</v>
      </c>
      <c r="M64" s="1">
        <f t="shared" si="25"/>
        <v>37317.421949806303</v>
      </c>
      <c r="N64" s="1">
        <f t="shared" si="25"/>
        <v>37317.421949806303</v>
      </c>
      <c r="O64" s="1">
        <f t="shared" si="25"/>
        <v>56753.333263825043</v>
      </c>
      <c r="P64" s="1">
        <f t="shared" si="25"/>
        <v>6.3661971732605247</v>
      </c>
      <c r="Q64" s="1">
        <f t="shared" si="25"/>
        <v>31123.860352749478</v>
      </c>
      <c r="R64" s="1">
        <f t="shared" si="25"/>
        <v>307260.9035276433</v>
      </c>
      <c r="S64" s="1">
        <f t="shared" si="25"/>
        <v>4679983.0069183223</v>
      </c>
      <c r="T64" s="1">
        <f t="shared" si="25"/>
        <v>73892.940280813811</v>
      </c>
      <c r="U64" s="1">
        <f t="shared" si="25"/>
        <v>40901.667288822675</v>
      </c>
      <c r="V64" s="1">
        <f t="shared" si="25"/>
        <v>17353.581763579226</v>
      </c>
      <c r="W64" s="1">
        <f t="shared" si="25"/>
        <v>1107.548140874917</v>
      </c>
      <c r="X64" s="1">
        <f t="shared" si="25"/>
        <v>178403.80405121532</v>
      </c>
      <c r="Y64" s="1">
        <f t="shared" si="25"/>
        <v>139760.93467783029</v>
      </c>
      <c r="Z64" s="1">
        <f t="shared" si="25"/>
        <v>139760.93467783029</v>
      </c>
      <c r="AA64" s="1">
        <f t="shared" si="25"/>
        <v>1342240519.9163299</v>
      </c>
      <c r="AB64" s="1">
        <f t="shared" si="25"/>
        <v>0</v>
      </c>
      <c r="AC64" s="1">
        <f t="shared" si="25"/>
        <v>16956.446672391226</v>
      </c>
      <c r="AD64" s="1">
        <f t="shared" si="25"/>
        <v>6498.3285659906214</v>
      </c>
      <c r="AE64" s="1">
        <f t="shared" si="25"/>
        <v>2212.2304907267362</v>
      </c>
      <c r="AF64" s="1">
        <f t="shared" si="25"/>
        <v>52585.040744365571</v>
      </c>
      <c r="AG64" s="1">
        <f t="shared" si="25"/>
        <v>123037.04753416765</v>
      </c>
      <c r="AH64" s="1">
        <f t="shared" si="25"/>
        <v>0</v>
      </c>
      <c r="AI64" s="1">
        <f t="shared" si="25"/>
        <v>93405.698027293125</v>
      </c>
      <c r="AJ64" s="1">
        <f t="shared" si="25"/>
        <v>0</v>
      </c>
      <c r="AK64" s="1">
        <f t="shared" si="25"/>
        <v>1429503.9119103584</v>
      </c>
      <c r="AL64" s="1">
        <f t="shared" si="25"/>
        <v>175688.45583637254</v>
      </c>
      <c r="AM64" s="1">
        <f t="shared" si="25"/>
        <v>19520.947330663512</v>
      </c>
      <c r="AN64" s="1">
        <f t="shared" si="25"/>
        <v>195209.40316703569</v>
      </c>
      <c r="AO64" s="1">
        <f t="shared" si="25"/>
        <v>0</v>
      </c>
      <c r="AP64" s="1">
        <f t="shared" si="25"/>
        <v>96740.316509682249</v>
      </c>
      <c r="AQ64" s="1">
        <f t="shared" si="25"/>
        <v>88.718836206837608</v>
      </c>
      <c r="AR64" s="1">
        <f t="shared" si="25"/>
        <v>150204.36588425754</v>
      </c>
      <c r="AS64" s="1">
        <f t="shared" si="25"/>
        <v>2051.785536302948</v>
      </c>
      <c r="AT64" s="1">
        <f t="shared" si="25"/>
        <v>2146.6025097725351</v>
      </c>
      <c r="AU64" s="1">
        <f t="shared" si="25"/>
        <v>19116.336519232504</v>
      </c>
      <c r="AV64" s="1">
        <f t="shared" si="25"/>
        <v>100.93172409938428</v>
      </c>
      <c r="AW64" s="1">
        <f t="shared" si="25"/>
        <v>0</v>
      </c>
      <c r="AX64" s="1">
        <f t="shared" si="25"/>
        <v>1443.9794520015189</v>
      </c>
      <c r="AY64" s="1">
        <f t="shared" si="25"/>
        <v>671857.73865632678</v>
      </c>
      <c r="AZ64" s="1">
        <f t="shared" si="25"/>
        <v>565667.78797537333</v>
      </c>
      <c r="BA64" s="1">
        <f t="shared" si="25"/>
        <v>106189.95068095253</v>
      </c>
      <c r="BB64" s="1">
        <f t="shared" si="25"/>
        <v>108.16709785942214</v>
      </c>
      <c r="BC64" s="1">
        <f t="shared" si="25"/>
        <v>2.7730080909627004</v>
      </c>
      <c r="BD64" s="1">
        <f t="shared" si="25"/>
        <v>88944.511112397042</v>
      </c>
      <c r="BE64" s="1">
        <f t="shared" si="25"/>
        <v>139.93415182250575</v>
      </c>
      <c r="BF64" s="1">
        <f t="shared" si="25"/>
        <v>184962.78685240564</v>
      </c>
      <c r="BG64" s="1">
        <f t="shared" si="25"/>
        <v>811.44689997629973</v>
      </c>
      <c r="BH64" s="1">
        <f t="shared" si="25"/>
        <v>194.46210157134371</v>
      </c>
      <c r="BI64" s="1">
        <f t="shared" si="25"/>
        <v>264280.6242093941</v>
      </c>
      <c r="BJ64" s="1">
        <f t="shared" si="25"/>
        <v>16631.516193458407</v>
      </c>
      <c r="BK64" s="1">
        <f t="shared" si="25"/>
        <v>345.50822042582166</v>
      </c>
      <c r="BL64" s="1">
        <f t="shared" si="25"/>
        <v>920.79037633338089</v>
      </c>
      <c r="BM64" s="1">
        <f t="shared" si="25"/>
        <v>8.4293674805028704</v>
      </c>
      <c r="BN64" s="1">
        <f t="shared" si="25"/>
        <v>38759.01980403989</v>
      </c>
      <c r="BO64" s="1">
        <f t="shared" si="25"/>
        <v>22521.619496342089</v>
      </c>
      <c r="BP64" s="1">
        <f t="shared" si="25"/>
        <v>0</v>
      </c>
      <c r="BQ64" s="1">
        <f t="shared" si="25"/>
        <v>13533.907563092811</v>
      </c>
      <c r="BR64" s="1">
        <f t="shared" si="25"/>
        <v>43434.016544727725</v>
      </c>
      <c r="BS64" s="1">
        <f t="shared" si="25"/>
        <v>0</v>
      </c>
      <c r="BT64" s="1">
        <f t="shared" si="25"/>
        <v>32454.003883430807</v>
      </c>
      <c r="BU64" s="1">
        <f>SUM(BU7:BU18)</f>
        <v>1343695.708698445</v>
      </c>
      <c r="BV64" s="1">
        <f>SUM(BV7:BV18)</f>
        <v>11662.634445381998</v>
      </c>
      <c r="BW64" s="1"/>
      <c r="BX64" s="62">
        <f>IF(B64&lt;&gt;0,(S64-B64)/B64,"")</f>
        <v>-0.40011090405166155</v>
      </c>
      <c r="BY64" s="66">
        <f>IF(AI64&lt;&gt;0,(AI64-C64)/C64,"")</f>
        <v>-0.41248888183120119</v>
      </c>
      <c r="BZ64" s="66">
        <f>IF(AN64&lt;&gt;0,(AN64-D64)/D64,"")</f>
        <v>-0.40015916741485785</v>
      </c>
      <c r="CA64" s="66">
        <f t="shared" si="21"/>
        <v>-0.39693788816075953</v>
      </c>
      <c r="CB64" s="66">
        <f t="shared" si="21"/>
        <v>-0.4000799313833015</v>
      </c>
      <c r="CC64" s="66">
        <f>IF(BN64&lt;&gt;0,(BN64-G64)/G64,"")</f>
        <v>-0.3928597778763096</v>
      </c>
      <c r="CD64" s="66">
        <f>IF(BU64&lt;&gt;0,(BU64-H64)/H64,"")</f>
        <v>-0.39031734754891545</v>
      </c>
    </row>
    <row r="65" spans="1:82" x14ac:dyDescent="0.25">
      <c r="A65" s="4" t="s">
        <v>436</v>
      </c>
      <c r="B65" s="1">
        <f>SUM(B19:B50)</f>
        <v>5978923.151896717</v>
      </c>
      <c r="C65" s="1">
        <f t="shared" ref="C65:H65" si="26">SUM(C19:C50)</f>
        <v>101921.07800968279</v>
      </c>
      <c r="D65" s="1">
        <f t="shared" si="26"/>
        <v>286837.06588973664</v>
      </c>
      <c r="E65" s="1">
        <f t="shared" si="26"/>
        <v>957322.18355482072</v>
      </c>
      <c r="F65" s="1">
        <f t="shared" si="26"/>
        <v>631418.89032486931</v>
      </c>
      <c r="G65" s="1">
        <f t="shared" si="26"/>
        <v>39019.234181844979</v>
      </c>
      <c r="H65" s="1">
        <f t="shared" si="26"/>
        <v>1862482.7269917754</v>
      </c>
      <c r="I65" s="90"/>
      <c r="J65" s="90"/>
      <c r="K65" s="1">
        <f t="shared" ref="K65:BT65" si="27">SUM(K19:K50)</f>
        <v>14627.086235930361</v>
      </c>
      <c r="L65" s="1">
        <f t="shared" si="27"/>
        <v>3657.2252784394382</v>
      </c>
      <c r="M65" s="1">
        <f t="shared" si="27"/>
        <v>5538.5604024246486</v>
      </c>
      <c r="N65" s="1">
        <f t="shared" si="27"/>
        <v>5538.5604024246486</v>
      </c>
      <c r="O65" s="1">
        <f t="shared" si="27"/>
        <v>9830.4946309233674</v>
      </c>
      <c r="P65" s="1">
        <f t="shared" si="27"/>
        <v>3.5082222481190701</v>
      </c>
      <c r="Q65" s="1">
        <f t="shared" si="27"/>
        <v>2426.7003337412693</v>
      </c>
      <c r="R65" s="1">
        <f t="shared" si="27"/>
        <v>28088.285779086626</v>
      </c>
      <c r="S65" s="1">
        <f t="shared" si="27"/>
        <v>438065.00925498374</v>
      </c>
      <c r="T65" s="1">
        <f t="shared" si="27"/>
        <v>7063.3532552926163</v>
      </c>
      <c r="U65" s="1">
        <f t="shared" si="27"/>
        <v>4509.4511997628051</v>
      </c>
      <c r="V65" s="1">
        <f t="shared" si="27"/>
        <v>1449.5955531040195</v>
      </c>
      <c r="W65" s="1">
        <f t="shared" si="27"/>
        <v>69.29962747063351</v>
      </c>
      <c r="X65" s="1">
        <f t="shared" si="27"/>
        <v>11162.775762851124</v>
      </c>
      <c r="Y65" s="1">
        <f t="shared" si="27"/>
        <v>10904.201037600966</v>
      </c>
      <c r="Z65" s="1">
        <f t="shared" si="27"/>
        <v>10904.201037600966</v>
      </c>
      <c r="AA65" s="1">
        <f t="shared" si="27"/>
        <v>121621124.51073934</v>
      </c>
      <c r="AB65" s="1">
        <f t="shared" si="27"/>
        <v>0</v>
      </c>
      <c r="AC65" s="1">
        <f t="shared" si="27"/>
        <v>1879.0016513325984</v>
      </c>
      <c r="AD65" s="1">
        <f t="shared" si="27"/>
        <v>575.83193739637318</v>
      </c>
      <c r="AE65" s="1">
        <f t="shared" si="27"/>
        <v>487.04373481816202</v>
      </c>
      <c r="AF65" s="1">
        <f t="shared" si="27"/>
        <v>3823.7467012927</v>
      </c>
      <c r="AG65" s="1">
        <f t="shared" si="27"/>
        <v>7698.4617957573282</v>
      </c>
      <c r="AH65" s="1">
        <f t="shared" si="27"/>
        <v>0</v>
      </c>
      <c r="AI65" s="1">
        <f t="shared" si="27"/>
        <v>8464.9255876358075</v>
      </c>
      <c r="AJ65" s="1">
        <f t="shared" si="27"/>
        <v>0</v>
      </c>
      <c r="AK65" s="1">
        <f t="shared" si="27"/>
        <v>134932.0662419571</v>
      </c>
      <c r="AL65" s="1">
        <f t="shared" si="27"/>
        <v>15771.50424956781</v>
      </c>
      <c r="AM65" s="1">
        <f t="shared" si="27"/>
        <v>1752.3893968256264</v>
      </c>
      <c r="AN65" s="1">
        <f t="shared" si="27"/>
        <v>17523.893646393444</v>
      </c>
      <c r="AO65" s="1">
        <f t="shared" si="27"/>
        <v>0</v>
      </c>
      <c r="AP65" s="1">
        <f t="shared" si="27"/>
        <v>7690.3876891453247</v>
      </c>
      <c r="AQ65" s="1">
        <f t="shared" si="27"/>
        <v>8.3682779845014963</v>
      </c>
      <c r="AR65" s="1">
        <f t="shared" si="27"/>
        <v>22789.252228951464</v>
      </c>
      <c r="AS65" s="1">
        <f t="shared" si="27"/>
        <v>164.48039929983389</v>
      </c>
      <c r="AT65" s="1">
        <f t="shared" si="27"/>
        <v>568.43267906501796</v>
      </c>
      <c r="AU65" s="1">
        <f t="shared" si="27"/>
        <v>1998.1371819476697</v>
      </c>
      <c r="AV65" s="1">
        <f t="shared" si="27"/>
        <v>8.4594092574877209</v>
      </c>
      <c r="AW65" s="1">
        <f t="shared" si="27"/>
        <v>0</v>
      </c>
      <c r="AX65" s="1">
        <f t="shared" si="27"/>
        <v>424.23751805012137</v>
      </c>
      <c r="AY65" s="1">
        <f t="shared" si="27"/>
        <v>57761.555258615059</v>
      </c>
      <c r="AZ65" s="1">
        <f t="shared" si="27"/>
        <v>49342.622841092802</v>
      </c>
      <c r="BA65" s="1">
        <f t="shared" si="27"/>
        <v>8418.9324175223228</v>
      </c>
      <c r="BB65" s="1">
        <f t="shared" si="27"/>
        <v>12.138132739209736</v>
      </c>
      <c r="BC65" s="1">
        <f t="shared" si="27"/>
        <v>0.22033625314583014</v>
      </c>
      <c r="BD65" s="1">
        <f t="shared" si="27"/>
        <v>7172.3775909654523</v>
      </c>
      <c r="BE65" s="1">
        <f t="shared" si="27"/>
        <v>39.914861003874556</v>
      </c>
      <c r="BF65" s="1">
        <f t="shared" si="27"/>
        <v>15891.152734856716</v>
      </c>
      <c r="BG65" s="1">
        <f t="shared" si="27"/>
        <v>143.60967692400092</v>
      </c>
      <c r="BH65" s="1">
        <f t="shared" si="27"/>
        <v>30.838663665514698</v>
      </c>
      <c r="BI65" s="1">
        <f t="shared" si="27"/>
        <v>22705.725673202251</v>
      </c>
      <c r="BJ65" s="1">
        <f t="shared" si="27"/>
        <v>1652.293960488835</v>
      </c>
      <c r="BK65" s="1">
        <f t="shared" si="27"/>
        <v>28.112645177230643</v>
      </c>
      <c r="BL65" s="1">
        <f t="shared" si="27"/>
        <v>145.70332122499786</v>
      </c>
      <c r="BM65" s="1">
        <f t="shared" si="27"/>
        <v>0.71373947582620656</v>
      </c>
      <c r="BN65" s="1">
        <f t="shared" si="27"/>
        <v>3612.4509974075763</v>
      </c>
      <c r="BO65" s="1">
        <f t="shared" si="27"/>
        <v>12410.991535995674</v>
      </c>
      <c r="BP65" s="1">
        <f t="shared" si="27"/>
        <v>0</v>
      </c>
      <c r="BQ65" s="1">
        <f t="shared" si="27"/>
        <v>847.33911319072706</v>
      </c>
      <c r="BR65" s="1">
        <f t="shared" si="27"/>
        <v>4354.0696481869172</v>
      </c>
      <c r="BS65" s="1">
        <f t="shared" si="27"/>
        <v>0</v>
      </c>
      <c r="BT65" s="1">
        <f t="shared" si="27"/>
        <v>7183.2696666835154</v>
      </c>
      <c r="BU65" s="1">
        <f>SUM(BU19:BU50)</f>
        <v>126264.65398937346</v>
      </c>
      <c r="BV65" s="1">
        <f t="shared" ref="BV65" si="28">SUM(BV19:BV50)</f>
        <v>1919.3072395055983</v>
      </c>
      <c r="BW65" s="1"/>
      <c r="BX65" s="62">
        <f>IF(B65&lt;&gt;0,(S65-B65)/B65,"")</f>
        <v>-0.92673178796151368</v>
      </c>
      <c r="BY65" s="66">
        <f>IF(AI65&lt;&gt;0,(AI65-C65)/C65,"")</f>
        <v>-0.91694627104678372</v>
      </c>
      <c r="BZ65" s="66">
        <f>IF(AN65&lt;&gt;0,(AN65-D65)/D65,"")</f>
        <v>-0.93890645341794909</v>
      </c>
      <c r="CA65" s="66">
        <f t="shared" si="21"/>
        <v>-0.93966341086536898</v>
      </c>
      <c r="CB65" s="66">
        <f t="shared" si="21"/>
        <v>-0.92185437655229852</v>
      </c>
      <c r="CC65" s="66">
        <f>IF(BN65&lt;&gt;0,(BN65-G65)/G65,"")</f>
        <v>-0.90741871097284654</v>
      </c>
      <c r="CD65" s="66">
        <f>IF(BU65&lt;&gt;0,(BU65-H65)/H65,"")</f>
        <v>-0.93220626846117804</v>
      </c>
    </row>
    <row r="66" spans="1:82" x14ac:dyDescent="0.25">
      <c r="A66" s="4" t="s">
        <v>499</v>
      </c>
      <c r="B66" s="1">
        <f>SUM(B51:B60)</f>
        <v>2736417.2841221648</v>
      </c>
      <c r="C66" s="1">
        <f t="shared" ref="C66:H66" si="29">SUM(C51:C60)</f>
        <v>41150.194128079536</v>
      </c>
      <c r="D66" s="1">
        <f t="shared" si="29"/>
        <v>155028.89681377579</v>
      </c>
      <c r="E66" s="1">
        <f t="shared" si="29"/>
        <v>495154.24314990203</v>
      </c>
      <c r="F66" s="1">
        <f t="shared" si="29"/>
        <v>270653.01751609467</v>
      </c>
      <c r="G66" s="1">
        <f t="shared" si="29"/>
        <v>14055.625314026494</v>
      </c>
      <c r="H66" s="1">
        <f t="shared" si="29"/>
        <v>893575.87734085985</v>
      </c>
      <c r="I66" s="90"/>
      <c r="J66" s="90"/>
      <c r="K66" s="1">
        <f t="shared" ref="K66:BT66" si="30">SUM(K51:K60)</f>
        <v>481.9921847979931</v>
      </c>
      <c r="L66" s="1">
        <f t="shared" si="30"/>
        <v>80.819768214408938</v>
      </c>
      <c r="M66" s="1">
        <f t="shared" si="30"/>
        <v>88.192422433843817</v>
      </c>
      <c r="N66" s="1">
        <f t="shared" si="30"/>
        <v>88.192422433843817</v>
      </c>
      <c r="O66" s="1">
        <f t="shared" si="30"/>
        <v>139.06773352684314</v>
      </c>
      <c r="P66" s="1">
        <f t="shared" si="30"/>
        <v>2.40475817408356E-2</v>
      </c>
      <c r="Q66" s="1">
        <f t="shared" si="30"/>
        <v>65.854842247574354</v>
      </c>
      <c r="R66" s="1">
        <f t="shared" si="30"/>
        <v>664.64114429687436</v>
      </c>
      <c r="S66" s="1">
        <f t="shared" si="30"/>
        <v>10005.259097537981</v>
      </c>
      <c r="T66" s="1">
        <f t="shared" si="30"/>
        <v>160.92225762616718</v>
      </c>
      <c r="U66" s="1">
        <f t="shared" si="30"/>
        <v>91.180780712677105</v>
      </c>
      <c r="V66" s="1">
        <f t="shared" si="30"/>
        <v>37.057457586722315</v>
      </c>
      <c r="W66" s="1">
        <f t="shared" si="30"/>
        <v>2.2835687057897465</v>
      </c>
      <c r="X66" s="1">
        <f t="shared" si="30"/>
        <v>367.83606027472297</v>
      </c>
      <c r="Y66" s="1">
        <f t="shared" si="30"/>
        <v>295.74480971296668</v>
      </c>
      <c r="Z66" s="1">
        <f t="shared" si="30"/>
        <v>295.74480971296668</v>
      </c>
      <c r="AA66" s="1">
        <f t="shared" si="30"/>
        <v>2783071.293934531</v>
      </c>
      <c r="AB66" s="1">
        <f t="shared" si="30"/>
        <v>0</v>
      </c>
      <c r="AC66" s="1">
        <f t="shared" si="30"/>
        <v>37.833925453758567</v>
      </c>
      <c r="AD66" s="1">
        <f t="shared" si="30"/>
        <v>13.992686548485455</v>
      </c>
      <c r="AE66" s="1">
        <f t="shared" si="30"/>
        <v>5.7855589525378619</v>
      </c>
      <c r="AF66" s="1">
        <f t="shared" si="30"/>
        <v>110.2943092948842</v>
      </c>
      <c r="AG66" s="1">
        <f t="shared" si="30"/>
        <v>253.67990181231301</v>
      </c>
      <c r="AH66" s="1">
        <f t="shared" si="30"/>
        <v>0</v>
      </c>
      <c r="AI66" s="1">
        <f t="shared" si="30"/>
        <v>179.45427176375188</v>
      </c>
      <c r="AJ66" s="1">
        <f t="shared" si="30"/>
        <v>0</v>
      </c>
      <c r="AK66" s="1">
        <f t="shared" si="30"/>
        <v>3107.1229339109354</v>
      </c>
      <c r="AL66" s="1">
        <f t="shared" si="30"/>
        <v>395.80619567122466</v>
      </c>
      <c r="AM66" s="1">
        <f t="shared" si="30"/>
        <v>43.978491657159211</v>
      </c>
      <c r="AN66" s="1">
        <f t="shared" si="30"/>
        <v>439.78468732838348</v>
      </c>
      <c r="AO66" s="1">
        <f t="shared" si="30"/>
        <v>0</v>
      </c>
      <c r="AP66" s="1">
        <f t="shared" si="30"/>
        <v>205.21091020806057</v>
      </c>
      <c r="AQ66" s="1">
        <f t="shared" si="30"/>
        <v>0.18029991412997315</v>
      </c>
      <c r="AR66" s="1">
        <f t="shared" si="30"/>
        <v>356.72172890821525</v>
      </c>
      <c r="AS66" s="1">
        <f t="shared" si="30"/>
        <v>4.0216360720249913</v>
      </c>
      <c r="AT66" s="1">
        <f t="shared" si="30"/>
        <v>6.2283819981591426</v>
      </c>
      <c r="AU66" s="1">
        <f t="shared" si="30"/>
        <v>39.843713950296781</v>
      </c>
      <c r="AV66" s="1">
        <f t="shared" si="30"/>
        <v>0.19971000788152343</v>
      </c>
      <c r="AW66" s="1">
        <f t="shared" si="30"/>
        <v>0</v>
      </c>
      <c r="AX66" s="1">
        <f t="shared" si="30"/>
        <v>4.4031674399378264</v>
      </c>
      <c r="AY66" s="1">
        <f t="shared" si="30"/>
        <v>1574.1821589389108</v>
      </c>
      <c r="AZ66" s="1">
        <f t="shared" si="30"/>
        <v>1129.1220538886719</v>
      </c>
      <c r="BA66" s="1">
        <f t="shared" si="30"/>
        <v>445.06010505023789</v>
      </c>
      <c r="BB66" s="1">
        <f t="shared" si="30"/>
        <v>0.22969173002199095</v>
      </c>
      <c r="BC66" s="1">
        <f t="shared" si="30"/>
        <v>5.4252821640569399E-3</v>
      </c>
      <c r="BD66" s="1">
        <f t="shared" si="30"/>
        <v>174.55229216752832</v>
      </c>
      <c r="BE66" s="1">
        <f t="shared" si="30"/>
        <v>0.4205995569812101</v>
      </c>
      <c r="BF66" s="1">
        <f t="shared" si="30"/>
        <v>367.96291913997612</v>
      </c>
      <c r="BG66" s="1">
        <f t="shared" si="30"/>
        <v>1.991050371203227</v>
      </c>
      <c r="BH66" s="1">
        <f t="shared" si="30"/>
        <v>0.45891308762821248</v>
      </c>
      <c r="BI66" s="1">
        <f t="shared" si="30"/>
        <v>525.75684849286461</v>
      </c>
      <c r="BJ66" s="1">
        <f t="shared" si="30"/>
        <v>36.439229418828504</v>
      </c>
      <c r="BK66" s="1">
        <f t="shared" si="30"/>
        <v>0.67933521420658338</v>
      </c>
      <c r="BL66" s="1">
        <f t="shared" si="30"/>
        <v>2.1713536092417729</v>
      </c>
      <c r="BM66" s="1">
        <f t="shared" si="30"/>
        <v>1.6715854428809972E-2</v>
      </c>
      <c r="BN66" s="1">
        <f t="shared" si="30"/>
        <v>73.818575183672579</v>
      </c>
      <c r="BO66" s="1">
        <f t="shared" si="30"/>
        <v>85.072769444812195</v>
      </c>
      <c r="BP66" s="1">
        <f t="shared" si="30"/>
        <v>0</v>
      </c>
      <c r="BQ66" s="1">
        <f t="shared" si="30"/>
        <v>27.906309860823498</v>
      </c>
      <c r="BR66" s="1">
        <f t="shared" si="30"/>
        <v>95.299860649164813</v>
      </c>
      <c r="BS66" s="1">
        <f t="shared" si="30"/>
        <v>0</v>
      </c>
      <c r="BT66" s="1">
        <f t="shared" si="30"/>
        <v>85.009716897038629</v>
      </c>
      <c r="BU66" s="1">
        <f>SUM(BU51:BU60)</f>
        <v>2918.6188858942737</v>
      </c>
      <c r="BV66" s="1">
        <f t="shared" ref="BV66" si="31">SUM(BV51:BV60)</f>
        <v>28.223863419089245</v>
      </c>
      <c r="BW66" s="73"/>
      <c r="BX66" s="90"/>
      <c r="BY66" s="90"/>
      <c r="BZ66" s="90"/>
      <c r="CA66" s="90"/>
      <c r="CB66" s="90"/>
      <c r="CC66" s="90"/>
      <c r="CD66" s="90"/>
    </row>
    <row r="67" spans="1:82" x14ac:dyDescent="0.25">
      <c r="A67" s="65"/>
      <c r="I67" s="90"/>
      <c r="J67" s="90"/>
      <c r="L67" s="73"/>
      <c r="M67" s="73"/>
      <c r="N67" s="73"/>
      <c r="O67" s="73"/>
      <c r="Q67" s="73"/>
      <c r="R67" s="73"/>
      <c r="S67" s="73"/>
      <c r="T67" s="73"/>
      <c r="U67" s="73"/>
      <c r="V67" s="73"/>
      <c r="W67" s="73"/>
      <c r="Y67" s="73"/>
      <c r="Z67" s="73"/>
      <c r="AA67" s="73"/>
      <c r="AB67" s="73"/>
      <c r="AC67" s="73"/>
      <c r="AD67" s="73"/>
      <c r="AF67" s="73"/>
      <c r="AG67" s="73"/>
      <c r="AH67" s="73"/>
      <c r="AI67" s="73"/>
      <c r="AJ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T67" s="73"/>
      <c r="BU67" s="73"/>
      <c r="BV67" s="73"/>
      <c r="BW67" s="73"/>
      <c r="BX67" s="90"/>
      <c r="BY67" s="90"/>
      <c r="BZ67" s="90"/>
      <c r="CA67" s="90"/>
      <c r="CB67" s="90"/>
      <c r="CC67" s="90"/>
      <c r="CD67" s="90"/>
    </row>
    <row r="68" spans="1:82" x14ac:dyDescent="0.25">
      <c r="A68" s="65"/>
      <c r="I68" s="90"/>
      <c r="J68" s="90"/>
      <c r="L68" s="73"/>
      <c r="M68" s="73"/>
      <c r="N68" s="73"/>
      <c r="O68" s="73"/>
      <c r="Q68" s="73"/>
      <c r="R68" s="73"/>
      <c r="S68" s="73"/>
      <c r="T68" s="73"/>
      <c r="U68" s="73"/>
      <c r="V68" s="73"/>
      <c r="W68" s="73"/>
      <c r="Y68" s="73"/>
      <c r="Z68" s="73"/>
      <c r="AA68" s="73"/>
      <c r="AB68" s="73"/>
      <c r="AC68" s="73"/>
      <c r="AD68" s="73"/>
      <c r="AF68" s="73"/>
      <c r="AG68" s="73"/>
      <c r="AH68" s="73"/>
      <c r="AI68" s="73"/>
      <c r="AJ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T68" s="73"/>
      <c r="BU68" s="73"/>
      <c r="BV68" s="73"/>
      <c r="BW68" s="73"/>
      <c r="BX68" s="90"/>
      <c r="BY68" s="90"/>
      <c r="BZ68" s="90"/>
      <c r="CA68" s="90"/>
      <c r="CB68" s="90"/>
      <c r="CC68" s="90"/>
      <c r="CD68" s="90"/>
    </row>
    <row r="69" spans="1:82" x14ac:dyDescent="0.25">
      <c r="A69" s="10"/>
      <c r="I69" s="90"/>
      <c r="J69" s="90"/>
      <c r="L69" s="73"/>
      <c r="M69" s="73"/>
      <c r="N69" s="73"/>
      <c r="O69" s="73"/>
      <c r="Q69" s="73"/>
      <c r="R69" s="73"/>
      <c r="S69" s="73"/>
      <c r="T69" s="73"/>
      <c r="U69" s="73"/>
      <c r="V69" s="73"/>
      <c r="W69" s="73"/>
      <c r="Y69" s="73"/>
      <c r="Z69" s="73"/>
      <c r="AA69" s="73"/>
      <c r="AB69" s="73"/>
      <c r="AC69" s="73"/>
      <c r="AD69" s="73"/>
      <c r="AF69" s="73"/>
      <c r="AG69" s="73"/>
      <c r="AH69" s="73"/>
      <c r="AI69" s="73"/>
      <c r="AJ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T69" s="73"/>
      <c r="BU69" s="73"/>
      <c r="BV69" s="73"/>
      <c r="BW69" s="73"/>
      <c r="BX69" s="90"/>
      <c r="BY69" s="90"/>
      <c r="BZ69" s="90"/>
      <c r="CA69" s="90"/>
      <c r="CB69" s="90"/>
      <c r="CC69" s="90"/>
      <c r="CD69" s="90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I64"/>
  <sheetViews>
    <sheetView zoomScale="85" zoomScaleNormal="85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8" width="9.28515625" bestFit="1" customWidth="1"/>
    <col min="9" max="9" width="7.7109375" bestFit="1" customWidth="1"/>
    <col min="11" max="11" width="19" customWidth="1"/>
    <col min="12" max="12" width="6" style="72" bestFit="1" customWidth="1"/>
    <col min="13" max="13" width="5.42578125" style="21" bestFit="1" customWidth="1"/>
    <col min="14" max="14" width="5.5703125" style="19" bestFit="1" customWidth="1"/>
    <col min="15" max="15" width="14.5703125" style="19" bestFit="1" customWidth="1"/>
    <col min="16" max="16" width="5.5703125" style="73" bestFit="1" customWidth="1"/>
    <col min="17" max="17" width="5.42578125" style="19" bestFit="1" customWidth="1"/>
    <col min="18" max="18" width="5.7109375" style="19" bestFit="1" customWidth="1"/>
    <col min="19" max="19" width="6.7109375" style="19" bestFit="1" customWidth="1"/>
    <col min="20" max="20" width="7.7109375" style="19" bestFit="1" customWidth="1"/>
    <col min="21" max="22" width="5.7109375" style="19" bestFit="1" customWidth="1"/>
    <col min="23" max="23" width="5.5703125" style="19" bestFit="1" customWidth="1"/>
    <col min="24" max="24" width="5.85546875" style="19" bestFit="1" customWidth="1"/>
    <col min="25" max="25" width="5.7109375" style="73" bestFit="1" customWidth="1"/>
    <col min="26" max="26" width="6.42578125" style="19" bestFit="1" customWidth="1"/>
    <col min="27" max="27" width="15.42578125" style="19" bestFit="1" customWidth="1"/>
    <col min="28" max="28" width="6.7109375" style="19" bestFit="1" customWidth="1"/>
    <col min="29" max="29" width="6.5703125" style="19" bestFit="1" customWidth="1"/>
    <col min="30" max="30" width="5" style="19" bestFit="1" customWidth="1"/>
    <col min="31" max="31" width="5.140625" style="19" bestFit="1" customWidth="1"/>
    <col min="32" max="32" width="5.42578125" style="73" bestFit="1" customWidth="1"/>
    <col min="33" max="33" width="4.140625" style="19" bestFit="1" customWidth="1"/>
    <col min="34" max="34" width="6.5703125" style="19" bestFit="1" customWidth="1"/>
    <col min="35" max="35" width="6.140625" style="19" bestFit="1" customWidth="1"/>
    <col min="36" max="36" width="6.7109375" style="19" bestFit="1" customWidth="1"/>
    <col min="37" max="37" width="10" style="19" bestFit="1" customWidth="1"/>
    <col min="38" max="38" width="6.85546875" style="73" bestFit="1" customWidth="1"/>
    <col min="39" max="39" width="9.28515625" style="19" bestFit="1" customWidth="1"/>
    <col min="40" max="40" width="7.7109375" style="19" bestFit="1" customWidth="1"/>
    <col min="41" max="41" width="9.28515625" style="19" bestFit="1" customWidth="1"/>
    <col min="42" max="42" width="6" style="19" bestFit="1" customWidth="1"/>
    <col min="43" max="43" width="4.28515625" style="19" bestFit="1" customWidth="1"/>
    <col min="44" max="49" width="5.7109375" style="19" bestFit="1" customWidth="1"/>
    <col min="50" max="50" width="5.85546875" style="19" bestFit="1" customWidth="1"/>
    <col min="51" max="51" width="4.140625" style="19" bestFit="1" customWidth="1"/>
    <col min="52" max="53" width="7.7109375" style="19" bestFit="1" customWidth="1"/>
    <col min="54" max="54" width="6.7109375" style="19" bestFit="1" customWidth="1"/>
    <col min="55" max="55" width="5.140625" style="19" bestFit="1" customWidth="1"/>
    <col min="56" max="56" width="5.28515625" style="19" bestFit="1" customWidth="1"/>
    <col min="57" max="57" width="8.7109375" style="19" bestFit="1" customWidth="1"/>
    <col min="58" max="58" width="4.85546875" style="19" bestFit="1" customWidth="1"/>
    <col min="59" max="59" width="7.85546875" style="19" bestFit="1" customWidth="1"/>
    <col min="60" max="60" width="5.85546875" style="19" bestFit="1" customWidth="1"/>
    <col min="61" max="61" width="6" style="19" bestFit="1" customWidth="1"/>
    <col min="62" max="62" width="6.7109375" style="19" bestFit="1" customWidth="1"/>
    <col min="63" max="64" width="5.7109375" style="19" bestFit="1" customWidth="1"/>
    <col min="65" max="65" width="6.7109375" style="19" bestFit="1" customWidth="1"/>
    <col min="66" max="66" width="4.140625" style="19" bestFit="1" customWidth="1"/>
    <col min="67" max="67" width="9.28515625" style="19" bestFit="1" customWidth="1"/>
    <col min="68" max="68" width="8" style="19" bestFit="1" customWidth="1"/>
    <col min="69" max="69" width="6.7109375" style="19" bestFit="1" customWidth="1"/>
    <col min="70" max="70" width="5.28515625" style="19" bestFit="1" customWidth="1"/>
    <col min="71" max="71" width="5.7109375" style="19" bestFit="1" customWidth="1"/>
    <col min="72" max="72" width="4.85546875" style="73" bestFit="1" customWidth="1"/>
    <col min="73" max="73" width="5" style="19" bestFit="1" customWidth="1"/>
    <col min="74" max="74" width="9.140625" style="19" bestFit="1" customWidth="1"/>
    <col min="75" max="75" width="7.140625" style="19" bestFit="1" customWidth="1"/>
    <col min="76" max="76" width="7.7109375" style="19" customWidth="1"/>
    <col min="77" max="84" width="9.140625" style="21"/>
  </cols>
  <sheetData>
    <row r="1" spans="1:87" x14ac:dyDescent="0.25">
      <c r="A1" s="90"/>
      <c r="B1" s="90" t="s">
        <v>500</v>
      </c>
      <c r="C1" s="90"/>
      <c r="D1" s="90"/>
      <c r="E1" s="90"/>
      <c r="F1" s="90"/>
      <c r="G1" s="90"/>
      <c r="H1" s="90"/>
      <c r="I1" s="90"/>
      <c r="J1" s="90"/>
      <c r="K1" s="90" t="s">
        <v>501</v>
      </c>
      <c r="L1" s="90"/>
      <c r="M1" s="90"/>
      <c r="N1" s="73"/>
      <c r="O1" s="73"/>
      <c r="Q1" s="73"/>
      <c r="R1" s="73"/>
      <c r="S1" s="73"/>
      <c r="T1" s="73"/>
      <c r="U1" s="73"/>
      <c r="V1" s="73"/>
      <c r="W1" s="73"/>
      <c r="X1" s="73"/>
      <c r="Z1" s="73"/>
      <c r="AA1" s="73"/>
      <c r="AB1" s="73"/>
      <c r="AC1" s="73"/>
      <c r="AD1" s="73"/>
      <c r="AE1" s="73"/>
      <c r="AG1" s="73"/>
      <c r="AH1" s="73"/>
      <c r="AI1" s="73"/>
      <c r="AJ1" s="73"/>
      <c r="AK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U1" s="73"/>
      <c r="BV1" s="73"/>
      <c r="BW1" s="73"/>
      <c r="BX1" s="73"/>
      <c r="BY1" s="90" t="s">
        <v>502</v>
      </c>
      <c r="BZ1" s="90"/>
      <c r="CA1" s="90"/>
      <c r="CB1" s="90"/>
      <c r="CC1" s="90"/>
      <c r="CD1" s="90"/>
      <c r="CE1" s="90"/>
      <c r="CF1" s="90"/>
      <c r="CG1" s="90"/>
      <c r="CH1" s="90"/>
      <c r="CI1" s="90"/>
    </row>
    <row r="2" spans="1:87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67</v>
      </c>
      <c r="J2" s="90"/>
      <c r="K2" s="90" t="s">
        <v>307</v>
      </c>
      <c r="L2" s="90" t="s">
        <v>308</v>
      </c>
      <c r="M2" s="90" t="s">
        <v>35</v>
      </c>
      <c r="N2" s="90" t="s">
        <v>39</v>
      </c>
      <c r="O2" s="90" t="s">
        <v>41</v>
      </c>
      <c r="P2" s="90" t="s">
        <v>43</v>
      </c>
      <c r="Q2" s="90" t="s">
        <v>309</v>
      </c>
      <c r="R2" s="90" t="s">
        <v>45</v>
      </c>
      <c r="S2" s="90" t="s">
        <v>49</v>
      </c>
      <c r="T2" s="90" t="s">
        <v>53</v>
      </c>
      <c r="U2" s="90" t="s">
        <v>55</v>
      </c>
      <c r="V2" s="90" t="s">
        <v>57</v>
      </c>
      <c r="W2" s="90" t="s">
        <v>59</v>
      </c>
      <c r="X2" s="90" t="s">
        <v>61</v>
      </c>
      <c r="Y2" s="90" t="s">
        <v>310</v>
      </c>
      <c r="Z2" s="90" t="s">
        <v>63</v>
      </c>
      <c r="AA2" s="90" t="s">
        <v>65</v>
      </c>
      <c r="AB2" s="90" t="s">
        <v>67</v>
      </c>
      <c r="AC2" s="90" t="s">
        <v>69</v>
      </c>
      <c r="AD2" s="90" t="s">
        <v>71</v>
      </c>
      <c r="AE2" s="90" t="s">
        <v>73</v>
      </c>
      <c r="AF2" s="90" t="s">
        <v>311</v>
      </c>
      <c r="AG2" s="90" t="s">
        <v>75</v>
      </c>
      <c r="AH2" s="90" t="s">
        <v>77</v>
      </c>
      <c r="AI2" s="90" t="s">
        <v>79</v>
      </c>
      <c r="AJ2" s="90" t="s">
        <v>81</v>
      </c>
      <c r="AK2" s="90" t="s">
        <v>83</v>
      </c>
      <c r="AL2" s="90" t="s">
        <v>312</v>
      </c>
      <c r="AM2" s="90" t="s">
        <v>85</v>
      </c>
      <c r="AN2" s="90" t="s">
        <v>87</v>
      </c>
      <c r="AO2" s="90" t="s">
        <v>160</v>
      </c>
      <c r="AP2" s="90" t="s">
        <v>91</v>
      </c>
      <c r="AQ2" s="90" t="s">
        <v>93</v>
      </c>
      <c r="AR2" s="90" t="s">
        <v>95</v>
      </c>
      <c r="AS2" s="90" t="s">
        <v>97</v>
      </c>
      <c r="AT2" s="90" t="s">
        <v>99</v>
      </c>
      <c r="AU2" s="90" t="s">
        <v>101</v>
      </c>
      <c r="AV2" s="90" t="s">
        <v>103</v>
      </c>
      <c r="AW2" s="90" t="s">
        <v>105</v>
      </c>
      <c r="AX2" s="90" t="s">
        <v>107</v>
      </c>
      <c r="AY2" s="90" t="s">
        <v>109</v>
      </c>
      <c r="AZ2" s="90" t="s">
        <v>161</v>
      </c>
      <c r="BA2" s="90" t="s">
        <v>162</v>
      </c>
      <c r="BB2" s="90" t="s">
        <v>111</v>
      </c>
      <c r="BC2" s="90" t="s">
        <v>113</v>
      </c>
      <c r="BD2" s="90" t="s">
        <v>115</v>
      </c>
      <c r="BE2" s="90" t="s">
        <v>117</v>
      </c>
      <c r="BF2" s="90" t="s">
        <v>119</v>
      </c>
      <c r="BG2" s="90" t="s">
        <v>121</v>
      </c>
      <c r="BH2" s="90" t="s">
        <v>123</v>
      </c>
      <c r="BI2" s="90" t="s">
        <v>125</v>
      </c>
      <c r="BJ2" s="90" t="s">
        <v>127</v>
      </c>
      <c r="BK2" s="90" t="s">
        <v>129</v>
      </c>
      <c r="BL2" s="90" t="s">
        <v>131</v>
      </c>
      <c r="BM2" s="90" t="s">
        <v>133</v>
      </c>
      <c r="BN2" s="90" t="s">
        <v>135</v>
      </c>
      <c r="BO2" s="90" t="s">
        <v>139</v>
      </c>
      <c r="BP2" s="90" t="s">
        <v>141</v>
      </c>
      <c r="BQ2" s="90" t="s">
        <v>143</v>
      </c>
      <c r="BR2" s="90" t="s">
        <v>145</v>
      </c>
      <c r="BS2" s="90" t="s">
        <v>147</v>
      </c>
      <c r="BT2" s="90" t="s">
        <v>149</v>
      </c>
      <c r="BU2" s="90" t="s">
        <v>151</v>
      </c>
      <c r="BV2" s="90" t="s">
        <v>153</v>
      </c>
      <c r="BW2" s="90" t="s">
        <v>155</v>
      </c>
      <c r="BX2" s="73"/>
      <c r="BY2" s="90" t="s">
        <v>53</v>
      </c>
      <c r="BZ2" s="90" t="s">
        <v>81</v>
      </c>
      <c r="CA2" s="90" t="s">
        <v>160</v>
      </c>
      <c r="CB2" s="90" t="s">
        <v>161</v>
      </c>
      <c r="CC2" s="90" t="s">
        <v>162</v>
      </c>
      <c r="CD2" s="90" t="s">
        <v>139</v>
      </c>
      <c r="CE2" s="90" t="s">
        <v>163</v>
      </c>
      <c r="CF2" s="90" t="s">
        <v>67</v>
      </c>
      <c r="CG2" s="90"/>
      <c r="CH2" s="90" t="s">
        <v>503</v>
      </c>
      <c r="CI2" s="90" t="s">
        <v>504</v>
      </c>
    </row>
    <row r="3" spans="1:87" x14ac:dyDescent="0.25">
      <c r="A3" s="90" t="s">
        <v>165</v>
      </c>
      <c r="B3" s="73">
        <v>7388.8349861999995</v>
      </c>
      <c r="C3" s="73">
        <v>981.74583942000004</v>
      </c>
      <c r="D3" s="73">
        <v>10601.362954</v>
      </c>
      <c r="E3" s="73">
        <v>2811.8130878000002</v>
      </c>
      <c r="F3" s="73">
        <v>2783.2367957000001</v>
      </c>
      <c r="G3" s="73">
        <v>1929.1822686999999</v>
      </c>
      <c r="H3" s="73">
        <v>1120.8600151999999</v>
      </c>
      <c r="I3" s="73">
        <v>73.869970109999997</v>
      </c>
      <c r="J3" s="73"/>
      <c r="K3" s="73" t="s">
        <v>165</v>
      </c>
      <c r="L3" s="73">
        <v>0</v>
      </c>
      <c r="M3" s="73">
        <v>0.20667837746402201</v>
      </c>
      <c r="N3" s="73">
        <v>0.14154667726849901</v>
      </c>
      <c r="O3" s="73">
        <v>0.14154667726849901</v>
      </c>
      <c r="P3" s="73">
        <v>6.0309685765306903E-2</v>
      </c>
      <c r="Q3" s="73">
        <v>0.14763328911456799</v>
      </c>
      <c r="R3" s="73">
        <v>7.3315078079808202</v>
      </c>
      <c r="S3" s="73">
        <v>1984.8114146819601</v>
      </c>
      <c r="T3" s="73">
        <v>7385.45131650854</v>
      </c>
      <c r="U3" s="73">
        <v>2.1044693000538999</v>
      </c>
      <c r="V3" s="73">
        <v>53.158457441974797</v>
      </c>
      <c r="W3" s="73">
        <v>1.0689421561186501</v>
      </c>
      <c r="X3" s="73">
        <v>0.54128446642967398</v>
      </c>
      <c r="Y3" s="73">
        <v>0</v>
      </c>
      <c r="Z3" s="73">
        <v>716.46694130675405</v>
      </c>
      <c r="AA3" s="73">
        <v>716.46694130675405</v>
      </c>
      <c r="AB3" s="73">
        <v>73.8667619283828</v>
      </c>
      <c r="AC3" s="73">
        <v>0</v>
      </c>
      <c r="AD3" s="73">
        <v>5.7621348148470197</v>
      </c>
      <c r="AE3" s="73">
        <v>0</v>
      </c>
      <c r="AF3" s="73">
        <v>4.2292956766369398</v>
      </c>
      <c r="AG3" s="73">
        <v>3.7909797851595803E-2</v>
      </c>
      <c r="AH3" s="73">
        <v>4.3303624716678497</v>
      </c>
      <c r="AI3" s="73">
        <v>2.5588168652424699E-2</v>
      </c>
      <c r="AJ3" s="73">
        <v>981.27038872578305</v>
      </c>
      <c r="AK3" s="73">
        <v>0</v>
      </c>
      <c r="AL3" s="73">
        <v>1174.02951362213</v>
      </c>
      <c r="AM3" s="73">
        <v>9536.5542486923805</v>
      </c>
      <c r="AN3" s="73">
        <v>1059.61714210993</v>
      </c>
      <c r="AO3" s="73">
        <v>10596.171390802299</v>
      </c>
      <c r="AP3" s="73">
        <v>0</v>
      </c>
      <c r="AQ3" s="73">
        <v>12.6110008040752</v>
      </c>
      <c r="AR3" s="73">
        <v>57.817184753826403</v>
      </c>
      <c r="AS3" s="73">
        <v>143.527573982837</v>
      </c>
      <c r="AT3" s="73">
        <v>46.220113358025003</v>
      </c>
      <c r="AU3" s="73">
        <v>59.574823110170399</v>
      </c>
      <c r="AV3" s="73">
        <v>167.43452120747099</v>
      </c>
      <c r="AW3" s="73">
        <v>52.333654240645501</v>
      </c>
      <c r="AX3" s="73">
        <v>0</v>
      </c>
      <c r="AY3" s="73">
        <v>13.0649415154792</v>
      </c>
      <c r="AZ3" s="73">
        <v>2811.0103995579898</v>
      </c>
      <c r="BA3" s="73">
        <v>2782.48439196241</v>
      </c>
      <c r="BB3" s="73">
        <v>28.526007595584101</v>
      </c>
      <c r="BC3" s="73">
        <v>1.6773558866162899E-2</v>
      </c>
      <c r="BD3" s="73">
        <v>0.20134802515473599</v>
      </c>
      <c r="BE3" s="73">
        <v>470.37348661662099</v>
      </c>
      <c r="BF3" s="73">
        <v>24.069986827383602</v>
      </c>
      <c r="BG3" s="73">
        <v>376.18314530156402</v>
      </c>
      <c r="BH3" s="73">
        <v>94.310030275081701</v>
      </c>
      <c r="BI3" s="73">
        <v>49.452037957968798</v>
      </c>
      <c r="BJ3" s="73">
        <v>940.05912244558704</v>
      </c>
      <c r="BK3" s="73">
        <v>22.0666625747259</v>
      </c>
      <c r="BL3" s="73">
        <v>113.10469529721</v>
      </c>
      <c r="BM3" s="73">
        <v>315.24273980643397</v>
      </c>
      <c r="BN3" s="73">
        <v>3.0257876649195001</v>
      </c>
      <c r="BO3" s="73">
        <v>1929.18184493791</v>
      </c>
      <c r="BP3" s="73">
        <v>0.195364803691053</v>
      </c>
      <c r="BQ3" s="73">
        <v>47.264867915585</v>
      </c>
      <c r="BR3" s="73">
        <v>0.322797924582087</v>
      </c>
      <c r="BS3" s="73">
        <v>53.584214255968398</v>
      </c>
      <c r="BT3" s="73">
        <v>0</v>
      </c>
      <c r="BU3" s="73">
        <v>0.30328773468675102</v>
      </c>
      <c r="BV3" s="73">
        <v>1120.5100513294401</v>
      </c>
      <c r="BW3" s="73">
        <v>146.971994935673</v>
      </c>
      <c r="BX3" s="39"/>
      <c r="BY3" s="66">
        <f t="shared" ref="BY3:BY34" si="0">+IF(B3=0,"",(T3-B3)/B3)</f>
        <v>-4.5794359973922371E-4</v>
      </c>
      <c r="BZ3" s="66">
        <f t="shared" ref="BZ3:BZ34" si="1">IF(C3=0,"",(AJ3-C3)/C3)</f>
        <v>-4.8429102026842E-4</v>
      </c>
      <c r="CA3" s="66">
        <f t="shared" ref="CA3:CA34" si="2">IF(D3=0,"",(AO3-D3)/D3)</f>
        <v>-4.8970714616859592E-4</v>
      </c>
      <c r="CB3" s="66">
        <f t="shared" ref="CB3:CB34" si="3">IF(E3=0,"",(AZ3-E3)/E3)</f>
        <v>-2.8546998571602215E-4</v>
      </c>
      <c r="CC3" s="66">
        <f t="shared" ref="CC3:CC34" si="4">IF(F3=0,"",(BA3-F3)/F3)</f>
        <v>-2.7033407245570827E-4</v>
      </c>
      <c r="CD3" s="66">
        <f t="shared" ref="CD3:CD34" si="5">IF(G3=0,"",(BO3-G3)/G3)</f>
        <v>-2.1965891806602838E-7</v>
      </c>
      <c r="CE3" s="66">
        <f t="shared" ref="CE3:CE34" si="6">IF(H3=0,"",(BV3-H3)/H3)</f>
        <v>-3.1222799084090703E-4</v>
      </c>
      <c r="CF3" s="66">
        <f t="shared" ref="CF3:CF34" si="7">IF(I3=0,"",(AB3-I3)/I3)</f>
        <v>-4.3430119335629915E-5</v>
      </c>
      <c r="CG3" s="90"/>
      <c r="CH3" s="73">
        <f t="shared" ref="CH3:CH34" si="8">AO3-D3</f>
        <v>-5.1915631977008161</v>
      </c>
      <c r="CI3" s="73">
        <f t="shared" ref="CI3:CI34" si="9">BO3-G3</f>
        <v>-4.2376208989480801E-4</v>
      </c>
    </row>
    <row r="4" spans="1:87" x14ac:dyDescent="0.25">
      <c r="A4" s="90" t="s">
        <v>167</v>
      </c>
      <c r="B4" s="73">
        <v>2695.8290483000001</v>
      </c>
      <c r="C4" s="73">
        <v>627.31970661000003</v>
      </c>
      <c r="D4" s="73">
        <v>5708.5445350999998</v>
      </c>
      <c r="E4" s="73">
        <v>1338.6240791</v>
      </c>
      <c r="F4" s="73">
        <v>1298.2713421999999</v>
      </c>
      <c r="G4" s="73">
        <v>4515.2277143000001</v>
      </c>
      <c r="H4" s="73">
        <v>403.25467357000002</v>
      </c>
      <c r="I4" s="73">
        <v>31.42460706</v>
      </c>
      <c r="J4" s="73"/>
      <c r="K4" s="73" t="s">
        <v>167</v>
      </c>
      <c r="L4" s="73">
        <v>0</v>
      </c>
      <c r="M4" s="73">
        <v>0</v>
      </c>
      <c r="N4" s="73">
        <v>5.3360798298119898E-2</v>
      </c>
      <c r="O4" s="73">
        <v>5.3360798298119898E-2</v>
      </c>
      <c r="P4" s="73">
        <v>2.1506419980489001E-2</v>
      </c>
      <c r="Q4" s="73">
        <v>0</v>
      </c>
      <c r="R4" s="73">
        <v>0.41232829718831299</v>
      </c>
      <c r="S4" s="73">
        <v>733.88242871992998</v>
      </c>
      <c r="T4" s="73">
        <v>2693.9454341096898</v>
      </c>
      <c r="U4" s="73">
        <v>1.12055689760743</v>
      </c>
      <c r="V4" s="73">
        <v>27.660614050768</v>
      </c>
      <c r="W4" s="73">
        <v>0.56917599234775695</v>
      </c>
      <c r="X4" s="73">
        <v>0</v>
      </c>
      <c r="Y4" s="73">
        <v>0</v>
      </c>
      <c r="Z4" s="73">
        <v>256.65369894207902</v>
      </c>
      <c r="AA4" s="73">
        <v>256.65369894207902</v>
      </c>
      <c r="AB4" s="73">
        <v>31.424924177538202</v>
      </c>
      <c r="AC4" s="73">
        <v>0</v>
      </c>
      <c r="AD4" s="73">
        <v>2.5923654365537301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626.97283218148004</v>
      </c>
      <c r="AK4" s="73">
        <v>0</v>
      </c>
      <c r="AL4" s="73">
        <v>430.66618264382601</v>
      </c>
      <c r="AM4" s="73">
        <v>5129.7658910254904</v>
      </c>
      <c r="AN4" s="73">
        <v>569.973985458725</v>
      </c>
      <c r="AO4" s="73">
        <v>5699.7398764842101</v>
      </c>
      <c r="AP4" s="73">
        <v>0</v>
      </c>
      <c r="AQ4" s="73">
        <v>5.8439187919222597</v>
      </c>
      <c r="AR4" s="73">
        <v>41.8592842956905</v>
      </c>
      <c r="AS4" s="73">
        <v>44.457428253112603</v>
      </c>
      <c r="AT4" s="73">
        <v>28.4436098944504</v>
      </c>
      <c r="AU4" s="73">
        <v>19.879826746950101</v>
      </c>
      <c r="AV4" s="73">
        <v>73.179269679293597</v>
      </c>
      <c r="AW4" s="73">
        <v>28.799512627706601</v>
      </c>
      <c r="AX4" s="73">
        <v>0</v>
      </c>
      <c r="AY4" s="73">
        <v>5.4227271275878604</v>
      </c>
      <c r="AZ4" s="73">
        <v>1338.1267465283099</v>
      </c>
      <c r="BA4" s="73">
        <v>1297.78255950582</v>
      </c>
      <c r="BB4" s="73">
        <v>40.344187022492598</v>
      </c>
      <c r="BC4" s="73">
        <v>0</v>
      </c>
      <c r="BD4" s="73">
        <v>0.17259069539289101</v>
      </c>
      <c r="BE4" s="73">
        <v>375.93922948087197</v>
      </c>
      <c r="BF4" s="73">
        <v>0</v>
      </c>
      <c r="BG4" s="73">
        <v>134.28919612572901</v>
      </c>
      <c r="BH4" s="73">
        <v>33.600532578812498</v>
      </c>
      <c r="BI4" s="73">
        <v>17.2262539167623</v>
      </c>
      <c r="BJ4" s="73">
        <v>335.528339680991</v>
      </c>
      <c r="BK4" s="73">
        <v>7.74290903557708</v>
      </c>
      <c r="BL4" s="73">
        <v>72.074968731840798</v>
      </c>
      <c r="BM4" s="73">
        <v>128.740309079349</v>
      </c>
      <c r="BN4" s="73">
        <v>2.6269088443922599</v>
      </c>
      <c r="BO4" s="73">
        <v>4514.0907153447097</v>
      </c>
      <c r="BP4" s="73">
        <v>0.10402548986881301</v>
      </c>
      <c r="BQ4" s="73">
        <v>110.5952272359</v>
      </c>
      <c r="BR4" s="73">
        <v>0</v>
      </c>
      <c r="BS4" s="73">
        <v>20.5189556031442</v>
      </c>
      <c r="BT4" s="73">
        <v>0</v>
      </c>
      <c r="BU4" s="73">
        <v>2.4173293281965599E-2</v>
      </c>
      <c r="BV4" s="73">
        <v>403.00510138697098</v>
      </c>
      <c r="BW4" s="73">
        <v>63.412979856361197</v>
      </c>
      <c r="BX4" s="39"/>
      <c r="BY4" s="66">
        <f t="shared" si="0"/>
        <v>-6.9871425693631003E-4</v>
      </c>
      <c r="BZ4" s="66">
        <f t="shared" si="1"/>
        <v>-5.5294680665217985E-4</v>
      </c>
      <c r="CA4" s="66">
        <f t="shared" si="2"/>
        <v>-1.5423648815653043E-3</v>
      </c>
      <c r="CB4" s="66">
        <f t="shared" si="3"/>
        <v>-3.7152519475405456E-4</v>
      </c>
      <c r="CC4" s="66">
        <f t="shared" si="4"/>
        <v>-3.7648731685908243E-4</v>
      </c>
      <c r="CD4" s="66">
        <f t="shared" si="5"/>
        <v>-2.5181431086841808E-4</v>
      </c>
      <c r="CE4" s="66">
        <f t="shared" si="6"/>
        <v>-6.1889470695922959E-4</v>
      </c>
      <c r="CF4" s="66">
        <f t="shared" si="7"/>
        <v>1.0091376404379547E-5</v>
      </c>
      <c r="CG4" s="90"/>
      <c r="CH4" s="73">
        <f t="shared" si="8"/>
        <v>-8.8046586157897764</v>
      </c>
      <c r="CI4" s="73">
        <f t="shared" si="9"/>
        <v>-1.1369989552904372</v>
      </c>
    </row>
    <row r="5" spans="1:87" x14ac:dyDescent="0.25">
      <c r="A5" s="90" t="s">
        <v>168</v>
      </c>
      <c r="B5" s="73">
        <v>3735.7161219999998</v>
      </c>
      <c r="C5" s="73">
        <v>422.43076043999997</v>
      </c>
      <c r="D5" s="73">
        <v>3345.9101461</v>
      </c>
      <c r="E5" s="73">
        <v>862.03041986999995</v>
      </c>
      <c r="F5" s="73">
        <v>803.42089954000005</v>
      </c>
      <c r="G5" s="73">
        <v>331.14540971999998</v>
      </c>
      <c r="H5" s="73">
        <v>357.51913105</v>
      </c>
      <c r="I5" s="73">
        <v>4.1393176299999999</v>
      </c>
      <c r="J5" s="73"/>
      <c r="K5" s="73" t="s">
        <v>168</v>
      </c>
      <c r="L5" s="73">
        <v>0</v>
      </c>
      <c r="M5" s="73">
        <v>0.89430207902004499</v>
      </c>
      <c r="N5" s="73">
        <v>0.25758555379147102</v>
      </c>
      <c r="O5" s="73">
        <v>0.25758555379147102</v>
      </c>
      <c r="P5" s="73">
        <v>0.117926933329255</v>
      </c>
      <c r="Q5" s="73">
        <v>0.63883161109938802</v>
      </c>
      <c r="R5" s="73">
        <v>1.67582026623021</v>
      </c>
      <c r="S5" s="73">
        <v>785.51770913757196</v>
      </c>
      <c r="T5" s="73">
        <v>3732.4541071075901</v>
      </c>
      <c r="U5" s="73">
        <v>1.65339410828489</v>
      </c>
      <c r="V5" s="73">
        <v>37.040947742842299</v>
      </c>
      <c r="W5" s="73">
        <v>0.83982333919648999</v>
      </c>
      <c r="X5" s="73">
        <v>2.3421892562510598</v>
      </c>
      <c r="Y5" s="73">
        <v>0</v>
      </c>
      <c r="Z5" s="73">
        <v>250.123161949023</v>
      </c>
      <c r="AA5" s="73">
        <v>250.123161949023</v>
      </c>
      <c r="AB5" s="73">
        <v>4.1418887148707197</v>
      </c>
      <c r="AC5" s="73">
        <v>0</v>
      </c>
      <c r="AD5" s="73">
        <v>1.0401748439165099</v>
      </c>
      <c r="AE5" s="73">
        <v>0</v>
      </c>
      <c r="AF5" s="73">
        <v>18.300420316665001</v>
      </c>
      <c r="AG5" s="73">
        <v>0.16403594515121001</v>
      </c>
      <c r="AH5" s="73">
        <v>18.737743938056798</v>
      </c>
      <c r="AI5" s="73">
        <v>0.110719009524925</v>
      </c>
      <c r="AJ5" s="73">
        <v>422.27370499567297</v>
      </c>
      <c r="AK5" s="73">
        <v>0</v>
      </c>
      <c r="AL5" s="73">
        <v>395.805316509862</v>
      </c>
      <c r="AM5" s="73">
        <v>3009.7869089876899</v>
      </c>
      <c r="AN5" s="73">
        <v>334.42075787165697</v>
      </c>
      <c r="AO5" s="73">
        <v>3344.20766685935</v>
      </c>
      <c r="AP5" s="73">
        <v>0</v>
      </c>
      <c r="AQ5" s="73">
        <v>3.6258339418530898</v>
      </c>
      <c r="AR5" s="73">
        <v>8.3115786093244406</v>
      </c>
      <c r="AS5" s="73">
        <v>23.983489966179899</v>
      </c>
      <c r="AT5" s="73">
        <v>9.3949932722652996</v>
      </c>
      <c r="AU5" s="73">
        <v>21.5580700956254</v>
      </c>
      <c r="AV5" s="73">
        <v>48.059781486907298</v>
      </c>
      <c r="AW5" s="73">
        <v>11.9122288435104</v>
      </c>
      <c r="AX5" s="73">
        <v>0</v>
      </c>
      <c r="AY5" s="73">
        <v>5.2820799794749602</v>
      </c>
      <c r="AZ5" s="73">
        <v>864.79588896474195</v>
      </c>
      <c r="BA5" s="73">
        <v>802.96642584950098</v>
      </c>
      <c r="BB5" s="73">
        <v>61.829463115241097</v>
      </c>
      <c r="BC5" s="73">
        <v>1.8847998148117499E-2</v>
      </c>
      <c r="BD5" s="73">
        <v>1.75432620689275E-2</v>
      </c>
      <c r="BE5" s="73">
        <v>51.463437885436797</v>
      </c>
      <c r="BF5" s="73">
        <v>27.046955031222801</v>
      </c>
      <c r="BG5" s="73">
        <v>121.764443726913</v>
      </c>
      <c r="BH5" s="73">
        <v>30.873560841614399</v>
      </c>
      <c r="BI5" s="73">
        <v>16.258275813533</v>
      </c>
      <c r="BJ5" s="73">
        <v>304.31163998610998</v>
      </c>
      <c r="BK5" s="73">
        <v>9.0067040255856003</v>
      </c>
      <c r="BL5" s="73">
        <v>21.079861910966301</v>
      </c>
      <c r="BM5" s="73">
        <v>125.38973478088801</v>
      </c>
      <c r="BN5" s="73">
        <v>0.22339232549039001</v>
      </c>
      <c r="BO5" s="73">
        <v>330.44945672602603</v>
      </c>
      <c r="BP5" s="73">
        <v>0.15349017752340399</v>
      </c>
      <c r="BQ5" s="73">
        <v>8.0960097885216307</v>
      </c>
      <c r="BR5" s="73">
        <v>1.3967622847333201</v>
      </c>
      <c r="BS5" s="73">
        <v>15.4202893834935</v>
      </c>
      <c r="BT5" s="73">
        <v>0</v>
      </c>
      <c r="BU5" s="73">
        <v>0.77054748237192805</v>
      </c>
      <c r="BV5" s="73">
        <v>357.20499866951002</v>
      </c>
      <c r="BW5" s="73">
        <v>7.7457462177290202</v>
      </c>
      <c r="BX5" s="39"/>
      <c r="BY5" s="66">
        <f t="shared" si="0"/>
        <v>-8.7319667391197778E-4</v>
      </c>
      <c r="BZ5" s="66">
        <f t="shared" si="1"/>
        <v>-3.7178979145224253E-4</v>
      </c>
      <c r="CA5" s="66">
        <f t="shared" si="2"/>
        <v>-5.0882395710311501E-4</v>
      </c>
      <c r="CB5" s="66">
        <f t="shared" si="3"/>
        <v>3.2080875929634289E-3</v>
      </c>
      <c r="CC5" s="66">
        <f t="shared" si="4"/>
        <v>-5.6567322403397902E-4</v>
      </c>
      <c r="CD5" s="66">
        <f t="shared" si="5"/>
        <v>-2.1016537555583509E-3</v>
      </c>
      <c r="CE5" s="66">
        <f t="shared" si="6"/>
        <v>-8.7864495409630981E-4</v>
      </c>
      <c r="CF5" s="66">
        <f t="shared" si="7"/>
        <v>6.211373710695128E-4</v>
      </c>
      <c r="CG5" s="90"/>
      <c r="CH5" s="73">
        <f t="shared" si="8"/>
        <v>-1.7024792406500637</v>
      </c>
      <c r="CI5" s="73">
        <f t="shared" si="9"/>
        <v>-0.69595299397394683</v>
      </c>
    </row>
    <row r="6" spans="1:87" x14ac:dyDescent="0.25">
      <c r="A6" s="90" t="s">
        <v>169</v>
      </c>
      <c r="B6" s="73">
        <v>18316.478142</v>
      </c>
      <c r="C6" s="73">
        <v>1412.9996799</v>
      </c>
      <c r="D6" s="73">
        <v>7009.1466069999997</v>
      </c>
      <c r="E6" s="73">
        <v>2706.0341705000001</v>
      </c>
      <c r="F6" s="73">
        <v>2641.6883965000002</v>
      </c>
      <c r="G6" s="73">
        <v>107.73780381</v>
      </c>
      <c r="H6" s="73">
        <v>2326.3140512999998</v>
      </c>
      <c r="I6" s="73">
        <v>1.6484285400000001</v>
      </c>
      <c r="J6" s="73"/>
      <c r="K6" s="73" t="s">
        <v>169</v>
      </c>
      <c r="L6" s="73">
        <v>0</v>
      </c>
      <c r="M6" s="73">
        <v>2.7785937021630498</v>
      </c>
      <c r="N6" s="73">
        <v>3.24655262478838</v>
      </c>
      <c r="O6" s="73">
        <v>3.24655262478838</v>
      </c>
      <c r="P6" s="73">
        <v>1.3523224025726199</v>
      </c>
      <c r="Q6" s="73">
        <v>1.98479940262587</v>
      </c>
      <c r="R6" s="73">
        <v>14.235032610637001</v>
      </c>
      <c r="S6" s="73">
        <v>9826.9972162170998</v>
      </c>
      <c r="T6" s="73">
        <v>18249.396576881201</v>
      </c>
      <c r="U6" s="73">
        <v>56.5388716184355</v>
      </c>
      <c r="V6" s="73">
        <v>1255.8447836604801</v>
      </c>
      <c r="W6" s="73">
        <v>28.702269700132199</v>
      </c>
      <c r="X6" s="73">
        <v>7.2770449712819998</v>
      </c>
      <c r="Y6" s="73">
        <v>0</v>
      </c>
      <c r="Z6" s="73">
        <v>1328.68061252145</v>
      </c>
      <c r="AA6" s="73">
        <v>1328.68061252145</v>
      </c>
      <c r="AB6" s="73">
        <v>1.64281971463373</v>
      </c>
      <c r="AC6" s="73">
        <v>0</v>
      </c>
      <c r="AD6" s="73">
        <v>28.095550539686901</v>
      </c>
      <c r="AE6" s="73">
        <v>0</v>
      </c>
      <c r="AF6" s="73">
        <v>56.859035330517202</v>
      </c>
      <c r="AG6" s="73">
        <v>0.509659747990718</v>
      </c>
      <c r="AH6" s="73">
        <v>58.217574211824697</v>
      </c>
      <c r="AI6" s="73">
        <v>0.34399784599932198</v>
      </c>
      <c r="AJ6" s="73">
        <v>1410.48564293083</v>
      </c>
      <c r="AK6" s="73">
        <v>0</v>
      </c>
      <c r="AL6" s="73">
        <v>3578.19297728622</v>
      </c>
      <c r="AM6" s="73">
        <v>6289.6470616652596</v>
      </c>
      <c r="AN6" s="73">
        <v>698.84984154863605</v>
      </c>
      <c r="AO6" s="73">
        <v>6988.4969032138897</v>
      </c>
      <c r="AP6" s="73">
        <v>0</v>
      </c>
      <c r="AQ6" s="73">
        <v>108.55541056105599</v>
      </c>
      <c r="AR6" s="73">
        <v>20.375462593373999</v>
      </c>
      <c r="AS6" s="73">
        <v>292.29999879332001</v>
      </c>
      <c r="AT6" s="73">
        <v>27.7331114813406</v>
      </c>
      <c r="AU6" s="73">
        <v>74.658796493548707</v>
      </c>
      <c r="AV6" s="73">
        <v>163.53187194364901</v>
      </c>
      <c r="AW6" s="73">
        <v>37.925016675981198</v>
      </c>
      <c r="AX6" s="73">
        <v>0</v>
      </c>
      <c r="AY6" s="73">
        <v>16.312607673859201</v>
      </c>
      <c r="AZ6" s="73">
        <v>2753.2615795306201</v>
      </c>
      <c r="BA6" s="73">
        <v>2634.9664474565898</v>
      </c>
      <c r="BB6" s="73">
        <v>118.295132074023</v>
      </c>
      <c r="BC6" s="73">
        <v>5.3995820268192198E-2</v>
      </c>
      <c r="BD6" s="73">
        <v>1.7452441710345701E-2</v>
      </c>
      <c r="BE6" s="73">
        <v>92.207304615706803</v>
      </c>
      <c r="BF6" s="73">
        <v>77.494926009579004</v>
      </c>
      <c r="BG6" s="73">
        <v>430.37062082816601</v>
      </c>
      <c r="BH6" s="73">
        <v>108.79403327017</v>
      </c>
      <c r="BI6" s="73">
        <v>57.598007621488399</v>
      </c>
      <c r="BJ6" s="73">
        <v>1075.5917711488801</v>
      </c>
      <c r="BK6" s="73">
        <v>264.61772656510902</v>
      </c>
      <c r="BL6" s="73">
        <v>61.094111393486401</v>
      </c>
      <c r="BM6" s="73">
        <v>391.07580954887902</v>
      </c>
      <c r="BN6" s="73">
        <v>0.13154789650401999</v>
      </c>
      <c r="BO6" s="73">
        <v>107.372454865545</v>
      </c>
      <c r="BP6" s="73">
        <v>5.2457737052288396</v>
      </c>
      <c r="BQ6" s="73">
        <v>2.2277255840870498</v>
      </c>
      <c r="BR6" s="73">
        <v>4.3396982937173298</v>
      </c>
      <c r="BS6" s="73">
        <v>46.5726026901376</v>
      </c>
      <c r="BT6" s="73">
        <v>0</v>
      </c>
      <c r="BU6" s="73">
        <v>3.3640738409259399</v>
      </c>
      <c r="BV6" s="73">
        <v>2317.47928901976</v>
      </c>
      <c r="BW6" s="73">
        <v>14.0436510566501</v>
      </c>
      <c r="BX6" s="39"/>
      <c r="BY6" s="66">
        <f t="shared" si="0"/>
        <v>-3.6623615412713769E-3</v>
      </c>
      <c r="BZ6" s="66">
        <f t="shared" si="1"/>
        <v>-1.7792197726102914E-3</v>
      </c>
      <c r="CA6" s="66">
        <f t="shared" si="2"/>
        <v>-2.9461081275553875E-3</v>
      </c>
      <c r="CB6" s="66">
        <f t="shared" si="3"/>
        <v>1.7452628479519061E-2</v>
      </c>
      <c r="CC6" s="66">
        <f t="shared" si="4"/>
        <v>-2.5445654575749293E-3</v>
      </c>
      <c r="CD6" s="66">
        <f t="shared" si="5"/>
        <v>-3.3910932981269532E-3</v>
      </c>
      <c r="CE6" s="66">
        <f t="shared" si="6"/>
        <v>-3.7977513291048356E-3</v>
      </c>
      <c r="CF6" s="66">
        <f t="shared" si="7"/>
        <v>-3.4025286690741556E-3</v>
      </c>
      <c r="CG6" s="90"/>
      <c r="CH6" s="73">
        <f t="shared" si="8"/>
        <v>-20.649703786109967</v>
      </c>
      <c r="CI6" s="73">
        <f t="shared" si="9"/>
        <v>-0.36534894445500754</v>
      </c>
    </row>
    <row r="7" spans="1:87" x14ac:dyDescent="0.25">
      <c r="A7" s="90" t="s">
        <v>170</v>
      </c>
      <c r="B7" s="73">
        <v>4262.5610526</v>
      </c>
      <c r="C7" s="73">
        <v>345.47864267</v>
      </c>
      <c r="D7" s="73">
        <v>2148.5100907000001</v>
      </c>
      <c r="E7" s="73">
        <v>489.06332502999999</v>
      </c>
      <c r="F7" s="73">
        <v>528.84227880000003</v>
      </c>
      <c r="G7" s="73">
        <v>287.28973388999998</v>
      </c>
      <c r="H7" s="73">
        <v>373.33886188000002</v>
      </c>
      <c r="I7" s="73">
        <v>3.7465199199999999</v>
      </c>
      <c r="J7" s="73"/>
      <c r="K7" s="73" t="s">
        <v>170</v>
      </c>
      <c r="L7" s="73">
        <v>0</v>
      </c>
      <c r="M7" s="73">
        <v>0.27297702989026401</v>
      </c>
      <c r="N7" s="73">
        <v>0.12301319435843799</v>
      </c>
      <c r="O7" s="73">
        <v>0.12301319435843799</v>
      </c>
      <c r="P7" s="73">
        <v>5.3885555349790899E-2</v>
      </c>
      <c r="Q7" s="73">
        <v>0.194991725626635</v>
      </c>
      <c r="R7" s="73">
        <v>0.33401702121917798</v>
      </c>
      <c r="S7" s="73">
        <v>923.66748741095296</v>
      </c>
      <c r="T7" s="73">
        <v>4257.2237989048299</v>
      </c>
      <c r="U7" s="73">
        <v>1.4368123900924199</v>
      </c>
      <c r="V7" s="73">
        <v>32.1674059705337</v>
      </c>
      <c r="W7" s="73">
        <v>0.72981342050298403</v>
      </c>
      <c r="X7" s="73">
        <v>0.71492344833995103</v>
      </c>
      <c r="Y7" s="73">
        <v>0</v>
      </c>
      <c r="Z7" s="73">
        <v>323.39328225891802</v>
      </c>
      <c r="AA7" s="73">
        <v>323.39328225891802</v>
      </c>
      <c r="AB7" s="73">
        <v>3.7327004406783102</v>
      </c>
      <c r="AC7" s="73">
        <v>0</v>
      </c>
      <c r="AD7" s="73">
        <v>0.88805587893473004</v>
      </c>
      <c r="AE7" s="73">
        <v>0</v>
      </c>
      <c r="AF7" s="73">
        <v>5.5860008077093504</v>
      </c>
      <c r="AG7" s="73">
        <v>5.0070838093663403E-2</v>
      </c>
      <c r="AH7" s="73">
        <v>5.7194459799004802</v>
      </c>
      <c r="AI7" s="73">
        <v>3.3795389806842102E-2</v>
      </c>
      <c r="AJ7" s="73">
        <v>345.16855064989801</v>
      </c>
      <c r="AK7" s="73">
        <v>0</v>
      </c>
      <c r="AL7" s="73">
        <v>405.13591980630099</v>
      </c>
      <c r="AM7" s="73">
        <v>1931.7347529178801</v>
      </c>
      <c r="AN7" s="73">
        <v>214.637245799357</v>
      </c>
      <c r="AO7" s="73">
        <v>2146.3719987172399</v>
      </c>
      <c r="AP7" s="73">
        <v>0</v>
      </c>
      <c r="AQ7" s="73">
        <v>3.08884424122233</v>
      </c>
      <c r="AR7" s="73">
        <v>5.0752706433671202</v>
      </c>
      <c r="AS7" s="73">
        <v>11.292832470486999</v>
      </c>
      <c r="AT7" s="73">
        <v>6.0484507085952597</v>
      </c>
      <c r="AU7" s="73">
        <v>14.4396470177957</v>
      </c>
      <c r="AV7" s="73">
        <v>33.883911625214203</v>
      </c>
      <c r="AW7" s="73">
        <v>8.2322413221812507</v>
      </c>
      <c r="AX7" s="73">
        <v>0</v>
      </c>
      <c r="AY7" s="73">
        <v>2.68259760474192</v>
      </c>
      <c r="AZ7" s="73">
        <v>561.02092647676795</v>
      </c>
      <c r="BA7" s="73">
        <v>528.00794512014602</v>
      </c>
      <c r="BB7" s="73">
        <v>33.012981356622902</v>
      </c>
      <c r="BC7" s="73">
        <v>5.7531571840363296E-3</v>
      </c>
      <c r="BD7" s="73">
        <v>6.8562279863754296E-3</v>
      </c>
      <c r="BE7" s="73">
        <v>27.072639560554901</v>
      </c>
      <c r="BF7" s="73">
        <v>8.2557925891631694</v>
      </c>
      <c r="BG7" s="73">
        <v>88.228800129675804</v>
      </c>
      <c r="BH7" s="73">
        <v>22.128340955717899</v>
      </c>
      <c r="BI7" s="73">
        <v>11.7667732874694</v>
      </c>
      <c r="BJ7" s="73">
        <v>220.49923041491999</v>
      </c>
      <c r="BK7" s="73">
        <v>6.8399299537665703</v>
      </c>
      <c r="BL7" s="73">
        <v>13.851424268059899</v>
      </c>
      <c r="BM7" s="73">
        <v>65.739176543924302</v>
      </c>
      <c r="BN7" s="73">
        <v>9.1039063593313402E-2</v>
      </c>
      <c r="BO7" s="73">
        <v>287.28968027645902</v>
      </c>
      <c r="BP7" s="73">
        <v>0.133384554228277</v>
      </c>
      <c r="BQ7" s="73">
        <v>7.0386019053546898</v>
      </c>
      <c r="BR7" s="73">
        <v>0.42634521041573498</v>
      </c>
      <c r="BS7" s="73">
        <v>5.7026025817275201</v>
      </c>
      <c r="BT7" s="73">
        <v>0</v>
      </c>
      <c r="BU7" s="73">
        <v>0.24804555140131199</v>
      </c>
      <c r="BV7" s="73">
        <v>372.49204853991102</v>
      </c>
      <c r="BW7" s="73">
        <v>5.8883023753641099</v>
      </c>
      <c r="BX7" s="39"/>
      <c r="BY7" s="66">
        <f t="shared" si="0"/>
        <v>-1.2521236949590731E-3</v>
      </c>
      <c r="BZ7" s="66">
        <f t="shared" si="1"/>
        <v>-8.9757218479693157E-4</v>
      </c>
      <c r="CA7" s="66">
        <f t="shared" si="2"/>
        <v>-9.9515100814053415E-4</v>
      </c>
      <c r="CB7" s="66">
        <f t="shared" si="3"/>
        <v>0.14713350554829269</v>
      </c>
      <c r="CC7" s="66">
        <f t="shared" si="4"/>
        <v>-1.5776607001754947E-3</v>
      </c>
      <c r="CD7" s="66">
        <f t="shared" si="5"/>
        <v>-1.8661836686670178E-7</v>
      </c>
      <c r="CE7" s="66">
        <f t="shared" si="6"/>
        <v>-2.2682164289695231E-3</v>
      </c>
      <c r="CF7" s="66">
        <f t="shared" si="7"/>
        <v>-3.6886176016087215E-3</v>
      </c>
      <c r="CG7" s="90"/>
      <c r="CH7" s="73">
        <f t="shared" si="8"/>
        <v>-2.1380919827602156</v>
      </c>
      <c r="CI7" s="73">
        <f t="shared" si="9"/>
        <v>-5.3613540956121142E-5</v>
      </c>
    </row>
    <row r="8" spans="1:87" x14ac:dyDescent="0.25">
      <c r="A8" s="90" t="s">
        <v>171</v>
      </c>
      <c r="B8" s="73">
        <v>1077.9003310999999</v>
      </c>
      <c r="C8" s="73">
        <v>96.23592017</v>
      </c>
      <c r="D8" s="73">
        <v>2419.3648629999998</v>
      </c>
      <c r="E8" s="73">
        <v>224.99553460000001</v>
      </c>
      <c r="F8" s="73">
        <v>231.70278058</v>
      </c>
      <c r="G8" s="73">
        <v>465.84762346999997</v>
      </c>
      <c r="H8" s="73">
        <v>120.50180184</v>
      </c>
      <c r="I8" s="73"/>
      <c r="J8" s="73"/>
      <c r="K8" s="73" t="s">
        <v>171</v>
      </c>
      <c r="L8" s="73">
        <v>0</v>
      </c>
      <c r="M8" s="73">
        <v>0</v>
      </c>
      <c r="N8" s="73">
        <v>3.1358411271450802E-2</v>
      </c>
      <c r="O8" s="73">
        <v>3.1358411271450802E-2</v>
      </c>
      <c r="P8" s="73">
        <v>1.26385804139436E-2</v>
      </c>
      <c r="Q8" s="73">
        <v>0</v>
      </c>
      <c r="R8" s="73">
        <v>4.5457279747317498</v>
      </c>
      <c r="S8" s="73">
        <v>361.89367250602498</v>
      </c>
      <c r="T8" s="73">
        <v>1076.90015743205</v>
      </c>
      <c r="U8" s="73">
        <v>5.6646985638587797</v>
      </c>
      <c r="V8" s="73">
        <v>16.1871593519535</v>
      </c>
      <c r="W8" s="73">
        <v>0.33448613032708902</v>
      </c>
      <c r="X8" s="73">
        <v>0</v>
      </c>
      <c r="Y8" s="73">
        <v>0</v>
      </c>
      <c r="Z8" s="73">
        <v>101.770055038197</v>
      </c>
      <c r="AA8" s="73">
        <v>101.770055038197</v>
      </c>
      <c r="AB8" s="73">
        <v>0</v>
      </c>
      <c r="AC8" s="73">
        <v>0</v>
      </c>
      <c r="AD8" s="73">
        <v>0.32627614957633799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96.1973425172704</v>
      </c>
      <c r="AK8" s="73">
        <v>0</v>
      </c>
      <c r="AL8" s="73">
        <v>136.567470270782</v>
      </c>
      <c r="AM8" s="73">
        <v>2173.8984248229299</v>
      </c>
      <c r="AN8" s="73">
        <v>241.544184162569</v>
      </c>
      <c r="AO8" s="73">
        <v>2415.4426089855001</v>
      </c>
      <c r="AP8" s="73">
        <v>0</v>
      </c>
      <c r="AQ8" s="73">
        <v>1.4499056622037401</v>
      </c>
      <c r="AR8" s="73">
        <v>2.66442072336844</v>
      </c>
      <c r="AS8" s="73">
        <v>3.0287596160905399</v>
      </c>
      <c r="AT8" s="73">
        <v>3.25702525942337</v>
      </c>
      <c r="AU8" s="73">
        <v>14.057334440792101</v>
      </c>
      <c r="AV8" s="73">
        <v>12.1984677411884</v>
      </c>
      <c r="AW8" s="73">
        <v>4.2352187099544096</v>
      </c>
      <c r="AX8" s="73">
        <v>0</v>
      </c>
      <c r="AY8" s="73">
        <v>2.0889708838880701</v>
      </c>
      <c r="AZ8" s="73">
        <v>236.50660508427501</v>
      </c>
      <c r="BA8" s="73">
        <v>231.43096567199501</v>
      </c>
      <c r="BB8" s="73">
        <v>5.0756394122801201</v>
      </c>
      <c r="BC8" s="73">
        <v>0</v>
      </c>
      <c r="BD8" s="73">
        <v>4.0952480585547402E-2</v>
      </c>
      <c r="BE8" s="73">
        <v>31.979937367097101</v>
      </c>
      <c r="BF8" s="73">
        <v>0.55217769253239601</v>
      </c>
      <c r="BG8" s="73">
        <v>32.268146173051697</v>
      </c>
      <c r="BH8" s="73">
        <v>13.067474017416499</v>
      </c>
      <c r="BI8" s="73">
        <v>4.9669351297034101</v>
      </c>
      <c r="BJ8" s="73">
        <v>80.652700534290005</v>
      </c>
      <c r="BK8" s="73">
        <v>3.04171535587315</v>
      </c>
      <c r="BL8" s="73">
        <v>8.7683623282351402</v>
      </c>
      <c r="BM8" s="73">
        <v>20.469032674217502</v>
      </c>
      <c r="BN8" s="73">
        <v>0.16380951625081899</v>
      </c>
      <c r="BO8" s="73">
        <v>464.89612416430998</v>
      </c>
      <c r="BP8" s="73">
        <v>6.1132397813328798E-2</v>
      </c>
      <c r="BQ8" s="73">
        <v>0</v>
      </c>
      <c r="BR8" s="73">
        <v>0</v>
      </c>
      <c r="BS8" s="73">
        <v>5.7882558137960401E-2</v>
      </c>
      <c r="BT8" s="73">
        <v>0</v>
      </c>
      <c r="BU8" s="73">
        <v>1.24288094859966E-2</v>
      </c>
      <c r="BV8" s="73">
        <v>120.379924731559</v>
      </c>
      <c r="BW8" s="73">
        <v>0.105757128543759</v>
      </c>
      <c r="BX8" s="39"/>
      <c r="BY8" s="66">
        <f t="shared" si="0"/>
        <v>-9.2789067698790541E-4</v>
      </c>
      <c r="BZ8" s="66">
        <f t="shared" si="1"/>
        <v>-4.0086542178277204E-4</v>
      </c>
      <c r="CA8" s="66">
        <f t="shared" si="2"/>
        <v>-1.6211916087911233E-3</v>
      </c>
      <c r="CB8" s="66">
        <f t="shared" si="3"/>
        <v>5.1161328622541448E-2</v>
      </c>
      <c r="CC8" s="66">
        <f t="shared" si="4"/>
        <v>-1.1731188867245147E-3</v>
      </c>
      <c r="CD8" s="66">
        <f t="shared" si="5"/>
        <v>-2.0425118810362846E-3</v>
      </c>
      <c r="CE8" s="66">
        <f t="shared" si="6"/>
        <v>-1.0114131621270202E-3</v>
      </c>
      <c r="CF8" s="66" t="str">
        <f t="shared" si="7"/>
        <v/>
      </c>
      <c r="CG8" s="90"/>
      <c r="CH8" s="73">
        <f t="shared" si="8"/>
        <v>-3.9222540144996856</v>
      </c>
      <c r="CI8" s="73">
        <f t="shared" si="9"/>
        <v>-0.95149930568999253</v>
      </c>
    </row>
    <row r="9" spans="1:87" x14ac:dyDescent="0.25">
      <c r="A9" s="90" t="s">
        <v>172</v>
      </c>
      <c r="B9" s="73">
        <v>761.57813190000002</v>
      </c>
      <c r="C9" s="73">
        <v>69.916137789999993</v>
      </c>
      <c r="D9" s="73">
        <v>634.54679196999996</v>
      </c>
      <c r="E9" s="73">
        <v>192.64692398</v>
      </c>
      <c r="F9" s="73">
        <v>169.95259375000001</v>
      </c>
      <c r="G9" s="73">
        <v>92.214168959999995</v>
      </c>
      <c r="H9" s="73">
        <v>129.3050958</v>
      </c>
      <c r="I9" s="73"/>
      <c r="J9" s="73"/>
      <c r="K9" s="73" t="s">
        <v>172</v>
      </c>
      <c r="L9" s="73">
        <v>0</v>
      </c>
      <c r="M9" s="73">
        <v>0</v>
      </c>
      <c r="N9" s="73">
        <v>0.25562236536331301</v>
      </c>
      <c r="O9" s="73">
        <v>0.25562236536331301</v>
      </c>
      <c r="P9" s="73">
        <v>0.10302518963733499</v>
      </c>
      <c r="Q9" s="73">
        <v>0</v>
      </c>
      <c r="R9" s="73">
        <v>0.937128941000126</v>
      </c>
      <c r="S9" s="73">
        <v>766.36156324779199</v>
      </c>
      <c r="T9" s="73">
        <v>760.47446591158302</v>
      </c>
      <c r="U9" s="73">
        <v>5.3679676027373198</v>
      </c>
      <c r="V9" s="73">
        <v>119.711276221864</v>
      </c>
      <c r="W9" s="73">
        <v>2.7266058254183898</v>
      </c>
      <c r="X9" s="73">
        <v>0</v>
      </c>
      <c r="Y9" s="73">
        <v>0</v>
      </c>
      <c r="Z9" s="73">
        <v>55.3970552244487</v>
      </c>
      <c r="AA9" s="73">
        <v>55.3970552244487</v>
      </c>
      <c r="AB9" s="73">
        <v>0</v>
      </c>
      <c r="AC9" s="73">
        <v>0</v>
      </c>
      <c r="AD9" s="73">
        <v>2.6596823409081201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69.897337160467899</v>
      </c>
      <c r="AK9" s="73">
        <v>0</v>
      </c>
      <c r="AL9" s="73">
        <v>248.83399677607099</v>
      </c>
      <c r="AM9" s="73">
        <v>570.84656803194503</v>
      </c>
      <c r="AN9" s="73">
        <v>63.427364451182498</v>
      </c>
      <c r="AO9" s="73">
        <v>634.27393248312706</v>
      </c>
      <c r="AP9" s="73">
        <v>0</v>
      </c>
      <c r="AQ9" s="73">
        <v>10.511281022875099</v>
      </c>
      <c r="AR9" s="73">
        <v>1.3591737226012299</v>
      </c>
      <c r="AS9" s="73">
        <v>24.560942513170499</v>
      </c>
      <c r="AT9" s="73">
        <v>1.8337841806863999</v>
      </c>
      <c r="AU9" s="73">
        <v>4.8051940568572</v>
      </c>
      <c r="AV9" s="73">
        <v>11.6139646044853</v>
      </c>
      <c r="AW9" s="73">
        <v>2.71671502644995</v>
      </c>
      <c r="AX9" s="73">
        <v>0</v>
      </c>
      <c r="AY9" s="73">
        <v>0.63961751266169498</v>
      </c>
      <c r="AZ9" s="73">
        <v>193.500732895548</v>
      </c>
      <c r="BA9" s="73">
        <v>169.80701515157099</v>
      </c>
      <c r="BB9" s="73">
        <v>23.693717743977199</v>
      </c>
      <c r="BC9" s="73">
        <v>0</v>
      </c>
      <c r="BD9" s="73">
        <v>0</v>
      </c>
      <c r="BE9" s="73">
        <v>5.0598840586098701</v>
      </c>
      <c r="BF9" s="73">
        <v>0</v>
      </c>
      <c r="BG9" s="73">
        <v>31.191311598295801</v>
      </c>
      <c r="BH9" s="73">
        <v>7.7596228926844999</v>
      </c>
      <c r="BI9" s="73">
        <v>4.1599725252511801</v>
      </c>
      <c r="BJ9" s="73">
        <v>77.952807553806494</v>
      </c>
      <c r="BK9" s="73">
        <v>25.1784615628182</v>
      </c>
      <c r="BL9" s="73">
        <v>4.2448692027866404</v>
      </c>
      <c r="BM9" s="73">
        <v>16.4700982163946</v>
      </c>
      <c r="BN9" s="73">
        <v>0</v>
      </c>
      <c r="BO9" s="73">
        <v>92.089254562189595</v>
      </c>
      <c r="BP9" s="73">
        <v>0.49832970914727898</v>
      </c>
      <c r="BQ9" s="73">
        <v>0</v>
      </c>
      <c r="BR9" s="73">
        <v>0</v>
      </c>
      <c r="BS9" s="73">
        <v>0.47183785030013298</v>
      </c>
      <c r="BT9" s="73">
        <v>0</v>
      </c>
      <c r="BU9" s="73">
        <v>0.101314912977529</v>
      </c>
      <c r="BV9" s="73">
        <v>129.12022467545199</v>
      </c>
      <c r="BW9" s="73">
        <v>0.86209493576599205</v>
      </c>
      <c r="BX9" s="39"/>
      <c r="BY9" s="66">
        <f t="shared" si="0"/>
        <v>-1.4491828772230429E-3</v>
      </c>
      <c r="BZ9" s="66">
        <f t="shared" si="1"/>
        <v>-2.6890257566234777E-4</v>
      </c>
      <c r="CA9" s="66">
        <f t="shared" si="2"/>
        <v>-4.3000688101469986E-4</v>
      </c>
      <c r="CB9" s="66">
        <f t="shared" si="3"/>
        <v>4.4319883126534669E-3</v>
      </c>
      <c r="CC9" s="66">
        <f t="shared" si="4"/>
        <v>-8.5658356378577865E-4</v>
      </c>
      <c r="CD9" s="66">
        <f t="shared" si="5"/>
        <v>-1.3546117610687856E-3</v>
      </c>
      <c r="CE9" s="66">
        <f t="shared" si="6"/>
        <v>-1.4297280660458731E-3</v>
      </c>
      <c r="CF9" s="66" t="str">
        <f t="shared" si="7"/>
        <v/>
      </c>
      <c r="CG9" s="90"/>
      <c r="CH9" s="73">
        <f t="shared" si="8"/>
        <v>-0.27285948687290329</v>
      </c>
      <c r="CI9" s="73">
        <f t="shared" si="9"/>
        <v>-0.12491439781040015</v>
      </c>
    </row>
    <row r="10" spans="1:87" x14ac:dyDescent="0.25">
      <c r="A10" s="90" t="s">
        <v>173</v>
      </c>
      <c r="B10" s="73">
        <v>251.11119986</v>
      </c>
      <c r="C10" s="73">
        <v>1.5078534699999999</v>
      </c>
      <c r="D10" s="73">
        <v>10.77031809</v>
      </c>
      <c r="E10" s="73">
        <v>28.022327449999999</v>
      </c>
      <c r="F10" s="73">
        <v>25.14539074</v>
      </c>
      <c r="G10" s="73"/>
      <c r="H10" s="73">
        <v>23.992502559999998</v>
      </c>
      <c r="I10" s="73"/>
      <c r="J10" s="73"/>
      <c r="K10" s="73" t="s">
        <v>173</v>
      </c>
      <c r="L10" s="73">
        <v>0</v>
      </c>
      <c r="M10" s="73">
        <v>0.155401954403457</v>
      </c>
      <c r="N10" s="73">
        <v>3.1078613141619301E-2</v>
      </c>
      <c r="O10" s="73">
        <v>3.1078613141619301E-2</v>
      </c>
      <c r="P10" s="73">
        <v>1.4977798244018599E-2</v>
      </c>
      <c r="Q10" s="73">
        <v>0.111005800180338</v>
      </c>
      <c r="R10" s="73">
        <v>4.7355019901364898E-2</v>
      </c>
      <c r="S10" s="73">
        <v>30.4373663339892</v>
      </c>
      <c r="T10" s="73">
        <v>250.63730462915399</v>
      </c>
      <c r="U10" s="73">
        <v>0</v>
      </c>
      <c r="V10" s="73">
        <v>0</v>
      </c>
      <c r="W10" s="73">
        <v>0</v>
      </c>
      <c r="X10" s="73">
        <v>0.40699651628234701</v>
      </c>
      <c r="Y10" s="73">
        <v>0</v>
      </c>
      <c r="Z10" s="73">
        <v>13.400600374358</v>
      </c>
      <c r="AA10" s="73">
        <v>13.400600374358</v>
      </c>
      <c r="AB10" s="73">
        <v>0</v>
      </c>
      <c r="AC10" s="73">
        <v>0</v>
      </c>
      <c r="AD10" s="73">
        <v>0</v>
      </c>
      <c r="AE10" s="73">
        <v>0</v>
      </c>
      <c r="AF10" s="73">
        <v>3.1800136264267702</v>
      </c>
      <c r="AG10" s="73">
        <v>2.8504388461008501E-2</v>
      </c>
      <c r="AH10" s="73">
        <v>3.25599926422943</v>
      </c>
      <c r="AI10" s="73">
        <v>1.9240925479587799E-2</v>
      </c>
      <c r="AJ10" s="73">
        <v>1.50547308432128</v>
      </c>
      <c r="AK10" s="73">
        <v>0</v>
      </c>
      <c r="AL10" s="73">
        <v>24.222332049140999</v>
      </c>
      <c r="AM10" s="73">
        <v>9.6808268545004594</v>
      </c>
      <c r="AN10" s="73">
        <v>1.07564668683895</v>
      </c>
      <c r="AO10" s="73">
        <v>10.7564735413394</v>
      </c>
      <c r="AP10" s="73">
        <v>0</v>
      </c>
      <c r="AQ10" s="73">
        <v>1.0244847941709699E-2</v>
      </c>
      <c r="AR10" s="73">
        <v>7.1987354288265304E-2</v>
      </c>
      <c r="AS10" s="73">
        <v>0.91544005258023298</v>
      </c>
      <c r="AT10" s="73">
        <v>0.187533336640266</v>
      </c>
      <c r="AU10" s="73">
        <v>0.75210216218301595</v>
      </c>
      <c r="AV10" s="73">
        <v>0.75047354178034198</v>
      </c>
      <c r="AW10" s="73">
        <v>0.122619883485727</v>
      </c>
      <c r="AX10" s="73">
        <v>0</v>
      </c>
      <c r="AY10" s="73">
        <v>0.479065725293077</v>
      </c>
      <c r="AZ10" s="73">
        <v>27.9665716764496</v>
      </c>
      <c r="BA10" s="73">
        <v>25.095755139580099</v>
      </c>
      <c r="BB10" s="73">
        <v>2.87081653686954</v>
      </c>
      <c r="BC10" s="73">
        <v>3.2751830111829301E-3</v>
      </c>
      <c r="BD10" s="73">
        <v>5.4585712947193498E-4</v>
      </c>
      <c r="BE10" s="73">
        <v>0.64236318942663295</v>
      </c>
      <c r="BF10" s="73">
        <v>4.6998843675765896</v>
      </c>
      <c r="BG10" s="73">
        <v>1.6481459680219499</v>
      </c>
      <c r="BH10" s="73">
        <v>0.50828471590689905</v>
      </c>
      <c r="BI10" s="73">
        <v>0.232960190038415</v>
      </c>
      <c r="BJ10" s="73">
        <v>4.1202395321792098</v>
      </c>
      <c r="BK10" s="73">
        <v>0</v>
      </c>
      <c r="BL10" s="73">
        <v>0.227676912647365</v>
      </c>
      <c r="BM10" s="73">
        <v>10.647869398193301</v>
      </c>
      <c r="BN10" s="73">
        <v>7.2782177835833105E-4</v>
      </c>
      <c r="BO10" s="73">
        <v>0</v>
      </c>
      <c r="BP10" s="73">
        <v>0</v>
      </c>
      <c r="BQ10" s="73">
        <v>0</v>
      </c>
      <c r="BR10" s="73">
        <v>0.242710830798128</v>
      </c>
      <c r="BS10" s="73">
        <v>2.1745989906226302</v>
      </c>
      <c r="BT10" s="73">
        <v>0</v>
      </c>
      <c r="BU10" s="73">
        <v>0.125771780426264</v>
      </c>
      <c r="BV10" s="73">
        <v>23.9515020640773</v>
      </c>
      <c r="BW10" s="73">
        <v>0.10797995766409201</v>
      </c>
      <c r="BX10" s="39"/>
      <c r="BY10" s="66">
        <f t="shared" si="0"/>
        <v>-1.8871927301937084E-3</v>
      </c>
      <c r="BZ10" s="66">
        <f t="shared" si="1"/>
        <v>-1.578658487763999E-3</v>
      </c>
      <c r="CA10" s="66">
        <f t="shared" si="2"/>
        <v>-1.2854354481372846E-3</v>
      </c>
      <c r="CB10" s="66">
        <f t="shared" si="3"/>
        <v>-1.9896910294079947E-3</v>
      </c>
      <c r="CC10" s="66">
        <f t="shared" si="4"/>
        <v>-1.9739442879661844E-3</v>
      </c>
      <c r="CD10" s="66" t="str">
        <f t="shared" si="5"/>
        <v/>
      </c>
      <c r="CE10" s="66">
        <f t="shared" si="6"/>
        <v>-1.7088878419483572E-3</v>
      </c>
      <c r="CF10" s="66" t="str">
        <f t="shared" si="7"/>
        <v/>
      </c>
      <c r="CG10" s="90"/>
      <c r="CH10" s="73">
        <f t="shared" si="8"/>
        <v>-1.3844548660600253E-2</v>
      </c>
      <c r="CI10" s="73">
        <f t="shared" si="9"/>
        <v>0</v>
      </c>
    </row>
    <row r="11" spans="1:87" x14ac:dyDescent="0.25">
      <c r="A11" s="90" t="s">
        <v>174</v>
      </c>
      <c r="B11" s="73">
        <v>21363.820024000001</v>
      </c>
      <c r="C11" s="73">
        <v>2689.4909696999998</v>
      </c>
      <c r="D11" s="73">
        <v>23415.165013999998</v>
      </c>
      <c r="E11" s="73">
        <v>6328.2951524</v>
      </c>
      <c r="F11" s="73">
        <v>6115.8755246999999</v>
      </c>
      <c r="G11" s="73">
        <v>8940.5323742</v>
      </c>
      <c r="H11" s="73">
        <v>2150.6126465000002</v>
      </c>
      <c r="I11" s="73">
        <v>18.22263581</v>
      </c>
      <c r="J11" s="73"/>
      <c r="K11" s="73" t="s">
        <v>174</v>
      </c>
      <c r="L11" s="73">
        <v>0</v>
      </c>
      <c r="M11" s="73">
        <v>4.6561653884065102</v>
      </c>
      <c r="N11" s="73">
        <v>2.14969679952813</v>
      </c>
      <c r="O11" s="73">
        <v>2.14969679952813</v>
      </c>
      <c r="P11" s="73">
        <v>0.93987084427538703</v>
      </c>
      <c r="Q11" s="73">
        <v>3.3259838749616901</v>
      </c>
      <c r="R11" s="73">
        <v>50.1807013780369</v>
      </c>
      <c r="S11" s="73">
        <v>6717.7659595203704</v>
      </c>
      <c r="T11" s="73">
        <v>21343.357748173999</v>
      </c>
      <c r="U11" s="73">
        <v>82.681363181485295</v>
      </c>
      <c r="V11" s="73">
        <v>585.62648941394502</v>
      </c>
      <c r="W11" s="73">
        <v>13.6767433410563</v>
      </c>
      <c r="X11" s="73">
        <v>12.1943865767616</v>
      </c>
      <c r="Y11" s="73">
        <v>0</v>
      </c>
      <c r="Z11" s="73">
        <v>1368.8021633527301</v>
      </c>
      <c r="AA11" s="73">
        <v>1368.8021633527301</v>
      </c>
      <c r="AB11" s="73">
        <v>18.2204487166542</v>
      </c>
      <c r="AC11" s="73">
        <v>0</v>
      </c>
      <c r="AD11" s="73">
        <v>12.858341390389199</v>
      </c>
      <c r="AE11" s="73">
        <v>0</v>
      </c>
      <c r="AF11" s="73">
        <v>95.279960603056296</v>
      </c>
      <c r="AG11" s="73">
        <v>0.85405413793323204</v>
      </c>
      <c r="AH11" s="73">
        <v>97.556622554033794</v>
      </c>
      <c r="AI11" s="73">
        <v>0.57644829132714503</v>
      </c>
      <c r="AJ11" s="73">
        <v>2687.7972116358301</v>
      </c>
      <c r="AK11" s="73">
        <v>0</v>
      </c>
      <c r="AL11" s="73">
        <v>2742.1490526212401</v>
      </c>
      <c r="AM11" s="73">
        <v>21051.1405063893</v>
      </c>
      <c r="AN11" s="73">
        <v>2339.0158314621599</v>
      </c>
      <c r="AO11" s="73">
        <v>23390.1563378514</v>
      </c>
      <c r="AP11" s="73">
        <v>0</v>
      </c>
      <c r="AQ11" s="73">
        <v>51.609229864146599</v>
      </c>
      <c r="AR11" s="73">
        <v>61.479427839364597</v>
      </c>
      <c r="AS11" s="73">
        <v>148.115801680479</v>
      </c>
      <c r="AT11" s="73">
        <v>72.046789933244</v>
      </c>
      <c r="AU11" s="73">
        <v>186.55634886187599</v>
      </c>
      <c r="AV11" s="73">
        <v>372.22324397926502</v>
      </c>
      <c r="AW11" s="73">
        <v>94.368583381336705</v>
      </c>
      <c r="AX11" s="73">
        <v>0</v>
      </c>
      <c r="AY11" s="73">
        <v>38.217571030701102</v>
      </c>
      <c r="AZ11" s="73">
        <v>6326.33777252856</v>
      </c>
      <c r="BA11" s="73">
        <v>6112.6762179798998</v>
      </c>
      <c r="BB11" s="73">
        <v>213.661554548661</v>
      </c>
      <c r="BC11" s="73">
        <v>9.9755202688917702E-2</v>
      </c>
      <c r="BD11" s="73">
        <v>0.20413777166938599</v>
      </c>
      <c r="BE11" s="73">
        <v>399.13959848715501</v>
      </c>
      <c r="BF11" s="73">
        <v>144.618184190823</v>
      </c>
      <c r="BG11" s="73">
        <v>957.92647402426098</v>
      </c>
      <c r="BH11" s="73">
        <v>254.795724378963</v>
      </c>
      <c r="BI11" s="73">
        <v>129.61063389263401</v>
      </c>
      <c r="BJ11" s="73">
        <v>2394.0852206744999</v>
      </c>
      <c r="BK11" s="73">
        <v>118.828005282218</v>
      </c>
      <c r="BL11" s="73">
        <v>166.59366996233399</v>
      </c>
      <c r="BM11" s="73">
        <v>839.05744385199205</v>
      </c>
      <c r="BN11" s="73">
        <v>1.65341051708438</v>
      </c>
      <c r="BO11" s="73">
        <v>8929.4740390460593</v>
      </c>
      <c r="BP11" s="73">
        <v>2.3754624823313999</v>
      </c>
      <c r="BQ11" s="73">
        <v>80.490989201320502</v>
      </c>
      <c r="BR11" s="73">
        <v>7.27218668749373</v>
      </c>
      <c r="BS11" s="73">
        <v>69.093024716488401</v>
      </c>
      <c r="BT11" s="73">
        <v>0</v>
      </c>
      <c r="BU11" s="73">
        <v>4.2578228485810099</v>
      </c>
      <c r="BV11" s="73">
        <v>2148.3948821452</v>
      </c>
      <c r="BW11" s="73">
        <v>11.8748011396747</v>
      </c>
      <c r="BX11" s="39"/>
      <c r="BY11" s="66">
        <f t="shared" si="0"/>
        <v>-9.5780042160128304E-4</v>
      </c>
      <c r="BZ11" s="66">
        <f t="shared" si="1"/>
        <v>-6.2976900954557697E-4</v>
      </c>
      <c r="CA11" s="66">
        <f t="shared" si="2"/>
        <v>-1.0680546617393217E-3</v>
      </c>
      <c r="CB11" s="66">
        <f t="shared" si="3"/>
        <v>-3.0930603334733701E-4</v>
      </c>
      <c r="CC11" s="66">
        <f t="shared" si="4"/>
        <v>-5.2311508093635928E-4</v>
      </c>
      <c r="CD11" s="66">
        <f t="shared" si="5"/>
        <v>-1.236876585319707E-3</v>
      </c>
      <c r="CE11" s="66">
        <f t="shared" si="6"/>
        <v>-1.0312244552311749E-3</v>
      </c>
      <c r="CF11" s="66">
        <f t="shared" si="7"/>
        <v>-1.2002069122182032E-4</v>
      </c>
      <c r="CG11" s="90"/>
      <c r="CH11" s="73">
        <f t="shared" si="8"/>
        <v>-25.00867614859817</v>
      </c>
      <c r="CI11" s="73">
        <f t="shared" si="9"/>
        <v>-11.058335153940789</v>
      </c>
    </row>
    <row r="12" spans="1:87" x14ac:dyDescent="0.25">
      <c r="A12" s="90" t="s">
        <v>175</v>
      </c>
      <c r="B12" s="73">
        <v>9668.5219472999997</v>
      </c>
      <c r="C12" s="73">
        <v>1390.065507</v>
      </c>
      <c r="D12" s="73">
        <v>7539.2064389999996</v>
      </c>
      <c r="E12" s="73">
        <v>2405.4947308000001</v>
      </c>
      <c r="F12" s="73">
        <v>2239.0584094000001</v>
      </c>
      <c r="G12" s="73">
        <v>3246.6513378999998</v>
      </c>
      <c r="H12" s="73">
        <v>1050.7977905</v>
      </c>
      <c r="I12" s="73">
        <v>27.106046030000002</v>
      </c>
      <c r="J12" s="73"/>
      <c r="K12" s="73" t="s">
        <v>175</v>
      </c>
      <c r="L12" s="73">
        <v>0</v>
      </c>
      <c r="M12" s="73">
        <v>2.4602124257767599</v>
      </c>
      <c r="N12" s="73">
        <v>1.44360447409867</v>
      </c>
      <c r="O12" s="73">
        <v>1.44360447409867</v>
      </c>
      <c r="P12" s="73">
        <v>0.62064344505696101</v>
      </c>
      <c r="Q12" s="73">
        <v>1.7573691482826601</v>
      </c>
      <c r="R12" s="73">
        <v>9.2894664759643799</v>
      </c>
      <c r="S12" s="73">
        <v>3581.50292315754</v>
      </c>
      <c r="T12" s="73">
        <v>9664.4129704761508</v>
      </c>
      <c r="U12" s="73">
        <v>19.983092176532001</v>
      </c>
      <c r="V12" s="73">
        <v>445.44338723855401</v>
      </c>
      <c r="W12" s="73">
        <v>10.1502042932148</v>
      </c>
      <c r="X12" s="73">
        <v>6.4432540181090898</v>
      </c>
      <c r="Y12" s="73">
        <v>0</v>
      </c>
      <c r="Z12" s="73">
        <v>503.593645369608</v>
      </c>
      <c r="AA12" s="73">
        <v>503.593645369608</v>
      </c>
      <c r="AB12" s="73">
        <v>27.142082196244399</v>
      </c>
      <c r="AC12" s="73">
        <v>0</v>
      </c>
      <c r="AD12" s="73">
        <v>10.918866638070501</v>
      </c>
      <c r="AE12" s="73">
        <v>0</v>
      </c>
      <c r="AF12" s="73">
        <v>50.343854868397301</v>
      </c>
      <c r="AG12" s="73">
        <v>0.45125879057965101</v>
      </c>
      <c r="AH12" s="73">
        <v>51.546746277722796</v>
      </c>
      <c r="AI12" s="73">
        <v>0.304585179539409</v>
      </c>
      <c r="AJ12" s="73">
        <v>1390.20740726281</v>
      </c>
      <c r="AK12" s="73">
        <v>0</v>
      </c>
      <c r="AL12" s="73">
        <v>1500.0414084654601</v>
      </c>
      <c r="AM12" s="73">
        <v>6777.2049510645402</v>
      </c>
      <c r="AN12" s="73">
        <v>753.02267481879301</v>
      </c>
      <c r="AO12" s="73">
        <v>7530.2276258833299</v>
      </c>
      <c r="AP12" s="73">
        <v>0</v>
      </c>
      <c r="AQ12" s="73">
        <v>40.271243933007</v>
      </c>
      <c r="AR12" s="73">
        <v>24.7034368478323</v>
      </c>
      <c r="AS12" s="73">
        <v>155.188262222334</v>
      </c>
      <c r="AT12" s="73">
        <v>27.0167150291946</v>
      </c>
      <c r="AU12" s="73">
        <v>59.429762525873997</v>
      </c>
      <c r="AV12" s="73">
        <v>138.27420010444499</v>
      </c>
      <c r="AW12" s="73">
        <v>34.805000168531201</v>
      </c>
      <c r="AX12" s="73">
        <v>0</v>
      </c>
      <c r="AY12" s="73">
        <v>12.8720018528495</v>
      </c>
      <c r="AZ12" s="73">
        <v>2405.5853101654102</v>
      </c>
      <c r="BA12" s="73">
        <v>2239.0877089217402</v>
      </c>
      <c r="BB12" s="73">
        <v>166.497601243671</v>
      </c>
      <c r="BC12" s="73">
        <v>3.66101433555448E-2</v>
      </c>
      <c r="BD12" s="73">
        <v>5.1191011800239203E-2</v>
      </c>
      <c r="BE12" s="73">
        <v>153.652872870344</v>
      </c>
      <c r="BF12" s="73">
        <v>52.535508380319101</v>
      </c>
      <c r="BG12" s="73">
        <v>350.99060282715197</v>
      </c>
      <c r="BH12" s="73">
        <v>88.466556116051294</v>
      </c>
      <c r="BI12" s="73">
        <v>46.779790906384001</v>
      </c>
      <c r="BJ12" s="73">
        <v>877.18147829787699</v>
      </c>
      <c r="BK12" s="73">
        <v>98.528424745534295</v>
      </c>
      <c r="BL12" s="73">
        <v>61.8596939080319</v>
      </c>
      <c r="BM12" s="73">
        <v>309.73787217714403</v>
      </c>
      <c r="BN12" s="73">
        <v>0.69441575455943405</v>
      </c>
      <c r="BO12" s="73">
        <v>3241.39998836841</v>
      </c>
      <c r="BP12" s="73">
        <v>1.8551040761527799</v>
      </c>
      <c r="BQ12" s="73">
        <v>73.255664179191598</v>
      </c>
      <c r="BR12" s="73">
        <v>3.84242778139365</v>
      </c>
      <c r="BS12" s="73">
        <v>48.857249196023098</v>
      </c>
      <c r="BT12" s="73">
        <v>0</v>
      </c>
      <c r="BU12" s="73">
        <v>2.4387524174678799</v>
      </c>
      <c r="BV12" s="73">
        <v>1050.3013708987</v>
      </c>
      <c r="BW12" s="73">
        <v>36.511318010690999</v>
      </c>
      <c r="BX12" s="39"/>
      <c r="BY12" s="66">
        <f t="shared" si="0"/>
        <v>-4.249850024901059E-4</v>
      </c>
      <c r="BZ12" s="66">
        <f t="shared" si="1"/>
        <v>1.0208170916792672E-4</v>
      </c>
      <c r="CA12" s="66">
        <f t="shared" si="2"/>
        <v>-1.1909493644082583E-3</v>
      </c>
      <c r="CB12" s="66">
        <f t="shared" si="3"/>
        <v>3.7655191778365498E-5</v>
      </c>
      <c r="CC12" s="66">
        <f t="shared" si="4"/>
        <v>1.3085644223071943E-5</v>
      </c>
      <c r="CD12" s="66">
        <f t="shared" si="5"/>
        <v>-1.6174664246473866E-3</v>
      </c>
      <c r="CE12" s="66">
        <f t="shared" si="6"/>
        <v>-4.7242162648987451E-4</v>
      </c>
      <c r="CF12" s="66">
        <f t="shared" si="7"/>
        <v>1.3294512303459367E-3</v>
      </c>
      <c r="CG12" s="90"/>
      <c r="CH12" s="73">
        <f t="shared" si="8"/>
        <v>-8.9788131166696985</v>
      </c>
      <c r="CI12" s="73">
        <f t="shared" si="9"/>
        <v>-5.2513495315897671</v>
      </c>
    </row>
    <row r="13" spans="1:87" x14ac:dyDescent="0.25">
      <c r="A13" s="90" t="s">
        <v>176</v>
      </c>
      <c r="B13" s="73">
        <v>1690.8492659999999</v>
      </c>
      <c r="C13" s="73">
        <v>141.74220726999999</v>
      </c>
      <c r="D13" s="73">
        <v>768.62352006000003</v>
      </c>
      <c r="E13" s="73">
        <v>232.40403907000001</v>
      </c>
      <c r="F13" s="73">
        <v>219.51578649000001</v>
      </c>
      <c r="G13" s="73"/>
      <c r="H13" s="73">
        <v>153.26581995000001</v>
      </c>
      <c r="I13" s="73"/>
      <c r="J13" s="73"/>
      <c r="K13" s="73" t="s">
        <v>176</v>
      </c>
      <c r="L13" s="73">
        <v>0</v>
      </c>
      <c r="M13" s="73">
        <v>0.432727434549526</v>
      </c>
      <c r="N13" s="73">
        <v>0.20022215042928401</v>
      </c>
      <c r="O13" s="73">
        <v>0.20022215042928401</v>
      </c>
      <c r="P13" s="73">
        <v>8.7524893025153594E-2</v>
      </c>
      <c r="Q13" s="73">
        <v>0.30910251404641698</v>
      </c>
      <c r="R13" s="73">
        <v>0.54862716149313495</v>
      </c>
      <c r="S13" s="73">
        <v>493.92151962503902</v>
      </c>
      <c r="T13" s="73">
        <v>1685.87680094857</v>
      </c>
      <c r="U13" s="73">
        <v>2.3872787367608499</v>
      </c>
      <c r="V13" s="73">
        <v>53.0500411274326</v>
      </c>
      <c r="W13" s="73">
        <v>1.2125931428846299</v>
      </c>
      <c r="X13" s="73">
        <v>1.1333046609708901</v>
      </c>
      <c r="Y13" s="73">
        <v>0</v>
      </c>
      <c r="Z13" s="73">
        <v>91.205069165611505</v>
      </c>
      <c r="AA13" s="73">
        <v>91.205069165611505</v>
      </c>
      <c r="AB13" s="73">
        <v>0</v>
      </c>
      <c r="AC13" s="73">
        <v>0</v>
      </c>
      <c r="AD13" s="73">
        <v>1.1828273131588301</v>
      </c>
      <c r="AE13" s="73">
        <v>0</v>
      </c>
      <c r="AF13" s="73">
        <v>8.8549935768613608</v>
      </c>
      <c r="AG13" s="73">
        <v>7.9372584822194794E-2</v>
      </c>
      <c r="AH13" s="73">
        <v>9.0665149373167395</v>
      </c>
      <c r="AI13" s="73">
        <v>5.3574130485916097E-2</v>
      </c>
      <c r="AJ13" s="73">
        <v>141.429969617468</v>
      </c>
      <c r="AK13" s="73">
        <v>0</v>
      </c>
      <c r="AL13" s="73">
        <v>206.600214820128</v>
      </c>
      <c r="AM13" s="73">
        <v>690.16604028285099</v>
      </c>
      <c r="AN13" s="73">
        <v>76.685757347398706</v>
      </c>
      <c r="AO13" s="73">
        <v>766.85179763024996</v>
      </c>
      <c r="AP13" s="73">
        <v>0</v>
      </c>
      <c r="AQ13" s="73">
        <v>4.59940285857519</v>
      </c>
      <c r="AR13" s="73">
        <v>1.59797055233864</v>
      </c>
      <c r="AS13" s="73">
        <v>13.1714266223723</v>
      </c>
      <c r="AT13" s="73">
        <v>2.26437409559027</v>
      </c>
      <c r="AU13" s="73">
        <v>6.2461174292875699</v>
      </c>
      <c r="AV13" s="73">
        <v>13.8167470911071</v>
      </c>
      <c r="AW13" s="73">
        <v>3.1685197890627701</v>
      </c>
      <c r="AX13" s="73">
        <v>0</v>
      </c>
      <c r="AY13" s="73">
        <v>1.28583020279238</v>
      </c>
      <c r="AZ13" s="73">
        <v>231.796619085869</v>
      </c>
      <c r="BA13" s="73">
        <v>218.949059310709</v>
      </c>
      <c r="BB13" s="73">
        <v>12.847559775159301</v>
      </c>
      <c r="BC13" s="73">
        <v>3.9273440801415403E-3</v>
      </c>
      <c r="BD13" s="73">
        <v>6.5453891972340602E-4</v>
      </c>
      <c r="BE13" s="73">
        <v>6.3977838974553096</v>
      </c>
      <c r="BF13" s="73">
        <v>5.6357249458087599</v>
      </c>
      <c r="BG13" s="73">
        <v>36.666723639048399</v>
      </c>
      <c r="BH13" s="73">
        <v>9.2396060407690097</v>
      </c>
      <c r="BI13" s="73">
        <v>4.9059907334415502</v>
      </c>
      <c r="BJ13" s="73">
        <v>91.638350168979898</v>
      </c>
      <c r="BK13" s="73">
        <v>11.0269516616152</v>
      </c>
      <c r="BL13" s="73">
        <v>4.9940780717039601</v>
      </c>
      <c r="BM13" s="73">
        <v>31.085788038683699</v>
      </c>
      <c r="BN13" s="73">
        <v>8.7273164038407104E-4</v>
      </c>
      <c r="BO13" s="73">
        <v>0</v>
      </c>
      <c r="BP13" s="73">
        <v>0.221619678284766</v>
      </c>
      <c r="BQ13" s="73">
        <v>0</v>
      </c>
      <c r="BR13" s="73">
        <v>0.67584645625298501</v>
      </c>
      <c r="BS13" s="73">
        <v>6.2650346874929603</v>
      </c>
      <c r="BT13" s="73">
        <v>0</v>
      </c>
      <c r="BU13" s="73">
        <v>0.39528011537319302</v>
      </c>
      <c r="BV13" s="73">
        <v>152.79485130203199</v>
      </c>
      <c r="BW13" s="73">
        <v>0.68407363946525601</v>
      </c>
      <c r="BX13" s="73"/>
      <c r="BY13" s="66">
        <f t="shared" si="0"/>
        <v>-2.9408091847200387E-3</v>
      </c>
      <c r="BZ13" s="66">
        <f t="shared" si="1"/>
        <v>-2.2028558645006825E-3</v>
      </c>
      <c r="CA13" s="66">
        <f t="shared" si="2"/>
        <v>-2.3050588272549443E-3</v>
      </c>
      <c r="CB13" s="66">
        <f t="shared" si="3"/>
        <v>-2.6136378118112595E-3</v>
      </c>
      <c r="CC13" s="66">
        <f t="shared" si="4"/>
        <v>-2.5817149115005644E-3</v>
      </c>
      <c r="CD13" s="66" t="str">
        <f t="shared" si="5"/>
        <v/>
      </c>
      <c r="CE13" s="66">
        <f t="shared" si="6"/>
        <v>-3.0728876674634034E-3</v>
      </c>
      <c r="CF13" s="66" t="str">
        <f t="shared" si="7"/>
        <v/>
      </c>
      <c r="CG13" s="90"/>
      <c r="CH13" s="73">
        <f t="shared" si="8"/>
        <v>-1.7717224297500707</v>
      </c>
      <c r="CI13" s="73">
        <f t="shared" si="9"/>
        <v>0</v>
      </c>
    </row>
    <row r="14" spans="1:87" x14ac:dyDescent="0.25">
      <c r="A14" s="90" t="s">
        <v>177</v>
      </c>
      <c r="B14" s="73">
        <v>6846.2744770999998</v>
      </c>
      <c r="C14" s="73">
        <v>584.45402801</v>
      </c>
      <c r="D14" s="73">
        <v>7027.2147286999998</v>
      </c>
      <c r="E14" s="73">
        <v>2506.0078269999999</v>
      </c>
      <c r="F14" s="73">
        <v>1279.7107997999999</v>
      </c>
      <c r="G14" s="73">
        <v>6772.7596769000002</v>
      </c>
      <c r="H14" s="73">
        <v>896.45781170999999</v>
      </c>
      <c r="I14" s="73">
        <v>62.175397369999999</v>
      </c>
      <c r="J14" s="73"/>
      <c r="K14" s="73" t="s">
        <v>177</v>
      </c>
      <c r="L14" s="73">
        <v>0</v>
      </c>
      <c r="M14" s="73">
        <v>0.80049961401015002</v>
      </c>
      <c r="N14" s="73">
        <v>0.99923915868217605</v>
      </c>
      <c r="O14" s="73">
        <v>0.99923915868217605</v>
      </c>
      <c r="P14" s="73">
        <v>0.415361000271602</v>
      </c>
      <c r="Q14" s="73">
        <v>0.57181785143184505</v>
      </c>
      <c r="R14" s="73">
        <v>3.3203054708605402</v>
      </c>
      <c r="S14" s="73">
        <v>3421.8415666934802</v>
      </c>
      <c r="T14" s="73">
        <v>6836.2265258438301</v>
      </c>
      <c r="U14" s="73">
        <v>17.621823862039999</v>
      </c>
      <c r="V14" s="73">
        <v>392.250831293847</v>
      </c>
      <c r="W14" s="73">
        <v>8.9508106111834103</v>
      </c>
      <c r="X14" s="73">
        <v>2.0965293818534101</v>
      </c>
      <c r="Y14" s="73">
        <v>0</v>
      </c>
      <c r="Z14" s="73">
        <v>571.73030644807102</v>
      </c>
      <c r="AA14" s="73">
        <v>571.73030644807102</v>
      </c>
      <c r="AB14" s="73">
        <v>62.168123885301</v>
      </c>
      <c r="AC14" s="73">
        <v>0</v>
      </c>
      <c r="AD14" s="73">
        <v>9.2177588898211393</v>
      </c>
      <c r="AE14" s="73">
        <v>0</v>
      </c>
      <c r="AF14" s="73">
        <v>16.380937153521302</v>
      </c>
      <c r="AG14" s="73">
        <v>0.14683170909351401</v>
      </c>
      <c r="AH14" s="73">
        <v>16.7726678063637</v>
      </c>
      <c r="AI14" s="73">
        <v>9.9104514541724295E-2</v>
      </c>
      <c r="AJ14" s="73">
        <v>583.96137679457399</v>
      </c>
      <c r="AK14" s="73">
        <v>0</v>
      </c>
      <c r="AL14" s="73">
        <v>1288.3779277838</v>
      </c>
      <c r="AM14" s="73">
        <v>6320.5837252275996</v>
      </c>
      <c r="AN14" s="73">
        <v>702.28717815380503</v>
      </c>
      <c r="AO14" s="73">
        <v>7022.8709033814002</v>
      </c>
      <c r="AP14" s="73">
        <v>0</v>
      </c>
      <c r="AQ14" s="73">
        <v>34.676407648778799</v>
      </c>
      <c r="AR14" s="73">
        <v>23.544757225283298</v>
      </c>
      <c r="AS14" s="73">
        <v>92.218169635788797</v>
      </c>
      <c r="AT14" s="73">
        <v>19.782772121698098</v>
      </c>
      <c r="AU14" s="73">
        <v>28.909593002351201</v>
      </c>
      <c r="AV14" s="73">
        <v>75.535849570130594</v>
      </c>
      <c r="AW14" s="73">
        <v>22.5843565656109</v>
      </c>
      <c r="AX14" s="73">
        <v>0</v>
      </c>
      <c r="AY14" s="73">
        <v>7.0332747072189203</v>
      </c>
      <c r="AZ14" s="73">
        <v>2504.9070688541301</v>
      </c>
      <c r="BA14" s="73">
        <v>1278.3368345937499</v>
      </c>
      <c r="BB14" s="73">
        <v>1226.5702342603799</v>
      </c>
      <c r="BC14" s="73">
        <v>1.6871208849352601E-2</v>
      </c>
      <c r="BD14" s="73">
        <v>7.9459661148828506E-2</v>
      </c>
      <c r="BE14" s="73">
        <v>187.32998985316101</v>
      </c>
      <c r="BF14" s="73">
        <v>24.2100645403087</v>
      </c>
      <c r="BG14" s="73">
        <v>173.328353790726</v>
      </c>
      <c r="BH14" s="73">
        <v>43.711571561245997</v>
      </c>
      <c r="BI14" s="73">
        <v>22.8807681767974</v>
      </c>
      <c r="BJ14" s="73">
        <v>433.14795152819897</v>
      </c>
      <c r="BK14" s="73">
        <v>81.957376683009997</v>
      </c>
      <c r="BL14" s="73">
        <v>47.498313146972201</v>
      </c>
      <c r="BM14" s="73">
        <v>167.57252326431501</v>
      </c>
      <c r="BN14" s="73">
        <v>1.1703646697310901</v>
      </c>
      <c r="BO14" s="73">
        <v>6772.756067069</v>
      </c>
      <c r="BP14" s="73">
        <v>1.6358969861145101</v>
      </c>
      <c r="BQ14" s="73">
        <v>133.99946190358</v>
      </c>
      <c r="BR14" s="73">
        <v>1.2502716561631899</v>
      </c>
      <c r="BS14" s="73">
        <v>17.603063873254801</v>
      </c>
      <c r="BT14" s="73">
        <v>0</v>
      </c>
      <c r="BU14" s="73">
        <v>0.98046117088181906</v>
      </c>
      <c r="BV14" s="73">
        <v>894.72366572876501</v>
      </c>
      <c r="BW14" s="73">
        <v>18.491912042058502</v>
      </c>
      <c r="BX14" s="39"/>
      <c r="BY14" s="66">
        <f t="shared" si="0"/>
        <v>-1.4676524129698413E-3</v>
      </c>
      <c r="BZ14" s="66">
        <f t="shared" si="1"/>
        <v>-8.4292551991373881E-4</v>
      </c>
      <c r="CA14" s="66">
        <f t="shared" si="2"/>
        <v>-6.1814324541113643E-4</v>
      </c>
      <c r="CB14" s="66">
        <f t="shared" si="3"/>
        <v>-4.3924768869838177E-4</v>
      </c>
      <c r="CC14" s="66">
        <f t="shared" si="4"/>
        <v>-1.0736528960017435E-3</v>
      </c>
      <c r="CD14" s="66">
        <f t="shared" si="5"/>
        <v>-5.3299263112617591E-7</v>
      </c>
      <c r="CE14" s="44">
        <f t="shared" si="6"/>
        <v>-1.9344423781941032E-3</v>
      </c>
      <c r="CF14" s="66">
        <f t="shared" si="7"/>
        <v>-1.1698332470181043E-4</v>
      </c>
      <c r="CG14" s="90"/>
      <c r="CH14" s="73">
        <f t="shared" si="8"/>
        <v>-4.3438253185995563</v>
      </c>
      <c r="CI14" s="73">
        <f t="shared" si="9"/>
        <v>-3.6098310001762002E-3</v>
      </c>
    </row>
    <row r="15" spans="1:87" x14ac:dyDescent="0.25">
      <c r="A15" s="90" t="s">
        <v>178</v>
      </c>
      <c r="B15" s="73">
        <v>10440.123034</v>
      </c>
      <c r="C15" s="73">
        <v>590.84640137999997</v>
      </c>
      <c r="D15" s="73">
        <v>21215.275320000001</v>
      </c>
      <c r="E15" s="73">
        <v>4196.6425576000001</v>
      </c>
      <c r="F15" s="73">
        <v>3837.0731759999999</v>
      </c>
      <c r="G15" s="73">
        <v>27003.094352</v>
      </c>
      <c r="H15" s="73">
        <v>1278.2508576</v>
      </c>
      <c r="I15" s="73">
        <v>187.02579612</v>
      </c>
      <c r="J15" s="73"/>
      <c r="K15" s="73" t="s">
        <v>178</v>
      </c>
      <c r="L15" s="73">
        <v>0</v>
      </c>
      <c r="M15" s="73">
        <v>1.0845975587607599</v>
      </c>
      <c r="N15" s="73">
        <v>1.1708422608351801</v>
      </c>
      <c r="O15" s="73">
        <v>1.1708422608351801</v>
      </c>
      <c r="P15" s="73">
        <v>0.48900595316476397</v>
      </c>
      <c r="Q15" s="73">
        <v>0.77474899948665699</v>
      </c>
      <c r="R15" s="73">
        <v>11.3098285251777</v>
      </c>
      <c r="S15" s="73">
        <v>3528.2221598803799</v>
      </c>
      <c r="T15" s="73">
        <v>10420.973312390801</v>
      </c>
      <c r="U15" s="73">
        <v>20.568705138931801</v>
      </c>
      <c r="V15" s="73">
        <v>480.10800357091398</v>
      </c>
      <c r="W15" s="73">
        <v>15.378599683798299</v>
      </c>
      <c r="X15" s="73">
        <v>2.8405310054992499</v>
      </c>
      <c r="Y15" s="73">
        <v>0</v>
      </c>
      <c r="Z15" s="73">
        <v>474.86853228734401</v>
      </c>
      <c r="AA15" s="73">
        <v>474.86853228734401</v>
      </c>
      <c r="AB15" s="73">
        <v>186.991473156094</v>
      </c>
      <c r="AC15" s="73">
        <v>0</v>
      </c>
      <c r="AD15" s="73">
        <v>14.798490787471399</v>
      </c>
      <c r="AE15" s="73">
        <v>0</v>
      </c>
      <c r="AF15" s="73">
        <v>22.194441247012499</v>
      </c>
      <c r="AG15" s="73">
        <v>0.19894142729328701</v>
      </c>
      <c r="AH15" s="73">
        <v>22.724732402184401</v>
      </c>
      <c r="AI15" s="73">
        <v>0.13427891015007201</v>
      </c>
      <c r="AJ15" s="73">
        <v>590.11327927779905</v>
      </c>
      <c r="AK15" s="73">
        <v>0</v>
      </c>
      <c r="AL15" s="73">
        <v>1758.2143238284</v>
      </c>
      <c r="AM15" s="73">
        <v>19085.710993488901</v>
      </c>
      <c r="AN15" s="73">
        <v>2120.63462155858</v>
      </c>
      <c r="AO15" s="73">
        <v>21206.345615047499</v>
      </c>
      <c r="AP15" s="73">
        <v>0</v>
      </c>
      <c r="AQ15" s="73">
        <v>60.678603403374296</v>
      </c>
      <c r="AR15" s="73">
        <v>146.46439907351001</v>
      </c>
      <c r="AS15" s="73">
        <v>268.13061464602799</v>
      </c>
      <c r="AT15" s="73">
        <v>94.432941876340607</v>
      </c>
      <c r="AU15" s="73">
        <v>48.794312733466697</v>
      </c>
      <c r="AV15" s="73">
        <v>196.724612481018</v>
      </c>
      <c r="AW15" s="73">
        <v>89.288970832718803</v>
      </c>
      <c r="AX15" s="73">
        <v>0</v>
      </c>
      <c r="AY15" s="73">
        <v>19.478468127636202</v>
      </c>
      <c r="AZ15" s="73">
        <v>4198.7775778161404</v>
      </c>
      <c r="BA15" s="73">
        <v>3834.0968373876099</v>
      </c>
      <c r="BB15" s="73">
        <v>364.68074042852299</v>
      </c>
      <c r="BC15" s="73">
        <v>2.2858588714655102E-2</v>
      </c>
      <c r="BD15" s="73">
        <v>0.65493239015877003</v>
      </c>
      <c r="BE15" s="73">
        <v>1368.9314382784</v>
      </c>
      <c r="BF15" s="73">
        <v>32.972662328547997</v>
      </c>
      <c r="BG15" s="73">
        <v>295.35081991595899</v>
      </c>
      <c r="BH15" s="73">
        <v>76.431409198772002</v>
      </c>
      <c r="BI15" s="73">
        <v>37.157674169373401</v>
      </c>
      <c r="BJ15" s="73">
        <v>737.83232251620097</v>
      </c>
      <c r="BK15" s="73">
        <v>125.693363952704</v>
      </c>
      <c r="BL15" s="73">
        <v>240.592716485317</v>
      </c>
      <c r="BM15" s="73">
        <v>439.19277397271998</v>
      </c>
      <c r="BN15" s="73">
        <v>9.7735244187560895</v>
      </c>
      <c r="BO15" s="73">
        <v>26994.179376986998</v>
      </c>
      <c r="BP15" s="73">
        <v>1.8596699221411701</v>
      </c>
      <c r="BQ15" s="73">
        <v>389.91621267979502</v>
      </c>
      <c r="BR15" s="73">
        <v>1.6939639273536899</v>
      </c>
      <c r="BS15" s="73">
        <v>72.881495539301795</v>
      </c>
      <c r="BT15" s="73">
        <v>0</v>
      </c>
      <c r="BU15" s="73">
        <v>1.33587800344411</v>
      </c>
      <c r="BV15" s="73">
        <v>1276.2056919837401</v>
      </c>
      <c r="BW15" s="73">
        <v>160.07233025207199</v>
      </c>
      <c r="BX15" s="39"/>
      <c r="BY15" s="66">
        <f t="shared" si="0"/>
        <v>-1.8342429056472872E-3</v>
      </c>
      <c r="BZ15" s="44">
        <f t="shared" si="1"/>
        <v>-1.2407998093728241E-3</v>
      </c>
      <c r="CA15" s="66">
        <f t="shared" si="2"/>
        <v>-4.209092183726229E-4</v>
      </c>
      <c r="CB15" s="66">
        <f t="shared" si="3"/>
        <v>5.0874483276488688E-4</v>
      </c>
      <c r="CC15" s="66">
        <f t="shared" si="4"/>
        <v>-7.7567939829928574E-4</v>
      </c>
      <c r="CD15" s="66">
        <f t="shared" si="5"/>
        <v>-3.3014642310211863E-4</v>
      </c>
      <c r="CE15" s="44">
        <f t="shared" si="6"/>
        <v>-1.5999720274781568E-3</v>
      </c>
      <c r="CF15" s="66">
        <f t="shared" si="7"/>
        <v>-1.835199454730318E-4</v>
      </c>
      <c r="CG15" s="90"/>
      <c r="CH15" s="73">
        <f t="shared" si="8"/>
        <v>-8.9297049525011971</v>
      </c>
      <c r="CI15" s="73">
        <f t="shared" si="9"/>
        <v>-8.9149750130018219</v>
      </c>
    </row>
    <row r="16" spans="1:87" x14ac:dyDescent="0.25">
      <c r="A16" s="90" t="s">
        <v>179</v>
      </c>
      <c r="B16" s="73">
        <v>17017.415360999999</v>
      </c>
      <c r="C16" s="73">
        <v>306.66390616000001</v>
      </c>
      <c r="D16" s="73">
        <v>20064.391557999999</v>
      </c>
      <c r="E16" s="73">
        <v>2131.4698228000002</v>
      </c>
      <c r="F16" s="73">
        <v>1562.7301726999999</v>
      </c>
      <c r="G16" s="73">
        <v>9655.7426379000008</v>
      </c>
      <c r="H16" s="73">
        <v>645.17196421000006</v>
      </c>
      <c r="I16" s="73">
        <v>130.36756396999999</v>
      </c>
      <c r="J16" s="73"/>
      <c r="K16" s="73" t="s">
        <v>179</v>
      </c>
      <c r="L16" s="73">
        <v>0</v>
      </c>
      <c r="M16" s="73">
        <v>1.4411787983818E-2</v>
      </c>
      <c r="N16" s="73">
        <v>0.29054471475520399</v>
      </c>
      <c r="O16" s="73">
        <v>0.29054471475520399</v>
      </c>
      <c r="P16" s="73">
        <v>0.117327583129681</v>
      </c>
      <c r="Q16" s="73">
        <v>1.029396138803E-2</v>
      </c>
      <c r="R16" s="73">
        <v>6.1964521156339698</v>
      </c>
      <c r="S16" s="73">
        <v>1072.9919325333599</v>
      </c>
      <c r="T16" s="73">
        <v>17016.7283904703</v>
      </c>
      <c r="U16" s="73">
        <v>6.0408039499462598</v>
      </c>
      <c r="V16" s="73">
        <v>142.43674436565499</v>
      </c>
      <c r="W16" s="73">
        <v>3.06836222557284</v>
      </c>
      <c r="X16" s="73">
        <v>3.77436181785634E-2</v>
      </c>
      <c r="Y16" s="73">
        <v>0</v>
      </c>
      <c r="Z16" s="73">
        <v>131.975654186642</v>
      </c>
      <c r="AA16" s="73">
        <v>131.975654186642</v>
      </c>
      <c r="AB16" s="73">
        <v>130.36215332203199</v>
      </c>
      <c r="AC16" s="73">
        <v>0</v>
      </c>
      <c r="AD16" s="73">
        <v>9.0450202323928295</v>
      </c>
      <c r="AE16" s="73">
        <v>0</v>
      </c>
      <c r="AF16" s="73">
        <v>0.29491358715329102</v>
      </c>
      <c r="AG16" s="73">
        <v>2.6432970717108501E-3</v>
      </c>
      <c r="AH16" s="73">
        <v>0.30196124940116997</v>
      </c>
      <c r="AI16" s="73">
        <v>1.784134038162E-3</v>
      </c>
      <c r="AJ16" s="73">
        <v>306.29102280184799</v>
      </c>
      <c r="AK16" s="73">
        <v>0</v>
      </c>
      <c r="AL16" s="73">
        <v>787.2315696938</v>
      </c>
      <c r="AM16" s="73">
        <v>18049.964675548501</v>
      </c>
      <c r="AN16" s="73">
        <v>2005.55187790428</v>
      </c>
      <c r="AO16" s="73">
        <v>20055.5165534527</v>
      </c>
      <c r="AP16" s="73">
        <v>0</v>
      </c>
      <c r="AQ16" s="73">
        <v>22.554351043350501</v>
      </c>
      <c r="AR16" s="73">
        <v>74.700240580896804</v>
      </c>
      <c r="AS16" s="73">
        <v>173.370513286858</v>
      </c>
      <c r="AT16" s="73">
        <v>45.3850597987146</v>
      </c>
      <c r="AU16" s="73">
        <v>10.9246277474259</v>
      </c>
      <c r="AV16" s="73">
        <v>75.977515995419907</v>
      </c>
      <c r="AW16" s="73">
        <v>40.856988744986502</v>
      </c>
      <c r="AX16" s="73">
        <v>0</v>
      </c>
      <c r="AY16" s="73">
        <v>6.9773156574071002</v>
      </c>
      <c r="AZ16" s="73">
        <v>2132.0153080518498</v>
      </c>
      <c r="BA16" s="73">
        <v>1562.4998562816399</v>
      </c>
      <c r="BB16" s="73">
        <v>569.51545177020103</v>
      </c>
      <c r="BC16" s="73">
        <v>3.0373870820174297E-4</v>
      </c>
      <c r="BD16" s="73">
        <v>0.34118750393800601</v>
      </c>
      <c r="BE16" s="73">
        <v>713.18219405568698</v>
      </c>
      <c r="BF16" s="73">
        <v>0.43586748017217902</v>
      </c>
      <c r="BG16" s="73">
        <v>80.982611720607096</v>
      </c>
      <c r="BH16" s="73">
        <v>20.536490226777001</v>
      </c>
      <c r="BI16" s="73">
        <v>9.4501762483671996</v>
      </c>
      <c r="BJ16" s="73">
        <v>202.22249601225599</v>
      </c>
      <c r="BK16" s="73">
        <v>40.022410915463503</v>
      </c>
      <c r="BL16" s="73">
        <v>117.35937618963899</v>
      </c>
      <c r="BM16" s="73">
        <v>157.975076828532</v>
      </c>
      <c r="BN16" s="73">
        <v>5.1923277521123001</v>
      </c>
      <c r="BO16" s="73">
        <v>9652.1072266477004</v>
      </c>
      <c r="BP16" s="73">
        <v>0.56078980561424596</v>
      </c>
      <c r="BQ16" s="73">
        <v>236.395897561092</v>
      </c>
      <c r="BR16" s="73">
        <v>2.2510983379795801E-2</v>
      </c>
      <c r="BS16" s="73">
        <v>63.6442870599153</v>
      </c>
      <c r="BT16" s="73">
        <v>0</v>
      </c>
      <c r="BU16" s="73">
        <v>0.19736724380179499</v>
      </c>
      <c r="BV16" s="73">
        <v>644.76704906250598</v>
      </c>
      <c r="BW16" s="73">
        <v>188.832078621406</v>
      </c>
      <c r="BX16" s="39"/>
      <c r="BY16" s="66">
        <f t="shared" si="0"/>
        <v>-4.0368676154772814E-5</v>
      </c>
      <c r="BZ16" s="44">
        <f t="shared" si="1"/>
        <v>-1.2159349393973801E-3</v>
      </c>
      <c r="CA16" s="66">
        <f t="shared" si="2"/>
        <v>-4.4232612395167682E-4</v>
      </c>
      <c r="CB16" s="66">
        <f t="shared" si="3"/>
        <v>2.5591976297983216E-4</v>
      </c>
      <c r="CC16" s="66">
        <f t="shared" si="4"/>
        <v>-1.4738079700735146E-4</v>
      </c>
      <c r="CD16" s="66">
        <f t="shared" si="5"/>
        <v>-3.7650250101229455E-4</v>
      </c>
      <c r="CE16" s="44">
        <f t="shared" si="6"/>
        <v>-6.2760809513768992E-4</v>
      </c>
      <c r="CF16" s="66">
        <f t="shared" si="7"/>
        <v>-4.1503022709321496E-5</v>
      </c>
      <c r="CG16" s="90"/>
      <c r="CH16" s="73">
        <f t="shared" si="8"/>
        <v>-8.8750045472988859</v>
      </c>
      <c r="CI16" s="73">
        <f t="shared" si="9"/>
        <v>-3.6354112523004005</v>
      </c>
    </row>
    <row r="17" spans="1:87" x14ac:dyDescent="0.25">
      <c r="A17" s="90" t="s">
        <v>180</v>
      </c>
      <c r="B17" s="73">
        <v>598.40940462000003</v>
      </c>
      <c r="C17" s="73">
        <v>27.040513019999999</v>
      </c>
      <c r="D17" s="73">
        <v>929.82049315999996</v>
      </c>
      <c r="E17" s="73">
        <v>81.335135609999995</v>
      </c>
      <c r="F17" s="73">
        <v>78.771141909999997</v>
      </c>
      <c r="G17" s="73">
        <v>121.08152715</v>
      </c>
      <c r="H17" s="73">
        <v>103.95049777</v>
      </c>
      <c r="I17" s="73">
        <v>1.15907772</v>
      </c>
      <c r="J17" s="73"/>
      <c r="K17" s="73" t="s">
        <v>180</v>
      </c>
      <c r="L17" s="73">
        <v>0</v>
      </c>
      <c r="M17" s="73">
        <v>7.3065804559191297E-3</v>
      </c>
      <c r="N17" s="73">
        <v>0.14788616569315499</v>
      </c>
      <c r="O17" s="73">
        <v>0.14788616569315499</v>
      </c>
      <c r="P17" s="73">
        <v>5.9718884813637699E-2</v>
      </c>
      <c r="Q17" s="73">
        <v>5.2192828290454499E-3</v>
      </c>
      <c r="R17" s="73">
        <v>0.54732314843996999</v>
      </c>
      <c r="S17" s="73">
        <v>505.37503897848399</v>
      </c>
      <c r="T17" s="73">
        <v>598.17887021257695</v>
      </c>
      <c r="U17" s="73">
        <v>3.0748739905811902</v>
      </c>
      <c r="V17" s="73">
        <v>68.364960176304393</v>
      </c>
      <c r="W17" s="73">
        <v>1.5618491273400601</v>
      </c>
      <c r="X17" s="73">
        <v>1.9135888929863201E-2</v>
      </c>
      <c r="Y17" s="73">
        <v>0</v>
      </c>
      <c r="Z17" s="73">
        <v>60.120109348891802</v>
      </c>
      <c r="AA17" s="73">
        <v>60.120109348891802</v>
      </c>
      <c r="AB17" s="73">
        <v>1.1631896474699199</v>
      </c>
      <c r="AC17" s="73">
        <v>0</v>
      </c>
      <c r="AD17" s="73">
        <v>1.54953028213682</v>
      </c>
      <c r="AE17" s="73">
        <v>0</v>
      </c>
      <c r="AF17" s="73">
        <v>0.14951745034754599</v>
      </c>
      <c r="AG17" s="73">
        <v>1.3401916819193399E-3</v>
      </c>
      <c r="AH17" s="73">
        <v>0.15309008736076901</v>
      </c>
      <c r="AI17" s="73">
        <v>9.0459109461710598E-4</v>
      </c>
      <c r="AJ17" s="73">
        <v>27.042957914449602</v>
      </c>
      <c r="AK17" s="73">
        <v>0</v>
      </c>
      <c r="AL17" s="73">
        <v>172.208510568837</v>
      </c>
      <c r="AM17" s="73">
        <v>836.16050211074503</v>
      </c>
      <c r="AN17" s="73">
        <v>92.906705620934403</v>
      </c>
      <c r="AO17" s="73">
        <v>929.06720773167899</v>
      </c>
      <c r="AP17" s="73">
        <v>0</v>
      </c>
      <c r="AQ17" s="73">
        <v>5.9351165770232299</v>
      </c>
      <c r="AR17" s="73">
        <v>0.92013823379043302</v>
      </c>
      <c r="AS17" s="73">
        <v>14.2648252025324</v>
      </c>
      <c r="AT17" s="73">
        <v>0.98206295485022599</v>
      </c>
      <c r="AU17" s="73">
        <v>2.07164616550333</v>
      </c>
      <c r="AV17" s="73">
        <v>5.1932413822532499</v>
      </c>
      <c r="AW17" s="73">
        <v>1.3221627445286599</v>
      </c>
      <c r="AX17" s="73">
        <v>0</v>
      </c>
      <c r="AY17" s="73">
        <v>0.31968511387304099</v>
      </c>
      <c r="AZ17" s="73">
        <v>82.8147107994198</v>
      </c>
      <c r="BA17" s="73">
        <v>78.736710022841706</v>
      </c>
      <c r="BB17" s="73">
        <v>4.0780007765780901</v>
      </c>
      <c r="BC17" s="73">
        <v>1.5399123662758899E-4</v>
      </c>
      <c r="BD17" s="73">
        <v>1.64878065157602E-3</v>
      </c>
      <c r="BE17" s="73">
        <v>5.5130394832566498</v>
      </c>
      <c r="BF17" s="73">
        <v>0.22097846448078401</v>
      </c>
      <c r="BG17" s="73">
        <v>13.344679016170399</v>
      </c>
      <c r="BH17" s="73">
        <v>3.3262568104903498</v>
      </c>
      <c r="BI17" s="73">
        <v>1.7739616689120501</v>
      </c>
      <c r="BJ17" s="73">
        <v>33.3500658839206</v>
      </c>
      <c r="BK17" s="73">
        <v>14.241280159204701</v>
      </c>
      <c r="BL17" s="73">
        <v>2.3222085846885498</v>
      </c>
      <c r="BM17" s="73">
        <v>8.0500419476366396</v>
      </c>
      <c r="BN17" s="73">
        <v>2.47387965983785E-2</v>
      </c>
      <c r="BO17" s="73">
        <v>121.081479962741</v>
      </c>
      <c r="BP17" s="73">
        <v>0.285451389250726</v>
      </c>
      <c r="BQ17" s="73">
        <v>2.96649727453606</v>
      </c>
      <c r="BR17" s="73">
        <v>1.1411651082802701E-2</v>
      </c>
      <c r="BS17" s="73">
        <v>0.636117869694514</v>
      </c>
      <c r="BT17" s="73">
        <v>0</v>
      </c>
      <c r="BU17" s="73">
        <v>6.4064258845800998E-2</v>
      </c>
      <c r="BV17" s="73">
        <v>103.82937746258</v>
      </c>
      <c r="BW17" s="73">
        <v>1.30658513308115</v>
      </c>
      <c r="BX17" s="39"/>
      <c r="BY17" s="66">
        <f t="shared" si="0"/>
        <v>-3.8524529468161021E-4</v>
      </c>
      <c r="BZ17" s="44">
        <f t="shared" si="1"/>
        <v>9.0415978712926845E-5</v>
      </c>
      <c r="CA17" s="66">
        <f t="shared" si="2"/>
        <v>-8.1014070335331059E-4</v>
      </c>
      <c r="CB17" s="66">
        <f t="shared" si="3"/>
        <v>1.8191095131559528E-2</v>
      </c>
      <c r="CC17" s="66">
        <f t="shared" si="4"/>
        <v>-4.3711296197320007E-4</v>
      </c>
      <c r="CD17" s="66">
        <f t="shared" si="5"/>
        <v>-3.8971476583139681E-7</v>
      </c>
      <c r="CE17" s="44">
        <f t="shared" si="6"/>
        <v>-1.1651729430674762E-3</v>
      </c>
      <c r="CF17" s="66">
        <f t="shared" si="7"/>
        <v>3.5475856355171348E-3</v>
      </c>
      <c r="CG17" s="90"/>
      <c r="CH17" s="73">
        <f t="shared" si="8"/>
        <v>-0.75328542832096446</v>
      </c>
      <c r="CI17" s="73">
        <f t="shared" si="9"/>
        <v>-4.7187258999770165E-5</v>
      </c>
    </row>
    <row r="18" spans="1:87" x14ac:dyDescent="0.25">
      <c r="A18" s="90" t="s">
        <v>181</v>
      </c>
      <c r="B18" s="73">
        <v>4018.8589032</v>
      </c>
      <c r="C18" s="73">
        <v>593.72207910999998</v>
      </c>
      <c r="D18" s="73">
        <v>10309.992372000001</v>
      </c>
      <c r="E18" s="73">
        <v>1480.5718325</v>
      </c>
      <c r="F18" s="73">
        <v>1292.7255875000001</v>
      </c>
      <c r="G18" s="73">
        <v>7127.4378027000002</v>
      </c>
      <c r="H18" s="73">
        <v>614.17762899000002</v>
      </c>
      <c r="I18" s="73">
        <v>82.316930510000006</v>
      </c>
      <c r="J18" s="73"/>
      <c r="K18" s="73" t="s">
        <v>181</v>
      </c>
      <c r="L18" s="73">
        <v>0</v>
      </c>
      <c r="M18" s="73">
        <v>0</v>
      </c>
      <c r="N18" s="73">
        <v>0.29648578634435702</v>
      </c>
      <c r="O18" s="73">
        <v>0.29648578634435702</v>
      </c>
      <c r="P18" s="73">
        <v>0.119494865521916</v>
      </c>
      <c r="Q18" s="73">
        <v>0</v>
      </c>
      <c r="R18" s="73">
        <v>1.6529671989755901</v>
      </c>
      <c r="S18" s="73">
        <v>1440.3994840801599</v>
      </c>
      <c r="T18" s="73">
        <v>4016.3893807138702</v>
      </c>
      <c r="U18" s="73">
        <v>6.2261117547730596</v>
      </c>
      <c r="V18" s="73">
        <v>143.18667982984499</v>
      </c>
      <c r="W18" s="73">
        <v>3.1624872355184399</v>
      </c>
      <c r="X18" s="73">
        <v>0</v>
      </c>
      <c r="Y18" s="73">
        <v>0</v>
      </c>
      <c r="Z18" s="73">
        <v>298.27012310624798</v>
      </c>
      <c r="AA18" s="73">
        <v>298.27012310624798</v>
      </c>
      <c r="AB18" s="73">
        <v>82.298750060924704</v>
      </c>
      <c r="AC18" s="73">
        <v>0</v>
      </c>
      <c r="AD18" s="73">
        <v>6.6506872045756902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593.14612704951196</v>
      </c>
      <c r="AK18" s="73">
        <v>0</v>
      </c>
      <c r="AL18" s="73">
        <v>756.85324013404295</v>
      </c>
      <c r="AM18" s="73">
        <v>9271.9009293944</v>
      </c>
      <c r="AN18" s="73">
        <v>1030.2112598323699</v>
      </c>
      <c r="AO18" s="73">
        <v>10302.1121892267</v>
      </c>
      <c r="AP18" s="73">
        <v>0</v>
      </c>
      <c r="AQ18" s="73">
        <v>18.394652763758199</v>
      </c>
      <c r="AR18" s="73">
        <v>37.78560175698</v>
      </c>
      <c r="AS18" s="73">
        <v>98.004864764562797</v>
      </c>
      <c r="AT18" s="73">
        <v>26.5337541112543</v>
      </c>
      <c r="AU18" s="73">
        <v>21.867287621949099</v>
      </c>
      <c r="AV18" s="73">
        <v>74.767840229060496</v>
      </c>
      <c r="AW18" s="73">
        <v>27.676637884298501</v>
      </c>
      <c r="AX18" s="73">
        <v>0</v>
      </c>
      <c r="AY18" s="73">
        <v>5.3320628807950197</v>
      </c>
      <c r="AZ18" s="73">
        <v>1479.6609992185799</v>
      </c>
      <c r="BA18" s="73">
        <v>1291.86121576356</v>
      </c>
      <c r="BB18" s="73">
        <v>187.79978345501701</v>
      </c>
      <c r="BC18" s="73">
        <v>0</v>
      </c>
      <c r="BD18" s="73">
        <v>0.150510329116993</v>
      </c>
      <c r="BE18" s="73">
        <v>332.61465349998099</v>
      </c>
      <c r="BF18" s="73">
        <v>0</v>
      </c>
      <c r="BG18" s="73">
        <v>146.51900123004501</v>
      </c>
      <c r="BH18" s="73">
        <v>36.618354141589002</v>
      </c>
      <c r="BI18" s="73">
        <v>18.9448260107343</v>
      </c>
      <c r="BJ18" s="73">
        <v>366.10376724854302</v>
      </c>
      <c r="BK18" s="73">
        <v>33.438634929055397</v>
      </c>
      <c r="BL18" s="73">
        <v>66.856563209168002</v>
      </c>
      <c r="BM18" s="73">
        <v>127.79951847098501</v>
      </c>
      <c r="BN18" s="73">
        <v>2.2908371390620399</v>
      </c>
      <c r="BO18" s="73">
        <v>7122.4282652645197</v>
      </c>
      <c r="BP18" s="73">
        <v>0.57799082528648904</v>
      </c>
      <c r="BQ18" s="73">
        <v>161.77722552533299</v>
      </c>
      <c r="BR18" s="73">
        <v>0</v>
      </c>
      <c r="BS18" s="73">
        <v>36.384441716625297</v>
      </c>
      <c r="BT18" s="73">
        <v>0</v>
      </c>
      <c r="BU18" s="73">
        <v>0.12540970168314899</v>
      </c>
      <c r="BV18" s="73">
        <v>613.66370269680601</v>
      </c>
      <c r="BW18" s="73">
        <v>111.68253697898901</v>
      </c>
      <c r="BX18" s="39"/>
      <c r="BY18" s="66">
        <f t="shared" si="0"/>
        <v>-6.1448350031981539E-4</v>
      </c>
      <c r="BZ18" s="44">
        <f t="shared" si="1"/>
        <v>-9.7007014014264604E-4</v>
      </c>
      <c r="CA18" s="66">
        <f t="shared" si="2"/>
        <v>-7.6432479181086203E-4</v>
      </c>
      <c r="CB18" s="66">
        <f t="shared" si="3"/>
        <v>-6.1519019977714063E-4</v>
      </c>
      <c r="CC18" s="66">
        <f t="shared" si="4"/>
        <v>-6.6864286187112731E-4</v>
      </c>
      <c r="CD18" s="66">
        <f t="shared" si="5"/>
        <v>-7.0285249400321985E-4</v>
      </c>
      <c r="CE18" s="44">
        <f t="shared" si="6"/>
        <v>-8.3677143050479223E-4</v>
      </c>
      <c r="CF18" s="66">
        <f t="shared" si="7"/>
        <v>-2.2085917152964989E-4</v>
      </c>
      <c r="CG18" s="90"/>
      <c r="CH18" s="73">
        <f t="shared" si="8"/>
        <v>-7.8801827733004757</v>
      </c>
      <c r="CI18" s="73">
        <f t="shared" si="9"/>
        <v>-5.0095374354805244</v>
      </c>
    </row>
    <row r="19" spans="1:87" x14ac:dyDescent="0.25">
      <c r="A19" s="90" t="s">
        <v>182</v>
      </c>
      <c r="B19" s="73">
        <v>8922.2486128</v>
      </c>
      <c r="C19" s="73">
        <v>2092.0133332999999</v>
      </c>
      <c r="D19" s="73">
        <v>9051.9084335999996</v>
      </c>
      <c r="E19" s="73">
        <v>2823.9265359999999</v>
      </c>
      <c r="F19" s="73">
        <v>2661.3485743000001</v>
      </c>
      <c r="G19" s="73">
        <v>288.97839370999998</v>
      </c>
      <c r="H19" s="73">
        <v>929.28908653999997</v>
      </c>
      <c r="I19" s="73"/>
      <c r="J19" s="73"/>
      <c r="K19" s="73" t="s">
        <v>182</v>
      </c>
      <c r="L19" s="73">
        <v>0</v>
      </c>
      <c r="M19" s="73">
        <v>2.7311365608262901</v>
      </c>
      <c r="N19" s="73">
        <v>0.54619718013785901</v>
      </c>
      <c r="O19" s="73">
        <v>0.54619718013785901</v>
      </c>
      <c r="P19" s="73">
        <v>0.26323000409894298</v>
      </c>
      <c r="Q19" s="73">
        <v>1.9509039569367199</v>
      </c>
      <c r="R19" s="73">
        <v>8.6672047147281202</v>
      </c>
      <c r="S19" s="73">
        <v>1600.13838635564</v>
      </c>
      <c r="T19" s="73">
        <v>8911.64687512007</v>
      </c>
      <c r="U19" s="73">
        <v>0</v>
      </c>
      <c r="V19" s="73">
        <v>3.5897808953190302</v>
      </c>
      <c r="W19" s="73">
        <v>0</v>
      </c>
      <c r="X19" s="73">
        <v>7.1527650762809802</v>
      </c>
      <c r="Y19" s="73">
        <v>0</v>
      </c>
      <c r="Z19" s="73">
        <v>661.46440668506102</v>
      </c>
      <c r="AA19" s="73">
        <v>661.46440668506102</v>
      </c>
      <c r="AB19" s="73">
        <v>0</v>
      </c>
      <c r="AC19" s="73">
        <v>0</v>
      </c>
      <c r="AD19" s="73">
        <v>0</v>
      </c>
      <c r="AE19" s="73">
        <v>0</v>
      </c>
      <c r="AF19" s="73">
        <v>55.887940999926201</v>
      </c>
      <c r="AG19" s="73">
        <v>0.50095564709182805</v>
      </c>
      <c r="AH19" s="73">
        <v>57.223358621798603</v>
      </c>
      <c r="AI19" s="73">
        <v>0.33812609993210602</v>
      </c>
      <c r="AJ19" s="73">
        <v>2090.84390981869</v>
      </c>
      <c r="AK19" s="73">
        <v>0</v>
      </c>
      <c r="AL19" s="73">
        <v>936.73563223538702</v>
      </c>
      <c r="AM19" s="73">
        <v>8133.6900653633902</v>
      </c>
      <c r="AN19" s="73">
        <v>903.74343544191095</v>
      </c>
      <c r="AO19" s="73">
        <v>9037.4335008053004</v>
      </c>
      <c r="AP19" s="73">
        <v>0</v>
      </c>
      <c r="AQ19" s="73">
        <v>2.15512829187155</v>
      </c>
      <c r="AR19" s="73">
        <v>19.074663646413899</v>
      </c>
      <c r="AS19" s="73">
        <v>72.626408789744204</v>
      </c>
      <c r="AT19" s="73">
        <v>27.288330089998102</v>
      </c>
      <c r="AU19" s="73">
        <v>75.983535421943699</v>
      </c>
      <c r="AV19" s="73">
        <v>165.315508794501</v>
      </c>
      <c r="AW19" s="73">
        <v>37.761109228150801</v>
      </c>
      <c r="AX19" s="73">
        <v>0</v>
      </c>
      <c r="AY19" s="73">
        <v>16.623537291996001</v>
      </c>
      <c r="AZ19" s="73">
        <v>2830.00635675379</v>
      </c>
      <c r="BA19" s="73">
        <v>2659.6641680058301</v>
      </c>
      <c r="BB19" s="73">
        <v>170.34218874795801</v>
      </c>
      <c r="BC19" s="73">
        <v>5.6258809129339601E-2</v>
      </c>
      <c r="BD19" s="73">
        <v>9.3764683884764496E-3</v>
      </c>
      <c r="BE19" s="73">
        <v>77.441215202479</v>
      </c>
      <c r="BF19" s="73">
        <v>80.731352450712905</v>
      </c>
      <c r="BG19" s="73">
        <v>437.672757709574</v>
      </c>
      <c r="BH19" s="73">
        <v>110.570046571155</v>
      </c>
      <c r="BI19" s="73">
        <v>58.598087923362897</v>
      </c>
      <c r="BJ19" s="73">
        <v>1093.84550272874</v>
      </c>
      <c r="BK19" s="73">
        <v>11.081295599712201</v>
      </c>
      <c r="BL19" s="73">
        <v>59.621546332289398</v>
      </c>
      <c r="BM19" s="73">
        <v>399.05883737411801</v>
      </c>
      <c r="BN19" s="73">
        <v>1.25019628675518E-2</v>
      </c>
      <c r="BO19" s="73">
        <v>288.96994196332599</v>
      </c>
      <c r="BP19" s="73">
        <v>0</v>
      </c>
      <c r="BQ19" s="73">
        <v>0</v>
      </c>
      <c r="BR19" s="73">
        <v>4.2655845934598302</v>
      </c>
      <c r="BS19" s="73">
        <v>42.135640632206801</v>
      </c>
      <c r="BT19" s="73">
        <v>0</v>
      </c>
      <c r="BU19" s="73">
        <v>2.31970956353135</v>
      </c>
      <c r="BV19" s="73">
        <v>928.38572308786001</v>
      </c>
      <c r="BW19" s="73">
        <v>1.8977273368096299</v>
      </c>
      <c r="BX19" s="39"/>
      <c r="BY19" s="66">
        <f t="shared" si="0"/>
        <v>-1.1882360759058641E-3</v>
      </c>
      <c r="BZ19" s="44">
        <f t="shared" si="1"/>
        <v>-5.5899427728082227E-4</v>
      </c>
      <c r="CA19" s="66">
        <f t="shared" si="2"/>
        <v>-1.5991028743694991E-3</v>
      </c>
      <c r="CB19" s="66">
        <f t="shared" si="3"/>
        <v>2.1529670394336508E-3</v>
      </c>
      <c r="CC19" s="66">
        <f t="shared" si="4"/>
        <v>-6.3291457212178348E-4</v>
      </c>
      <c r="CD19" s="66">
        <f t="shared" si="5"/>
        <v>-2.9246984750235648E-5</v>
      </c>
      <c r="CE19" s="44">
        <f t="shared" si="6"/>
        <v>-9.7210164761907193E-4</v>
      </c>
      <c r="CF19" s="66" t="str">
        <f t="shared" si="7"/>
        <v/>
      </c>
      <c r="CG19" s="90"/>
      <c r="CH19" s="73">
        <f t="shared" si="8"/>
        <v>-14.474932794699271</v>
      </c>
      <c r="CI19" s="73">
        <f t="shared" si="9"/>
        <v>-8.451746673983962E-3</v>
      </c>
    </row>
    <row r="20" spans="1:87" x14ac:dyDescent="0.25">
      <c r="A20" s="90" t="s">
        <v>183</v>
      </c>
      <c r="B20" s="73">
        <v>3945.5985083</v>
      </c>
      <c r="C20" s="73">
        <v>20.23216747</v>
      </c>
      <c r="D20" s="73">
        <v>3099.9423001999999</v>
      </c>
      <c r="E20" s="73">
        <v>489.52635075000001</v>
      </c>
      <c r="F20" s="73">
        <v>443.48258391000002</v>
      </c>
      <c r="G20" s="73">
        <v>1008.8447608</v>
      </c>
      <c r="H20" s="73">
        <v>182.18958345999999</v>
      </c>
      <c r="I20" s="73">
        <v>109.03893296</v>
      </c>
      <c r="J20" s="73"/>
      <c r="K20" s="73" t="s">
        <v>183</v>
      </c>
      <c r="L20" s="73">
        <v>0</v>
      </c>
      <c r="M20" s="73">
        <v>0.79313507434414798</v>
      </c>
      <c r="N20" s="73">
        <v>0.20627280134134601</v>
      </c>
      <c r="O20" s="73">
        <v>0.20627280134134601</v>
      </c>
      <c r="P20" s="73">
        <v>9.5649301589153496E-2</v>
      </c>
      <c r="Q20" s="73">
        <v>0.56655506087826202</v>
      </c>
      <c r="R20" s="73">
        <v>30.478757814501101</v>
      </c>
      <c r="S20" s="73">
        <v>292.25853437278198</v>
      </c>
      <c r="T20" s="73">
        <v>3938.9368324577699</v>
      </c>
      <c r="U20" s="73">
        <v>28.5525688562448</v>
      </c>
      <c r="V20" s="73">
        <v>30.951136334364701</v>
      </c>
      <c r="W20" s="73">
        <v>0.50830165431468199</v>
      </c>
      <c r="X20" s="73">
        <v>23.266473759196</v>
      </c>
      <c r="Y20" s="73">
        <v>0</v>
      </c>
      <c r="Z20" s="73">
        <v>29.323332341789001</v>
      </c>
      <c r="AA20" s="73">
        <v>29.323332341789001</v>
      </c>
      <c r="AB20" s="73">
        <v>108.82189395106801</v>
      </c>
      <c r="AC20" s="73">
        <v>0</v>
      </c>
      <c r="AD20" s="73">
        <v>0.49640119135104499</v>
      </c>
      <c r="AE20" s="73">
        <v>0</v>
      </c>
      <c r="AF20" s="73">
        <v>16.230319388277699</v>
      </c>
      <c r="AG20" s="73">
        <v>0.14548101880296299</v>
      </c>
      <c r="AH20" s="73">
        <v>16.618025008755001</v>
      </c>
      <c r="AI20" s="73">
        <v>9.8193443847904002E-2</v>
      </c>
      <c r="AJ20" s="73">
        <v>20.195745936495701</v>
      </c>
      <c r="AK20" s="73">
        <v>0</v>
      </c>
      <c r="AL20" s="73">
        <v>214.156794391441</v>
      </c>
      <c r="AM20" s="73">
        <v>2784.6933259612902</v>
      </c>
      <c r="AN20" s="73">
        <v>309.41020524986499</v>
      </c>
      <c r="AO20" s="73">
        <v>3094.1035312111599</v>
      </c>
      <c r="AP20" s="73">
        <v>0</v>
      </c>
      <c r="AQ20" s="73">
        <v>4.2332515735815903</v>
      </c>
      <c r="AR20" s="73">
        <v>0.89480536053836901</v>
      </c>
      <c r="AS20" s="73">
        <v>11.0513449972347</v>
      </c>
      <c r="AT20" s="73">
        <v>3.1231951514850702</v>
      </c>
      <c r="AU20" s="73">
        <v>15.117921892778201</v>
      </c>
      <c r="AV20" s="73">
        <v>8.2460127453606393</v>
      </c>
      <c r="AW20" s="73">
        <v>1.0661272666545401</v>
      </c>
      <c r="AX20" s="73">
        <v>0</v>
      </c>
      <c r="AY20" s="73">
        <v>10.7180429409105</v>
      </c>
      <c r="AZ20" s="73">
        <v>488.52847425018598</v>
      </c>
      <c r="BA20" s="73">
        <v>442.57656056322003</v>
      </c>
      <c r="BB20" s="73">
        <v>45.951913686965597</v>
      </c>
      <c r="BC20" s="73">
        <v>7.7876089546233596E-2</v>
      </c>
      <c r="BD20" s="73">
        <v>2.1628916924331901E-2</v>
      </c>
      <c r="BE20" s="73">
        <v>17.508960864542502</v>
      </c>
      <c r="BF20" s="73">
        <v>102.381074825311</v>
      </c>
      <c r="BG20" s="73">
        <v>14.226507087088001</v>
      </c>
      <c r="BH20" s="73">
        <v>6.7146341935768001</v>
      </c>
      <c r="BI20" s="73">
        <v>2.2541520051588102</v>
      </c>
      <c r="BJ20" s="73">
        <v>35.584271228250003</v>
      </c>
      <c r="BK20" s="73">
        <v>6.3848688860504996</v>
      </c>
      <c r="BL20" s="73">
        <v>3.5944304946620602</v>
      </c>
      <c r="BM20" s="73">
        <v>220.99206926481301</v>
      </c>
      <c r="BN20" s="73">
        <v>5.4850235618975299E-2</v>
      </c>
      <c r="BO20" s="73">
        <v>1006.80222428722</v>
      </c>
      <c r="BP20" s="73">
        <v>0.66746073825172902</v>
      </c>
      <c r="BQ20" s="73">
        <v>0</v>
      </c>
      <c r="BR20" s="73">
        <v>1.23875513546794</v>
      </c>
      <c r="BS20" s="73">
        <v>11.2429440567134</v>
      </c>
      <c r="BT20" s="73">
        <v>0</v>
      </c>
      <c r="BU20" s="73">
        <v>0.93447975933675098</v>
      </c>
      <c r="BV20" s="73">
        <v>181.82250215777299</v>
      </c>
      <c r="BW20" s="73">
        <v>0.760862461418507</v>
      </c>
      <c r="BX20" s="39"/>
      <c r="BY20" s="66">
        <f t="shared" si="0"/>
        <v>-1.6883815796808919E-3</v>
      </c>
      <c r="BZ20" s="44">
        <f t="shared" si="1"/>
        <v>-1.8001795189914577E-3</v>
      </c>
      <c r="CA20" s="66">
        <f t="shared" si="2"/>
        <v>-1.8835089248155684E-3</v>
      </c>
      <c r="CB20" s="66">
        <f t="shared" si="3"/>
        <v>-2.0384530848751789E-3</v>
      </c>
      <c r="CC20" s="66">
        <f t="shared" si="4"/>
        <v>-2.0429739061948297E-3</v>
      </c>
      <c r="CD20" s="66">
        <f t="shared" si="5"/>
        <v>-2.0246291522198834E-3</v>
      </c>
      <c r="CE20" s="66">
        <f t="shared" si="6"/>
        <v>-2.0148314478560738E-3</v>
      </c>
      <c r="CF20" s="66">
        <f t="shared" si="7"/>
        <v>-1.9904726049695463E-3</v>
      </c>
      <c r="CG20" s="90"/>
      <c r="CH20" s="73">
        <f t="shared" si="8"/>
        <v>-5.8387689888400018</v>
      </c>
      <c r="CI20" s="73">
        <f t="shared" si="9"/>
        <v>-2.0425365127799751</v>
      </c>
    </row>
    <row r="21" spans="1:87" x14ac:dyDescent="0.25">
      <c r="A21" s="90" t="s">
        <v>184</v>
      </c>
      <c r="B21" s="73">
        <v>1647.7724023999999</v>
      </c>
      <c r="C21" s="73">
        <v>416.95547725</v>
      </c>
      <c r="D21" s="73">
        <v>2482.2694863000002</v>
      </c>
      <c r="E21" s="73">
        <v>570.79906409</v>
      </c>
      <c r="F21" s="73">
        <v>540.08350436000001</v>
      </c>
      <c r="G21" s="73">
        <v>542.76007546000005</v>
      </c>
      <c r="H21" s="73">
        <v>596.33038214999999</v>
      </c>
      <c r="I21" s="73">
        <v>2.8035077799999999</v>
      </c>
      <c r="J21" s="73"/>
      <c r="K21" s="73" t="s">
        <v>184</v>
      </c>
      <c r="L21" s="73">
        <v>0</v>
      </c>
      <c r="M21" s="73">
        <v>1.5787375302586702E-2</v>
      </c>
      <c r="N21" s="73">
        <v>0.16212475959267</v>
      </c>
      <c r="O21" s="73">
        <v>0.16212475959267</v>
      </c>
      <c r="P21" s="73">
        <v>6.5591440846600402E-2</v>
      </c>
      <c r="Q21" s="73">
        <v>1.12770874284617E-2</v>
      </c>
      <c r="R21" s="73">
        <v>4.2236034781528504</v>
      </c>
      <c r="S21" s="73">
        <v>1696.0889453540599</v>
      </c>
      <c r="T21" s="73">
        <v>1645.97210440494</v>
      </c>
      <c r="U21" s="73">
        <v>7.3757227604368696</v>
      </c>
      <c r="V21" s="73">
        <v>75.446694750459201</v>
      </c>
      <c r="W21" s="73">
        <v>1.69563426320368</v>
      </c>
      <c r="X21" s="73">
        <v>4.1346710580217702E-2</v>
      </c>
      <c r="Y21" s="73">
        <v>0</v>
      </c>
      <c r="Z21" s="73">
        <v>540.86599510555095</v>
      </c>
      <c r="AA21" s="73">
        <v>540.86599510555095</v>
      </c>
      <c r="AB21" s="73">
        <v>2.8042146259031999</v>
      </c>
      <c r="AC21" s="73">
        <v>0</v>
      </c>
      <c r="AD21" s="73">
        <v>1.66205844928489</v>
      </c>
      <c r="AE21" s="73">
        <v>0</v>
      </c>
      <c r="AF21" s="73">
        <v>0.32306095802937301</v>
      </c>
      <c r="AG21" s="73">
        <v>2.8957805161894802E-3</v>
      </c>
      <c r="AH21" s="73">
        <v>0.33078000141345398</v>
      </c>
      <c r="AI21" s="73">
        <v>1.9545250949922701E-3</v>
      </c>
      <c r="AJ21" s="73">
        <v>416.63000847348599</v>
      </c>
      <c r="AK21" s="73">
        <v>0</v>
      </c>
      <c r="AL21" s="73">
        <v>671.37179933497498</v>
      </c>
      <c r="AM21" s="73">
        <v>2230.4314574741402</v>
      </c>
      <c r="AN21" s="73">
        <v>247.825604807144</v>
      </c>
      <c r="AO21" s="73">
        <v>2478.25706228129</v>
      </c>
      <c r="AP21" s="73">
        <v>0</v>
      </c>
      <c r="AQ21" s="73">
        <v>6.5598302427916</v>
      </c>
      <c r="AR21" s="73">
        <v>6.6197066743724697</v>
      </c>
      <c r="AS21" s="73">
        <v>15.5826128337353</v>
      </c>
      <c r="AT21" s="73">
        <v>7.2272583661387602</v>
      </c>
      <c r="AU21" s="73">
        <v>21.195775322467799</v>
      </c>
      <c r="AV21" s="73">
        <v>32.755496518273503</v>
      </c>
      <c r="AW21" s="73">
        <v>9.4891609619280501</v>
      </c>
      <c r="AX21" s="73">
        <v>0</v>
      </c>
      <c r="AY21" s="73">
        <v>3.1956853120396498</v>
      </c>
      <c r="AZ21" s="73">
        <v>570.36274012461104</v>
      </c>
      <c r="BA21" s="73">
        <v>539.63966478804298</v>
      </c>
      <c r="BB21" s="73">
        <v>30.723075336567401</v>
      </c>
      <c r="BC21" s="73">
        <v>3.3272905304871601E-4</v>
      </c>
      <c r="BD21" s="73">
        <v>4.5639742720613802E-2</v>
      </c>
      <c r="BE21" s="73">
        <v>55.6264083040316</v>
      </c>
      <c r="BF21" s="73">
        <v>0.97514767109244505</v>
      </c>
      <c r="BG21" s="73">
        <v>84.360827057316797</v>
      </c>
      <c r="BH21" s="73">
        <v>25.549113954957299</v>
      </c>
      <c r="BI21" s="73">
        <v>11.8160270544144</v>
      </c>
      <c r="BJ21" s="73">
        <v>210.83689869032199</v>
      </c>
      <c r="BK21" s="73">
        <v>15.491464693052601</v>
      </c>
      <c r="BL21" s="73">
        <v>18.129712787107302</v>
      </c>
      <c r="BM21" s="73">
        <v>51.536745922543901</v>
      </c>
      <c r="BN21" s="73">
        <v>0.27972771926343598</v>
      </c>
      <c r="BO21" s="73">
        <v>541.58557559924202</v>
      </c>
      <c r="BP21" s="73">
        <v>0.30990290517942498</v>
      </c>
      <c r="BQ21" s="73">
        <v>6.1229753137452603</v>
      </c>
      <c r="BR21" s="73">
        <v>2.4657331197924001E-2</v>
      </c>
      <c r="BS21" s="73">
        <v>0.62586863360800105</v>
      </c>
      <c r="BT21" s="73">
        <v>0</v>
      </c>
      <c r="BU21" s="73">
        <v>7.6656691969835197E-2</v>
      </c>
      <c r="BV21" s="73">
        <v>595.895977275527</v>
      </c>
      <c r="BW21" s="73">
        <v>0.79684105348655299</v>
      </c>
      <c r="BX21" s="39"/>
      <c r="BY21" s="66">
        <f t="shared" si="0"/>
        <v>-1.0925647209759119E-3</v>
      </c>
      <c r="BZ21" s="44">
        <f t="shared" si="1"/>
        <v>-7.8058400542096421E-4</v>
      </c>
      <c r="CA21" s="66">
        <f t="shared" si="2"/>
        <v>-1.6164336873394595E-3</v>
      </c>
      <c r="CB21" s="66">
        <f t="shared" si="3"/>
        <v>-7.6440904135779769E-4</v>
      </c>
      <c r="CC21" s="66">
        <f t="shared" si="4"/>
        <v>-8.2179805229004132E-4</v>
      </c>
      <c r="CD21" s="66">
        <f t="shared" si="5"/>
        <v>-2.1639393055257806E-3</v>
      </c>
      <c r="CE21" s="66">
        <f t="shared" si="6"/>
        <v>-7.2846342811981601E-4</v>
      </c>
      <c r="CF21" s="66">
        <f t="shared" si="7"/>
        <v>2.5212910349049441E-4</v>
      </c>
      <c r="CG21" s="90"/>
      <c r="CH21" s="73">
        <f t="shared" si="8"/>
        <v>-4.012424018710135</v>
      </c>
      <c r="CI21" s="73">
        <f t="shared" si="9"/>
        <v>-1.1744998607580328</v>
      </c>
    </row>
    <row r="22" spans="1:87" x14ac:dyDescent="0.25">
      <c r="A22" s="90" t="s">
        <v>313</v>
      </c>
      <c r="B22" s="73">
        <v>3090.5215760000001</v>
      </c>
      <c r="C22" s="73">
        <v>115.57550592</v>
      </c>
      <c r="D22" s="73">
        <v>5588.5061217000002</v>
      </c>
      <c r="E22" s="73">
        <v>383.56261991999997</v>
      </c>
      <c r="F22" s="73">
        <v>380.66516017999999</v>
      </c>
      <c r="G22" s="73">
        <v>821.73918313000001</v>
      </c>
      <c r="H22" s="73">
        <v>460.30025473000001</v>
      </c>
      <c r="I22" s="73"/>
      <c r="J22" s="73"/>
      <c r="K22" s="73" t="s">
        <v>313</v>
      </c>
      <c r="L22" s="73">
        <v>0</v>
      </c>
      <c r="M22" s="73">
        <v>2.5785479313260199E-2</v>
      </c>
      <c r="N22" s="73">
        <v>0.35005725425714901</v>
      </c>
      <c r="O22" s="73">
        <v>0.35005725425714901</v>
      </c>
      <c r="P22" s="73">
        <v>0.14149338371345399</v>
      </c>
      <c r="Q22" s="73">
        <v>1.8419255480194099E-2</v>
      </c>
      <c r="R22" s="73">
        <v>19.001843344009501</v>
      </c>
      <c r="S22" s="73">
        <v>1787.6990417935599</v>
      </c>
      <c r="T22" s="73">
        <v>3085.7022647266799</v>
      </c>
      <c r="U22" s="73">
        <v>26.824152984802001</v>
      </c>
      <c r="V22" s="73">
        <v>167.02638443027899</v>
      </c>
      <c r="W22" s="73">
        <v>3.6789040560680402</v>
      </c>
      <c r="X22" s="73">
        <v>6.7531124627412994E-2</v>
      </c>
      <c r="Y22" s="73">
        <v>0</v>
      </c>
      <c r="Z22" s="73">
        <v>318.55830594614002</v>
      </c>
      <c r="AA22" s="73">
        <v>318.55830594614002</v>
      </c>
      <c r="AB22" s="73">
        <v>0</v>
      </c>
      <c r="AC22" s="73">
        <v>0</v>
      </c>
      <c r="AD22" s="73">
        <v>3.5886021220680702</v>
      </c>
      <c r="AE22" s="73">
        <v>0</v>
      </c>
      <c r="AF22" s="73">
        <v>0.52764747566159198</v>
      </c>
      <c r="AG22" s="73">
        <v>4.7294681547865097E-3</v>
      </c>
      <c r="AH22" s="73">
        <v>0.54025831528078505</v>
      </c>
      <c r="AI22" s="73">
        <v>3.1922512618760301E-3</v>
      </c>
      <c r="AJ22" s="73">
        <v>115.477378747431</v>
      </c>
      <c r="AK22" s="73">
        <v>0</v>
      </c>
      <c r="AL22" s="73">
        <v>626.73473427147701</v>
      </c>
      <c r="AM22" s="73">
        <v>5017.5297269156399</v>
      </c>
      <c r="AN22" s="73">
        <v>557.50246586146</v>
      </c>
      <c r="AO22" s="73">
        <v>5575.0321927771001</v>
      </c>
      <c r="AP22" s="73">
        <v>0</v>
      </c>
      <c r="AQ22" s="73">
        <v>14.608825566181</v>
      </c>
      <c r="AR22" s="73">
        <v>3.6975613686249198</v>
      </c>
      <c r="AS22" s="73">
        <v>35.351982727854597</v>
      </c>
      <c r="AT22" s="73">
        <v>4.7226693833985296</v>
      </c>
      <c r="AU22" s="73">
        <v>17.013526369731601</v>
      </c>
      <c r="AV22" s="73">
        <v>22.8240957822726</v>
      </c>
      <c r="AW22" s="73">
        <v>6.4798721202996097</v>
      </c>
      <c r="AX22" s="73">
        <v>0</v>
      </c>
      <c r="AY22" s="73">
        <v>2.5087573482322698</v>
      </c>
      <c r="AZ22" s="73">
        <v>383.12050340663001</v>
      </c>
      <c r="BA22" s="73">
        <v>380.215971965775</v>
      </c>
      <c r="BB22" s="73">
        <v>2.9045314408549499</v>
      </c>
      <c r="BC22" s="73">
        <v>5.4345541427602904E-4</v>
      </c>
      <c r="BD22" s="73">
        <v>3.4164908590860597E-2</v>
      </c>
      <c r="BE22" s="73">
        <v>32.182868905300403</v>
      </c>
      <c r="BF22" s="73">
        <v>1.23927535508192</v>
      </c>
      <c r="BG22" s="73">
        <v>60.826925275627303</v>
      </c>
      <c r="BH22" s="73">
        <v>19.3419848789739</v>
      </c>
      <c r="BI22" s="73">
        <v>8.6665742555840293</v>
      </c>
      <c r="BJ22" s="73">
        <v>152.02508000658</v>
      </c>
      <c r="BK22" s="73">
        <v>33.853724437145402</v>
      </c>
      <c r="BL22" s="73">
        <v>11.920388338443599</v>
      </c>
      <c r="BM22" s="73">
        <v>36.595266988797199</v>
      </c>
      <c r="BN22" s="73">
        <v>0.13641722482183699</v>
      </c>
      <c r="BO22" s="73">
        <v>820.05494746937097</v>
      </c>
      <c r="BP22" s="73">
        <v>0.672376085393522</v>
      </c>
      <c r="BQ22" s="73">
        <v>0</v>
      </c>
      <c r="BR22" s="73">
        <v>4.0271973880300002E-2</v>
      </c>
      <c r="BS22" s="73">
        <v>1.19689472710736</v>
      </c>
      <c r="BT22" s="73">
        <v>0</v>
      </c>
      <c r="BU22" s="73">
        <v>0.16313469992649701</v>
      </c>
      <c r="BV22" s="73">
        <v>459.65989732465698</v>
      </c>
      <c r="BW22" s="73">
        <v>1.1811049137826699</v>
      </c>
      <c r="BX22" s="39"/>
      <c r="BY22" s="66">
        <f t="shared" si="0"/>
        <v>-1.5593844452487916E-3</v>
      </c>
      <c r="BZ22" s="44">
        <f t="shared" si="1"/>
        <v>-8.4903087196448084E-4</v>
      </c>
      <c r="CA22" s="66">
        <f t="shared" si="2"/>
        <v>-2.4110072762703483E-3</v>
      </c>
      <c r="CB22" s="66">
        <f t="shared" si="3"/>
        <v>-1.1526579765832761E-3</v>
      </c>
      <c r="CC22" s="66">
        <f t="shared" si="4"/>
        <v>-1.1800087352690425E-3</v>
      </c>
      <c r="CD22" s="66">
        <f t="shared" si="5"/>
        <v>-2.0495988206547457E-3</v>
      </c>
      <c r="CE22" s="66">
        <f t="shared" si="6"/>
        <v>-1.3911732586779505E-3</v>
      </c>
      <c r="CF22" s="66" t="str">
        <f t="shared" si="7"/>
        <v/>
      </c>
      <c r="CG22" s="90"/>
      <c r="CH22" s="73">
        <f t="shared" si="8"/>
        <v>-13.473928922900086</v>
      </c>
      <c r="CI22" s="73">
        <f t="shared" si="9"/>
        <v>-1.6842356606290423</v>
      </c>
    </row>
    <row r="23" spans="1:87" x14ac:dyDescent="0.25">
      <c r="A23" s="90" t="s">
        <v>186</v>
      </c>
      <c r="B23" s="73">
        <v>8824.4998190999995</v>
      </c>
      <c r="C23" s="73">
        <v>1013.0216249</v>
      </c>
      <c r="D23" s="73">
        <v>16741.606317000002</v>
      </c>
      <c r="E23" s="73">
        <v>1863.1728232999999</v>
      </c>
      <c r="F23" s="73">
        <v>2132.0030879999999</v>
      </c>
      <c r="G23" s="73">
        <v>12762.167224999999</v>
      </c>
      <c r="H23" s="73">
        <v>1469.4109593000001</v>
      </c>
      <c r="I23" s="73">
        <v>35.876814019999998</v>
      </c>
      <c r="J23" s="73"/>
      <c r="K23" s="73" t="s">
        <v>186</v>
      </c>
      <c r="L23" s="73">
        <v>0</v>
      </c>
      <c r="M23" s="73">
        <v>4.87355048231067E-2</v>
      </c>
      <c r="N23" s="73">
        <v>2.4750143040996102</v>
      </c>
      <c r="O23" s="73">
        <v>2.4750143040996102</v>
      </c>
      <c r="P23" s="73">
        <v>0.99829257675705596</v>
      </c>
      <c r="Q23" s="73">
        <v>3.4812516599489599E-2</v>
      </c>
      <c r="R23" s="73">
        <v>18.385605241670401</v>
      </c>
      <c r="S23" s="73">
        <v>7921.5048447504596</v>
      </c>
      <c r="T23" s="73">
        <v>8813.7334917605494</v>
      </c>
      <c r="U23" s="73">
        <v>69.514300313968107</v>
      </c>
      <c r="V23" s="73">
        <v>1155.6939820790001</v>
      </c>
      <c r="W23" s="73">
        <v>28.591062543254999</v>
      </c>
      <c r="X23" s="73">
        <v>0.12763737153062699</v>
      </c>
      <c r="Y23" s="73">
        <v>0</v>
      </c>
      <c r="Z23" s="73">
        <v>683.10955813886005</v>
      </c>
      <c r="AA23" s="73">
        <v>683.10955813886005</v>
      </c>
      <c r="AB23" s="73">
        <v>35.879933993617598</v>
      </c>
      <c r="AC23" s="73">
        <v>0</v>
      </c>
      <c r="AD23" s="73">
        <v>25.6504331689335</v>
      </c>
      <c r="AE23" s="73">
        <v>0</v>
      </c>
      <c r="AF23" s="73">
        <v>0.99728720798661497</v>
      </c>
      <c r="AG23" s="73">
        <v>8.9391620651575899E-3</v>
      </c>
      <c r="AH23" s="73">
        <v>1.02111638165996</v>
      </c>
      <c r="AI23" s="73">
        <v>6.0335607353714498E-3</v>
      </c>
      <c r="AJ23" s="73">
        <v>1012.32572977188</v>
      </c>
      <c r="AK23" s="73">
        <v>0</v>
      </c>
      <c r="AL23" s="73">
        <v>2622.9732711863599</v>
      </c>
      <c r="AM23" s="73">
        <v>15060.899889915499</v>
      </c>
      <c r="AN23" s="73">
        <v>1673.4336464492601</v>
      </c>
      <c r="AO23" s="73">
        <v>16734.333536364698</v>
      </c>
      <c r="AP23" s="73">
        <v>0</v>
      </c>
      <c r="AQ23" s="73">
        <v>99.774003411310801</v>
      </c>
      <c r="AR23" s="73">
        <v>36.669009576945101</v>
      </c>
      <c r="AS23" s="73">
        <v>271.40323325353199</v>
      </c>
      <c r="AT23" s="73">
        <v>31.995215217767001</v>
      </c>
      <c r="AU23" s="73">
        <v>49.812204206595098</v>
      </c>
      <c r="AV23" s="73">
        <v>135.67337166798299</v>
      </c>
      <c r="AW23" s="73">
        <v>39.019634823481397</v>
      </c>
      <c r="AX23" s="73">
        <v>0</v>
      </c>
      <c r="AY23" s="73">
        <v>8.4839706858292399</v>
      </c>
      <c r="AZ23" s="73">
        <v>2186.72929459431</v>
      </c>
      <c r="BA23" s="73">
        <v>2130.5677745841499</v>
      </c>
      <c r="BB23" s="73">
        <v>56.161520010163301</v>
      </c>
      <c r="BC23" s="73">
        <v>1.0271368463984701E-3</v>
      </c>
      <c r="BD23" s="73">
        <v>0.10809732228817701</v>
      </c>
      <c r="BE23" s="73">
        <v>274.15728710619101</v>
      </c>
      <c r="BF23" s="73">
        <v>1.4759498258899699</v>
      </c>
      <c r="BG23" s="73">
        <v>325.38638092550002</v>
      </c>
      <c r="BH23" s="73">
        <v>81.117570071021902</v>
      </c>
      <c r="BI23" s="73">
        <v>42.976161710279598</v>
      </c>
      <c r="BJ23" s="73">
        <v>813.14775178348395</v>
      </c>
      <c r="BK23" s="73">
        <v>245.57316189022299</v>
      </c>
      <c r="BL23" s="73">
        <v>77.8952062707165</v>
      </c>
      <c r="BM23" s="73">
        <v>211.00769470493799</v>
      </c>
      <c r="BN23" s="73">
        <v>1.64124154839751</v>
      </c>
      <c r="BO23" s="73">
        <v>12761.6680535626</v>
      </c>
      <c r="BP23" s="73">
        <v>4.80597613243705</v>
      </c>
      <c r="BQ23" s="73">
        <v>4.7945596763614899</v>
      </c>
      <c r="BR23" s="73">
        <v>7.6117009300069802E-2</v>
      </c>
      <c r="BS23" s="73">
        <v>9.1489731165747905</v>
      </c>
      <c r="BT23" s="73">
        <v>0</v>
      </c>
      <c r="BU23" s="73">
        <v>1.09921776233072</v>
      </c>
      <c r="BV23" s="73">
        <v>1467.1703016487199</v>
      </c>
      <c r="BW23" s="73">
        <v>9.3774120552436404</v>
      </c>
      <c r="BX23" s="39"/>
      <c r="BY23" s="66">
        <f t="shared" si="0"/>
        <v>-1.2200495846968148E-3</v>
      </c>
      <c r="BZ23" s="44">
        <f t="shared" si="1"/>
        <v>-6.8694992388608619E-4</v>
      </c>
      <c r="CA23" s="66">
        <f t="shared" si="2"/>
        <v>-4.3441355014531524E-4</v>
      </c>
      <c r="CB23" s="66">
        <f t="shared" si="3"/>
        <v>0.17365886151196422</v>
      </c>
      <c r="CC23" s="66">
        <f t="shared" si="4"/>
        <v>-6.7322295353543715E-4</v>
      </c>
      <c r="CD23" s="66">
        <f t="shared" si="5"/>
        <v>-3.9113375385122112E-5</v>
      </c>
      <c r="CE23" s="66">
        <f t="shared" si="6"/>
        <v>-1.5248679323499289E-3</v>
      </c>
      <c r="CF23" s="66">
        <f t="shared" si="7"/>
        <v>8.6963508405773305E-5</v>
      </c>
      <c r="CG23" s="90"/>
      <c r="CH23" s="73">
        <f t="shared" si="8"/>
        <v>-7.2727806353032065</v>
      </c>
      <c r="CI23" s="73">
        <f t="shared" si="9"/>
        <v>-0.49917143739912717</v>
      </c>
    </row>
    <row r="24" spans="1:87" x14ac:dyDescent="0.25">
      <c r="A24" s="90" t="s">
        <v>187</v>
      </c>
      <c r="B24" s="73">
        <v>2300.1839493000002</v>
      </c>
      <c r="C24" s="73">
        <v>498.67439514</v>
      </c>
      <c r="D24" s="73">
        <v>3094.0667171</v>
      </c>
      <c r="E24" s="73">
        <v>342.25991679999998</v>
      </c>
      <c r="F24" s="73">
        <v>242.62981439000001</v>
      </c>
      <c r="G24" s="73">
        <v>3463.2541984999998</v>
      </c>
      <c r="H24" s="73">
        <v>241.21115947000001</v>
      </c>
      <c r="I24" s="73">
        <v>7.6937461300000001</v>
      </c>
      <c r="J24" s="73"/>
      <c r="K24" s="73" t="s">
        <v>187</v>
      </c>
      <c r="L24" s="73">
        <v>0</v>
      </c>
      <c r="M24" s="73">
        <v>0.182648881601778</v>
      </c>
      <c r="N24" s="73">
        <v>0.23875484154024301</v>
      </c>
      <c r="O24" s="73">
        <v>0.23875484154024301</v>
      </c>
      <c r="P24" s="73">
        <v>9.9109663359347802E-2</v>
      </c>
      <c r="Q24" s="73">
        <v>0.13047015380834101</v>
      </c>
      <c r="R24" s="73">
        <v>4.6200380010687097</v>
      </c>
      <c r="S24" s="73">
        <v>850.64985278740403</v>
      </c>
      <c r="T24" s="73">
        <v>2296.9413403304902</v>
      </c>
      <c r="U24" s="73">
        <v>7.6624507519399998</v>
      </c>
      <c r="V24" s="73">
        <v>95.965148423005502</v>
      </c>
      <c r="W24" s="73">
        <v>2.1570757124204998</v>
      </c>
      <c r="X24" s="73">
        <v>0.48056028388670302</v>
      </c>
      <c r="Y24" s="73">
        <v>0</v>
      </c>
      <c r="Z24" s="73">
        <v>132.18876140921799</v>
      </c>
      <c r="AA24" s="73">
        <v>132.18876140921799</v>
      </c>
      <c r="AB24" s="73">
        <v>7.6901715461895899</v>
      </c>
      <c r="AC24" s="73">
        <v>0</v>
      </c>
      <c r="AD24" s="73">
        <v>2.4987088266291302</v>
      </c>
      <c r="AE24" s="73">
        <v>0</v>
      </c>
      <c r="AF24" s="73">
        <v>3.7375715777174499</v>
      </c>
      <c r="AG24" s="73">
        <v>3.3502184401637998E-2</v>
      </c>
      <c r="AH24" s="73">
        <v>3.8269168588742</v>
      </c>
      <c r="AI24" s="73">
        <v>2.2612302215387198E-2</v>
      </c>
      <c r="AJ24" s="73">
        <v>498.07842415603199</v>
      </c>
      <c r="AK24" s="73">
        <v>0</v>
      </c>
      <c r="AL24" s="73">
        <v>337.04626797466898</v>
      </c>
      <c r="AM24" s="73">
        <v>2780.9952490724399</v>
      </c>
      <c r="AN24" s="73">
        <v>308.99953195738402</v>
      </c>
      <c r="AO24" s="73">
        <v>3089.9947810298299</v>
      </c>
      <c r="AP24" s="73">
        <v>0</v>
      </c>
      <c r="AQ24" s="73">
        <v>8.9886324863428104</v>
      </c>
      <c r="AR24" s="73">
        <v>6.8683760014109598</v>
      </c>
      <c r="AS24" s="73">
        <v>32.596422853506503</v>
      </c>
      <c r="AT24" s="73">
        <v>4.9492690359187996</v>
      </c>
      <c r="AU24" s="73">
        <v>6.2721796833501404</v>
      </c>
      <c r="AV24" s="73">
        <v>12.0722939645166</v>
      </c>
      <c r="AW24" s="73">
        <v>4.93055639578475</v>
      </c>
      <c r="AX24" s="73">
        <v>0</v>
      </c>
      <c r="AY24" s="73">
        <v>1.7771049616583099</v>
      </c>
      <c r="AZ24" s="73">
        <v>343.55018504852001</v>
      </c>
      <c r="BA24" s="73">
        <v>242.34618231204399</v>
      </c>
      <c r="BB24" s="73">
        <v>101.204002736475</v>
      </c>
      <c r="BC24" s="73">
        <v>4.01349239680991E-3</v>
      </c>
      <c r="BD24" s="73">
        <v>3.80970881352755E-2</v>
      </c>
      <c r="BE24" s="73">
        <v>65.869078894734798</v>
      </c>
      <c r="BF24" s="73">
        <v>5.66923040504415</v>
      </c>
      <c r="BG24" s="73">
        <v>22.238099457663001</v>
      </c>
      <c r="BH24" s="73">
        <v>6.9979164138185599</v>
      </c>
      <c r="BI24" s="73">
        <v>3.0477184584290899</v>
      </c>
      <c r="BJ24" s="73">
        <v>55.567669823244401</v>
      </c>
      <c r="BK24" s="73">
        <v>20.870457393099201</v>
      </c>
      <c r="BL24" s="73">
        <v>12.5149684981563</v>
      </c>
      <c r="BM24" s="73">
        <v>33.079411691330797</v>
      </c>
      <c r="BN24" s="73">
        <v>0.450198046451385</v>
      </c>
      <c r="BO24" s="73">
        <v>3460.9764777186501</v>
      </c>
      <c r="BP24" s="73">
        <v>0.394297584940829</v>
      </c>
      <c r="BQ24" s="73">
        <v>80.543855517562406</v>
      </c>
      <c r="BR24" s="73">
        <v>0.28526674718616402</v>
      </c>
      <c r="BS24" s="73">
        <v>7.2630752212117997</v>
      </c>
      <c r="BT24" s="73">
        <v>0</v>
      </c>
      <c r="BU24" s="73">
        <v>0.239156669078985</v>
      </c>
      <c r="BV24" s="73">
        <v>240.76078301074199</v>
      </c>
      <c r="BW24" s="73">
        <v>13.056573443990001</v>
      </c>
      <c r="BX24" s="39"/>
      <c r="BY24" s="66">
        <f t="shared" si="0"/>
        <v>-1.4097172404393152E-3</v>
      </c>
      <c r="BZ24" s="44">
        <f t="shared" si="1"/>
        <v>-1.1951104563944985E-3</v>
      </c>
      <c r="CA24" s="66">
        <f t="shared" si="2"/>
        <v>-1.3160466281045818E-3</v>
      </c>
      <c r="CB24" s="66">
        <f t="shared" si="3"/>
        <v>3.7698491268961291E-3</v>
      </c>
      <c r="CC24" s="66">
        <f t="shared" si="4"/>
        <v>-1.1689910354549728E-3</v>
      </c>
      <c r="CD24" s="66">
        <f t="shared" si="5"/>
        <v>-6.5768224069032968E-4</v>
      </c>
      <c r="CE24" s="66">
        <f t="shared" si="6"/>
        <v>-1.8671460319149881E-3</v>
      </c>
      <c r="CF24" s="66">
        <f t="shared" si="7"/>
        <v>-4.6460901490782665E-4</v>
      </c>
      <c r="CG24" s="90"/>
      <c r="CH24" s="73">
        <f t="shared" si="8"/>
        <v>-4.071936070170068</v>
      </c>
      <c r="CI24" s="73">
        <f t="shared" si="9"/>
        <v>-2.2777207813496716</v>
      </c>
    </row>
    <row r="25" spans="1:87" x14ac:dyDescent="0.25">
      <c r="A25" s="90" t="s">
        <v>188</v>
      </c>
      <c r="B25" s="73">
        <v>14774.037118</v>
      </c>
      <c r="C25" s="73">
        <v>945.89005877</v>
      </c>
      <c r="D25" s="73">
        <v>4675.5842266</v>
      </c>
      <c r="E25" s="73">
        <v>1458.7095431</v>
      </c>
      <c r="F25" s="73">
        <v>1408.8902786000001</v>
      </c>
      <c r="G25" s="73">
        <v>507.20711890000001</v>
      </c>
      <c r="H25" s="73">
        <v>473.85977915000001</v>
      </c>
      <c r="I25" s="73">
        <v>2.1596203799999998</v>
      </c>
      <c r="J25" s="73"/>
      <c r="K25" s="73" t="s">
        <v>188</v>
      </c>
      <c r="L25" s="73">
        <v>5.5773917126367797E-2</v>
      </c>
      <c r="M25" s="73">
        <v>0.92952703615043897</v>
      </c>
      <c r="N25" s="73">
        <v>0.26043744501827798</v>
      </c>
      <c r="O25" s="73">
        <v>0.25638526506429399</v>
      </c>
      <c r="P25" s="73">
        <v>0.21692418987317799</v>
      </c>
      <c r="Q25" s="73">
        <v>0.61049330456470197</v>
      </c>
      <c r="R25" s="73">
        <v>2.1382496171951102</v>
      </c>
      <c r="S25" s="73">
        <v>991.01397424858897</v>
      </c>
      <c r="T25" s="73">
        <v>14765.731664348499</v>
      </c>
      <c r="U25" s="73">
        <v>0.82271160982605496</v>
      </c>
      <c r="V25" s="73">
        <v>13.532859838686701</v>
      </c>
      <c r="W25" s="73">
        <v>0.37260518516212199</v>
      </c>
      <c r="X25" s="73">
        <v>2.2441729248846798</v>
      </c>
      <c r="Y25" s="73">
        <v>3.2087760370844903E-2</v>
      </c>
      <c r="Z25" s="73">
        <v>389.47344035547502</v>
      </c>
      <c r="AA25" s="73">
        <v>389.47344035547502</v>
      </c>
      <c r="AB25" s="73">
        <v>2.1599820940756298</v>
      </c>
      <c r="AC25" s="73">
        <v>0</v>
      </c>
      <c r="AD25" s="73">
        <v>0.39442941191055803</v>
      </c>
      <c r="AE25" s="73">
        <v>3.0560102349908899E-2</v>
      </c>
      <c r="AF25" s="73">
        <v>17.5784485278928</v>
      </c>
      <c r="AG25" s="73">
        <v>0.223167848936656</v>
      </c>
      <c r="AH25" s="73">
        <v>17.2371680748847</v>
      </c>
      <c r="AI25" s="73">
        <v>0.11492376560598699</v>
      </c>
      <c r="AJ25" s="73">
        <v>945.77437345282397</v>
      </c>
      <c r="AK25" s="73">
        <v>0</v>
      </c>
      <c r="AL25" s="73">
        <v>489.035988189509</v>
      </c>
      <c r="AM25" s="73">
        <v>4205.1303021693702</v>
      </c>
      <c r="AN25" s="73">
        <v>467.23662596346401</v>
      </c>
      <c r="AO25" s="73">
        <v>4672.3669281328303</v>
      </c>
      <c r="AP25" s="73">
        <v>2.2801100684893301E-4</v>
      </c>
      <c r="AQ25" s="73">
        <v>1.5259041890794001</v>
      </c>
      <c r="AR25" s="73">
        <v>9.3696289930378107</v>
      </c>
      <c r="AS25" s="73">
        <v>19.788712583925001</v>
      </c>
      <c r="AT25" s="73">
        <v>13.8444281693357</v>
      </c>
      <c r="AU25" s="73">
        <v>39.746447742996999</v>
      </c>
      <c r="AV25" s="73">
        <v>82.895607513854202</v>
      </c>
      <c r="AW25" s="73">
        <v>18.445014022024399</v>
      </c>
      <c r="AX25" s="73">
        <v>0.30898396236710202</v>
      </c>
      <c r="AY25" s="73">
        <v>10.3331566468188</v>
      </c>
      <c r="AZ25" s="73">
        <v>1496.80393960068</v>
      </c>
      <c r="BA25" s="73">
        <v>1408.2547381587101</v>
      </c>
      <c r="BB25" s="73">
        <v>88.549201441977004</v>
      </c>
      <c r="BC25" s="73">
        <v>4.3581010488489197E-2</v>
      </c>
      <c r="BD25" s="73">
        <v>7.2634720591720596E-3</v>
      </c>
      <c r="BE25" s="73">
        <v>57.727350355446099</v>
      </c>
      <c r="BF25" s="73">
        <v>62.538527532972701</v>
      </c>
      <c r="BG25" s="73">
        <v>215.79115725276799</v>
      </c>
      <c r="BH25" s="73">
        <v>54.786654040742</v>
      </c>
      <c r="BI25" s="73">
        <v>28.883745963053801</v>
      </c>
      <c r="BJ25" s="73">
        <v>539.31745735979598</v>
      </c>
      <c r="BK25" s="73">
        <v>4.5425291666843304</v>
      </c>
      <c r="BL25" s="73">
        <v>29.3004782957812</v>
      </c>
      <c r="BM25" s="73">
        <v>244.905571257079</v>
      </c>
      <c r="BN25" s="73">
        <v>9.6845680869943798E-3</v>
      </c>
      <c r="BO25" s="73">
        <v>506.62301475619603</v>
      </c>
      <c r="BP25" s="73">
        <v>0.33785996265212798</v>
      </c>
      <c r="BQ25" s="73">
        <v>14.4894140165456</v>
      </c>
      <c r="BR25" s="73">
        <v>1.3001090354984599</v>
      </c>
      <c r="BS25" s="73">
        <v>12.646195159850301</v>
      </c>
      <c r="BT25" s="73">
        <v>0</v>
      </c>
      <c r="BU25" s="73">
        <v>1.4453751845056899</v>
      </c>
      <c r="BV25" s="73">
        <v>473.610212520819</v>
      </c>
      <c r="BW25" s="73">
        <v>0.91256311232215104</v>
      </c>
      <c r="BX25" s="39"/>
      <c r="BY25" s="66">
        <f t="shared" si="0"/>
        <v>-5.6216547888471411E-4</v>
      </c>
      <c r="BZ25" s="44">
        <f t="shared" si="1"/>
        <v>-1.2230313248715524E-4</v>
      </c>
      <c r="CA25" s="66">
        <f t="shared" si="2"/>
        <v>-6.8810619405936218E-4</v>
      </c>
      <c r="CB25" s="66">
        <f t="shared" si="3"/>
        <v>2.6115134901855141E-2</v>
      </c>
      <c r="CC25" s="66">
        <f t="shared" si="4"/>
        <v>-4.5109292820270886E-4</v>
      </c>
      <c r="CD25" s="66">
        <f t="shared" si="5"/>
        <v>-1.1516087255848328E-3</v>
      </c>
      <c r="CE25" s="66">
        <f t="shared" si="6"/>
        <v>-5.2666767715266205E-4</v>
      </c>
      <c r="CF25" s="66">
        <f t="shared" si="7"/>
        <v>1.674896565062121E-4</v>
      </c>
      <c r="CG25" s="90"/>
      <c r="CH25" s="73">
        <f t="shared" si="8"/>
        <v>-3.2172984671697122</v>
      </c>
      <c r="CI25" s="73">
        <f t="shared" si="9"/>
        <v>-0.58410414380398379</v>
      </c>
    </row>
    <row r="26" spans="1:87" x14ac:dyDescent="0.25">
      <c r="A26" s="90" t="s">
        <v>189</v>
      </c>
      <c r="B26" s="73">
        <v>9701.4622932999991</v>
      </c>
      <c r="C26" s="73">
        <v>341.17858168999999</v>
      </c>
      <c r="D26" s="73">
        <v>24483.488743999998</v>
      </c>
      <c r="E26" s="73">
        <v>1472.0679779</v>
      </c>
      <c r="F26" s="73">
        <v>1217.9258671</v>
      </c>
      <c r="G26" s="73">
        <v>38988.677315000001</v>
      </c>
      <c r="H26" s="73">
        <v>764.48080732999995</v>
      </c>
      <c r="I26" s="73">
        <v>53.491349739999997</v>
      </c>
      <c r="J26" s="73"/>
      <c r="K26" s="73" t="s">
        <v>189</v>
      </c>
      <c r="L26" s="73">
        <v>0</v>
      </c>
      <c r="M26" s="73">
        <v>0</v>
      </c>
      <c r="N26" s="73">
        <v>0.171208156409308</v>
      </c>
      <c r="O26" s="73">
        <v>0.171208156409308</v>
      </c>
      <c r="P26" s="73">
        <v>6.9003370020006893E-2</v>
      </c>
      <c r="Q26" s="73">
        <v>0</v>
      </c>
      <c r="R26" s="73">
        <v>0.95529587515055803</v>
      </c>
      <c r="S26" s="73">
        <v>1011.1196313829799</v>
      </c>
      <c r="T26" s="73">
        <v>9698.7241735090392</v>
      </c>
      <c r="U26" s="73">
        <v>3.5953188461416299</v>
      </c>
      <c r="V26" s="73">
        <v>89.789266386475902</v>
      </c>
      <c r="W26" s="73">
        <v>1.8262011023073701</v>
      </c>
      <c r="X26" s="73">
        <v>0</v>
      </c>
      <c r="Y26" s="73">
        <v>0</v>
      </c>
      <c r="Z26" s="73">
        <v>249.10408804628599</v>
      </c>
      <c r="AA26" s="73">
        <v>249.10408804628599</v>
      </c>
      <c r="AB26" s="73">
        <v>53.4793319432762</v>
      </c>
      <c r="AC26" s="73">
        <v>0</v>
      </c>
      <c r="AD26" s="73">
        <v>9.0854300101247105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340.976992943379</v>
      </c>
      <c r="AK26" s="73">
        <v>0</v>
      </c>
      <c r="AL26" s="73">
        <v>853.88293904352395</v>
      </c>
      <c r="AM26" s="73">
        <v>22032.5146055287</v>
      </c>
      <c r="AN26" s="73">
        <v>2448.05737353113</v>
      </c>
      <c r="AO26" s="73">
        <v>24480.571979059801</v>
      </c>
      <c r="AP26" s="73">
        <v>0</v>
      </c>
      <c r="AQ26" s="73">
        <v>20.144189195388702</v>
      </c>
      <c r="AR26" s="73">
        <v>53.842522346172998</v>
      </c>
      <c r="AS26" s="73">
        <v>154.60477899709301</v>
      </c>
      <c r="AT26" s="73">
        <v>33.365548897441997</v>
      </c>
      <c r="AU26" s="73">
        <v>10.852166859068401</v>
      </c>
      <c r="AV26" s="73">
        <v>61.441291818284</v>
      </c>
      <c r="AW26" s="73">
        <v>30.740048410464201</v>
      </c>
      <c r="AX26" s="73">
        <v>0</v>
      </c>
      <c r="AY26" s="73">
        <v>5.3349117151946901</v>
      </c>
      <c r="AZ26" s="73">
        <v>1500.1071909909699</v>
      </c>
      <c r="BA26" s="73">
        <v>1217.5616710945701</v>
      </c>
      <c r="BB26" s="73">
        <v>282.54551989639901</v>
      </c>
      <c r="BC26" s="73">
        <v>0</v>
      </c>
      <c r="BD26" s="73">
        <v>0.24182833990265401</v>
      </c>
      <c r="BE26" s="73">
        <v>508.84967755412799</v>
      </c>
      <c r="BF26" s="73">
        <v>0</v>
      </c>
      <c r="BG26" s="73">
        <v>77.793649119506995</v>
      </c>
      <c r="BH26" s="73">
        <v>19.623156568937901</v>
      </c>
      <c r="BI26" s="73">
        <v>9.4171261843923801</v>
      </c>
      <c r="BJ26" s="73">
        <v>194.30150713390299</v>
      </c>
      <c r="BK26" s="73">
        <v>25.361335691411099</v>
      </c>
      <c r="BL26" s="73">
        <v>85.968941991855004</v>
      </c>
      <c r="BM26" s="73">
        <v>122.108555374052</v>
      </c>
      <c r="BN26" s="73">
        <v>3.6807387812717298</v>
      </c>
      <c r="BO26" s="73">
        <v>38987.8519807271</v>
      </c>
      <c r="BP26" s="73">
        <v>0.33376604430669699</v>
      </c>
      <c r="BQ26" s="73">
        <v>955.20239139712305</v>
      </c>
      <c r="BR26" s="73">
        <v>0</v>
      </c>
      <c r="BS26" s="73">
        <v>73.307078512179203</v>
      </c>
      <c r="BT26" s="73">
        <v>0</v>
      </c>
      <c r="BU26" s="73">
        <v>7.2430091949139297E-2</v>
      </c>
      <c r="BV26" s="73">
        <v>764.09216231000198</v>
      </c>
      <c r="BW26" s="73">
        <v>227.29381394202099</v>
      </c>
      <c r="BX26" s="39"/>
      <c r="BY26" s="66">
        <f t="shared" si="0"/>
        <v>-2.822378429333167E-4</v>
      </c>
      <c r="BZ26" s="44">
        <f t="shared" si="1"/>
        <v>-5.908599116111904E-4</v>
      </c>
      <c r="CA26" s="66">
        <f t="shared" si="2"/>
        <v>-1.1913191664369394E-4</v>
      </c>
      <c r="CB26" s="66">
        <f t="shared" si="3"/>
        <v>1.9047498832879782E-2</v>
      </c>
      <c r="CC26" s="66">
        <f t="shared" si="4"/>
        <v>-2.990296989890604E-4</v>
      </c>
      <c r="CD26" s="66">
        <f t="shared" si="5"/>
        <v>-2.1168563022342769E-5</v>
      </c>
      <c r="CE26" s="66">
        <f t="shared" si="6"/>
        <v>-5.0837773332117371E-4</v>
      </c>
      <c r="CF26" s="66">
        <f t="shared" si="7"/>
        <v>-2.2466804038802775E-4</v>
      </c>
      <c r="CG26" s="90"/>
      <c r="CH26" s="73">
        <f t="shared" si="8"/>
        <v>-2.9167649401970266</v>
      </c>
      <c r="CI26" s="73">
        <f t="shared" si="9"/>
        <v>-0.82533427290036343</v>
      </c>
    </row>
    <row r="27" spans="1:87" x14ac:dyDescent="0.25">
      <c r="A27" s="90" t="s">
        <v>190</v>
      </c>
      <c r="B27" s="73">
        <v>2858.9238369</v>
      </c>
      <c r="C27" s="73">
        <v>11.560525</v>
      </c>
      <c r="D27" s="73">
        <v>8860.4554336000001</v>
      </c>
      <c r="E27" s="73">
        <v>1685.59196</v>
      </c>
      <c r="F27" s="73">
        <v>1366.5095240999999</v>
      </c>
      <c r="G27" s="73">
        <v>4056.0346838</v>
      </c>
      <c r="H27" s="73">
        <v>319.82684685999999</v>
      </c>
      <c r="I27" s="73">
        <v>59.44742522</v>
      </c>
      <c r="J27" s="73"/>
      <c r="K27" s="73" t="s">
        <v>190</v>
      </c>
      <c r="L27" s="73">
        <v>0</v>
      </c>
      <c r="M27" s="73">
        <v>0.91361909481638304</v>
      </c>
      <c r="N27" s="73">
        <v>0.18271394741910399</v>
      </c>
      <c r="O27" s="73">
        <v>0.18271394741910399</v>
      </c>
      <c r="P27" s="73">
        <v>8.8055265265629304E-2</v>
      </c>
      <c r="Q27" s="73">
        <v>0.65261530494419495</v>
      </c>
      <c r="R27" s="73">
        <v>0.62272948257989202</v>
      </c>
      <c r="S27" s="73">
        <v>50.542767861537897</v>
      </c>
      <c r="T27" s="73">
        <v>2855.3247591439399</v>
      </c>
      <c r="U27" s="73">
        <v>2.1203545182956001</v>
      </c>
      <c r="V27" s="73">
        <v>5.5230958489895601</v>
      </c>
      <c r="W27" s="73">
        <v>0.144979208561649</v>
      </c>
      <c r="X27" s="73">
        <v>2.3927403451415099</v>
      </c>
      <c r="Y27" s="73">
        <v>0</v>
      </c>
      <c r="Z27" s="73">
        <v>17.319641031522298</v>
      </c>
      <c r="AA27" s="73">
        <v>17.319641031522298</v>
      </c>
      <c r="AB27" s="73">
        <v>59.4086208187084</v>
      </c>
      <c r="AC27" s="73">
        <v>0</v>
      </c>
      <c r="AD27" s="73">
        <v>3.74277052338938</v>
      </c>
      <c r="AE27" s="73">
        <v>0</v>
      </c>
      <c r="AF27" s="73">
        <v>18.695617623838601</v>
      </c>
      <c r="AG27" s="73">
        <v>0.16757929121843901</v>
      </c>
      <c r="AH27" s="73">
        <v>19.142359888225599</v>
      </c>
      <c r="AI27" s="73">
        <v>0.113108818528249</v>
      </c>
      <c r="AJ27" s="73">
        <v>11.5150273093404</v>
      </c>
      <c r="AK27" s="73">
        <v>0</v>
      </c>
      <c r="AL27" s="73">
        <v>326.65200785859503</v>
      </c>
      <c r="AM27" s="73">
        <v>7974.0488350217101</v>
      </c>
      <c r="AN27" s="73">
        <v>886.00546763479997</v>
      </c>
      <c r="AO27" s="73">
        <v>8860.0543026565192</v>
      </c>
      <c r="AP27" s="73">
        <v>0</v>
      </c>
      <c r="AQ27" s="73">
        <v>6.8908423100359899</v>
      </c>
      <c r="AR27" s="73">
        <v>74.852018619862505</v>
      </c>
      <c r="AS27" s="73">
        <v>75.337160380621299</v>
      </c>
      <c r="AT27" s="73">
        <v>43.910248674030001</v>
      </c>
      <c r="AU27" s="73">
        <v>4.2740815166586703</v>
      </c>
      <c r="AV27" s="73">
        <v>55.702155250803301</v>
      </c>
      <c r="AW27" s="73">
        <v>36.725848201392203</v>
      </c>
      <c r="AX27" s="73">
        <v>0</v>
      </c>
      <c r="AY27" s="73">
        <v>8.5029994013613504</v>
      </c>
      <c r="AZ27" s="73">
        <v>1684.5871928586</v>
      </c>
      <c r="BA27" s="73">
        <v>1365.6790361364301</v>
      </c>
      <c r="BB27" s="73">
        <v>318.90815672216701</v>
      </c>
      <c r="BC27" s="73">
        <v>1.92550906375215E-2</v>
      </c>
      <c r="BD27" s="73">
        <v>0.35790794490649602</v>
      </c>
      <c r="BE27" s="73">
        <v>733.20886131039299</v>
      </c>
      <c r="BF27" s="73">
        <v>27.6310611396793</v>
      </c>
      <c r="BG27" s="73">
        <v>19.512686844359099</v>
      </c>
      <c r="BH27" s="73">
        <v>5.8280453051472403</v>
      </c>
      <c r="BI27" s="73">
        <v>1.27429591486852</v>
      </c>
      <c r="BJ27" s="73">
        <v>48.598262769335903</v>
      </c>
      <c r="BK27" s="73">
        <v>4.3180649167241496</v>
      </c>
      <c r="BL27" s="73">
        <v>113.240790705291</v>
      </c>
      <c r="BM27" s="73">
        <v>186.63756189399001</v>
      </c>
      <c r="BN27" s="73">
        <v>5.4029555537183702</v>
      </c>
      <c r="BO27" s="73">
        <v>4054.5752409525198</v>
      </c>
      <c r="BP27" s="73">
        <v>0</v>
      </c>
      <c r="BQ27" s="73">
        <v>88.346971859102496</v>
      </c>
      <c r="BR27" s="73">
        <v>1.42692250119964</v>
      </c>
      <c r="BS27" s="73">
        <v>50.103067313021903</v>
      </c>
      <c r="BT27" s="73">
        <v>0</v>
      </c>
      <c r="BU27" s="73">
        <v>0.73941624193521704</v>
      </c>
      <c r="BV27" s="73">
        <v>319.53669378263498</v>
      </c>
      <c r="BW27" s="73">
        <v>116.80950430208399</v>
      </c>
      <c r="BX27" s="39"/>
      <c r="BY27" s="66">
        <f t="shared" si="0"/>
        <v>-1.2588924929048252E-3</v>
      </c>
      <c r="BZ27" s="44">
        <f t="shared" si="1"/>
        <v>-3.9356076527320219E-3</v>
      </c>
      <c r="CA27" s="66">
        <f t="shared" si="2"/>
        <v>-4.5272045718976574E-5</v>
      </c>
      <c r="CB27" s="66">
        <f t="shared" si="3"/>
        <v>-5.9609156026109217E-4</v>
      </c>
      <c r="CC27" s="66">
        <f t="shared" si="4"/>
        <v>-6.0774399952811457E-4</v>
      </c>
      <c r="CD27" s="66">
        <f t="shared" si="5"/>
        <v>-3.5982011034306244E-4</v>
      </c>
      <c r="CE27" s="66">
        <f t="shared" si="6"/>
        <v>-9.0721926634262787E-4</v>
      </c>
      <c r="CF27" s="66">
        <f t="shared" si="7"/>
        <v>-6.5275158929077983E-4</v>
      </c>
      <c r="CG27" s="90"/>
      <c r="CH27" s="73">
        <f t="shared" si="8"/>
        <v>-0.40113094348089362</v>
      </c>
      <c r="CI27" s="73">
        <f t="shared" si="9"/>
        <v>-1.4594428474802044</v>
      </c>
    </row>
    <row r="28" spans="1:87" x14ac:dyDescent="0.25">
      <c r="A28" s="90" t="s">
        <v>191</v>
      </c>
      <c r="B28" s="73">
        <v>12512.696808000001</v>
      </c>
      <c r="C28" s="73">
        <v>366.67756082</v>
      </c>
      <c r="D28" s="73">
        <v>17671.343857</v>
      </c>
      <c r="E28" s="73">
        <v>692.84936397000001</v>
      </c>
      <c r="F28" s="73">
        <v>394.05180536</v>
      </c>
      <c r="G28" s="73">
        <v>43858.209405000001</v>
      </c>
      <c r="H28" s="73">
        <v>389.88441343</v>
      </c>
      <c r="I28" s="73">
        <v>75.570886680000001</v>
      </c>
      <c r="J28" s="73"/>
      <c r="K28" s="73" t="s">
        <v>191</v>
      </c>
      <c r="L28" s="73">
        <v>0</v>
      </c>
      <c r="M28" s="73">
        <v>0</v>
      </c>
      <c r="N28" s="73">
        <v>0.19668871013237599</v>
      </c>
      <c r="O28" s="73">
        <v>0.19668871013237599</v>
      </c>
      <c r="P28" s="73">
        <v>7.9272838208303595E-2</v>
      </c>
      <c r="Q28" s="73">
        <v>0</v>
      </c>
      <c r="R28" s="73">
        <v>0.72269346879681096</v>
      </c>
      <c r="S28" s="73">
        <v>519.21064273366198</v>
      </c>
      <c r="T28" s="73">
        <v>12511.797249924801</v>
      </c>
      <c r="U28" s="73">
        <v>4.1303964898725196</v>
      </c>
      <c r="V28" s="73">
        <v>98.651411648945498</v>
      </c>
      <c r="W28" s="73">
        <v>2.09799018712611</v>
      </c>
      <c r="X28" s="73">
        <v>0</v>
      </c>
      <c r="Y28" s="73">
        <v>0</v>
      </c>
      <c r="Z28" s="73">
        <v>12.3491568926718</v>
      </c>
      <c r="AA28" s="73">
        <v>12.3491568926718</v>
      </c>
      <c r="AB28" s="73">
        <v>75.568726055384303</v>
      </c>
      <c r="AC28" s="73">
        <v>0</v>
      </c>
      <c r="AD28" s="73">
        <v>7.1149693392984998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366.68142915873699</v>
      </c>
      <c r="AK28" s="73">
        <v>0</v>
      </c>
      <c r="AL28" s="73">
        <v>488.40114675249202</v>
      </c>
      <c r="AM28" s="73">
        <v>15902.0622816553</v>
      </c>
      <c r="AN28" s="73">
        <v>1766.89600037681</v>
      </c>
      <c r="AO28" s="73">
        <v>17668.958282032101</v>
      </c>
      <c r="AP28" s="73">
        <v>0</v>
      </c>
      <c r="AQ28" s="73">
        <v>17.110064760522299</v>
      </c>
      <c r="AR28" s="73">
        <v>22.2004142583082</v>
      </c>
      <c r="AS28" s="73">
        <v>113.09744236746999</v>
      </c>
      <c r="AT28" s="73">
        <v>12.9867073500874</v>
      </c>
      <c r="AU28" s="73">
        <v>0.95288292192972701</v>
      </c>
      <c r="AV28" s="73">
        <v>17.512586662319102</v>
      </c>
      <c r="AW28" s="73">
        <v>11.166432094440999</v>
      </c>
      <c r="AX28" s="73">
        <v>0</v>
      </c>
      <c r="AY28" s="73">
        <v>1.80725405313293</v>
      </c>
      <c r="AZ28" s="73">
        <v>692.75889145529402</v>
      </c>
      <c r="BA28" s="73">
        <v>393.93982808785501</v>
      </c>
      <c r="BB28" s="73">
        <v>298.81906336743799</v>
      </c>
      <c r="BC28" s="73">
        <v>0</v>
      </c>
      <c r="BD28" s="73">
        <v>0.10445551222779199</v>
      </c>
      <c r="BE28" s="73">
        <v>215.860274530391</v>
      </c>
      <c r="BF28" s="73">
        <v>0</v>
      </c>
      <c r="BG28" s="73">
        <v>9.3602668994637206</v>
      </c>
      <c r="BH28" s="73">
        <v>2.44523488308635</v>
      </c>
      <c r="BI28" s="73">
        <v>0.83449762710841802</v>
      </c>
      <c r="BJ28" s="73">
        <v>23.341578785145199</v>
      </c>
      <c r="BK28" s="73">
        <v>24.9276555741226</v>
      </c>
      <c r="BL28" s="73">
        <v>33.834346672408103</v>
      </c>
      <c r="BM28" s="73">
        <v>39.943036401812101</v>
      </c>
      <c r="BN28" s="73">
        <v>1.5898594359935301</v>
      </c>
      <c r="BO28" s="73">
        <v>43856.365515163103</v>
      </c>
      <c r="BP28" s="73">
        <v>0.38343939136123201</v>
      </c>
      <c r="BQ28" s="73">
        <v>1074.48092985415</v>
      </c>
      <c r="BR28" s="73">
        <v>0</v>
      </c>
      <c r="BS28" s="73">
        <v>50.900640513676102</v>
      </c>
      <c r="BT28" s="73">
        <v>0</v>
      </c>
      <c r="BU28" s="73">
        <v>7.7979474375706403E-2</v>
      </c>
      <c r="BV28" s="73">
        <v>389.74792108333997</v>
      </c>
      <c r="BW28" s="73">
        <v>157.98792832743499</v>
      </c>
      <c r="BX28" s="39"/>
      <c r="BY28" s="66">
        <f t="shared" si="0"/>
        <v>-7.1891622485784794E-5</v>
      </c>
      <c r="BZ28" s="44">
        <f t="shared" si="1"/>
        <v>1.054970129162561E-5</v>
      </c>
      <c r="CA28" s="66">
        <f t="shared" si="2"/>
        <v>-1.3499680540445948E-4</v>
      </c>
      <c r="CB28" s="66">
        <f t="shared" si="3"/>
        <v>-1.3058035326407675E-4</v>
      </c>
      <c r="CC28" s="66">
        <f t="shared" si="4"/>
        <v>-2.8416891033577888E-4</v>
      </c>
      <c r="CD28" s="66">
        <f t="shared" si="5"/>
        <v>-4.2042068335976961E-5</v>
      </c>
      <c r="CE28" s="66">
        <f t="shared" si="6"/>
        <v>-3.5008413252335922E-4</v>
      </c>
      <c r="CF28" s="66">
        <f t="shared" si="7"/>
        <v>-2.8590700871974609E-5</v>
      </c>
      <c r="CG28" s="90"/>
      <c r="CH28" s="73">
        <f t="shared" si="8"/>
        <v>-2.3855749678987195</v>
      </c>
      <c r="CI28" s="73">
        <f t="shared" si="9"/>
        <v>-1.8438898368985974</v>
      </c>
    </row>
    <row r="29" spans="1:87" x14ac:dyDescent="0.25">
      <c r="A29" s="90" t="s">
        <v>192</v>
      </c>
      <c r="B29" s="73">
        <v>1161.5881884999999</v>
      </c>
      <c r="C29" s="73">
        <v>377.91114045</v>
      </c>
      <c r="D29" s="73">
        <v>2563.1617553999999</v>
      </c>
      <c r="E29" s="73">
        <v>669.45498386999998</v>
      </c>
      <c r="F29" s="73">
        <v>670.07758171</v>
      </c>
      <c r="G29" s="73">
        <v>0.70707759000000003</v>
      </c>
      <c r="H29" s="73">
        <v>427.93969184000002</v>
      </c>
      <c r="I29" s="73">
        <v>1.692163E-2</v>
      </c>
      <c r="J29" s="73"/>
      <c r="K29" s="73" t="s">
        <v>192</v>
      </c>
      <c r="L29" s="73">
        <v>0</v>
      </c>
      <c r="M29" s="73">
        <v>6.2805414262735698E-2</v>
      </c>
      <c r="N29" s="73">
        <v>0.14346435866669699</v>
      </c>
      <c r="O29" s="73">
        <v>0.14346435866669699</v>
      </c>
      <c r="P29" s="73">
        <v>5.8812465528530498E-2</v>
      </c>
      <c r="Q29" s="73">
        <v>4.4863165626812598E-2</v>
      </c>
      <c r="R29" s="73">
        <v>0.49904078597399598</v>
      </c>
      <c r="S29" s="73">
        <v>1225.9350528498501</v>
      </c>
      <c r="T29" s="73">
        <v>1158.1492020701401</v>
      </c>
      <c r="U29" s="73">
        <v>2.7489438906294699</v>
      </c>
      <c r="V29" s="73">
        <v>61.087165431169304</v>
      </c>
      <c r="W29" s="73">
        <v>1.39629321650655</v>
      </c>
      <c r="X29" s="73">
        <v>0.164485518854698</v>
      </c>
      <c r="Y29" s="73">
        <v>0</v>
      </c>
      <c r="Z29" s="73">
        <v>385.69593144807197</v>
      </c>
      <c r="AA29" s="73">
        <v>385.69593144807197</v>
      </c>
      <c r="AB29" s="73">
        <v>1.6963142754785401E-2</v>
      </c>
      <c r="AC29" s="73">
        <v>0</v>
      </c>
      <c r="AD29" s="73">
        <v>1.3622169031957101</v>
      </c>
      <c r="AE29" s="73">
        <v>0</v>
      </c>
      <c r="AF29" s="73">
        <v>1.28520217185018</v>
      </c>
      <c r="AG29" s="73">
        <v>1.1520058166967001E-2</v>
      </c>
      <c r="AH29" s="73">
        <v>1.31591212739782</v>
      </c>
      <c r="AI29" s="73">
        <v>7.7755009604457701E-3</v>
      </c>
      <c r="AJ29" s="73">
        <v>377.18159012737198</v>
      </c>
      <c r="AK29" s="73">
        <v>0</v>
      </c>
      <c r="AL29" s="73">
        <v>488.25999486763902</v>
      </c>
      <c r="AM29" s="73">
        <v>2302.5730988387099</v>
      </c>
      <c r="AN29" s="73">
        <v>255.84153166796099</v>
      </c>
      <c r="AO29" s="73">
        <v>2558.4146305066702</v>
      </c>
      <c r="AP29" s="73">
        <v>0</v>
      </c>
      <c r="AQ29" s="73">
        <v>5.2678361905702804</v>
      </c>
      <c r="AR29" s="73">
        <v>5.31030502929391</v>
      </c>
      <c r="AS29" s="73">
        <v>12.605158338887801</v>
      </c>
      <c r="AT29" s="73">
        <v>7.1944706371908698</v>
      </c>
      <c r="AU29" s="73">
        <v>18.944508816614</v>
      </c>
      <c r="AV29" s="73">
        <v>45.362773141090202</v>
      </c>
      <c r="AW29" s="73">
        <v>10.5925684705986</v>
      </c>
      <c r="AX29" s="73">
        <v>0</v>
      </c>
      <c r="AY29" s="73">
        <v>2.6755100876888398</v>
      </c>
      <c r="AZ29" s="73">
        <v>672.55248425898696</v>
      </c>
      <c r="BA29" s="73">
        <v>669.00833613264103</v>
      </c>
      <c r="BB29" s="73">
        <v>3.5441481263468799</v>
      </c>
      <c r="BC29" s="73">
        <v>1.3236631117137E-3</v>
      </c>
      <c r="BD29" s="73">
        <v>2.6172871024101999E-4</v>
      </c>
      <c r="BE29" s="73">
        <v>19.972752757155298</v>
      </c>
      <c r="BF29" s="73">
        <v>1.8994576519673401</v>
      </c>
      <c r="BG29" s="73">
        <v>121.666258998109</v>
      </c>
      <c r="BH29" s="73">
        <v>30.307302626586601</v>
      </c>
      <c r="BI29" s="73">
        <v>16.231735591747999</v>
      </c>
      <c r="BJ29" s="73">
        <v>304.06686735009902</v>
      </c>
      <c r="BK29" s="73">
        <v>12.6977042174445</v>
      </c>
      <c r="BL29" s="73">
        <v>16.571918846762198</v>
      </c>
      <c r="BM29" s="73">
        <v>68.209400758389904</v>
      </c>
      <c r="BN29" s="73">
        <v>9.1997752387881196E-4</v>
      </c>
      <c r="BO29" s="73">
        <v>0.70424282588446596</v>
      </c>
      <c r="BP29" s="73">
        <v>0.25519408685684503</v>
      </c>
      <c r="BQ29" s="73">
        <v>1.7253870158787901E-2</v>
      </c>
      <c r="BR29" s="73">
        <v>9.8091731228911294E-2</v>
      </c>
      <c r="BS29" s="73">
        <v>1.12243882114472</v>
      </c>
      <c r="BT29" s="73">
        <v>0</v>
      </c>
      <c r="BU29" s="73">
        <v>0.10271340822566501</v>
      </c>
      <c r="BV29" s="73">
        <v>427.06204467556199</v>
      </c>
      <c r="BW29" s="73">
        <v>0.49117649155243898</v>
      </c>
      <c r="BX29" s="39"/>
      <c r="BY29" s="66">
        <f t="shared" si="0"/>
        <v>-2.9605900472358536E-3</v>
      </c>
      <c r="BZ29" s="66">
        <f t="shared" si="1"/>
        <v>-1.9304811225181464E-3</v>
      </c>
      <c r="CA29" s="66">
        <f t="shared" si="2"/>
        <v>-1.8520582570837243E-3</v>
      </c>
      <c r="CB29" s="66">
        <f t="shared" si="3"/>
        <v>4.626898691650466E-3</v>
      </c>
      <c r="CC29" s="66">
        <f t="shared" si="4"/>
        <v>-1.5957041491081016E-3</v>
      </c>
      <c r="CD29" s="66">
        <f t="shared" si="5"/>
        <v>-4.0091273654056436E-3</v>
      </c>
      <c r="CE29" s="66">
        <f t="shared" si="6"/>
        <v>-2.0508664682736869E-3</v>
      </c>
      <c r="CF29" s="66">
        <f t="shared" si="7"/>
        <v>2.453236170829958E-3</v>
      </c>
      <c r="CG29" s="90"/>
      <c r="CH29" s="73">
        <f t="shared" si="8"/>
        <v>-4.7471248933297829</v>
      </c>
      <c r="CI29" s="73">
        <f t="shared" si="9"/>
        <v>-2.8347641155340719E-3</v>
      </c>
    </row>
    <row r="30" spans="1:87" x14ac:dyDescent="0.25">
      <c r="A30" s="90" t="s">
        <v>193</v>
      </c>
      <c r="B30" s="73">
        <v>804.17487674999995</v>
      </c>
      <c r="C30" s="73">
        <v>60.55108594</v>
      </c>
      <c r="D30" s="73">
        <v>545.53925360999995</v>
      </c>
      <c r="E30" s="73">
        <v>77.173122660000004</v>
      </c>
      <c r="F30" s="73">
        <v>75.672960799999998</v>
      </c>
      <c r="G30" s="73">
        <v>83.063458800000006</v>
      </c>
      <c r="H30" s="73">
        <v>74.418100890000005</v>
      </c>
      <c r="I30" s="73"/>
      <c r="J30" s="73"/>
      <c r="K30" s="73" t="s">
        <v>193</v>
      </c>
      <c r="L30" s="73">
        <v>0</v>
      </c>
      <c r="M30" s="73">
        <v>0</v>
      </c>
      <c r="N30" s="73">
        <v>0.13535145775167101</v>
      </c>
      <c r="O30" s="73">
        <v>0.13535145775167101</v>
      </c>
      <c r="P30" s="73">
        <v>5.4551604793134097E-2</v>
      </c>
      <c r="Q30" s="73">
        <v>0</v>
      </c>
      <c r="R30" s="73">
        <v>1.06337951867021</v>
      </c>
      <c r="S30" s="73">
        <v>424.33548355258603</v>
      </c>
      <c r="T30" s="73">
        <v>803.33722106869004</v>
      </c>
      <c r="U30" s="73">
        <v>3.4831547676888901</v>
      </c>
      <c r="V30" s="73">
        <v>63.361249778653701</v>
      </c>
      <c r="W30" s="73">
        <v>1.44373336246775</v>
      </c>
      <c r="X30" s="73">
        <v>0</v>
      </c>
      <c r="Y30" s="73">
        <v>0</v>
      </c>
      <c r="Z30" s="73">
        <v>34.697703284204501</v>
      </c>
      <c r="AA30" s="73">
        <v>34.697703284204501</v>
      </c>
      <c r="AB30" s="73">
        <v>0</v>
      </c>
      <c r="AC30" s="73">
        <v>0</v>
      </c>
      <c r="AD30" s="73">
        <v>1.4082936584502499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60.487268936809997</v>
      </c>
      <c r="AK30" s="73">
        <v>0</v>
      </c>
      <c r="AL30" s="73">
        <v>137.65486221773901</v>
      </c>
      <c r="AM30" s="73">
        <v>490.21616598548201</v>
      </c>
      <c r="AN30" s="73">
        <v>54.468448859004504</v>
      </c>
      <c r="AO30" s="73">
        <v>544.68461484448699</v>
      </c>
      <c r="AP30" s="73">
        <v>0</v>
      </c>
      <c r="AQ30" s="73">
        <v>5.4663744348304597</v>
      </c>
      <c r="AR30" s="73">
        <v>0.80967223966445401</v>
      </c>
      <c r="AS30" s="73">
        <v>12.659698416894299</v>
      </c>
      <c r="AT30" s="73">
        <v>1.0071978585668799</v>
      </c>
      <c r="AU30" s="73">
        <v>4.0323005116266097</v>
      </c>
      <c r="AV30" s="73">
        <v>4.2526434650043798</v>
      </c>
      <c r="AW30" s="73">
        <v>1.34330336596614</v>
      </c>
      <c r="AX30" s="73">
        <v>0</v>
      </c>
      <c r="AY30" s="73">
        <v>0.59167457746655905</v>
      </c>
      <c r="AZ30" s="73">
        <v>77.063427085936098</v>
      </c>
      <c r="BA30" s="73">
        <v>75.566265317744396</v>
      </c>
      <c r="BB30" s="73">
        <v>1.49716176819171</v>
      </c>
      <c r="BC30" s="73">
        <v>0</v>
      </c>
      <c r="BD30" s="73">
        <v>1.0330223714016399E-2</v>
      </c>
      <c r="BE30" s="73">
        <v>8.5789865076362499</v>
      </c>
      <c r="BF30" s="73">
        <v>0.13928216405694499</v>
      </c>
      <c r="BG30" s="73">
        <v>11.2968447072207</v>
      </c>
      <c r="BH30" s="73">
        <v>4.0816949665944504</v>
      </c>
      <c r="BI30" s="73">
        <v>1.6739850855690901</v>
      </c>
      <c r="BJ30" s="73">
        <v>28.235143608304799</v>
      </c>
      <c r="BK30" s="73">
        <v>13.1288748707873</v>
      </c>
      <c r="BL30" s="73">
        <v>2.6414685174677701</v>
      </c>
      <c r="BM30" s="73">
        <v>6.8304174243070603</v>
      </c>
      <c r="BN30" s="73">
        <v>4.1320094578283402E-2</v>
      </c>
      <c r="BO30" s="73">
        <v>82.893603399527606</v>
      </c>
      <c r="BP30" s="73">
        <v>0.26386405340027402</v>
      </c>
      <c r="BQ30" s="73">
        <v>0</v>
      </c>
      <c r="BR30" s="73">
        <v>0</v>
      </c>
      <c r="BS30" s="73">
        <v>0.24983799303516199</v>
      </c>
      <c r="BT30" s="73">
        <v>0</v>
      </c>
      <c r="BU30" s="73">
        <v>5.3646170874817101E-2</v>
      </c>
      <c r="BV30" s="73">
        <v>74.292348287284298</v>
      </c>
      <c r="BW30" s="73">
        <v>0.45647697603683401</v>
      </c>
      <c r="BX30" s="39"/>
      <c r="BY30" s="66">
        <f t="shared" si="0"/>
        <v>-1.0416337360540547E-3</v>
      </c>
      <c r="BZ30" s="66">
        <f t="shared" si="1"/>
        <v>-1.0539365595067835E-3</v>
      </c>
      <c r="CA30" s="66">
        <f t="shared" si="2"/>
        <v>-1.566594447342796E-3</v>
      </c>
      <c r="CB30" s="66">
        <f t="shared" si="3"/>
        <v>-1.4214219961940576E-3</v>
      </c>
      <c r="CC30" s="66">
        <f t="shared" si="4"/>
        <v>-1.4099551692921572E-3</v>
      </c>
      <c r="CD30" s="66">
        <f t="shared" si="5"/>
        <v>-2.0448871612892697E-3</v>
      </c>
      <c r="CE30" s="66">
        <f t="shared" si="6"/>
        <v>-1.6898120378210982E-3</v>
      </c>
      <c r="CF30" s="66" t="str">
        <f t="shared" si="7"/>
        <v/>
      </c>
      <c r="CG30" s="90"/>
      <c r="CH30" s="73">
        <f t="shared" si="8"/>
        <v>-0.85463876551295925</v>
      </c>
      <c r="CI30" s="73">
        <f t="shared" si="9"/>
        <v>-0.16985540047240022</v>
      </c>
    </row>
    <row r="31" spans="1:87" x14ac:dyDescent="0.25">
      <c r="A31" s="90" t="s">
        <v>194</v>
      </c>
      <c r="B31" s="73">
        <v>3529.8682924999998</v>
      </c>
      <c r="C31" s="73">
        <v>452.70387416</v>
      </c>
      <c r="D31" s="73">
        <v>4349.7069262000005</v>
      </c>
      <c r="E31" s="73">
        <v>881.66620219000004</v>
      </c>
      <c r="F31" s="73">
        <v>882.01890409999999</v>
      </c>
      <c r="G31" s="73">
        <v>912.73777873999995</v>
      </c>
      <c r="H31" s="73">
        <v>481.05271182000001</v>
      </c>
      <c r="I31" s="73"/>
      <c r="J31" s="73"/>
      <c r="K31" s="73" t="s">
        <v>194</v>
      </c>
      <c r="L31" s="73">
        <v>0</v>
      </c>
      <c r="M31" s="73">
        <v>0</v>
      </c>
      <c r="N31" s="73">
        <v>0.50893458597539498</v>
      </c>
      <c r="O31" s="73">
        <v>0.50893458597539498</v>
      </c>
      <c r="P31" s="73">
        <v>0.20511970932732801</v>
      </c>
      <c r="Q31" s="73">
        <v>0</v>
      </c>
      <c r="R31" s="73">
        <v>8.2173837791288804</v>
      </c>
      <c r="S31" s="73">
        <v>2054.42210331451</v>
      </c>
      <c r="T31" s="73">
        <v>3525.3022049084102</v>
      </c>
      <c r="U31" s="73">
        <v>17.8638453536784</v>
      </c>
      <c r="V31" s="73">
        <v>244.032258821753</v>
      </c>
      <c r="W31" s="73">
        <v>5.4285707786358302</v>
      </c>
      <c r="X31" s="73">
        <v>0</v>
      </c>
      <c r="Y31" s="73">
        <v>0</v>
      </c>
      <c r="Z31" s="73">
        <v>309.15696465694901</v>
      </c>
      <c r="AA31" s="73">
        <v>309.15696465694901</v>
      </c>
      <c r="AB31" s="73">
        <v>0</v>
      </c>
      <c r="AC31" s="73">
        <v>0</v>
      </c>
      <c r="AD31" s="73">
        <v>5.2953284917867602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452.50891993725497</v>
      </c>
      <c r="AK31" s="73">
        <v>0</v>
      </c>
      <c r="AL31" s="73">
        <v>724.50841416831895</v>
      </c>
      <c r="AM31" s="73">
        <v>3909.82667965766</v>
      </c>
      <c r="AN31" s="73">
        <v>434.42511735979298</v>
      </c>
      <c r="AO31" s="73">
        <v>4344.2517970174504</v>
      </c>
      <c r="AP31" s="73">
        <v>0</v>
      </c>
      <c r="AQ31" s="73">
        <v>23.1047129209418</v>
      </c>
      <c r="AR31" s="73">
        <v>8.5709714913969695</v>
      </c>
      <c r="AS31" s="73">
        <v>54.563287763051299</v>
      </c>
      <c r="AT31" s="73">
        <v>10.9329811861991</v>
      </c>
      <c r="AU31" s="73">
        <v>38.963499466228001</v>
      </c>
      <c r="AV31" s="73">
        <v>53.498239605913398</v>
      </c>
      <c r="AW31" s="73">
        <v>15.095002032640901</v>
      </c>
      <c r="AX31" s="73">
        <v>0</v>
      </c>
      <c r="AY31" s="73">
        <v>5.5932020583460504</v>
      </c>
      <c r="AZ31" s="73">
        <v>938.87574871309505</v>
      </c>
      <c r="BA31" s="73">
        <v>881.33045817894902</v>
      </c>
      <c r="BB31" s="73">
        <v>57.5452905341457</v>
      </c>
      <c r="BC31" s="73">
        <v>0</v>
      </c>
      <c r="BD31" s="73">
        <v>7.6488356840115596E-2</v>
      </c>
      <c r="BE31" s="73">
        <v>73.111952651122195</v>
      </c>
      <c r="BF31" s="73">
        <v>1.0313399692455201</v>
      </c>
      <c r="BG31" s="73">
        <v>142.75804401057599</v>
      </c>
      <c r="BH31" s="73">
        <v>44.9280482418419</v>
      </c>
      <c r="BI31" s="73">
        <v>20.278551038953701</v>
      </c>
      <c r="BJ31" s="73">
        <v>356.79477891278202</v>
      </c>
      <c r="BK31" s="73">
        <v>53.262403243065997</v>
      </c>
      <c r="BL31" s="73">
        <v>27.603205293439501</v>
      </c>
      <c r="BM31" s="73">
        <v>81.788197161095695</v>
      </c>
      <c r="BN31" s="73">
        <v>0.30595670232642702</v>
      </c>
      <c r="BO31" s="73">
        <v>910.87566747686503</v>
      </c>
      <c r="BP31" s="73">
        <v>0.99215492821654305</v>
      </c>
      <c r="BQ31" s="73">
        <v>0</v>
      </c>
      <c r="BR31" s="73">
        <v>0</v>
      </c>
      <c r="BS31" s="73">
        <v>0.93941379918473</v>
      </c>
      <c r="BT31" s="73">
        <v>0</v>
      </c>
      <c r="BU31" s="73">
        <v>0.201714454323314</v>
      </c>
      <c r="BV31" s="73">
        <v>480.47081512799099</v>
      </c>
      <c r="BW31" s="73">
        <v>1.71639892071401</v>
      </c>
      <c r="BX31" s="39"/>
      <c r="BY31" s="66">
        <f t="shared" si="0"/>
        <v>-1.2935574965477615E-3</v>
      </c>
      <c r="BZ31" s="66">
        <f t="shared" si="1"/>
        <v>-4.3064403437405112E-4</v>
      </c>
      <c r="CA31" s="66">
        <f t="shared" si="2"/>
        <v>-1.2541371809883758E-3</v>
      </c>
      <c r="CB31" s="66">
        <f t="shared" si="3"/>
        <v>6.4887988652610612E-2</v>
      </c>
      <c r="CC31" s="66">
        <f t="shared" si="4"/>
        <v>-7.8053420153556812E-4</v>
      </c>
      <c r="CD31" s="66">
        <f t="shared" si="5"/>
        <v>-2.0401382593207601E-3</v>
      </c>
      <c r="CE31" s="66">
        <f t="shared" si="6"/>
        <v>-1.2096318713337977E-3</v>
      </c>
      <c r="CF31" s="66" t="str">
        <f t="shared" si="7"/>
        <v/>
      </c>
      <c r="CG31" s="90"/>
      <c r="CH31" s="73">
        <f t="shared" si="8"/>
        <v>-5.4551291825500812</v>
      </c>
      <c r="CI31" s="73">
        <f t="shared" si="9"/>
        <v>-1.8621112631349206</v>
      </c>
    </row>
    <row r="32" spans="1:87" x14ac:dyDescent="0.25">
      <c r="A32" s="90" t="s">
        <v>195</v>
      </c>
      <c r="B32" s="73">
        <v>392.91835146</v>
      </c>
      <c r="C32" s="73">
        <v>233.22127171</v>
      </c>
      <c r="D32" s="73">
        <v>1132.0096595</v>
      </c>
      <c r="E32" s="73">
        <v>141.00007482000001</v>
      </c>
      <c r="F32" s="73">
        <v>137.61827903</v>
      </c>
      <c r="G32" s="73"/>
      <c r="H32" s="73">
        <v>59.979539819999999</v>
      </c>
      <c r="I32" s="73"/>
      <c r="J32" s="73"/>
      <c r="K32" s="73" t="s">
        <v>195</v>
      </c>
      <c r="L32" s="73">
        <v>0</v>
      </c>
      <c r="M32" s="73">
        <v>5.1589979301355102E-2</v>
      </c>
      <c r="N32" s="73">
        <v>1.73296820079697E-2</v>
      </c>
      <c r="O32" s="73">
        <v>1.73296820079697E-2</v>
      </c>
      <c r="P32" s="73">
        <v>7.7979536417599202E-3</v>
      </c>
      <c r="Q32" s="73">
        <v>3.6850254429250898E-2</v>
      </c>
      <c r="R32" s="73">
        <v>1.28851431227557</v>
      </c>
      <c r="S32" s="73">
        <v>129.81947823874401</v>
      </c>
      <c r="T32" s="73">
        <v>392.82795591814198</v>
      </c>
      <c r="U32" s="73">
        <v>0.14723947703301901</v>
      </c>
      <c r="V32" s="73">
        <v>3.2719467741530099</v>
      </c>
      <c r="W32" s="73">
        <v>7.47886359208981E-2</v>
      </c>
      <c r="X32" s="73">
        <v>0.13511415323432399</v>
      </c>
      <c r="Y32" s="73">
        <v>0</v>
      </c>
      <c r="Z32" s="73">
        <v>43.277476245771702</v>
      </c>
      <c r="AA32" s="73">
        <v>43.277476245771702</v>
      </c>
      <c r="AB32" s="73">
        <v>0</v>
      </c>
      <c r="AC32" s="73">
        <v>0</v>
      </c>
      <c r="AD32" s="73">
        <v>7.2952735295446894E-2</v>
      </c>
      <c r="AE32" s="73">
        <v>0</v>
      </c>
      <c r="AF32" s="73">
        <v>1.0557141015556899</v>
      </c>
      <c r="AG32" s="73">
        <v>9.4630948196894795E-3</v>
      </c>
      <c r="AH32" s="73">
        <v>1.08093499890981</v>
      </c>
      <c r="AI32" s="73">
        <v>6.3859478565287302E-3</v>
      </c>
      <c r="AJ32" s="73">
        <v>232.96726648434401</v>
      </c>
      <c r="AK32" s="73">
        <v>0</v>
      </c>
      <c r="AL32" s="73">
        <v>63.352822475018797</v>
      </c>
      <c r="AM32" s="73">
        <v>1018.10182458704</v>
      </c>
      <c r="AN32" s="73">
        <v>113.122394935476</v>
      </c>
      <c r="AO32" s="73">
        <v>1131.2242195225199</v>
      </c>
      <c r="AP32" s="73">
        <v>0</v>
      </c>
      <c r="AQ32" s="73">
        <v>0.28531717364153902</v>
      </c>
      <c r="AR32" s="73">
        <v>1.0581302344174499</v>
      </c>
      <c r="AS32" s="73">
        <v>9.0474768956827898</v>
      </c>
      <c r="AT32" s="73">
        <v>1.45763429755783</v>
      </c>
      <c r="AU32" s="73">
        <v>3.9060839373446399</v>
      </c>
      <c r="AV32" s="73">
        <v>9.0865239859565605</v>
      </c>
      <c r="AW32" s="73">
        <v>2.1079310960608901</v>
      </c>
      <c r="AX32" s="73">
        <v>0</v>
      </c>
      <c r="AY32" s="73">
        <v>0.64574310889179098</v>
      </c>
      <c r="AZ32" s="73">
        <v>140.93028806856299</v>
      </c>
      <c r="BA32" s="73">
        <v>137.54207445171599</v>
      </c>
      <c r="BB32" s="73">
        <v>3.3882136168477102</v>
      </c>
      <c r="BC32" s="73">
        <v>1.0873100855944499E-3</v>
      </c>
      <c r="BD32" s="73">
        <v>1.81223895897749E-4</v>
      </c>
      <c r="BE32" s="73">
        <v>4.0634573609351898</v>
      </c>
      <c r="BF32" s="73">
        <v>1.5602958602710599</v>
      </c>
      <c r="BG32" s="73">
        <v>24.2814573220456</v>
      </c>
      <c r="BH32" s="73">
        <v>6.0732466209207496</v>
      </c>
      <c r="BI32" s="73">
        <v>3.24277548330274</v>
      </c>
      <c r="BJ32" s="73">
        <v>60.684222494529699</v>
      </c>
      <c r="BK32" s="73">
        <v>1.92720044519254</v>
      </c>
      <c r="BL32" s="73">
        <v>3.3056205922937401</v>
      </c>
      <c r="BM32" s="73">
        <v>16.067441889250802</v>
      </c>
      <c r="BN32" s="73">
        <v>2.4163395558789101E-4</v>
      </c>
      <c r="BO32" s="73">
        <v>0</v>
      </c>
      <c r="BP32" s="73">
        <v>1.3668748945121399E-2</v>
      </c>
      <c r="BQ32" s="73">
        <v>0</v>
      </c>
      <c r="BR32" s="73">
        <v>8.0575574033520794E-2</v>
      </c>
      <c r="BS32" s="73">
        <v>1.3584221759839501</v>
      </c>
      <c r="BT32" s="73">
        <v>0</v>
      </c>
      <c r="BU32" s="73">
        <v>6.1934269104978699E-2</v>
      </c>
      <c r="BV32" s="73">
        <v>59.990898060483801</v>
      </c>
      <c r="BW32" s="73">
        <v>5.9492867883617899E-2</v>
      </c>
      <c r="BX32" s="39"/>
      <c r="BY32" s="66">
        <f t="shared" si="0"/>
        <v>-2.3006189841254544E-4</v>
      </c>
      <c r="BZ32" s="66">
        <f t="shared" si="1"/>
        <v>-1.0891168879819477E-3</v>
      </c>
      <c r="CA32" s="66">
        <f t="shared" si="2"/>
        <v>-6.9384564953892027E-4</v>
      </c>
      <c r="CB32" s="66">
        <f t="shared" si="3"/>
        <v>-4.9494123691856933E-4</v>
      </c>
      <c r="CC32" s="66">
        <f t="shared" si="4"/>
        <v>-5.5373878253043706E-4</v>
      </c>
      <c r="CD32" s="66" t="str">
        <f t="shared" si="5"/>
        <v/>
      </c>
      <c r="CE32" s="66">
        <f t="shared" si="6"/>
        <v>1.8936858331837226E-4</v>
      </c>
      <c r="CF32" s="66" t="str">
        <f t="shared" si="7"/>
        <v/>
      </c>
      <c r="CG32" s="90"/>
      <c r="CH32" s="73">
        <f t="shared" si="8"/>
        <v>-0.78543997748010952</v>
      </c>
      <c r="CI32" s="73">
        <f t="shared" si="9"/>
        <v>0</v>
      </c>
    </row>
    <row r="33" spans="1:87" x14ac:dyDescent="0.25">
      <c r="A33" s="90" t="s">
        <v>196</v>
      </c>
      <c r="B33" s="73">
        <v>13007.717794</v>
      </c>
      <c r="C33" s="73">
        <v>810.06150162999995</v>
      </c>
      <c r="D33" s="73">
        <v>10666.799311999999</v>
      </c>
      <c r="E33" s="73">
        <v>1705.2293896000001</v>
      </c>
      <c r="F33" s="73">
        <v>1643.2856925999999</v>
      </c>
      <c r="G33" s="73">
        <v>1497.6347053</v>
      </c>
      <c r="H33" s="73">
        <v>1575.1361096999999</v>
      </c>
      <c r="I33" s="73"/>
      <c r="J33" s="73"/>
      <c r="K33" s="73" t="s">
        <v>196</v>
      </c>
      <c r="L33" s="73">
        <v>0</v>
      </c>
      <c r="M33" s="73">
        <v>0.48644465030001699</v>
      </c>
      <c r="N33" s="73">
        <v>2.20705514561334</v>
      </c>
      <c r="O33" s="73">
        <v>2.20705514561334</v>
      </c>
      <c r="P33" s="73">
        <v>0.897201215267172</v>
      </c>
      <c r="Q33" s="73">
        <v>0.34747643851443999</v>
      </c>
      <c r="R33" s="73">
        <v>52.337273996567603</v>
      </c>
      <c r="S33" s="73">
        <v>7467.7994483422599</v>
      </c>
      <c r="T33" s="73">
        <v>12992.914470138599</v>
      </c>
      <c r="U33" s="73">
        <v>79.604208902088303</v>
      </c>
      <c r="V33" s="73">
        <v>995.48864792090399</v>
      </c>
      <c r="W33" s="73">
        <v>22.5039970712388</v>
      </c>
      <c r="X33" s="73">
        <v>1.27398644527697</v>
      </c>
      <c r="Y33" s="73">
        <v>0</v>
      </c>
      <c r="Z33" s="73">
        <v>754.67962596354198</v>
      </c>
      <c r="AA33" s="73">
        <v>754.67962596354198</v>
      </c>
      <c r="AB33" s="73">
        <v>0</v>
      </c>
      <c r="AC33" s="73">
        <v>0</v>
      </c>
      <c r="AD33" s="73">
        <v>21.9515999510194</v>
      </c>
      <c r="AE33" s="73">
        <v>0</v>
      </c>
      <c r="AF33" s="73">
        <v>9.9542319168093307</v>
      </c>
      <c r="AG33" s="73">
        <v>8.9225425145548501E-2</v>
      </c>
      <c r="AH33" s="73">
        <v>10.192084388236401</v>
      </c>
      <c r="AI33" s="73">
        <v>6.0223373387486602E-2</v>
      </c>
      <c r="AJ33" s="73">
        <v>809.31758466323799</v>
      </c>
      <c r="AK33" s="73">
        <v>0</v>
      </c>
      <c r="AL33" s="73">
        <v>2569.3211661139699</v>
      </c>
      <c r="AM33" s="73">
        <v>9587.8028274104909</v>
      </c>
      <c r="AN33" s="73">
        <v>1065.31064586922</v>
      </c>
      <c r="AO33" s="73">
        <v>10653.1134732797</v>
      </c>
      <c r="AP33" s="73">
        <v>0</v>
      </c>
      <c r="AQ33" s="73">
        <v>86.194095817268902</v>
      </c>
      <c r="AR33" s="73">
        <v>14.045445217392199</v>
      </c>
      <c r="AS33" s="73">
        <v>286.388231597512</v>
      </c>
      <c r="AT33" s="73">
        <v>18.6104375653014</v>
      </c>
      <c r="AU33" s="73">
        <v>56.043219853690204</v>
      </c>
      <c r="AV33" s="73">
        <v>106.720114024631</v>
      </c>
      <c r="AW33" s="73">
        <v>26.667213622469799</v>
      </c>
      <c r="AX33" s="73">
        <v>0</v>
      </c>
      <c r="AY33" s="73">
        <v>8.1126692560693794</v>
      </c>
      <c r="AZ33" s="73">
        <v>1717.8618093750699</v>
      </c>
      <c r="BA33" s="73">
        <v>1641.8128484031899</v>
      </c>
      <c r="BB33" s="73">
        <v>76.048960971881101</v>
      </c>
      <c r="BC33" s="73">
        <v>3.2497089265695498E-3</v>
      </c>
      <c r="BD33" s="73">
        <v>5.2584503554866997E-2</v>
      </c>
      <c r="BE33" s="73">
        <v>80.694567371082996</v>
      </c>
      <c r="BF33" s="73">
        <v>5.3650447186847199</v>
      </c>
      <c r="BG33" s="73">
        <v>285.62430096519199</v>
      </c>
      <c r="BH33" s="73">
        <v>77.558591371541596</v>
      </c>
      <c r="BI33" s="73">
        <v>38.949637833940599</v>
      </c>
      <c r="BJ33" s="73">
        <v>713.83981563590498</v>
      </c>
      <c r="BK33" s="73">
        <v>217.85673158986</v>
      </c>
      <c r="BL33" s="73">
        <v>44.436657175624703</v>
      </c>
      <c r="BM33" s="73">
        <v>164.88040751994299</v>
      </c>
      <c r="BN33" s="73">
        <v>0.208892059242484</v>
      </c>
      <c r="BO33" s="73">
        <v>1494.6230786091</v>
      </c>
      <c r="BP33" s="73">
        <v>4.1129456343925401</v>
      </c>
      <c r="BQ33" s="73">
        <v>0</v>
      </c>
      <c r="BR33" s="73">
        <v>0.75974482875689497</v>
      </c>
      <c r="BS33" s="73">
        <v>17.307404928268799</v>
      </c>
      <c r="BT33" s="73">
        <v>0</v>
      </c>
      <c r="BU33" s="73">
        <v>1.4142594151216199</v>
      </c>
      <c r="BV33" s="73">
        <v>1572.9635936117299</v>
      </c>
      <c r="BW33" s="73">
        <v>7.4532749917106296</v>
      </c>
      <c r="BX33" s="39"/>
      <c r="BY33" s="66">
        <f t="shared" si="0"/>
        <v>-1.138041591602561E-3</v>
      </c>
      <c r="BZ33" s="66">
        <f t="shared" si="1"/>
        <v>-9.1834628020842082E-4</v>
      </c>
      <c r="CA33" s="66">
        <f t="shared" si="2"/>
        <v>-1.2830314248907673E-3</v>
      </c>
      <c r="CB33" s="66">
        <f t="shared" si="3"/>
        <v>7.408047182457393E-3</v>
      </c>
      <c r="CC33" s="66">
        <f t="shared" si="4"/>
        <v>-8.9628005856953177E-4</v>
      </c>
      <c r="CD33" s="66">
        <f t="shared" si="5"/>
        <v>-2.0109220761524928E-3</v>
      </c>
      <c r="CE33" s="66">
        <f t="shared" si="6"/>
        <v>-1.3792561004037519E-3</v>
      </c>
      <c r="CF33" s="66" t="str">
        <f t="shared" si="7"/>
        <v/>
      </c>
      <c r="CG33" s="90"/>
      <c r="CH33" s="73">
        <f t="shared" si="8"/>
        <v>-13.685838720299216</v>
      </c>
      <c r="CI33" s="73">
        <f t="shared" si="9"/>
        <v>-3.0116266908999023</v>
      </c>
    </row>
    <row r="34" spans="1:87" x14ac:dyDescent="0.25">
      <c r="A34" s="90" t="s">
        <v>197</v>
      </c>
      <c r="B34" s="73">
        <v>8278.2254116000004</v>
      </c>
      <c r="C34" s="73">
        <v>710.16595620999999</v>
      </c>
      <c r="D34" s="73">
        <v>5069.1142417999999</v>
      </c>
      <c r="E34" s="73">
        <v>1523.1631629000001</v>
      </c>
      <c r="F34" s="73">
        <v>1454.3589497</v>
      </c>
      <c r="G34" s="73">
        <v>633.67327766999995</v>
      </c>
      <c r="H34" s="73">
        <v>1066.4852576999999</v>
      </c>
      <c r="I34" s="73">
        <v>8.4143827899999994</v>
      </c>
      <c r="J34" s="73"/>
      <c r="K34" s="73" t="s">
        <v>197</v>
      </c>
      <c r="L34" s="73">
        <v>0</v>
      </c>
      <c r="M34" s="73">
        <v>0.72807058118307699</v>
      </c>
      <c r="N34" s="73">
        <v>1.2034543749795801</v>
      </c>
      <c r="O34" s="73">
        <v>1.2034543749795801</v>
      </c>
      <c r="P34" s="73">
        <v>0.49652436846058001</v>
      </c>
      <c r="Q34" s="73">
        <v>0.52007473838044604</v>
      </c>
      <c r="R34" s="73">
        <v>4.10221817760962</v>
      </c>
      <c r="S34" s="73">
        <v>4288.2463929535197</v>
      </c>
      <c r="T34" s="73">
        <v>8266.5011137454294</v>
      </c>
      <c r="U34" s="73">
        <v>22.214424980940901</v>
      </c>
      <c r="V34" s="73">
        <v>493.79131848257299</v>
      </c>
      <c r="W34" s="73">
        <v>11.283589518258699</v>
      </c>
      <c r="X34" s="73">
        <v>1.9068220491508601</v>
      </c>
      <c r="Y34" s="73">
        <v>0</v>
      </c>
      <c r="Z34" s="73">
        <v>709.19755016639203</v>
      </c>
      <c r="AA34" s="73">
        <v>709.19755016639203</v>
      </c>
      <c r="AB34" s="73">
        <v>8.4218704157255608</v>
      </c>
      <c r="AC34" s="73">
        <v>0</v>
      </c>
      <c r="AD34" s="73">
        <v>11.1117234514257</v>
      </c>
      <c r="AE34" s="73">
        <v>0</v>
      </c>
      <c r="AF34" s="73">
        <v>14.8987120474214</v>
      </c>
      <c r="AG34" s="73">
        <v>0.13354541585176</v>
      </c>
      <c r="AH34" s="73">
        <v>15.254843915837499</v>
      </c>
      <c r="AI34" s="73">
        <v>9.0136420269865306E-2</v>
      </c>
      <c r="AJ34" s="73">
        <v>709.52551539464298</v>
      </c>
      <c r="AK34" s="73">
        <v>0</v>
      </c>
      <c r="AL34" s="73">
        <v>1560.1155386277401</v>
      </c>
      <c r="AM34" s="73">
        <v>4557.8282001430498</v>
      </c>
      <c r="AN34" s="73">
        <v>506.42525563223597</v>
      </c>
      <c r="AO34" s="73">
        <v>5064.2534557752797</v>
      </c>
      <c r="AP34" s="73">
        <v>0</v>
      </c>
      <c r="AQ34" s="73">
        <v>42.772396177759603</v>
      </c>
      <c r="AR34" s="73">
        <v>12.791426896004699</v>
      </c>
      <c r="AS34" s="73">
        <v>105.11157632108601</v>
      </c>
      <c r="AT34" s="73">
        <v>16.0985023254702</v>
      </c>
      <c r="AU34" s="73">
        <v>40.353942219610502</v>
      </c>
      <c r="AV34" s="73">
        <v>93.542629243499505</v>
      </c>
      <c r="AW34" s="73">
        <v>22.2867145487401</v>
      </c>
      <c r="AX34" s="73">
        <v>0</v>
      </c>
      <c r="AY34" s="73">
        <v>7.4650083345415803</v>
      </c>
      <c r="AZ34" s="73">
        <v>1521.5982827548901</v>
      </c>
      <c r="BA34" s="73">
        <v>1452.89240699174</v>
      </c>
      <c r="BB34" s="73">
        <v>68.705875763148399</v>
      </c>
      <c r="BC34" s="73">
        <v>1.67060685935062E-2</v>
      </c>
      <c r="BD34" s="73">
        <v>1.2762898730688799E-2</v>
      </c>
      <c r="BE34" s="73">
        <v>62.254835052114203</v>
      </c>
      <c r="BF34" s="73">
        <v>23.973241927501</v>
      </c>
      <c r="BG34" s="73">
        <v>245.75206885059899</v>
      </c>
      <c r="BH34" s="73">
        <v>61.649392492685898</v>
      </c>
      <c r="BI34" s="73">
        <v>32.8033892857406</v>
      </c>
      <c r="BJ34" s="73">
        <v>614.18087856759303</v>
      </c>
      <c r="BK34" s="73">
        <v>102.733008050224</v>
      </c>
      <c r="BL34" s="73">
        <v>36.572466986972103</v>
      </c>
      <c r="BM34" s="73">
        <v>182.98285097663299</v>
      </c>
      <c r="BN34" s="73">
        <v>0.15559031671158499</v>
      </c>
      <c r="BO34" s="73">
        <v>633.673146465164</v>
      </c>
      <c r="BP34" s="73">
        <v>2.06224575721934</v>
      </c>
      <c r="BQ34" s="73">
        <v>14.321016110275201</v>
      </c>
      <c r="BR34" s="73">
        <v>1.13712590852644</v>
      </c>
      <c r="BS34" s="73">
        <v>13.189956759024</v>
      </c>
      <c r="BT34" s="73">
        <v>0</v>
      </c>
      <c r="BU34" s="73">
        <v>1.0085498296190201</v>
      </c>
      <c r="BV34" s="73">
        <v>1065.04498912384</v>
      </c>
      <c r="BW34" s="73">
        <v>7.3362635068379696</v>
      </c>
      <c r="BX34" s="39"/>
      <c r="BY34" s="66">
        <f t="shared" si="0"/>
        <v>-1.4162815424356664E-3</v>
      </c>
      <c r="BZ34" s="66">
        <f t="shared" si="1"/>
        <v>-9.0181852531329783E-4</v>
      </c>
      <c r="CA34" s="66">
        <f t="shared" si="2"/>
        <v>-9.589024418976659E-4</v>
      </c>
      <c r="CB34" s="66">
        <f t="shared" si="3"/>
        <v>-1.0273883870264978E-3</v>
      </c>
      <c r="CC34" s="66">
        <f t="shared" si="4"/>
        <v>-1.0083774081787271E-3</v>
      </c>
      <c r="CD34" s="66">
        <f t="shared" si="5"/>
        <v>-2.070543931325935E-7</v>
      </c>
      <c r="CE34" s="66">
        <f t="shared" si="6"/>
        <v>-1.3504814677570498E-3</v>
      </c>
      <c r="CF34" s="66">
        <f t="shared" si="7"/>
        <v>8.8986036319383885E-4</v>
      </c>
      <c r="CG34" s="90"/>
      <c r="CH34" s="73">
        <f t="shared" si="8"/>
        <v>-4.8607860247202552</v>
      </c>
      <c r="CI34" s="73">
        <f t="shared" si="9"/>
        <v>-1.3120483595230326E-4</v>
      </c>
    </row>
    <row r="35" spans="1:87" x14ac:dyDescent="0.25">
      <c r="A35" s="90" t="s">
        <v>198</v>
      </c>
      <c r="B35" s="73">
        <v>4286.8475197999996</v>
      </c>
      <c r="C35" s="73">
        <v>158.15259312000001</v>
      </c>
      <c r="D35" s="73">
        <v>19603.032533000001</v>
      </c>
      <c r="E35" s="73">
        <v>2399.4028211999998</v>
      </c>
      <c r="F35" s="73">
        <v>1941.0355641000001</v>
      </c>
      <c r="G35" s="73">
        <v>25398.485659000002</v>
      </c>
      <c r="H35" s="73">
        <v>485.55900754999999</v>
      </c>
      <c r="I35" s="73">
        <v>112.54086847000001</v>
      </c>
      <c r="J35" s="73"/>
      <c r="K35" s="73" t="s">
        <v>198</v>
      </c>
      <c r="L35" s="73">
        <v>0.62589612495616598</v>
      </c>
      <c r="M35" s="73">
        <v>1.38458243149578</v>
      </c>
      <c r="N35" s="73">
        <v>0.79053225804844596</v>
      </c>
      <c r="O35" s="73">
        <v>0.74505598383766902</v>
      </c>
      <c r="P35" s="73">
        <v>1.4322772155128201</v>
      </c>
      <c r="Q35" s="73">
        <v>0.38881346987392801</v>
      </c>
      <c r="R35" s="73">
        <v>2.4556579459915602</v>
      </c>
      <c r="S35" s="73">
        <v>11.8344519530374</v>
      </c>
      <c r="T35" s="73">
        <v>4286.4324871934596</v>
      </c>
      <c r="U35" s="73">
        <v>2.4520805591213399</v>
      </c>
      <c r="V35" s="73">
        <v>9.7610446731060296</v>
      </c>
      <c r="W35" s="73">
        <v>0.73734487356272405</v>
      </c>
      <c r="X35" s="73">
        <v>1.4913906603756799</v>
      </c>
      <c r="Y35" s="73">
        <v>0.36008968355903098</v>
      </c>
      <c r="Z35" s="73">
        <v>3.9806473891029599</v>
      </c>
      <c r="AA35" s="73">
        <v>3.9806473891029599</v>
      </c>
      <c r="AB35" s="73">
        <v>112.53718683245199</v>
      </c>
      <c r="AC35" s="73">
        <v>0</v>
      </c>
      <c r="AD35" s="73">
        <v>7.3927627367100399</v>
      </c>
      <c r="AE35" s="73">
        <v>0.34294487259374801</v>
      </c>
      <c r="AF35" s="73">
        <v>12.144687486874901</v>
      </c>
      <c r="AG35" s="73">
        <v>0.84502141033196099</v>
      </c>
      <c r="AH35" s="73">
        <v>3.8888790655619299</v>
      </c>
      <c r="AI35" s="73">
        <v>0.16966981415829599</v>
      </c>
      <c r="AJ35" s="73">
        <v>158.14169829355899</v>
      </c>
      <c r="AK35" s="73">
        <v>0</v>
      </c>
      <c r="AL35" s="73">
        <v>500.75916626971298</v>
      </c>
      <c r="AM35" s="73">
        <v>17642.037946694702</v>
      </c>
      <c r="AN35" s="73">
        <v>1960.22653898104</v>
      </c>
      <c r="AO35" s="73">
        <v>19602.264485675802</v>
      </c>
      <c r="AP35" s="73">
        <v>2.5587416590827599E-3</v>
      </c>
      <c r="AQ35" s="73">
        <v>15.029563812678701</v>
      </c>
      <c r="AR35" s="73">
        <v>73.317888326475796</v>
      </c>
      <c r="AS35" s="73">
        <v>142.665493278215</v>
      </c>
      <c r="AT35" s="73">
        <v>209.06565765412699</v>
      </c>
      <c r="AU35" s="73">
        <v>1.9892945219178</v>
      </c>
      <c r="AV35" s="73">
        <v>44.509148041226403</v>
      </c>
      <c r="AW35" s="73">
        <v>48.282595431408097</v>
      </c>
      <c r="AX35" s="73">
        <v>2.6710719952380102</v>
      </c>
      <c r="AY35" s="73">
        <v>7.8556367526628996</v>
      </c>
      <c r="AZ35" s="73">
        <v>2399.33930004474</v>
      </c>
      <c r="BA35" s="73">
        <v>1940.9464360941799</v>
      </c>
      <c r="BB35" s="73">
        <v>458.39286395055899</v>
      </c>
      <c r="BC35" s="73">
        <v>13.378972152207099</v>
      </c>
      <c r="BD35" s="73">
        <v>0.46485099059177498</v>
      </c>
      <c r="BE35" s="73">
        <v>648.23097668767696</v>
      </c>
      <c r="BF35" s="73">
        <v>6.3906509005329601</v>
      </c>
      <c r="BG35" s="73">
        <v>166.31444325023</v>
      </c>
      <c r="BH35" s="73">
        <v>7.0889656306398301</v>
      </c>
      <c r="BI35" s="73">
        <v>5.9233910339280298</v>
      </c>
      <c r="BJ35" s="73">
        <v>415.65324731090101</v>
      </c>
      <c r="BK35" s="73">
        <v>9.3560450321449196</v>
      </c>
      <c r="BL35" s="73">
        <v>119.771285295721</v>
      </c>
      <c r="BM35" s="73">
        <v>159.18045649914799</v>
      </c>
      <c r="BN35" s="73">
        <v>10.857903619548299</v>
      </c>
      <c r="BO35" s="73">
        <v>25397.345081463998</v>
      </c>
      <c r="BP35" s="73">
        <v>3.1620242948040702</v>
      </c>
      <c r="BQ35" s="73">
        <v>721.90575729558998</v>
      </c>
      <c r="BR35" s="73">
        <v>0.46045569914283802</v>
      </c>
      <c r="BS35" s="73">
        <v>69.001200174492894</v>
      </c>
      <c r="BT35" s="73">
        <v>0</v>
      </c>
      <c r="BU35" s="73">
        <v>8.5247975692653597</v>
      </c>
      <c r="BV35" s="73">
        <v>485.52603166100602</v>
      </c>
      <c r="BW35" s="73">
        <v>199.22265148857801</v>
      </c>
      <c r="BX35" s="39"/>
      <c r="BY35" s="66">
        <f t="shared" ref="BY35:BY61" si="10">+IF(B35=0,"",(T35-B35)/B35)</f>
        <v>-9.6815341488853227E-5</v>
      </c>
      <c r="BZ35" s="66">
        <f t="shared" ref="BZ35:BZ61" si="11">IF(C35=0,"",(AJ35-C35)/C35)</f>
        <v>-6.8888067062870036E-5</v>
      </c>
      <c r="CA35" s="66">
        <f t="shared" ref="CA35:CA61" si="12">IF(D35=0,"",(AO35-D35)/D35)</f>
        <v>-3.9180025993780751E-5</v>
      </c>
      <c r="CB35" s="66">
        <f t="shared" ref="CB35:CB61" si="13">IF(E35=0,"",(AZ35-E35)/E35)</f>
        <v>-2.6473735338907822E-5</v>
      </c>
      <c r="CC35" s="66">
        <f t="shared" ref="CC35:CC61" si="14">IF(F35=0,"",(BA35-F35)/F35)</f>
        <v>-4.5917760327839908E-5</v>
      </c>
      <c r="CD35" s="66">
        <f t="shared" ref="CD35:CD61" si="15">IF(G35=0,"",(BO35-G35)/G35)</f>
        <v>-4.4907304762848403E-5</v>
      </c>
      <c r="CE35" s="66">
        <f t="shared" ref="CE35:CE61" si="16">IF(H35=0,"",(BV35-H35)/H35)</f>
        <v>-6.7913247373087412E-5</v>
      </c>
      <c r="CF35" s="66">
        <f t="shared" ref="CF35:CF54" si="17">IF(I35=0,"",(AB35-I35)/I35)</f>
        <v>-3.2713782984483419E-5</v>
      </c>
      <c r="CG35" s="90"/>
      <c r="CH35" s="73">
        <f t="shared" ref="CH35:CH51" si="18">AO35-D35</f>
        <v>-0.76804732419986976</v>
      </c>
      <c r="CI35" s="73">
        <f t="shared" ref="CI35:CI51" si="19">BO35-G35</f>
        <v>-1.1405775360035477</v>
      </c>
    </row>
    <row r="36" spans="1:87" x14ac:dyDescent="0.25">
      <c r="A36" s="90" t="s">
        <v>199</v>
      </c>
      <c r="B36" s="73">
        <v>6322.6965275000002</v>
      </c>
      <c r="C36" s="73">
        <v>1226.1706787000001</v>
      </c>
      <c r="D36" s="73">
        <v>15105.288532</v>
      </c>
      <c r="E36" s="73">
        <v>3047.9027510999999</v>
      </c>
      <c r="F36" s="73">
        <v>2843.6752363000001</v>
      </c>
      <c r="G36" s="73">
        <v>21780.676245999999</v>
      </c>
      <c r="H36" s="73">
        <v>996.58770719999995</v>
      </c>
      <c r="I36" s="73">
        <v>102.12277779999999</v>
      </c>
      <c r="J36" s="73"/>
      <c r="K36" s="73" t="s">
        <v>199</v>
      </c>
      <c r="L36" s="73">
        <v>0</v>
      </c>
      <c r="M36" s="73">
        <v>3.7348623261080301E-2</v>
      </c>
      <c r="N36" s="73">
        <v>0.52415036502269996</v>
      </c>
      <c r="O36" s="73">
        <v>0.52415036502269996</v>
      </c>
      <c r="P36" s="73">
        <v>0.211841404052731</v>
      </c>
      <c r="Q36" s="73">
        <v>2.6678396609377101E-2</v>
      </c>
      <c r="R36" s="73">
        <v>2.0346332591290901</v>
      </c>
      <c r="S36" s="73">
        <v>2580.6071043359698</v>
      </c>
      <c r="T36" s="73">
        <v>6314.8708308415698</v>
      </c>
      <c r="U36" s="73">
        <v>10.901475645657801</v>
      </c>
      <c r="V36" s="73">
        <v>263.75862757058098</v>
      </c>
      <c r="W36" s="73">
        <v>5.5147203232889703</v>
      </c>
      <c r="X36" s="73">
        <v>9.7816318281498199E-2</v>
      </c>
      <c r="Y36" s="73">
        <v>0</v>
      </c>
      <c r="Z36" s="73">
        <v>557.04136133171005</v>
      </c>
      <c r="AA36" s="73">
        <v>557.04136133171005</v>
      </c>
      <c r="AB36" s="73">
        <v>102.10717031259701</v>
      </c>
      <c r="AC36" s="73">
        <v>0</v>
      </c>
      <c r="AD36" s="73">
        <v>9.0654310825625899</v>
      </c>
      <c r="AE36" s="73">
        <v>0</v>
      </c>
      <c r="AF36" s="73">
        <v>0.76428652297144795</v>
      </c>
      <c r="AG36" s="73">
        <v>6.8508431515173296E-3</v>
      </c>
      <c r="AH36" s="73">
        <v>0.78254439175019597</v>
      </c>
      <c r="AI36" s="73">
        <v>4.6237855864850897E-3</v>
      </c>
      <c r="AJ36" s="73">
        <v>1224.93395061564</v>
      </c>
      <c r="AK36" s="73">
        <v>0</v>
      </c>
      <c r="AL36" s="73">
        <v>1259.0241333532399</v>
      </c>
      <c r="AM36" s="73">
        <v>13586.121115101199</v>
      </c>
      <c r="AN36" s="73">
        <v>1509.56946385997</v>
      </c>
      <c r="AO36" s="73">
        <v>15095.690578961099</v>
      </c>
      <c r="AP36" s="73">
        <v>0</v>
      </c>
      <c r="AQ36" s="73">
        <v>37.180626381078497</v>
      </c>
      <c r="AR36" s="73">
        <v>69.274144213812406</v>
      </c>
      <c r="AS36" s="73">
        <v>146.33577299886099</v>
      </c>
      <c r="AT36" s="73">
        <v>52.0072404158091</v>
      </c>
      <c r="AU36" s="73">
        <v>55.473308816095397</v>
      </c>
      <c r="AV36" s="73">
        <v>171.00485644463799</v>
      </c>
      <c r="AW36" s="73">
        <v>57.273096252893502</v>
      </c>
      <c r="AX36" s="73">
        <v>0</v>
      </c>
      <c r="AY36" s="73">
        <v>11.5834099394399</v>
      </c>
      <c r="AZ36" s="73">
        <v>3054.5545168580402</v>
      </c>
      <c r="BA36" s="73">
        <v>2840.7595680712898</v>
      </c>
      <c r="BB36" s="73">
        <v>213.79494878675399</v>
      </c>
      <c r="BC36" s="73">
        <v>7.8717023608374003E-4</v>
      </c>
      <c r="BD36" s="73">
        <v>0.25550603323552601</v>
      </c>
      <c r="BE36" s="73">
        <v>583.66390691289598</v>
      </c>
      <c r="BF36" s="73">
        <v>1.1295711486064599</v>
      </c>
      <c r="BG36" s="73">
        <v>367.07150416649</v>
      </c>
      <c r="BH36" s="73">
        <v>91.627050308361305</v>
      </c>
      <c r="BI36" s="73">
        <v>47.947503233810401</v>
      </c>
      <c r="BJ36" s="73">
        <v>917.25357499268603</v>
      </c>
      <c r="BK36" s="73">
        <v>70.4452365765504</v>
      </c>
      <c r="BL36" s="73">
        <v>129.560630399893</v>
      </c>
      <c r="BM36" s="73">
        <v>281.74638103895597</v>
      </c>
      <c r="BN36" s="73">
        <v>3.8870965834308202</v>
      </c>
      <c r="BO36" s="73">
        <v>21775.208551993201</v>
      </c>
      <c r="BP36" s="73">
        <v>1.0072570325841801</v>
      </c>
      <c r="BQ36" s="73">
        <v>449.13562112094002</v>
      </c>
      <c r="BR36" s="73">
        <v>5.8331708014601101E-2</v>
      </c>
      <c r="BS36" s="73">
        <v>38.324081528203799</v>
      </c>
      <c r="BT36" s="73">
        <v>0</v>
      </c>
      <c r="BU36" s="73">
        <v>0.23669724965476399</v>
      </c>
      <c r="BV36" s="73">
        <v>995.19479364868198</v>
      </c>
      <c r="BW36" s="73">
        <v>116.29006781445599</v>
      </c>
      <c r="BX36" s="39"/>
      <c r="BY36" s="66">
        <f t="shared" si="10"/>
        <v>-1.2377150515437874E-3</v>
      </c>
      <c r="BZ36" s="66">
        <f t="shared" si="11"/>
        <v>-1.0086100620765384E-3</v>
      </c>
      <c r="CA36" s="66">
        <f t="shared" si="12"/>
        <v>-6.3540348921958107E-4</v>
      </c>
      <c r="CB36" s="66">
        <f t="shared" si="13"/>
        <v>2.1824074785980647E-3</v>
      </c>
      <c r="CC36" s="66">
        <f t="shared" si="14"/>
        <v>-1.0253168827056168E-3</v>
      </c>
      <c r="CD36" s="66">
        <f t="shared" si="15"/>
        <v>-2.5103417107182551E-4</v>
      </c>
      <c r="CE36" s="66">
        <f t="shared" si="16"/>
        <v>-1.3976828544589282E-3</v>
      </c>
      <c r="CF36" s="66">
        <f t="shared" si="17"/>
        <v>-1.5283061956613113E-4</v>
      </c>
      <c r="CG36" s="90"/>
      <c r="CH36" s="73">
        <f t="shared" si="18"/>
        <v>-9.5979530389013235</v>
      </c>
      <c r="CI36" s="73">
        <f t="shared" si="19"/>
        <v>-5.4676940067984106</v>
      </c>
    </row>
    <row r="37" spans="1:87" x14ac:dyDescent="0.25">
      <c r="A37" s="90" t="s">
        <v>200</v>
      </c>
      <c r="B37" s="73">
        <v>3865.5032139999998</v>
      </c>
      <c r="C37" s="73">
        <v>462.00782966000003</v>
      </c>
      <c r="D37" s="73">
        <v>2690.6463042</v>
      </c>
      <c r="E37" s="73">
        <v>590.66072924000002</v>
      </c>
      <c r="F37" s="73">
        <v>569.64048962000004</v>
      </c>
      <c r="G37" s="73">
        <v>154.08784947000001</v>
      </c>
      <c r="H37" s="73">
        <v>174.57286022</v>
      </c>
      <c r="I37" s="73">
        <v>1.62031784</v>
      </c>
      <c r="J37" s="73"/>
      <c r="K37" s="73" t="s">
        <v>200</v>
      </c>
      <c r="L37" s="73">
        <v>0</v>
      </c>
      <c r="M37" s="73">
        <v>0</v>
      </c>
      <c r="N37" s="73">
        <v>2.1366682307687599E-2</v>
      </c>
      <c r="O37" s="73">
        <v>2.1366682307687599E-2</v>
      </c>
      <c r="P37" s="73">
        <v>8.6116046346665694E-3</v>
      </c>
      <c r="Q37" s="73">
        <v>0</v>
      </c>
      <c r="R37" s="73">
        <v>0.38996357090515099</v>
      </c>
      <c r="S37" s="73">
        <v>441.83259875319902</v>
      </c>
      <c r="T37" s="73">
        <v>3862.8975427499299</v>
      </c>
      <c r="U37" s="73">
        <v>0.53502699473569304</v>
      </c>
      <c r="V37" s="73">
        <v>10.0157507851624</v>
      </c>
      <c r="W37" s="73">
        <v>0.227909123611997</v>
      </c>
      <c r="X37" s="73">
        <v>0</v>
      </c>
      <c r="Y37" s="73">
        <v>0</v>
      </c>
      <c r="Z37" s="73">
        <v>165.25376588834899</v>
      </c>
      <c r="AA37" s="73">
        <v>165.25376588834899</v>
      </c>
      <c r="AB37" s="73">
        <v>1.6227745416866399</v>
      </c>
      <c r="AC37" s="73">
        <v>0</v>
      </c>
      <c r="AD37" s="73">
        <v>0.235674691757469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461.72711762529099</v>
      </c>
      <c r="AK37" s="73">
        <v>0</v>
      </c>
      <c r="AL37" s="73">
        <v>184.45629902842299</v>
      </c>
      <c r="AM37" s="73">
        <v>2419.8772247854599</v>
      </c>
      <c r="AN37" s="73">
        <v>268.87541850980699</v>
      </c>
      <c r="AO37" s="73">
        <v>2688.75264329527</v>
      </c>
      <c r="AP37" s="73">
        <v>0</v>
      </c>
      <c r="AQ37" s="73">
        <v>0.88661817361177697</v>
      </c>
      <c r="AR37" s="73">
        <v>5.63117198312362</v>
      </c>
      <c r="AS37" s="73">
        <v>3.7734211980594798</v>
      </c>
      <c r="AT37" s="73">
        <v>6.64364858228475</v>
      </c>
      <c r="AU37" s="73">
        <v>15.592247600765001</v>
      </c>
      <c r="AV37" s="73">
        <v>38.386925252732297</v>
      </c>
      <c r="AW37" s="73">
        <v>9.3855516900411704</v>
      </c>
      <c r="AX37" s="73">
        <v>0</v>
      </c>
      <c r="AY37" s="73">
        <v>2.17124137039302</v>
      </c>
      <c r="AZ37" s="73">
        <v>590.50348810210699</v>
      </c>
      <c r="BA37" s="73">
        <v>569.35639478729195</v>
      </c>
      <c r="BB37" s="73">
        <v>21.147093314814501</v>
      </c>
      <c r="BC37" s="73">
        <v>0</v>
      </c>
      <c r="BD37" s="73">
        <v>6.1440495599023297E-3</v>
      </c>
      <c r="BE37" s="73">
        <v>28.588649332715999</v>
      </c>
      <c r="BF37" s="73">
        <v>3.8527653124776E-3</v>
      </c>
      <c r="BG37" s="73">
        <v>100.978402435335</v>
      </c>
      <c r="BH37" s="73">
        <v>25.162629936782398</v>
      </c>
      <c r="BI37" s="73">
        <v>13.4488698552224</v>
      </c>
      <c r="BJ37" s="73">
        <v>252.360745785479</v>
      </c>
      <c r="BK37" s="73">
        <v>2.32317104896046</v>
      </c>
      <c r="BL37" s="73">
        <v>15.5989736650628</v>
      </c>
      <c r="BM37" s="73">
        <v>55.307031318088299</v>
      </c>
      <c r="BN37" s="73">
        <v>9.0309164393150204E-2</v>
      </c>
      <c r="BO37" s="73">
        <v>154.31562664726599</v>
      </c>
      <c r="BP37" s="73">
        <v>4.1653975319025698E-2</v>
      </c>
      <c r="BQ37" s="73">
        <v>3.7390286435512001</v>
      </c>
      <c r="BR37" s="73">
        <v>0</v>
      </c>
      <c r="BS37" s="73">
        <v>0.29025923499193601</v>
      </c>
      <c r="BT37" s="73">
        <v>0</v>
      </c>
      <c r="BU37" s="73">
        <v>1.17507397632897E-2</v>
      </c>
      <c r="BV37" s="73">
        <v>174.440341555581</v>
      </c>
      <c r="BW37" s="73">
        <v>0.48675074275944202</v>
      </c>
      <c r="BX37" s="39"/>
      <c r="BY37" s="66">
        <f t="shared" si="10"/>
        <v>-6.7408332261444028E-4</v>
      </c>
      <c r="BZ37" s="66">
        <f t="shared" si="11"/>
        <v>-6.0759150968420054E-4</v>
      </c>
      <c r="CA37" s="66">
        <f t="shared" si="12"/>
        <v>-7.037940667913526E-4</v>
      </c>
      <c r="CB37" s="66">
        <f t="shared" si="13"/>
        <v>-2.6621227738529295E-4</v>
      </c>
      <c r="CC37" s="66">
        <f t="shared" si="14"/>
        <v>-4.9872654399550913E-4</v>
      </c>
      <c r="CD37" s="66">
        <f t="shared" si="15"/>
        <v>1.4782293221006011E-3</v>
      </c>
      <c r="CE37" s="66">
        <f t="shared" si="16"/>
        <v>-7.591023269710596E-4</v>
      </c>
      <c r="CF37" s="66">
        <f t="shared" si="17"/>
        <v>1.516185050853922E-3</v>
      </c>
      <c r="CG37" s="90"/>
      <c r="CH37" s="73">
        <f t="shared" si="18"/>
        <v>-1.8936609047300408</v>
      </c>
      <c r="CI37" s="73">
        <f t="shared" si="19"/>
        <v>0.22777717726597757</v>
      </c>
    </row>
    <row r="38" spans="1:87" x14ac:dyDescent="0.25">
      <c r="A38" s="90" t="s">
        <v>201</v>
      </c>
      <c r="B38" s="73">
        <v>1204.3632682</v>
      </c>
      <c r="C38" s="73">
        <v>101.07501293</v>
      </c>
      <c r="D38" s="73">
        <v>519.72271505000003</v>
      </c>
      <c r="E38" s="73">
        <v>150.74045391000001</v>
      </c>
      <c r="F38" s="73">
        <v>145.01727708999999</v>
      </c>
      <c r="G38" s="73">
        <v>7.3242422200000004</v>
      </c>
      <c r="H38" s="73">
        <v>160.86236023000001</v>
      </c>
      <c r="I38" s="73"/>
      <c r="J38" s="73"/>
      <c r="K38" s="73" t="s">
        <v>201</v>
      </c>
      <c r="L38" s="73">
        <v>0</v>
      </c>
      <c r="M38" s="73">
        <v>0.171174153420735</v>
      </c>
      <c r="N38" s="73">
        <v>0.34744972666425</v>
      </c>
      <c r="O38" s="73">
        <v>0.34744972666425</v>
      </c>
      <c r="P38" s="73">
        <v>0.14273662528596701</v>
      </c>
      <c r="Q38" s="73">
        <v>0.122272747008404</v>
      </c>
      <c r="R38" s="73">
        <v>1.4607035961892301</v>
      </c>
      <c r="S38" s="73">
        <v>921.31193478399098</v>
      </c>
      <c r="T38" s="73">
        <v>1200.3530751416699</v>
      </c>
      <c r="U38" s="73">
        <v>6.8715282824527497</v>
      </c>
      <c r="V38" s="73">
        <v>146.25528591169601</v>
      </c>
      <c r="W38" s="73">
        <v>3.3409462401481398</v>
      </c>
      <c r="X38" s="73">
        <v>0.44829945455222397</v>
      </c>
      <c r="Y38" s="73">
        <v>0</v>
      </c>
      <c r="Z38" s="73">
        <v>59.402206492814599</v>
      </c>
      <c r="AA38" s="73">
        <v>59.402206492814599</v>
      </c>
      <c r="AB38" s="73">
        <v>0</v>
      </c>
      <c r="AC38" s="73">
        <v>0</v>
      </c>
      <c r="AD38" s="73">
        <v>3.2589413075403502</v>
      </c>
      <c r="AE38" s="73">
        <v>0</v>
      </c>
      <c r="AF38" s="73">
        <v>3.5027816012757498</v>
      </c>
      <c r="AG38" s="73">
        <v>3.1397432180426101E-2</v>
      </c>
      <c r="AH38" s="73">
        <v>3.5864653461121998</v>
      </c>
      <c r="AI38" s="73">
        <v>2.1191904890570198E-2</v>
      </c>
      <c r="AJ38" s="73">
        <v>100.903996015807</v>
      </c>
      <c r="AK38" s="73">
        <v>0</v>
      </c>
      <c r="AL38" s="73">
        <v>306.89726593517298</v>
      </c>
      <c r="AM38" s="73">
        <v>465.96618200940298</v>
      </c>
      <c r="AN38" s="73">
        <v>51.774063960272699</v>
      </c>
      <c r="AO38" s="73">
        <v>517.74024596967502</v>
      </c>
      <c r="AP38" s="73">
        <v>0</v>
      </c>
      <c r="AQ38" s="73">
        <v>12.6161151426037</v>
      </c>
      <c r="AR38" s="73">
        <v>1.06279743128468</v>
      </c>
      <c r="AS38" s="73">
        <v>30.280834547804002</v>
      </c>
      <c r="AT38" s="73">
        <v>1.50870389248058</v>
      </c>
      <c r="AU38" s="73">
        <v>4.4002286663690402</v>
      </c>
      <c r="AV38" s="73">
        <v>8.8352930930295397</v>
      </c>
      <c r="AW38" s="73">
        <v>2.0650889870313098</v>
      </c>
      <c r="AX38" s="73">
        <v>0</v>
      </c>
      <c r="AY38" s="73">
        <v>0.95732993116067799</v>
      </c>
      <c r="AZ38" s="73">
        <v>150.33306342386601</v>
      </c>
      <c r="BA38" s="73">
        <v>144.63007549858</v>
      </c>
      <c r="BB38" s="73">
        <v>5.7029879252853597</v>
      </c>
      <c r="BC38" s="73">
        <v>3.1447881082689801E-3</v>
      </c>
      <c r="BD38" s="73">
        <v>1.9815978879721302E-3</v>
      </c>
      <c r="BE38" s="73">
        <v>5.1011507970259604</v>
      </c>
      <c r="BF38" s="73">
        <v>4.53242188726664</v>
      </c>
      <c r="BG38" s="73">
        <v>23.358398824495499</v>
      </c>
      <c r="BH38" s="73">
        <v>6.0847187482156304</v>
      </c>
      <c r="BI38" s="73">
        <v>3.1515338170273899</v>
      </c>
      <c r="BJ38" s="73">
        <v>58.3784179954474</v>
      </c>
      <c r="BK38" s="73">
        <v>30.381551809897999</v>
      </c>
      <c r="BL38" s="73">
        <v>3.3378962069478599</v>
      </c>
      <c r="BM38" s="73">
        <v>21.844440047509501</v>
      </c>
      <c r="BN38" s="73">
        <v>6.5287872925588403E-3</v>
      </c>
      <c r="BO38" s="73">
        <v>7.2972286975644698</v>
      </c>
      <c r="BP38" s="73">
        <v>0.61060882356700996</v>
      </c>
      <c r="BQ38" s="73">
        <v>0</v>
      </c>
      <c r="BR38" s="73">
        <v>0.26734410228039301</v>
      </c>
      <c r="BS38" s="73">
        <v>2.9734570392217399</v>
      </c>
      <c r="BT38" s="73">
        <v>0</v>
      </c>
      <c r="BU38" s="73">
        <v>0.26267828193786202</v>
      </c>
      <c r="BV38" s="73">
        <v>160.34052995959999</v>
      </c>
      <c r="BW38" s="73">
        <v>1.1752744878191299</v>
      </c>
      <c r="BX38" s="39"/>
      <c r="BY38" s="66">
        <f t="shared" si="10"/>
        <v>-3.3297204956470958E-3</v>
      </c>
      <c r="BZ38" s="66">
        <f t="shared" si="11"/>
        <v>-1.6919801366876144E-3</v>
      </c>
      <c r="CA38" s="66">
        <f t="shared" si="12"/>
        <v>-3.8144745706069319E-3</v>
      </c>
      <c r="CB38" s="66">
        <f t="shared" si="13"/>
        <v>-2.7025955910762946E-3</v>
      </c>
      <c r="CC38" s="66">
        <f t="shared" si="14"/>
        <v>-2.6700376616483534E-3</v>
      </c>
      <c r="CD38" s="66">
        <f t="shared" si="15"/>
        <v>-3.6882344444816254E-3</v>
      </c>
      <c r="CE38" s="66">
        <f t="shared" si="16"/>
        <v>-3.2439550784528273E-3</v>
      </c>
      <c r="CF38" s="66" t="str">
        <f t="shared" si="17"/>
        <v/>
      </c>
      <c r="CG38" s="90"/>
      <c r="CH38" s="73">
        <f t="shared" si="18"/>
        <v>-1.9824690803250178</v>
      </c>
      <c r="CI38" s="73">
        <f t="shared" si="19"/>
        <v>-2.7013522435530568E-2</v>
      </c>
    </row>
    <row r="39" spans="1:87" x14ac:dyDescent="0.25">
      <c r="A39" s="90" t="s">
        <v>314</v>
      </c>
      <c r="B39" s="73">
        <v>12759.259091</v>
      </c>
      <c r="C39" s="73">
        <v>1398.0025065</v>
      </c>
      <c r="D39" s="73">
        <v>18284.654167000001</v>
      </c>
      <c r="E39" s="73">
        <v>4068.9808558</v>
      </c>
      <c r="F39" s="73">
        <v>3795.7472833000002</v>
      </c>
      <c r="G39" s="73">
        <v>5500.4826888999996</v>
      </c>
      <c r="H39" s="73">
        <v>1868.2875839000001</v>
      </c>
      <c r="I39" s="73">
        <v>12.45750769</v>
      </c>
      <c r="J39" s="73"/>
      <c r="K39" s="73" t="s">
        <v>314</v>
      </c>
      <c r="L39" s="73">
        <v>0</v>
      </c>
      <c r="M39" s="73">
        <v>0.10546185699068999</v>
      </c>
      <c r="N39" s="73">
        <v>1.7261672925060401</v>
      </c>
      <c r="O39" s="73">
        <v>1.7261672925060401</v>
      </c>
      <c r="P39" s="73">
        <v>0.69737338835587304</v>
      </c>
      <c r="Q39" s="73">
        <v>7.5331439411365997E-2</v>
      </c>
      <c r="R39" s="73">
        <v>59.1123230272716</v>
      </c>
      <c r="S39" s="73">
        <v>7053.9099221386396</v>
      </c>
      <c r="T39" s="73">
        <v>12746.4994650381</v>
      </c>
      <c r="U39" s="73">
        <v>50.829620870803502</v>
      </c>
      <c r="V39" s="73">
        <v>802.31770026417496</v>
      </c>
      <c r="W39" s="73">
        <v>19.898339212065999</v>
      </c>
      <c r="X39" s="73">
        <v>0.27620625247238501</v>
      </c>
      <c r="Y39" s="73">
        <v>0</v>
      </c>
      <c r="Z39" s="73">
        <v>985.56683124372103</v>
      </c>
      <c r="AA39" s="73">
        <v>985.56683124372103</v>
      </c>
      <c r="AB39" s="73">
        <v>12.4561861449208</v>
      </c>
      <c r="AC39" s="73">
        <v>0</v>
      </c>
      <c r="AD39" s="73">
        <v>17.740839765108301</v>
      </c>
      <c r="AE39" s="73">
        <v>0</v>
      </c>
      <c r="AF39" s="73">
        <v>2.15807904646431</v>
      </c>
      <c r="AG39" s="73">
        <v>1.9344242215204199E-2</v>
      </c>
      <c r="AH39" s="73">
        <v>2.2096479457508602</v>
      </c>
      <c r="AI39" s="73">
        <v>1.3056598013310401E-2</v>
      </c>
      <c r="AJ39" s="73">
        <v>1397.1344010614</v>
      </c>
      <c r="AK39" s="73">
        <v>0</v>
      </c>
      <c r="AL39" s="73">
        <v>2668.68062911885</v>
      </c>
      <c r="AM39" s="73">
        <v>16441.249193677599</v>
      </c>
      <c r="AN39" s="73">
        <v>1826.8063753394599</v>
      </c>
      <c r="AO39" s="73">
        <v>18268.055569017</v>
      </c>
      <c r="AP39" s="73">
        <v>0</v>
      </c>
      <c r="AQ39" s="73">
        <v>69.520238672629702</v>
      </c>
      <c r="AR39" s="73">
        <v>34.092777177496302</v>
      </c>
      <c r="AS39" s="73">
        <v>416.88350562262701</v>
      </c>
      <c r="AT39" s="73">
        <v>52.516190630521798</v>
      </c>
      <c r="AU39" s="73">
        <v>121.234698868218</v>
      </c>
      <c r="AV39" s="73">
        <v>245.984592769247</v>
      </c>
      <c r="AW39" s="73">
        <v>62.192233326830802</v>
      </c>
      <c r="AX39" s="73">
        <v>0</v>
      </c>
      <c r="AY39" s="73">
        <v>17.599752471947401</v>
      </c>
      <c r="AZ39" s="73">
        <v>4076.1544765272502</v>
      </c>
      <c r="BA39" s="73">
        <v>3793.8034414377898</v>
      </c>
      <c r="BB39" s="73">
        <v>282.35103508945201</v>
      </c>
      <c r="BC39" s="73">
        <v>0.74976597397443701</v>
      </c>
      <c r="BD39" s="73">
        <v>0.107492364181506</v>
      </c>
      <c r="BE39" s="73">
        <v>179.03151200432799</v>
      </c>
      <c r="BF39" s="73">
        <v>9.8793836505233497</v>
      </c>
      <c r="BG39" s="73">
        <v>664.58013386470202</v>
      </c>
      <c r="BH39" s="73">
        <v>174.33671433777999</v>
      </c>
      <c r="BI39" s="73">
        <v>89.212617411578606</v>
      </c>
      <c r="BJ39" s="73">
        <v>1660.9315207039499</v>
      </c>
      <c r="BK39" s="73">
        <v>205.079618054131</v>
      </c>
      <c r="BL39" s="73">
        <v>103.33341331207301</v>
      </c>
      <c r="BM39" s="73">
        <v>377.15828638972198</v>
      </c>
      <c r="BN39" s="73">
        <v>0.86235618071286302</v>
      </c>
      <c r="BO39" s="73">
        <v>5492.8186299376603</v>
      </c>
      <c r="BP39" s="73">
        <v>3.32400068737841</v>
      </c>
      <c r="BQ39" s="73">
        <v>0</v>
      </c>
      <c r="BR39" s="73">
        <v>0.16471581646962899</v>
      </c>
      <c r="BS39" s="73">
        <v>25.655634331138199</v>
      </c>
      <c r="BT39" s="73">
        <v>0</v>
      </c>
      <c r="BU39" s="73">
        <v>1.3069485769448701</v>
      </c>
      <c r="BV39" s="73">
        <v>1866.1622140198399</v>
      </c>
      <c r="BW39" s="73">
        <v>7.4161181409196404</v>
      </c>
      <c r="BX39" s="39"/>
      <c r="BY39" s="66">
        <f t="shared" si="10"/>
        <v>-1.000028753307521E-3</v>
      </c>
      <c r="BZ39" s="66">
        <f t="shared" si="11"/>
        <v>-6.2096128909906842E-4</v>
      </c>
      <c r="CA39" s="66">
        <f t="shared" si="12"/>
        <v>-9.0778845645094212E-4</v>
      </c>
      <c r="CB39" s="66">
        <f t="shared" si="13"/>
        <v>1.7630018379233147E-3</v>
      </c>
      <c r="CC39" s="66">
        <f t="shared" si="14"/>
        <v>-5.1211045339150064E-4</v>
      </c>
      <c r="CD39" s="66">
        <f t="shared" si="15"/>
        <v>-1.3933429838449407E-3</v>
      </c>
      <c r="CE39" s="66">
        <f t="shared" si="16"/>
        <v>-1.1376031712010451E-3</v>
      </c>
      <c r="CF39" s="66">
        <f t="shared" si="17"/>
        <v>-1.0608422744632864E-4</v>
      </c>
      <c r="CG39" s="90"/>
      <c r="CH39" s="73">
        <f t="shared" si="18"/>
        <v>-16.598597983000218</v>
      </c>
      <c r="CI39" s="73">
        <f t="shared" si="19"/>
        <v>-7.664058962339368</v>
      </c>
    </row>
    <row r="40" spans="1:87" x14ac:dyDescent="0.25">
      <c r="A40" s="90" t="s">
        <v>203</v>
      </c>
      <c r="B40" s="73">
        <v>837.82272194999996</v>
      </c>
      <c r="C40" s="73">
        <v>11.390915420000001</v>
      </c>
      <c r="D40" s="73">
        <v>567.43216270999994</v>
      </c>
      <c r="E40" s="73">
        <v>88.963814369999994</v>
      </c>
      <c r="F40" s="73">
        <v>87.300939040000003</v>
      </c>
      <c r="G40" s="73"/>
      <c r="H40" s="73">
        <v>95.192540089999994</v>
      </c>
      <c r="I40" s="73"/>
      <c r="J40" s="73"/>
      <c r="K40" s="73" t="s">
        <v>203</v>
      </c>
      <c r="L40" s="73">
        <v>0</v>
      </c>
      <c r="M40" s="73">
        <v>0</v>
      </c>
      <c r="N40" s="73">
        <v>0.12986824262925001</v>
      </c>
      <c r="O40" s="73">
        <v>0.12986824262925001</v>
      </c>
      <c r="P40" s="73">
        <v>5.2341757296187098E-2</v>
      </c>
      <c r="Q40" s="73">
        <v>0</v>
      </c>
      <c r="R40" s="73">
        <v>0.48085083578219401</v>
      </c>
      <c r="S40" s="73">
        <v>459.70891905781201</v>
      </c>
      <c r="T40" s="73">
        <v>836.98874542678698</v>
      </c>
      <c r="U40" s="73">
        <v>2.7271879797629199</v>
      </c>
      <c r="V40" s="73">
        <v>60.603512107246097</v>
      </c>
      <c r="W40" s="73">
        <v>1.38524537131709</v>
      </c>
      <c r="X40" s="73">
        <v>0</v>
      </c>
      <c r="Y40" s="73">
        <v>0</v>
      </c>
      <c r="Z40" s="73">
        <v>58.237183632788401</v>
      </c>
      <c r="AA40" s="73">
        <v>58.237183632788401</v>
      </c>
      <c r="AB40" s="73">
        <v>0</v>
      </c>
      <c r="AC40" s="73">
        <v>0</v>
      </c>
      <c r="AD40" s="73">
        <v>1.35123862341024</v>
      </c>
      <c r="AE40" s="73">
        <v>0</v>
      </c>
      <c r="AF40" s="73">
        <v>0</v>
      </c>
      <c r="AG40" s="73">
        <v>0</v>
      </c>
      <c r="AH40" s="73">
        <v>0</v>
      </c>
      <c r="AI40" s="73">
        <v>0</v>
      </c>
      <c r="AJ40" s="73">
        <v>11.3853518829125</v>
      </c>
      <c r="AK40" s="73">
        <v>0</v>
      </c>
      <c r="AL40" s="73">
        <v>155.680888779025</v>
      </c>
      <c r="AM40" s="73">
        <v>509.95767604623001</v>
      </c>
      <c r="AN40" s="73">
        <v>56.661947971802803</v>
      </c>
      <c r="AO40" s="73">
        <v>566.61962401803305</v>
      </c>
      <c r="AP40" s="73">
        <v>0</v>
      </c>
      <c r="AQ40" s="73">
        <v>5.2216930765339997</v>
      </c>
      <c r="AR40" s="73">
        <v>0.69834452487640297</v>
      </c>
      <c r="AS40" s="73">
        <v>12.165515479370301</v>
      </c>
      <c r="AT40" s="73">
        <v>0.94219867954165903</v>
      </c>
      <c r="AU40" s="73">
        <v>2.4689106312383902</v>
      </c>
      <c r="AV40" s="73">
        <v>5.96726367940387</v>
      </c>
      <c r="AW40" s="73">
        <v>1.3958501637482901</v>
      </c>
      <c r="AX40" s="73">
        <v>0</v>
      </c>
      <c r="AY40" s="73">
        <v>0.32863560365305799</v>
      </c>
      <c r="AZ40" s="73">
        <v>88.908619018943199</v>
      </c>
      <c r="BA40" s="73">
        <v>87.246936028263207</v>
      </c>
      <c r="BB40" s="73">
        <v>1.66168299067995</v>
      </c>
      <c r="BC40" s="73">
        <v>0</v>
      </c>
      <c r="BD40" s="73">
        <v>0</v>
      </c>
      <c r="BE40" s="73">
        <v>2.5997718458748702</v>
      </c>
      <c r="BF40" s="73">
        <v>0</v>
      </c>
      <c r="BG40" s="73">
        <v>16.026111553872699</v>
      </c>
      <c r="BH40" s="73">
        <v>3.9868973164238799</v>
      </c>
      <c r="BI40" s="73">
        <v>2.13739605813588</v>
      </c>
      <c r="BJ40" s="73">
        <v>40.052194116966199</v>
      </c>
      <c r="BK40" s="73">
        <v>12.601725691192801</v>
      </c>
      <c r="BL40" s="73">
        <v>2.1810176061112099</v>
      </c>
      <c r="BM40" s="73">
        <v>8.4623442484167999</v>
      </c>
      <c r="BN40" s="73">
        <v>0</v>
      </c>
      <c r="BO40" s="73">
        <v>0</v>
      </c>
      <c r="BP40" s="73">
        <v>0.253175194455807</v>
      </c>
      <c r="BQ40" s="73">
        <v>0</v>
      </c>
      <c r="BR40" s="73">
        <v>0</v>
      </c>
      <c r="BS40" s="73">
        <v>0.24208900166014899</v>
      </c>
      <c r="BT40" s="73">
        <v>0</v>
      </c>
      <c r="BU40" s="73">
        <v>5.1539044378670198E-2</v>
      </c>
      <c r="BV40" s="73">
        <v>95.076080057540594</v>
      </c>
      <c r="BW40" s="73">
        <v>0.43798421209635702</v>
      </c>
      <c r="BX40" s="39"/>
      <c r="BY40" s="66">
        <f t="shared" si="10"/>
        <v>-9.9540929287753629E-4</v>
      </c>
      <c r="BZ40" s="66">
        <f t="shared" si="11"/>
        <v>-4.8841878658249544E-4</v>
      </c>
      <c r="CA40" s="66">
        <f t="shared" si="12"/>
        <v>-1.4319574133519117E-3</v>
      </c>
      <c r="CB40" s="66">
        <f t="shared" si="13"/>
        <v>-6.2042473614315106E-4</v>
      </c>
      <c r="CC40" s="66">
        <f t="shared" si="14"/>
        <v>-6.1858454594689797E-4</v>
      </c>
      <c r="CD40" s="66" t="str">
        <f t="shared" si="15"/>
        <v/>
      </c>
      <c r="CE40" s="66">
        <f t="shared" si="16"/>
        <v>-1.2234155360209226E-3</v>
      </c>
      <c r="CF40" s="66" t="str">
        <f t="shared" si="17"/>
        <v/>
      </c>
      <c r="CG40" s="90"/>
      <c r="CH40" s="73">
        <f t="shared" si="18"/>
        <v>-0.81253869196689266</v>
      </c>
      <c r="CI40" s="73">
        <f t="shared" si="19"/>
        <v>0</v>
      </c>
    </row>
    <row r="41" spans="1:87" x14ac:dyDescent="0.25">
      <c r="A41" s="90" t="s">
        <v>204</v>
      </c>
      <c r="B41" s="73">
        <v>5442.9327781000002</v>
      </c>
      <c r="C41" s="73">
        <v>928.98465997000005</v>
      </c>
      <c r="D41" s="73">
        <v>4633.4637412000002</v>
      </c>
      <c r="E41" s="73">
        <v>1681.9230253000001</v>
      </c>
      <c r="F41" s="73">
        <v>1571.7464309</v>
      </c>
      <c r="G41" s="73">
        <v>3429.4922753999999</v>
      </c>
      <c r="H41" s="73">
        <v>833.60750551000001</v>
      </c>
      <c r="I41" s="73">
        <v>29.00571454</v>
      </c>
      <c r="J41" s="73"/>
      <c r="K41" s="73" t="s">
        <v>204</v>
      </c>
      <c r="L41" s="73">
        <v>0</v>
      </c>
      <c r="M41" s="73">
        <v>3.5489216852483301</v>
      </c>
      <c r="N41" s="73">
        <v>1.18473679800649</v>
      </c>
      <c r="O41" s="73">
        <v>1.18473679800649</v>
      </c>
      <c r="P41" s="73">
        <v>0.53348982985978399</v>
      </c>
      <c r="Q41" s="73">
        <v>2.5351153337963002</v>
      </c>
      <c r="R41" s="73">
        <v>4.0818860762578799</v>
      </c>
      <c r="S41" s="73">
        <v>2176.2172905658699</v>
      </c>
      <c r="T41" s="73">
        <v>5437.8431994563298</v>
      </c>
      <c r="U41" s="73">
        <v>9.9744791889829507</v>
      </c>
      <c r="V41" s="73">
        <v>222.025986897633</v>
      </c>
      <c r="W41" s="73">
        <v>5.06643963382297</v>
      </c>
      <c r="X41" s="73">
        <v>9.2946305047142399</v>
      </c>
      <c r="Y41" s="73">
        <v>0</v>
      </c>
      <c r="Z41" s="73">
        <v>428.24148846826</v>
      </c>
      <c r="AA41" s="73">
        <v>428.24148846826</v>
      </c>
      <c r="AB41" s="73">
        <v>29.004286105788701</v>
      </c>
      <c r="AC41" s="73">
        <v>0</v>
      </c>
      <c r="AD41" s="73">
        <v>5.2175628044533298</v>
      </c>
      <c r="AE41" s="73">
        <v>0</v>
      </c>
      <c r="AF41" s="73">
        <v>72.624317980984102</v>
      </c>
      <c r="AG41" s="73">
        <v>0.65096844963927003</v>
      </c>
      <c r="AH41" s="73">
        <v>74.358891399968101</v>
      </c>
      <c r="AI41" s="73">
        <v>0.43937626156037701</v>
      </c>
      <c r="AJ41" s="73">
        <v>928.83755938723596</v>
      </c>
      <c r="AK41" s="73">
        <v>0</v>
      </c>
      <c r="AL41" s="73">
        <v>1060.8082987534999</v>
      </c>
      <c r="AM41" s="73">
        <v>4165.4577949868499</v>
      </c>
      <c r="AN41" s="73">
        <v>462.82891387159702</v>
      </c>
      <c r="AO41" s="73">
        <v>4628.2867088584499</v>
      </c>
      <c r="AP41" s="73">
        <v>0</v>
      </c>
      <c r="AQ41" s="73">
        <v>19.832070101181099</v>
      </c>
      <c r="AR41" s="73">
        <v>29.844693912752</v>
      </c>
      <c r="AS41" s="73">
        <v>78.602282299651094</v>
      </c>
      <c r="AT41" s="73">
        <v>24.586855205586499</v>
      </c>
      <c r="AU41" s="73">
        <v>34.884800022266703</v>
      </c>
      <c r="AV41" s="73">
        <v>86.375617266511199</v>
      </c>
      <c r="AW41" s="73">
        <v>26.553067994708901</v>
      </c>
      <c r="AX41" s="73">
        <v>0</v>
      </c>
      <c r="AY41" s="73">
        <v>10.914475452952701</v>
      </c>
      <c r="AZ41" s="73">
        <v>1681.1041907398501</v>
      </c>
      <c r="BA41" s="73">
        <v>1571.0362530428299</v>
      </c>
      <c r="BB41" s="73">
        <v>110.067937697019</v>
      </c>
      <c r="BC41" s="73">
        <v>3.9834710560690399E-2</v>
      </c>
      <c r="BD41" s="73">
        <v>0.109943512403754</v>
      </c>
      <c r="BE41" s="73">
        <v>247.40349353093299</v>
      </c>
      <c r="BF41" s="73">
        <v>57.162988254875998</v>
      </c>
      <c r="BG41" s="73">
        <v>190.25060797433801</v>
      </c>
      <c r="BH41" s="73">
        <v>48.640153691154502</v>
      </c>
      <c r="BI41" s="73">
        <v>25.124241575841701</v>
      </c>
      <c r="BJ41" s="73">
        <v>475.43518372162202</v>
      </c>
      <c r="BK41" s="73">
        <v>47.649565756999898</v>
      </c>
      <c r="BL41" s="73">
        <v>58.134255470052899</v>
      </c>
      <c r="BM41" s="73">
        <v>253.99484853696799</v>
      </c>
      <c r="BN41" s="73">
        <v>1.58119220930681</v>
      </c>
      <c r="BO41" s="73">
        <v>3425.5003775415098</v>
      </c>
      <c r="BP41" s="73">
        <v>0.92596701709069196</v>
      </c>
      <c r="BQ41" s="73">
        <v>77.416307222892698</v>
      </c>
      <c r="BR41" s="73">
        <v>5.5429006640021798</v>
      </c>
      <c r="BS41" s="73">
        <v>53.916267076912099</v>
      </c>
      <c r="BT41" s="73">
        <v>0</v>
      </c>
      <c r="BU41" s="73">
        <v>3.0781024269111499</v>
      </c>
      <c r="BV41" s="73">
        <v>832.59235739645305</v>
      </c>
      <c r="BW41" s="73">
        <v>12.6192284170482</v>
      </c>
      <c r="BX41" s="39"/>
      <c r="BY41" s="66">
        <f t="shared" si="10"/>
        <v>-9.3508019502806447E-4</v>
      </c>
      <c r="BZ41" s="66">
        <f t="shared" si="11"/>
        <v>-1.5834554552154488E-4</v>
      </c>
      <c r="CA41" s="66">
        <f t="shared" si="12"/>
        <v>-1.1173136622430013E-3</v>
      </c>
      <c r="CB41" s="66">
        <f t="shared" si="13"/>
        <v>-4.8684425376953691E-4</v>
      </c>
      <c r="CC41" s="66">
        <f t="shared" si="14"/>
        <v>-4.5183996808148113E-4</v>
      </c>
      <c r="CD41" s="66">
        <f t="shared" si="15"/>
        <v>-1.1639909170008331E-3</v>
      </c>
      <c r="CE41" s="66">
        <f t="shared" si="16"/>
        <v>-1.2177770795452356E-3</v>
      </c>
      <c r="CF41" s="66">
        <f t="shared" si="17"/>
        <v>-4.9246647908942679E-5</v>
      </c>
      <c r="CG41" s="90"/>
      <c r="CH41" s="73">
        <f t="shared" si="18"/>
        <v>-5.1770323415503299</v>
      </c>
      <c r="CI41" s="73">
        <f t="shared" si="19"/>
        <v>-3.9918978584901197</v>
      </c>
    </row>
    <row r="42" spans="1:87" x14ac:dyDescent="0.25">
      <c r="A42" s="90" t="s">
        <v>205</v>
      </c>
      <c r="B42" s="73">
        <v>676.43067135000001</v>
      </c>
      <c r="C42" s="73">
        <v>43.827482680000003</v>
      </c>
      <c r="D42" s="73">
        <v>1204.6808558</v>
      </c>
      <c r="E42" s="73">
        <v>82.666719470000004</v>
      </c>
      <c r="F42" s="73">
        <v>38.056370260000001</v>
      </c>
      <c r="G42" s="73">
        <v>1021.6035325</v>
      </c>
      <c r="H42" s="73">
        <v>146.48239584000001</v>
      </c>
      <c r="I42" s="73">
        <v>14.531447999999999</v>
      </c>
      <c r="J42" s="73"/>
      <c r="K42" s="73" t="s">
        <v>205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8.2236828375850096E-5</v>
      </c>
      <c r="S42" s="73">
        <v>35.748234587932501</v>
      </c>
      <c r="T42" s="73">
        <v>676.08284025724799</v>
      </c>
      <c r="U42" s="73">
        <v>0</v>
      </c>
      <c r="V42" s="73">
        <v>2.7981834855782202</v>
      </c>
      <c r="W42" s="73">
        <v>0</v>
      </c>
      <c r="X42" s="73">
        <v>0</v>
      </c>
      <c r="Y42" s="73">
        <v>0</v>
      </c>
      <c r="Z42" s="73">
        <v>15.321317684713399</v>
      </c>
      <c r="AA42" s="73">
        <v>15.321317684713399</v>
      </c>
      <c r="AB42" s="73">
        <v>14.5245723489731</v>
      </c>
      <c r="AC42" s="73">
        <v>0</v>
      </c>
      <c r="AD42" s="73">
        <v>2.0656563056853301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43.823585758553598</v>
      </c>
      <c r="AK42" s="73">
        <v>0</v>
      </c>
      <c r="AL42" s="73">
        <v>149.21064663436599</v>
      </c>
      <c r="AM42" s="73">
        <v>1084.1924417257101</v>
      </c>
      <c r="AN42" s="73">
        <v>120.46592197395501</v>
      </c>
      <c r="AO42" s="73">
        <v>1204.65836369966</v>
      </c>
      <c r="AP42" s="73">
        <v>0</v>
      </c>
      <c r="AQ42" s="73">
        <v>3.7501356806136501</v>
      </c>
      <c r="AR42" s="73">
        <v>1.6828919086918901</v>
      </c>
      <c r="AS42" s="73">
        <v>38.598949185885701</v>
      </c>
      <c r="AT42" s="73">
        <v>1.0427584467501101</v>
      </c>
      <c r="AU42" s="73">
        <v>0.33869299278702703</v>
      </c>
      <c r="AV42" s="73">
        <v>1.91928756273042</v>
      </c>
      <c r="AW42" s="73">
        <v>0.96059111048121304</v>
      </c>
      <c r="AX42" s="73">
        <v>0</v>
      </c>
      <c r="AY42" s="73">
        <v>0.16669149564475799</v>
      </c>
      <c r="AZ42" s="73">
        <v>82.631296908838905</v>
      </c>
      <c r="BA42" s="73">
        <v>38.040531769522197</v>
      </c>
      <c r="BB42" s="73">
        <v>44.590765139316602</v>
      </c>
      <c r="BC42" s="73">
        <v>0</v>
      </c>
      <c r="BD42" s="73">
        <v>7.5592256465880697E-3</v>
      </c>
      <c r="BE42" s="73">
        <v>15.905378121359799</v>
      </c>
      <c r="BF42" s="73">
        <v>0</v>
      </c>
      <c r="BG42" s="73">
        <v>2.4282742196971898</v>
      </c>
      <c r="BH42" s="73">
        <v>0.61253536854026402</v>
      </c>
      <c r="BI42" s="73">
        <v>0.29390656143377503</v>
      </c>
      <c r="BJ42" s="73">
        <v>6.0649840051092099</v>
      </c>
      <c r="BK42" s="73">
        <v>2.3832494178502301</v>
      </c>
      <c r="BL42" s="73">
        <v>2.6868009076411101</v>
      </c>
      <c r="BM42" s="73">
        <v>3.8151250501826999</v>
      </c>
      <c r="BN42" s="73">
        <v>0.11505479282615901</v>
      </c>
      <c r="BO42" s="73">
        <v>1021.60328175443</v>
      </c>
      <c r="BP42" s="73">
        <v>0</v>
      </c>
      <c r="BQ42" s="73">
        <v>25.029259327061101</v>
      </c>
      <c r="BR42" s="73">
        <v>0</v>
      </c>
      <c r="BS42" s="73">
        <v>20.5962944608893</v>
      </c>
      <c r="BT42" s="73">
        <v>0</v>
      </c>
      <c r="BU42" s="73">
        <v>1.14756105628069E-6</v>
      </c>
      <c r="BV42" s="73">
        <v>146.41251855145001</v>
      </c>
      <c r="BW42" s="73">
        <v>64.117505881121701</v>
      </c>
      <c r="BX42" s="39"/>
      <c r="BY42" s="66">
        <f t="shared" si="10"/>
        <v>-5.1421543623654162E-4</v>
      </c>
      <c r="BZ42" s="66">
        <f t="shared" si="11"/>
        <v>-8.8915018798990547E-5</v>
      </c>
      <c r="CA42" s="66">
        <f t="shared" si="12"/>
        <v>-1.8670588340281278E-5</v>
      </c>
      <c r="CB42" s="66">
        <f t="shared" si="13"/>
        <v>-4.2849845001958125E-4</v>
      </c>
      <c r="CC42" s="66">
        <f t="shared" si="14"/>
        <v>-4.1618500055566284E-4</v>
      </c>
      <c r="CD42" s="66">
        <f t="shared" si="15"/>
        <v>-2.4544313137685272E-7</v>
      </c>
      <c r="CE42" s="66">
        <f t="shared" si="16"/>
        <v>-4.7703540175796327E-4</v>
      </c>
      <c r="CF42" s="66">
        <f t="shared" si="17"/>
        <v>-4.7315663428028793E-4</v>
      </c>
      <c r="CG42" s="90"/>
      <c r="CH42" s="73">
        <f t="shared" si="18"/>
        <v>-2.2492100340059551E-2</v>
      </c>
      <c r="CI42" s="73">
        <f t="shared" si="19"/>
        <v>-2.5074557004245435E-4</v>
      </c>
    </row>
    <row r="43" spans="1:87" x14ac:dyDescent="0.25">
      <c r="A43" s="90" t="s">
        <v>206</v>
      </c>
      <c r="B43" s="73">
        <v>1158.7558428</v>
      </c>
      <c r="C43" s="73">
        <v>97.071295399999997</v>
      </c>
      <c r="D43" s="73">
        <v>1490.4042259</v>
      </c>
      <c r="E43" s="73">
        <v>459.36401274000002</v>
      </c>
      <c r="F43" s="73">
        <v>442.38303711999998</v>
      </c>
      <c r="G43" s="73">
        <v>269.06167262000002</v>
      </c>
      <c r="H43" s="73">
        <v>344.09857971000002</v>
      </c>
      <c r="I43" s="73">
        <v>4.5683155800000002</v>
      </c>
      <c r="J43" s="73"/>
      <c r="K43" s="73" t="s">
        <v>206</v>
      </c>
      <c r="L43" s="73">
        <v>0</v>
      </c>
      <c r="M43" s="73">
        <v>0</v>
      </c>
      <c r="N43" s="73">
        <v>0.202723681060797</v>
      </c>
      <c r="O43" s="73">
        <v>0.202723681060797</v>
      </c>
      <c r="P43" s="73">
        <v>8.1705366578481695E-2</v>
      </c>
      <c r="Q43" s="73">
        <v>0</v>
      </c>
      <c r="R43" s="73">
        <v>0.74320129230355403</v>
      </c>
      <c r="S43" s="73">
        <v>1134.4129180162199</v>
      </c>
      <c r="T43" s="73">
        <v>1157.3318533798499</v>
      </c>
      <c r="U43" s="73">
        <v>4.2571311700527401</v>
      </c>
      <c r="V43" s="73">
        <v>94.959488371477704</v>
      </c>
      <c r="W43" s="73">
        <v>2.1623657680599799</v>
      </c>
      <c r="X43" s="73">
        <v>0</v>
      </c>
      <c r="Y43" s="73">
        <v>0</v>
      </c>
      <c r="Z43" s="73">
        <v>269.58114584555898</v>
      </c>
      <c r="AA43" s="73">
        <v>269.58114584555898</v>
      </c>
      <c r="AB43" s="73">
        <v>4.56546349884532</v>
      </c>
      <c r="AC43" s="73">
        <v>0</v>
      </c>
      <c r="AD43" s="73">
        <v>2.37324813821105</v>
      </c>
      <c r="AE43" s="73">
        <v>0</v>
      </c>
      <c r="AF43" s="73">
        <v>0</v>
      </c>
      <c r="AG43" s="73">
        <v>0</v>
      </c>
      <c r="AH43" s="73">
        <v>0</v>
      </c>
      <c r="AI43" s="73">
        <v>0</v>
      </c>
      <c r="AJ43" s="73">
        <v>96.9535503363701</v>
      </c>
      <c r="AK43" s="73">
        <v>0</v>
      </c>
      <c r="AL43" s="73">
        <v>438.73257856556199</v>
      </c>
      <c r="AM43" s="73">
        <v>1340.1482480151201</v>
      </c>
      <c r="AN43" s="73">
        <v>148.905339228272</v>
      </c>
      <c r="AO43" s="73">
        <v>1489.05358724339</v>
      </c>
      <c r="AP43" s="73">
        <v>0</v>
      </c>
      <c r="AQ43" s="73">
        <v>8.6302685901442295</v>
      </c>
      <c r="AR43" s="73">
        <v>5.1976555037836798</v>
      </c>
      <c r="AS43" s="73">
        <v>23.874599304618101</v>
      </c>
      <c r="AT43" s="73">
        <v>5.5346627927048999</v>
      </c>
      <c r="AU43" s="73">
        <v>11.6213827744065</v>
      </c>
      <c r="AV43" s="73">
        <v>29.413391599067399</v>
      </c>
      <c r="AW43" s="73">
        <v>7.4962144572496197</v>
      </c>
      <c r="AX43" s="73">
        <v>0</v>
      </c>
      <c r="AY43" s="73">
        <v>1.6933051428319399</v>
      </c>
      <c r="AZ43" s="73">
        <v>459.06649890540501</v>
      </c>
      <c r="BA43" s="73">
        <v>442.06332017295199</v>
      </c>
      <c r="BB43" s="73">
        <v>17.003178732452501</v>
      </c>
      <c r="BC43" s="73">
        <v>0</v>
      </c>
      <c r="BD43" s="73">
        <v>9.0995298643606302E-3</v>
      </c>
      <c r="BE43" s="73">
        <v>30.954396658344201</v>
      </c>
      <c r="BF43" s="73">
        <v>0</v>
      </c>
      <c r="BG43" s="73">
        <v>75.712905590921295</v>
      </c>
      <c r="BH43" s="73">
        <v>18.8456516109724</v>
      </c>
      <c r="BI43" s="73">
        <v>10.0617457504257</v>
      </c>
      <c r="BJ43" s="73">
        <v>189.21596879467799</v>
      </c>
      <c r="BK43" s="73">
        <v>19.968421781083201</v>
      </c>
      <c r="BL43" s="73">
        <v>13.140354770305899</v>
      </c>
      <c r="BM43" s="73">
        <v>43.028086159162598</v>
      </c>
      <c r="BN43" s="73">
        <v>0.138499038233656</v>
      </c>
      <c r="BO43" s="73">
        <v>268.453285272573</v>
      </c>
      <c r="BP43" s="73">
        <v>0.39520477765287099</v>
      </c>
      <c r="BQ43" s="73">
        <v>6.3256869987929703</v>
      </c>
      <c r="BR43" s="73">
        <v>0</v>
      </c>
      <c r="BS43" s="73">
        <v>3.0060712281945099</v>
      </c>
      <c r="BT43" s="73">
        <v>0</v>
      </c>
      <c r="BU43" s="73">
        <v>8.0348919265199395E-2</v>
      </c>
      <c r="BV43" s="73">
        <v>343.77110411437502</v>
      </c>
      <c r="BW43" s="73">
        <v>8.8769184151115699</v>
      </c>
      <c r="BX43" s="39"/>
      <c r="BY43" s="66">
        <f t="shared" si="10"/>
        <v>-1.2288951369679036E-3</v>
      </c>
      <c r="BZ43" s="66">
        <f t="shared" si="11"/>
        <v>-1.212975093663962E-3</v>
      </c>
      <c r="CA43" s="66">
        <f t="shared" si="12"/>
        <v>-9.0622304549253666E-4</v>
      </c>
      <c r="CB43" s="66">
        <f t="shared" si="13"/>
        <v>-6.476646544869882E-4</v>
      </c>
      <c r="CC43" s="66">
        <f t="shared" si="14"/>
        <v>-7.2271520429312405E-4</v>
      </c>
      <c r="CD43" s="66">
        <f t="shared" si="15"/>
        <v>-2.261144597455399E-3</v>
      </c>
      <c r="CE43" s="66">
        <f t="shared" si="16"/>
        <v>-9.5169121564231309E-4</v>
      </c>
      <c r="CF43" s="66">
        <f t="shared" si="17"/>
        <v>-6.2431789239047358E-4</v>
      </c>
      <c r="CG43" s="90"/>
      <c r="CH43" s="73">
        <f t="shared" si="18"/>
        <v>-1.3506386566100446</v>
      </c>
      <c r="CI43" s="73">
        <f t="shared" si="19"/>
        <v>-0.60838734742702627</v>
      </c>
    </row>
    <row r="44" spans="1:87" x14ac:dyDescent="0.25">
      <c r="A44" s="90" t="s">
        <v>207</v>
      </c>
      <c r="B44" s="73">
        <v>27183.892996999999</v>
      </c>
      <c r="C44" s="73">
        <v>2888.7908253000001</v>
      </c>
      <c r="D44" s="73">
        <v>22211.272658999998</v>
      </c>
      <c r="E44" s="73">
        <v>5483.2556408</v>
      </c>
      <c r="F44" s="73">
        <v>5378.7289921000001</v>
      </c>
      <c r="G44" s="73">
        <v>11786.647145999999</v>
      </c>
      <c r="H44" s="73">
        <v>1842.8052864000001</v>
      </c>
      <c r="I44" s="73">
        <v>99.847233549999999</v>
      </c>
      <c r="J44" s="73"/>
      <c r="K44" s="73" t="s">
        <v>207</v>
      </c>
      <c r="L44" s="73">
        <v>1.82183913843372E-3</v>
      </c>
      <c r="M44" s="73">
        <v>0.29047907957747299</v>
      </c>
      <c r="N44" s="73">
        <v>0.71708189065848704</v>
      </c>
      <c r="O44" s="73">
        <v>0.71694952186674099</v>
      </c>
      <c r="P44" s="73">
        <v>0.29677157641442398</v>
      </c>
      <c r="Q44" s="73">
        <v>0.205747109831419</v>
      </c>
      <c r="R44" s="73">
        <v>11.986091423840801</v>
      </c>
      <c r="S44" s="73">
        <v>4831.69284413886</v>
      </c>
      <c r="T44" s="73">
        <v>27171.009862470401</v>
      </c>
      <c r="U44" s="73">
        <v>14.247641321083</v>
      </c>
      <c r="V44" s="73">
        <v>325.87188788134398</v>
      </c>
      <c r="W44" s="73">
        <v>7.0441721309085699</v>
      </c>
      <c r="X44" s="73">
        <v>0.76610773074088601</v>
      </c>
      <c r="Y44" s="73">
        <v>1.04813118051996E-3</v>
      </c>
      <c r="Z44" s="73">
        <v>1333.21771434524</v>
      </c>
      <c r="AA44" s="73">
        <v>1333.21771434524</v>
      </c>
      <c r="AB44" s="73">
        <v>99.850812818915102</v>
      </c>
      <c r="AC44" s="73">
        <v>0</v>
      </c>
      <c r="AD44" s="73">
        <v>9.5221197516103793</v>
      </c>
      <c r="AE44" s="73">
        <v>9.9823239636898705E-4</v>
      </c>
      <c r="AF44" s="73">
        <v>5.8970067678775298</v>
      </c>
      <c r="AG44" s="73">
        <v>5.5001102276184002E-2</v>
      </c>
      <c r="AH44" s="73">
        <v>6.0130337307415802</v>
      </c>
      <c r="AI44" s="73">
        <v>3.5957014814113897E-2</v>
      </c>
      <c r="AJ44" s="73">
        <v>2886.6515516331801</v>
      </c>
      <c r="AK44" s="73">
        <v>0</v>
      </c>
      <c r="AL44" s="73">
        <v>2167.5560727868301</v>
      </c>
      <c r="AM44" s="73">
        <v>19977.002952504201</v>
      </c>
      <c r="AN44" s="73">
        <v>2219.6675829979599</v>
      </c>
      <c r="AO44" s="73">
        <v>22196.6705355021</v>
      </c>
      <c r="AP44" s="73">
        <v>7.4479357551105798E-6</v>
      </c>
      <c r="AQ44" s="73">
        <v>39.767138068550601</v>
      </c>
      <c r="AR44" s="73">
        <v>93.961732633206097</v>
      </c>
      <c r="AS44" s="73">
        <v>198.627351507577</v>
      </c>
      <c r="AT44" s="73">
        <v>232.013607189873</v>
      </c>
      <c r="AU44" s="73">
        <v>109.00731751571401</v>
      </c>
      <c r="AV44" s="73">
        <v>290.05895636033898</v>
      </c>
      <c r="AW44" s="73">
        <v>102.981290576795</v>
      </c>
      <c r="AX44" s="73">
        <v>0.62966076379128799</v>
      </c>
      <c r="AY44" s="73">
        <v>21.6504242496449</v>
      </c>
      <c r="AZ44" s="73">
        <v>5484.8605507694201</v>
      </c>
      <c r="BA44" s="73">
        <v>5375.89061309301</v>
      </c>
      <c r="BB44" s="73">
        <v>108.969937676418</v>
      </c>
      <c r="BC44" s="73">
        <v>12.3913614134052</v>
      </c>
      <c r="BD44" s="73">
        <v>0.41157702029332499</v>
      </c>
      <c r="BE44" s="73">
        <v>566.32928996976898</v>
      </c>
      <c r="BF44" s="73">
        <v>11.112763383286699</v>
      </c>
      <c r="BG44" s="73">
        <v>840.55895334122704</v>
      </c>
      <c r="BH44" s="73">
        <v>178.66890311815001</v>
      </c>
      <c r="BI44" s="73">
        <v>97.566838599047799</v>
      </c>
      <c r="BJ44" s="73">
        <v>2100.72872683886</v>
      </c>
      <c r="BK44" s="73">
        <v>90.130408855480098</v>
      </c>
      <c r="BL44" s="73">
        <v>198.953549263566</v>
      </c>
      <c r="BM44" s="73">
        <v>509.10726926119497</v>
      </c>
      <c r="BN44" s="73">
        <v>9.7583915948411803</v>
      </c>
      <c r="BO44" s="73">
        <v>11767.802273536399</v>
      </c>
      <c r="BP44" s="73">
        <v>1.29128438451573</v>
      </c>
      <c r="BQ44" s="73">
        <v>297.508206575923</v>
      </c>
      <c r="BR44" s="73">
        <v>0.44872624225102797</v>
      </c>
      <c r="BS44" s="73">
        <v>36.640581469082903</v>
      </c>
      <c r="BT44" s="73">
        <v>0</v>
      </c>
      <c r="BU44" s="73">
        <v>0.648551518329192</v>
      </c>
      <c r="BV44" s="73">
        <v>1841.16218841925</v>
      </c>
      <c r="BW44" s="73">
        <v>85.548661618812901</v>
      </c>
      <c r="BX44" s="39"/>
      <c r="BY44" s="66">
        <f t="shared" si="10"/>
        <v>-4.7392529579998866E-4</v>
      </c>
      <c r="BZ44" s="66">
        <f t="shared" si="11"/>
        <v>-7.4054294554115206E-4</v>
      </c>
      <c r="CA44" s="66">
        <f t="shared" si="12"/>
        <v>-6.5741948793651033E-4</v>
      </c>
      <c r="CB44" s="66">
        <f t="shared" si="13"/>
        <v>2.9269289534454817E-4</v>
      </c>
      <c r="CC44" s="66">
        <f t="shared" si="14"/>
        <v>-5.2770440956572556E-4</v>
      </c>
      <c r="CD44" s="66">
        <f t="shared" si="15"/>
        <v>-1.5988323252720236E-3</v>
      </c>
      <c r="CE44" s="66">
        <f t="shared" si="16"/>
        <v>-8.9162864512938426E-4</v>
      </c>
      <c r="CF44" s="66">
        <f t="shared" si="17"/>
        <v>3.5847452030920484E-5</v>
      </c>
      <c r="CG44" s="90"/>
      <c r="CH44" s="73">
        <f t="shared" si="18"/>
        <v>-14.602123497897992</v>
      </c>
      <c r="CI44" s="73">
        <f t="shared" si="19"/>
        <v>-18.844872463600041</v>
      </c>
    </row>
    <row r="45" spans="1:87" x14ac:dyDescent="0.25">
      <c r="A45" s="90" t="s">
        <v>208</v>
      </c>
      <c r="B45" s="73">
        <v>8034.1872300000005</v>
      </c>
      <c r="C45" s="73">
        <v>526.91198885999995</v>
      </c>
      <c r="D45" s="73">
        <v>6115.9023472999997</v>
      </c>
      <c r="E45" s="73">
        <v>911.11428045000002</v>
      </c>
      <c r="F45" s="73">
        <v>835.13248823000004</v>
      </c>
      <c r="G45" s="73">
        <v>7625.4992830000001</v>
      </c>
      <c r="H45" s="73">
        <v>596.08050316000003</v>
      </c>
      <c r="I45" s="73">
        <v>80.823916710000006</v>
      </c>
      <c r="J45" s="73"/>
      <c r="K45" s="73" t="s">
        <v>208</v>
      </c>
      <c r="L45" s="73">
        <v>0</v>
      </c>
      <c r="M45" s="73">
        <v>0.59895302870120204</v>
      </c>
      <c r="N45" s="73">
        <v>0.28818836670659198</v>
      </c>
      <c r="O45" s="73">
        <v>0.28818836670659198</v>
      </c>
      <c r="P45" s="73">
        <v>0.12560089563319499</v>
      </c>
      <c r="Q45" s="73">
        <v>0.42784239757513598</v>
      </c>
      <c r="R45" s="73">
        <v>1.1215961500643099</v>
      </c>
      <c r="S45" s="73">
        <v>1291.4955621075401</v>
      </c>
      <c r="T45" s="73">
        <v>8021.7533931274102</v>
      </c>
      <c r="U45" s="73">
        <v>3.5364429685874401</v>
      </c>
      <c r="V45" s="73">
        <v>82.756510309573201</v>
      </c>
      <c r="W45" s="73">
        <v>3.1094613194576599</v>
      </c>
      <c r="X45" s="73">
        <v>1.5686390163784001</v>
      </c>
      <c r="Y45" s="73">
        <v>0</v>
      </c>
      <c r="Z45" s="73">
        <v>374.94801628114402</v>
      </c>
      <c r="AA45" s="73">
        <v>374.94801628114402</v>
      </c>
      <c r="AB45" s="73">
        <v>80.827264016177494</v>
      </c>
      <c r="AC45" s="73">
        <v>0</v>
      </c>
      <c r="AD45" s="73">
        <v>3.7113878089055699</v>
      </c>
      <c r="AE45" s="73">
        <v>0</v>
      </c>
      <c r="AF45" s="73">
        <v>12.256504918529799</v>
      </c>
      <c r="AG45" s="73">
        <v>0.109862096690311</v>
      </c>
      <c r="AH45" s="73">
        <v>12.549353874426901</v>
      </c>
      <c r="AI45" s="73">
        <v>7.4152146788769593E-2</v>
      </c>
      <c r="AJ45" s="73">
        <v>525.75499326932197</v>
      </c>
      <c r="AK45" s="73">
        <v>0</v>
      </c>
      <c r="AL45" s="73">
        <v>678.45878619406596</v>
      </c>
      <c r="AM45" s="73">
        <v>5500.2054752803197</v>
      </c>
      <c r="AN45" s="73">
        <v>611.134192800508</v>
      </c>
      <c r="AO45" s="73">
        <v>6111.3396680808301</v>
      </c>
      <c r="AP45" s="73">
        <v>0</v>
      </c>
      <c r="AQ45" s="73">
        <v>10.6659610001212</v>
      </c>
      <c r="AR45" s="73">
        <v>17.938025802705599</v>
      </c>
      <c r="AS45" s="73">
        <v>58.146899203095202</v>
      </c>
      <c r="AT45" s="73">
        <v>15.3872085670481</v>
      </c>
      <c r="AU45" s="73">
        <v>17.326034982422101</v>
      </c>
      <c r="AV45" s="73">
        <v>47.0279920863616</v>
      </c>
      <c r="AW45" s="73">
        <v>15.3075883763278</v>
      </c>
      <c r="AX45" s="73">
        <v>0</v>
      </c>
      <c r="AY45" s="73">
        <v>4.8211056314101004</v>
      </c>
      <c r="AZ45" s="73">
        <v>911.23047279571404</v>
      </c>
      <c r="BA45" s="73">
        <v>833.44812860938998</v>
      </c>
      <c r="BB45" s="73">
        <v>77.782344186323598</v>
      </c>
      <c r="BC45" s="73">
        <v>0.120499041761052</v>
      </c>
      <c r="BD45" s="73">
        <v>6.7729754901150199E-2</v>
      </c>
      <c r="BE45" s="73">
        <v>148.917645782482</v>
      </c>
      <c r="BF45" s="73">
        <v>18.135669423436202</v>
      </c>
      <c r="BG45" s="73">
        <v>103.083655448503</v>
      </c>
      <c r="BH45" s="73">
        <v>25.8296070716112</v>
      </c>
      <c r="BI45" s="73">
        <v>13.427481820649801</v>
      </c>
      <c r="BJ45" s="73">
        <v>257.59923955202697</v>
      </c>
      <c r="BK45" s="73">
        <v>19.037868119748801</v>
      </c>
      <c r="BL45" s="73">
        <v>34.122166226137701</v>
      </c>
      <c r="BM45" s="73">
        <v>113.30426325166</v>
      </c>
      <c r="BN45" s="73">
        <v>1.03221578994361</v>
      </c>
      <c r="BO45" s="73">
        <v>7623.5323573471796</v>
      </c>
      <c r="BP45" s="73">
        <v>0.32830108291777299</v>
      </c>
      <c r="BQ45" s="73">
        <v>109.28798802890201</v>
      </c>
      <c r="BR45" s="73">
        <v>0.93546375052299002</v>
      </c>
      <c r="BS45" s="73">
        <v>29.359636491127301</v>
      </c>
      <c r="BT45" s="73">
        <v>0</v>
      </c>
      <c r="BU45" s="73">
        <v>0.55149446733576901</v>
      </c>
      <c r="BV45" s="73">
        <v>594.65678461776099</v>
      </c>
      <c r="BW45" s="73">
        <v>63.018780867932101</v>
      </c>
      <c r="BX45" s="39"/>
      <c r="BY45" s="66">
        <f t="shared" si="10"/>
        <v>-1.5476160209662291E-3</v>
      </c>
      <c r="BZ45" s="66">
        <f t="shared" si="11"/>
        <v>-2.1958042616969041E-3</v>
      </c>
      <c r="CA45" s="66">
        <f t="shared" si="12"/>
        <v>-7.4603532889696818E-4</v>
      </c>
      <c r="CB45" s="66">
        <f t="shared" si="13"/>
        <v>1.2752774070956768E-4</v>
      </c>
      <c r="CC45" s="66">
        <f t="shared" si="14"/>
        <v>-2.0168771354829285E-3</v>
      </c>
      <c r="CD45" s="66">
        <f t="shared" si="15"/>
        <v>-2.5794057278392957E-4</v>
      </c>
      <c r="CE45" s="66">
        <f t="shared" si="16"/>
        <v>-2.3884668844082108E-3</v>
      </c>
      <c r="CF45" s="66">
        <f t="shared" si="17"/>
        <v>4.1414797918031541E-5</v>
      </c>
      <c r="CG45" s="90"/>
      <c r="CH45" s="73">
        <f t="shared" si="18"/>
        <v>-4.562679219169695</v>
      </c>
      <c r="CI45" s="73">
        <f t="shared" si="19"/>
        <v>-1.9669256528204642</v>
      </c>
    </row>
    <row r="46" spans="1:87" x14ac:dyDescent="0.25">
      <c r="A46" s="90" t="s">
        <v>209</v>
      </c>
      <c r="B46" s="73">
        <v>125.94980644</v>
      </c>
      <c r="C46" s="73">
        <v>0.83145868999999994</v>
      </c>
      <c r="D46" s="73">
        <v>27.23388207</v>
      </c>
      <c r="E46" s="73">
        <v>10.172419489999999</v>
      </c>
      <c r="F46" s="73">
        <v>9.7241382499999993</v>
      </c>
      <c r="G46" s="73"/>
      <c r="H46" s="73">
        <v>22.339779369999999</v>
      </c>
      <c r="I46" s="73"/>
      <c r="J46" s="73"/>
      <c r="K46" s="73" t="s">
        <v>209</v>
      </c>
      <c r="L46" s="73">
        <v>0</v>
      </c>
      <c r="M46" s="73">
        <v>0</v>
      </c>
      <c r="N46" s="73">
        <v>3.1752688557415698E-2</v>
      </c>
      <c r="O46" s="73">
        <v>3.1752688557415698E-2</v>
      </c>
      <c r="P46" s="73">
        <v>1.2797496283510601E-2</v>
      </c>
      <c r="Q46" s="73">
        <v>0</v>
      </c>
      <c r="R46" s="73">
        <v>0.116407426089049</v>
      </c>
      <c r="S46" s="73">
        <v>110.216640968097</v>
      </c>
      <c r="T46" s="73">
        <v>125.756953923555</v>
      </c>
      <c r="U46" s="73">
        <v>0.66679606232214295</v>
      </c>
      <c r="V46" s="73">
        <v>14.817510473695901</v>
      </c>
      <c r="W46" s="73">
        <v>0.33869156429264102</v>
      </c>
      <c r="X46" s="73">
        <v>0</v>
      </c>
      <c r="Y46" s="73">
        <v>0</v>
      </c>
      <c r="Z46" s="73">
        <v>13.3084729424224</v>
      </c>
      <c r="AA46" s="73">
        <v>13.3084729424224</v>
      </c>
      <c r="AB46" s="73">
        <v>0</v>
      </c>
      <c r="AC46" s="73">
        <v>0</v>
      </c>
      <c r="AD46" s="73">
        <v>0.33037754386551399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0.83027115787216799</v>
      </c>
      <c r="AK46" s="73">
        <v>0</v>
      </c>
      <c r="AL46" s="73">
        <v>37.122910495296097</v>
      </c>
      <c r="AM46" s="73">
        <v>24.469785201247401</v>
      </c>
      <c r="AN46" s="73">
        <v>2.71886243642526</v>
      </c>
      <c r="AO46" s="73">
        <v>27.188647637672702</v>
      </c>
      <c r="AP46" s="73">
        <v>0</v>
      </c>
      <c r="AQ46" s="73">
        <v>1.2766980466468301</v>
      </c>
      <c r="AR46" s="73">
        <v>7.7723116624113894E-2</v>
      </c>
      <c r="AS46" s="73">
        <v>2.9669348953082899</v>
      </c>
      <c r="AT46" s="73">
        <v>0.104863219222561</v>
      </c>
      <c r="AU46" s="73">
        <v>0.27478045363397102</v>
      </c>
      <c r="AV46" s="73">
        <v>0.66413388345272295</v>
      </c>
      <c r="AW46" s="73">
        <v>0.15535287829901601</v>
      </c>
      <c r="AX46" s="73">
        <v>0</v>
      </c>
      <c r="AY46" s="73">
        <v>3.6575991826337702E-2</v>
      </c>
      <c r="AZ46" s="73">
        <v>10.157739107444799</v>
      </c>
      <c r="BA46" s="73">
        <v>9.7102565673251409</v>
      </c>
      <c r="BB46" s="73">
        <v>0.44748254011965299</v>
      </c>
      <c r="BC46" s="73">
        <v>0</v>
      </c>
      <c r="BD46" s="73">
        <v>0</v>
      </c>
      <c r="BE46" s="73">
        <v>0.289344642923621</v>
      </c>
      <c r="BF46" s="73">
        <v>0</v>
      </c>
      <c r="BG46" s="73">
        <v>1.7836459901358099</v>
      </c>
      <c r="BH46" s="73">
        <v>0.44372692093843902</v>
      </c>
      <c r="BI46" s="73">
        <v>0.23788411864995601</v>
      </c>
      <c r="BJ46" s="73">
        <v>4.4576583255280697</v>
      </c>
      <c r="BK46" s="73">
        <v>3.0799556640907899</v>
      </c>
      <c r="BL46" s="73">
        <v>0.24273905827514899</v>
      </c>
      <c r="BM46" s="73">
        <v>0.94182796781536704</v>
      </c>
      <c r="BN46" s="73">
        <v>0</v>
      </c>
      <c r="BO46" s="73">
        <v>0</v>
      </c>
      <c r="BP46" s="73">
        <v>6.1901113274184703E-2</v>
      </c>
      <c r="BQ46" s="73">
        <v>0</v>
      </c>
      <c r="BR46" s="73">
        <v>0</v>
      </c>
      <c r="BS46" s="73">
        <v>5.8610407821391597E-2</v>
      </c>
      <c r="BT46" s="73">
        <v>0</v>
      </c>
      <c r="BU46" s="73">
        <v>1.25850678311808E-2</v>
      </c>
      <c r="BV46" s="73">
        <v>22.3050927706526</v>
      </c>
      <c r="BW46" s="73">
        <v>0.10708675399916801</v>
      </c>
      <c r="BX46" s="39"/>
      <c r="BY46" s="66">
        <f t="shared" si="10"/>
        <v>-1.5311854928246509E-3</v>
      </c>
      <c r="BZ46" s="66">
        <f t="shared" si="11"/>
        <v>-1.4282515079997041E-3</v>
      </c>
      <c r="CA46" s="66">
        <f t="shared" si="12"/>
        <v>-1.6609615996364701E-3</v>
      </c>
      <c r="CB46" s="66">
        <f t="shared" si="13"/>
        <v>-1.4431554429732048E-3</v>
      </c>
      <c r="CC46" s="66">
        <f t="shared" si="14"/>
        <v>-1.4275488807307377E-3</v>
      </c>
      <c r="CD46" s="66" t="str">
        <f t="shared" si="15"/>
        <v/>
      </c>
      <c r="CE46" s="66">
        <f t="shared" si="16"/>
        <v>-1.5526831654380409E-3</v>
      </c>
      <c r="CF46" s="66" t="str">
        <f t="shared" si="17"/>
        <v/>
      </c>
      <c r="CG46" s="90"/>
      <c r="CH46" s="73">
        <f t="shared" si="18"/>
        <v>-4.523443232729818E-2</v>
      </c>
      <c r="CI46" s="73">
        <f t="shared" si="19"/>
        <v>0</v>
      </c>
    </row>
    <row r="47" spans="1:87" x14ac:dyDescent="0.25">
      <c r="A47" s="90" t="s">
        <v>210</v>
      </c>
      <c r="B47" s="73">
        <v>7244.1460660000002</v>
      </c>
      <c r="C47" s="73">
        <v>773.69259191000003</v>
      </c>
      <c r="D47" s="73">
        <v>8078.5425365000001</v>
      </c>
      <c r="E47" s="73">
        <v>1787.5752419999999</v>
      </c>
      <c r="F47" s="73">
        <v>1713.2263081000001</v>
      </c>
      <c r="G47" s="73">
        <v>913.08952798999997</v>
      </c>
      <c r="H47" s="73">
        <v>780.84779532000005</v>
      </c>
      <c r="I47" s="73">
        <v>15.38070886</v>
      </c>
      <c r="J47" s="73"/>
      <c r="K47" s="73" t="s">
        <v>210</v>
      </c>
      <c r="L47" s="73">
        <v>0</v>
      </c>
      <c r="M47" s="73">
        <v>1.04134334849879</v>
      </c>
      <c r="N47" s="73">
        <v>0.24855798936615101</v>
      </c>
      <c r="O47" s="73">
        <v>0.24855798936615101</v>
      </c>
      <c r="P47" s="73">
        <v>0.116608402778638</v>
      </c>
      <c r="Q47" s="73">
        <v>0.74384972096038704</v>
      </c>
      <c r="R47" s="73">
        <v>10.615696755073101</v>
      </c>
      <c r="S47" s="73">
        <v>1541.5049564711601</v>
      </c>
      <c r="T47" s="73">
        <v>7240.5438106251704</v>
      </c>
      <c r="U47" s="73">
        <v>7.3920752231394902</v>
      </c>
      <c r="V47" s="73">
        <v>40.383612818599303</v>
      </c>
      <c r="W47" s="73">
        <v>17.363405143206201</v>
      </c>
      <c r="X47" s="73">
        <v>2.72723726910277</v>
      </c>
      <c r="Y47" s="73">
        <v>0</v>
      </c>
      <c r="Z47" s="73">
        <v>593.24045497110399</v>
      </c>
      <c r="AA47" s="73">
        <v>593.24045497110399</v>
      </c>
      <c r="AB47" s="73">
        <v>15.3883812205162</v>
      </c>
      <c r="AC47" s="73">
        <v>0</v>
      </c>
      <c r="AD47" s="73">
        <v>0.41932140605146301</v>
      </c>
      <c r="AE47" s="73">
        <v>0</v>
      </c>
      <c r="AF47" s="73">
        <v>21.309234816655799</v>
      </c>
      <c r="AG47" s="73">
        <v>0.191007718010762</v>
      </c>
      <c r="AH47" s="73">
        <v>21.818610807486401</v>
      </c>
      <c r="AI47" s="73">
        <v>0.128920875431802</v>
      </c>
      <c r="AJ47" s="73">
        <v>773.43950674922201</v>
      </c>
      <c r="AK47" s="73">
        <v>0</v>
      </c>
      <c r="AL47" s="73">
        <v>822.35703162761695</v>
      </c>
      <c r="AM47" s="73">
        <v>7263.4483366282102</v>
      </c>
      <c r="AN47" s="73">
        <v>807.05015334940003</v>
      </c>
      <c r="AO47" s="73">
        <v>8070.49848997761</v>
      </c>
      <c r="AP47" s="73">
        <v>0</v>
      </c>
      <c r="AQ47" s="73">
        <v>5.7851900702306196</v>
      </c>
      <c r="AR47" s="73">
        <v>27.8199503993918</v>
      </c>
      <c r="AS47" s="73">
        <v>40.709800626000202</v>
      </c>
      <c r="AT47" s="73">
        <v>79.181065236097297</v>
      </c>
      <c r="AU47" s="73">
        <v>48.309137457508697</v>
      </c>
      <c r="AV47" s="73">
        <v>83.7801606146772</v>
      </c>
      <c r="AW47" s="73">
        <v>32.424424287051899</v>
      </c>
      <c r="AX47" s="73">
        <v>0</v>
      </c>
      <c r="AY47" s="73">
        <v>10.011419049465401</v>
      </c>
      <c r="AZ47" s="73">
        <v>1786.9760677772099</v>
      </c>
      <c r="BA47" s="73">
        <v>1712.65982301997</v>
      </c>
      <c r="BB47" s="73">
        <v>74.316244757240199</v>
      </c>
      <c r="BC47" s="73">
        <v>4.4164429740456397</v>
      </c>
      <c r="BD47" s="73">
        <v>0.185196494097602</v>
      </c>
      <c r="BE47" s="73">
        <v>168.45094054149001</v>
      </c>
      <c r="BF47" s="73">
        <v>19.004238400954499</v>
      </c>
      <c r="BG47" s="73">
        <v>256.37472443991601</v>
      </c>
      <c r="BH47" s="73">
        <v>61.341650820541503</v>
      </c>
      <c r="BI47" s="73">
        <v>30.2729687579656</v>
      </c>
      <c r="BJ47" s="73">
        <v>640.76481753049097</v>
      </c>
      <c r="BK47" s="73">
        <v>9.82472515401785</v>
      </c>
      <c r="BL47" s="73">
        <v>63.3713316127197</v>
      </c>
      <c r="BM47" s="73">
        <v>183.63982168457301</v>
      </c>
      <c r="BN47" s="73">
        <v>3.3115327189895898</v>
      </c>
      <c r="BO47" s="73">
        <v>911.76325534482999</v>
      </c>
      <c r="BP47" s="73">
        <v>7.8565709005084194E-2</v>
      </c>
      <c r="BQ47" s="73">
        <v>0</v>
      </c>
      <c r="BR47" s="73">
        <v>1.62640086357118</v>
      </c>
      <c r="BS47" s="73">
        <v>29.3586390768908</v>
      </c>
      <c r="BT47" s="73">
        <v>0</v>
      </c>
      <c r="BU47" s="73">
        <v>0.86167098243599505</v>
      </c>
      <c r="BV47" s="73">
        <v>780.15752092445302</v>
      </c>
      <c r="BW47" s="73">
        <v>16.618903370976401</v>
      </c>
      <c r="BX47" s="39"/>
      <c r="BY47" s="66">
        <f t="shared" si="10"/>
        <v>-4.9726432101318671E-4</v>
      </c>
      <c r="BZ47" s="66">
        <f t="shared" si="11"/>
        <v>-3.271133308298084E-4</v>
      </c>
      <c r="CA47" s="66">
        <f t="shared" si="12"/>
        <v>-9.9572992108984361E-4</v>
      </c>
      <c r="CB47" s="66">
        <f t="shared" si="13"/>
        <v>-3.351882531778753E-4</v>
      </c>
      <c r="CC47" s="66">
        <f t="shared" si="14"/>
        <v>-3.3065396985315751E-4</v>
      </c>
      <c r="CD47" s="66">
        <f t="shared" si="15"/>
        <v>-1.4525110676600645E-3</v>
      </c>
      <c r="CE47" s="66">
        <f t="shared" si="16"/>
        <v>-8.8400633219965657E-4</v>
      </c>
      <c r="CF47" s="66">
        <f t="shared" si="17"/>
        <v>4.9883009853678888E-4</v>
      </c>
      <c r="CG47" s="90"/>
      <c r="CH47" s="73">
        <f t="shared" si="18"/>
        <v>-8.0440465223900901</v>
      </c>
      <c r="CI47" s="73">
        <f t="shared" si="19"/>
        <v>-1.3262726451699791</v>
      </c>
    </row>
    <row r="48" spans="1:87" x14ac:dyDescent="0.25">
      <c r="A48" s="90" t="s">
        <v>211</v>
      </c>
      <c r="B48" s="73">
        <v>5654.5181521000004</v>
      </c>
      <c r="C48" s="73">
        <v>124.71261002</v>
      </c>
      <c r="D48" s="73">
        <v>2404.5943637</v>
      </c>
      <c r="E48" s="73">
        <v>716.89497624000001</v>
      </c>
      <c r="F48" s="73">
        <v>672.34619939000004</v>
      </c>
      <c r="G48" s="73">
        <v>54.11135908</v>
      </c>
      <c r="H48" s="73">
        <v>754.96930245999999</v>
      </c>
      <c r="I48" s="73"/>
      <c r="J48" s="73"/>
      <c r="K48" s="73" t="s">
        <v>211</v>
      </c>
      <c r="L48" s="73">
        <v>0</v>
      </c>
      <c r="M48" s="73">
        <v>0.90668978806935896</v>
      </c>
      <c r="N48" s="73">
        <v>0.68129237663162401</v>
      </c>
      <c r="O48" s="73">
        <v>0.68129237663162401</v>
      </c>
      <c r="P48" s="73">
        <v>0.28889200021494998</v>
      </c>
      <c r="Q48" s="73">
        <v>0.64767013320965505</v>
      </c>
      <c r="R48" s="73">
        <v>2.2610359839489602</v>
      </c>
      <c r="S48" s="73">
        <v>2524.71357025516</v>
      </c>
      <c r="T48" s="73">
        <v>5636.0187370756703</v>
      </c>
      <c r="U48" s="73">
        <v>10.670619199487399</v>
      </c>
      <c r="V48" s="73">
        <v>233.36295868105199</v>
      </c>
      <c r="W48" s="73">
        <v>5.3328804593571304</v>
      </c>
      <c r="X48" s="73">
        <v>2.37462080351751</v>
      </c>
      <c r="Y48" s="73">
        <v>0</v>
      </c>
      <c r="Z48" s="73">
        <v>549.23125831369396</v>
      </c>
      <c r="AA48" s="73">
        <v>549.23125831369396</v>
      </c>
      <c r="AB48" s="73">
        <v>0</v>
      </c>
      <c r="AC48" s="73">
        <v>0</v>
      </c>
      <c r="AD48" s="73">
        <v>5.2019757057931901</v>
      </c>
      <c r="AE48" s="73">
        <v>0</v>
      </c>
      <c r="AF48" s="73">
        <v>18.553801935456299</v>
      </c>
      <c r="AG48" s="73">
        <v>0.166310478634456</v>
      </c>
      <c r="AH48" s="73">
        <v>18.997290760603398</v>
      </c>
      <c r="AI48" s="73">
        <v>0.112252082336877</v>
      </c>
      <c r="AJ48" s="73">
        <v>124.56530630224201</v>
      </c>
      <c r="AK48" s="73">
        <v>0</v>
      </c>
      <c r="AL48" s="73">
        <v>987.729201535078</v>
      </c>
      <c r="AM48" s="73">
        <v>2157.8942325115599</v>
      </c>
      <c r="AN48" s="73">
        <v>239.766440962692</v>
      </c>
      <c r="AO48" s="73">
        <v>2397.66067347425</v>
      </c>
      <c r="AP48" s="73">
        <v>0</v>
      </c>
      <c r="AQ48" s="73">
        <v>20.1685817579821</v>
      </c>
      <c r="AR48" s="73">
        <v>4.4023995664390396</v>
      </c>
      <c r="AS48" s="73">
        <v>52.060522998528398</v>
      </c>
      <c r="AT48" s="73">
        <v>6.6801585017499203</v>
      </c>
      <c r="AU48" s="73">
        <v>21.2608697890727</v>
      </c>
      <c r="AV48" s="73">
        <v>36.215419472544099</v>
      </c>
      <c r="AW48" s="73">
        <v>8.3333767538043499</v>
      </c>
      <c r="AX48" s="73">
        <v>0</v>
      </c>
      <c r="AY48" s="73">
        <v>6.3414694519089201</v>
      </c>
      <c r="AZ48" s="73">
        <v>716.10230898771499</v>
      </c>
      <c r="BA48" s="73">
        <v>671.58949859071697</v>
      </c>
      <c r="BB48" s="73">
        <v>44.512810396997303</v>
      </c>
      <c r="BC48" s="73">
        <v>2.9878574711883502E-2</v>
      </c>
      <c r="BD48" s="73">
        <v>1.51990092428777E-2</v>
      </c>
      <c r="BE48" s="73">
        <v>25.309472782398199</v>
      </c>
      <c r="BF48" s="73">
        <v>43.013529478551902</v>
      </c>
      <c r="BG48" s="73">
        <v>93.788206969912395</v>
      </c>
      <c r="BH48" s="73">
        <v>25.486299272695199</v>
      </c>
      <c r="BI48" s="73">
        <v>12.793970571823801</v>
      </c>
      <c r="BJ48" s="73">
        <v>234.40725765516399</v>
      </c>
      <c r="BK48" s="73">
        <v>48.495589148113297</v>
      </c>
      <c r="BL48" s="73">
        <v>13.886820365085301</v>
      </c>
      <c r="BM48" s="73">
        <v>139.577653532851</v>
      </c>
      <c r="BN48" s="73">
        <v>4.7516842760847999E-2</v>
      </c>
      <c r="BO48" s="73">
        <v>53.925089149402098</v>
      </c>
      <c r="BP48" s="73">
        <v>0.97466470591101695</v>
      </c>
      <c r="BQ48" s="73">
        <v>0</v>
      </c>
      <c r="BR48" s="73">
        <v>1.4161191405695599</v>
      </c>
      <c r="BS48" s="73">
        <v>13.6107837806665</v>
      </c>
      <c r="BT48" s="73">
        <v>0</v>
      </c>
      <c r="BU48" s="73">
        <v>0.93197423332396201</v>
      </c>
      <c r="BV48" s="73">
        <v>752.78109148034798</v>
      </c>
      <c r="BW48" s="73">
        <v>2.3161561709662202</v>
      </c>
      <c r="BX48" s="39"/>
      <c r="BY48" s="66">
        <f t="shared" si="10"/>
        <v>-3.2716165244707409E-3</v>
      </c>
      <c r="BZ48" s="66">
        <f t="shared" si="11"/>
        <v>-1.1811453367415665E-3</v>
      </c>
      <c r="CA48" s="66">
        <f t="shared" si="12"/>
        <v>-2.8835176237712937E-3</v>
      </c>
      <c r="CB48" s="66">
        <f t="shared" si="13"/>
        <v>-1.1056950858303227E-3</v>
      </c>
      <c r="CC48" s="66">
        <f t="shared" si="14"/>
        <v>-1.125463042655107E-3</v>
      </c>
      <c r="CD48" s="66">
        <f t="shared" si="15"/>
        <v>-3.4423443388755868E-3</v>
      </c>
      <c r="CE48" s="66">
        <f t="shared" si="16"/>
        <v>-2.8984105347355485E-3</v>
      </c>
      <c r="CF48" s="66" t="str">
        <f t="shared" si="17"/>
        <v/>
      </c>
      <c r="CG48" s="90"/>
      <c r="CH48" s="73">
        <f t="shared" si="18"/>
        <v>-6.9336902257500697</v>
      </c>
      <c r="CI48" s="73">
        <f t="shared" si="19"/>
        <v>-0.18626993059790209</v>
      </c>
    </row>
    <row r="49" spans="1:87" x14ac:dyDescent="0.25">
      <c r="A49" s="90" t="s">
        <v>212</v>
      </c>
      <c r="B49" s="73">
        <v>4464.6968110999996</v>
      </c>
      <c r="C49" s="73">
        <v>75.58845273</v>
      </c>
      <c r="D49" s="73">
        <v>16537.978190999998</v>
      </c>
      <c r="E49" s="73">
        <v>1990.5000488000001</v>
      </c>
      <c r="F49" s="73">
        <v>1803.4713827999999</v>
      </c>
      <c r="G49" s="73">
        <v>17630.731564000002</v>
      </c>
      <c r="H49" s="73">
        <v>448.77961640000001</v>
      </c>
      <c r="I49" s="73">
        <v>199.14027053000001</v>
      </c>
      <c r="J49" s="73"/>
      <c r="K49" s="73" t="s">
        <v>212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106.926613458893</v>
      </c>
      <c r="T49" s="73">
        <v>4465.5131880609797</v>
      </c>
      <c r="U49" s="73">
        <v>0</v>
      </c>
      <c r="V49" s="73">
        <v>8.6030069852191993</v>
      </c>
      <c r="W49" s="73">
        <v>0</v>
      </c>
      <c r="X49" s="73">
        <v>0</v>
      </c>
      <c r="Y49" s="73">
        <v>0</v>
      </c>
      <c r="Z49" s="73">
        <v>45.828588337555999</v>
      </c>
      <c r="AA49" s="73">
        <v>45.828588337555999</v>
      </c>
      <c r="AB49" s="73">
        <v>199.219964892728</v>
      </c>
      <c r="AC49" s="73">
        <v>0</v>
      </c>
      <c r="AD49" s="73">
        <v>6.3508516276526903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75.583279427625001</v>
      </c>
      <c r="AK49" s="73">
        <v>0</v>
      </c>
      <c r="AL49" s="73">
        <v>457.46907217415401</v>
      </c>
      <c r="AM49" s="73">
        <v>14879.167927337599</v>
      </c>
      <c r="AN49" s="73">
        <v>1653.2409452253701</v>
      </c>
      <c r="AO49" s="73">
        <v>16532.408872562999</v>
      </c>
      <c r="AP49" s="73">
        <v>0</v>
      </c>
      <c r="AQ49" s="73">
        <v>11.529793182053799</v>
      </c>
      <c r="AR49" s="73">
        <v>105.10838672663699</v>
      </c>
      <c r="AS49" s="73">
        <v>118.670829010549</v>
      </c>
      <c r="AT49" s="73">
        <v>61.049506950737602</v>
      </c>
      <c r="AU49" s="73">
        <v>2.5171882822864098</v>
      </c>
      <c r="AV49" s="73">
        <v>78.484887752075906</v>
      </c>
      <c r="AW49" s="73">
        <v>52.0135995979673</v>
      </c>
      <c r="AX49" s="73">
        <v>0</v>
      </c>
      <c r="AY49" s="73">
        <v>8.33425060952694</v>
      </c>
      <c r="AZ49" s="73">
        <v>1990.99721548716</v>
      </c>
      <c r="BA49" s="73">
        <v>1803.91018113838</v>
      </c>
      <c r="BB49" s="73">
        <v>187.087034348782</v>
      </c>
      <c r="BC49" s="73">
        <v>0</v>
      </c>
      <c r="BD49" s="73">
        <v>0.49723352249430902</v>
      </c>
      <c r="BE49" s="73">
        <v>1025.4217553634601</v>
      </c>
      <c r="BF49" s="73">
        <v>0</v>
      </c>
      <c r="BG49" s="73">
        <v>31.453032541477199</v>
      </c>
      <c r="BH49" s="73">
        <v>8.3799419033504705</v>
      </c>
      <c r="BI49" s="73">
        <v>2.2247214529373802</v>
      </c>
      <c r="BJ49" s="73">
        <v>78.361997919410001</v>
      </c>
      <c r="BK49" s="73">
        <v>7.3270444963641497</v>
      </c>
      <c r="BL49" s="73">
        <v>159.27639817497499</v>
      </c>
      <c r="BM49" s="73">
        <v>183.21915761475901</v>
      </c>
      <c r="BN49" s="73">
        <v>7.5681227262796398</v>
      </c>
      <c r="BO49" s="73">
        <v>17627.793280709</v>
      </c>
      <c r="BP49" s="73">
        <v>0</v>
      </c>
      <c r="BQ49" s="73">
        <v>398.38815120289598</v>
      </c>
      <c r="BR49" s="73">
        <v>0</v>
      </c>
      <c r="BS49" s="73">
        <v>63.323103557972303</v>
      </c>
      <c r="BT49" s="73">
        <v>0</v>
      </c>
      <c r="BU49" s="73">
        <v>0</v>
      </c>
      <c r="BV49" s="73">
        <v>448.86622740599699</v>
      </c>
      <c r="BW49" s="73">
        <v>197.129352350587</v>
      </c>
      <c r="BX49" s="39"/>
      <c r="BY49" s="66">
        <f t="shared" si="10"/>
        <v>1.8285160124432154E-4</v>
      </c>
      <c r="BZ49" s="66">
        <f t="shared" si="11"/>
        <v>-6.8440379292824188E-5</v>
      </c>
      <c r="CA49" s="66">
        <f t="shared" si="12"/>
        <v>-3.367593289021354E-4</v>
      </c>
      <c r="CB49" s="66">
        <f t="shared" si="13"/>
        <v>2.497697437684991E-4</v>
      </c>
      <c r="CC49" s="66">
        <f t="shared" si="14"/>
        <v>2.4330762470922996E-4</v>
      </c>
      <c r="CD49" s="66">
        <f t="shared" si="15"/>
        <v>-1.6665691269448368E-4</v>
      </c>
      <c r="CE49" s="66">
        <f t="shared" si="16"/>
        <v>1.9299229027324772E-4</v>
      </c>
      <c r="CF49" s="66">
        <f t="shared" si="17"/>
        <v>4.0019209834299088E-4</v>
      </c>
      <c r="CG49" s="90"/>
      <c r="CH49" s="73">
        <f t="shared" si="18"/>
        <v>-5.5693184369993105</v>
      </c>
      <c r="CI49" s="73">
        <f t="shared" si="19"/>
        <v>-2.9382832910014258</v>
      </c>
    </row>
    <row r="50" spans="1:87" x14ac:dyDescent="0.25">
      <c r="A50" s="90" t="s">
        <v>213</v>
      </c>
      <c r="B50" s="73">
        <v>5455.3036419999999</v>
      </c>
      <c r="C50" s="73">
        <v>268.50427729</v>
      </c>
      <c r="D50" s="73">
        <v>4570.6912818000001</v>
      </c>
      <c r="E50" s="73">
        <v>733.48427115000004</v>
      </c>
      <c r="F50" s="73">
        <v>645.45219392000001</v>
      </c>
      <c r="G50" s="73">
        <v>838.08635430000004</v>
      </c>
      <c r="H50" s="73">
        <v>736.87081679999994</v>
      </c>
      <c r="I50" s="73">
        <v>32.861728149999998</v>
      </c>
      <c r="J50" s="73"/>
      <c r="K50" s="73" t="s">
        <v>213</v>
      </c>
      <c r="L50" s="73">
        <v>0</v>
      </c>
      <c r="M50" s="73">
        <v>0.62240653591352302</v>
      </c>
      <c r="N50" s="73">
        <v>1.18194906765612</v>
      </c>
      <c r="O50" s="73">
        <v>1.18194906765612</v>
      </c>
      <c r="P50" s="73">
        <v>0.48619045834526298</v>
      </c>
      <c r="Q50" s="73">
        <v>0.444595062232784</v>
      </c>
      <c r="R50" s="73">
        <v>7.5831159634201999</v>
      </c>
      <c r="S50" s="73">
        <v>3360.8002379069098</v>
      </c>
      <c r="T50" s="73">
        <v>5447.6956201790499</v>
      </c>
      <c r="U50" s="73">
        <v>22.206635676542</v>
      </c>
      <c r="V50" s="73">
        <v>494.84558874855401</v>
      </c>
      <c r="W50" s="73">
        <v>11.2796223229094</v>
      </c>
      <c r="X50" s="73">
        <v>1.6300620105356201</v>
      </c>
      <c r="Y50" s="73">
        <v>0</v>
      </c>
      <c r="Z50" s="73">
        <v>297.79337217092001</v>
      </c>
      <c r="AA50" s="73">
        <v>297.79337217092001</v>
      </c>
      <c r="AB50" s="73">
        <v>32.893125536731702</v>
      </c>
      <c r="AC50" s="73">
        <v>0</v>
      </c>
      <c r="AD50" s="73">
        <v>12.014278256622999</v>
      </c>
      <c r="AE50" s="73">
        <v>0</v>
      </c>
      <c r="AF50" s="73">
        <v>12.7364690367415</v>
      </c>
      <c r="AG50" s="73">
        <v>0.114163581236673</v>
      </c>
      <c r="AH50" s="73">
        <v>13.040693257422999</v>
      </c>
      <c r="AI50" s="73">
        <v>7.7055192098083203E-2</v>
      </c>
      <c r="AJ50" s="73">
        <v>268.28231047030101</v>
      </c>
      <c r="AK50" s="73">
        <v>0</v>
      </c>
      <c r="AL50" s="73">
        <v>1231.4555111612899</v>
      </c>
      <c r="AM50" s="73">
        <v>4108.7331225226799</v>
      </c>
      <c r="AN50" s="73">
        <v>456.52597524295197</v>
      </c>
      <c r="AO50" s="73">
        <v>4565.25909776563</v>
      </c>
      <c r="AP50" s="73">
        <v>0</v>
      </c>
      <c r="AQ50" s="73">
        <v>44.396093395702202</v>
      </c>
      <c r="AR50" s="73">
        <v>9.3109701931776101</v>
      </c>
      <c r="AS50" s="73">
        <v>144.185538840531</v>
      </c>
      <c r="AT50" s="73">
        <v>8.7668164131317408</v>
      </c>
      <c r="AU50" s="73">
        <v>15.9107385330872</v>
      </c>
      <c r="AV50" s="73">
        <v>37.9079906510214</v>
      </c>
      <c r="AW50" s="73">
        <v>10.387886715424401</v>
      </c>
      <c r="AX50" s="73">
        <v>0</v>
      </c>
      <c r="AY50" s="73">
        <v>4.0474210699244999</v>
      </c>
      <c r="AZ50" s="73">
        <v>732.80608513509003</v>
      </c>
      <c r="BA50" s="73">
        <v>644.60565502419399</v>
      </c>
      <c r="BB50" s="73">
        <v>88.200430110896406</v>
      </c>
      <c r="BC50" s="73">
        <v>1.3117529452584599E-2</v>
      </c>
      <c r="BD50" s="73">
        <v>2.7783502819059301E-2</v>
      </c>
      <c r="BE50" s="73">
        <v>68.806440894511894</v>
      </c>
      <c r="BF50" s="73">
        <v>18.823721010080501</v>
      </c>
      <c r="BG50" s="73">
        <v>91.105146430752697</v>
      </c>
      <c r="BH50" s="73">
        <v>23.0868541550659</v>
      </c>
      <c r="BI50" s="73">
        <v>12.101895986275601</v>
      </c>
      <c r="BJ50" s="73">
        <v>227.68077784314499</v>
      </c>
      <c r="BK50" s="73">
        <v>107.25714658143001</v>
      </c>
      <c r="BL50" s="73">
        <v>20.391250436985899</v>
      </c>
      <c r="BM50" s="73">
        <v>95.844326876104006</v>
      </c>
      <c r="BN50" s="73">
        <v>0.39251678323298</v>
      </c>
      <c r="BO50" s="73">
        <v>837.44800775145097</v>
      </c>
      <c r="BP50" s="73">
        <v>2.0615214015582799</v>
      </c>
      <c r="BQ50" s="73">
        <v>20.517490943302601</v>
      </c>
      <c r="BR50" s="73">
        <v>0.97209674289865999</v>
      </c>
      <c r="BS50" s="73">
        <v>22.505508212861599</v>
      </c>
      <c r="BT50" s="73">
        <v>0</v>
      </c>
      <c r="BU50" s="73">
        <v>0.97192715326726697</v>
      </c>
      <c r="BV50" s="73">
        <v>735.51485152143596</v>
      </c>
      <c r="BW50" s="73">
        <v>35.396341861782297</v>
      </c>
      <c r="BX50" s="39"/>
      <c r="BY50" s="66">
        <f t="shared" si="10"/>
        <v>-1.3946101482557849E-3</v>
      </c>
      <c r="BZ50" s="66">
        <f t="shared" si="11"/>
        <v>-8.2667889666150304E-4</v>
      </c>
      <c r="CA50" s="66">
        <f t="shared" si="12"/>
        <v>-1.1884819383887093E-3</v>
      </c>
      <c r="CB50" s="66">
        <f t="shared" si="13"/>
        <v>-9.2460880428521118E-4</v>
      </c>
      <c r="CC50" s="66">
        <f t="shared" si="14"/>
        <v>-1.3115439125936936E-3</v>
      </c>
      <c r="CD50" s="66">
        <f t="shared" si="15"/>
        <v>-7.6167156913351257E-4</v>
      </c>
      <c r="CE50" s="66">
        <f t="shared" si="16"/>
        <v>-1.8401668890247543E-3</v>
      </c>
      <c r="CF50" s="66">
        <f t="shared" si="17"/>
        <v>9.5543930582070013E-4</v>
      </c>
      <c r="CG50" s="90"/>
      <c r="CH50" s="73">
        <f t="shared" si="18"/>
        <v>-5.4321840343700387</v>
      </c>
      <c r="CI50" s="73">
        <f t="shared" si="19"/>
        <v>-0.63834654854906603</v>
      </c>
    </row>
    <row r="51" spans="1:87" s="21" customFormat="1" x14ac:dyDescent="0.25">
      <c r="A51" s="90" t="s">
        <v>214</v>
      </c>
      <c r="B51" s="73">
        <v>5689.9917214999996</v>
      </c>
      <c r="C51" s="73">
        <v>164.07764338000001</v>
      </c>
      <c r="D51" s="73">
        <v>13428.187418</v>
      </c>
      <c r="E51" s="73">
        <v>1502.9988225</v>
      </c>
      <c r="F51" s="73">
        <v>1053.6558012</v>
      </c>
      <c r="G51" s="73">
        <v>11754.148896000001</v>
      </c>
      <c r="H51" s="73">
        <v>481.93402479999997</v>
      </c>
      <c r="I51" s="73">
        <v>122.74913706</v>
      </c>
      <c r="J51" s="73"/>
      <c r="K51" s="73" t="s">
        <v>214</v>
      </c>
      <c r="L51" s="73">
        <v>0</v>
      </c>
      <c r="M51" s="73">
        <v>1.3010596136951101E-2</v>
      </c>
      <c r="N51" s="73">
        <v>2.6019560375403002E-3</v>
      </c>
      <c r="O51" s="73">
        <v>2.6019560375403002E-3</v>
      </c>
      <c r="P51" s="73">
        <v>1.2539752426462001E-3</v>
      </c>
      <c r="Q51" s="73">
        <v>9.2938458318204097E-3</v>
      </c>
      <c r="R51" s="73">
        <v>3.2218435160841503E-2</v>
      </c>
      <c r="S51" s="73">
        <v>78.950994598409196</v>
      </c>
      <c r="T51" s="73">
        <v>5689.3020930151197</v>
      </c>
      <c r="U51" s="73">
        <v>0</v>
      </c>
      <c r="V51" s="73">
        <v>9.5409346524443599</v>
      </c>
      <c r="W51" s="73">
        <v>0</v>
      </c>
      <c r="X51" s="73">
        <v>3.4074482652689302E-2</v>
      </c>
      <c r="Y51" s="73">
        <v>0</v>
      </c>
      <c r="Z51" s="73">
        <v>33.7549870349158</v>
      </c>
      <c r="AA51" s="73">
        <v>33.7549870349158</v>
      </c>
      <c r="AB51" s="73">
        <v>122.731440064908</v>
      </c>
      <c r="AC51" s="73">
        <v>0</v>
      </c>
      <c r="AD51" s="73">
        <v>7.0432445155659096</v>
      </c>
      <c r="AE51" s="73">
        <v>0</v>
      </c>
      <c r="AF51" s="73">
        <v>0.26624016835280501</v>
      </c>
      <c r="AG51" s="73">
        <v>2.38645808341187E-3</v>
      </c>
      <c r="AH51" s="73">
        <v>0.27260154680732102</v>
      </c>
      <c r="AI51" s="73">
        <v>1.61074864049008E-3</v>
      </c>
      <c r="AJ51" s="73">
        <v>164.055082548851</v>
      </c>
      <c r="AK51" s="73">
        <v>0</v>
      </c>
      <c r="AL51" s="73">
        <v>491.43410333735602</v>
      </c>
      <c r="AM51" s="73">
        <v>12085.311417683401</v>
      </c>
      <c r="AN51" s="73">
        <v>1342.8125470110499</v>
      </c>
      <c r="AO51" s="73">
        <v>13428.1239646945</v>
      </c>
      <c r="AP51" s="73">
        <v>0</v>
      </c>
      <c r="AQ51" s="73">
        <v>12.787659324218801</v>
      </c>
      <c r="AR51" s="73">
        <v>61.316926108128897</v>
      </c>
      <c r="AS51" s="73">
        <v>131.868566086724</v>
      </c>
      <c r="AT51" s="73">
        <v>35.6213123470515</v>
      </c>
      <c r="AU51" s="73">
        <v>1.50724899891973</v>
      </c>
      <c r="AV51" s="73">
        <v>45.790604205713201</v>
      </c>
      <c r="AW51" s="73">
        <v>30.3400971855575</v>
      </c>
      <c r="AX51" s="73">
        <v>0</v>
      </c>
      <c r="AY51" s="73">
        <v>4.8988931016595298</v>
      </c>
      <c r="AZ51" s="73">
        <v>1665.3036533534901</v>
      </c>
      <c r="BA51" s="73">
        <v>1053.60487263952</v>
      </c>
      <c r="BB51" s="73">
        <v>611.69878071396704</v>
      </c>
      <c r="BC51" s="73">
        <v>2.7420790687676699E-4</v>
      </c>
      <c r="BD51" s="73">
        <v>0.29012013803755499</v>
      </c>
      <c r="BE51" s="73">
        <v>598.23506215220698</v>
      </c>
      <c r="BF51" s="73">
        <v>0.39348831825922997</v>
      </c>
      <c r="BG51" s="73">
        <v>18.329940992410499</v>
      </c>
      <c r="BH51" s="73">
        <v>4.8921577931182698</v>
      </c>
      <c r="BI51" s="73">
        <v>1.2964153258486399</v>
      </c>
      <c r="BJ51" s="73">
        <v>45.667119035477803</v>
      </c>
      <c r="BK51" s="73">
        <v>8.1541125800275704</v>
      </c>
      <c r="BL51" s="73">
        <v>92.915794161267996</v>
      </c>
      <c r="BM51" s="73">
        <v>107.694293801429</v>
      </c>
      <c r="BN51" s="73">
        <v>4.4151247665294298</v>
      </c>
      <c r="BO51" s="73">
        <v>11754.146175657799</v>
      </c>
      <c r="BP51" s="73">
        <v>0</v>
      </c>
      <c r="BQ51" s="73">
        <v>287.97649987799599</v>
      </c>
      <c r="BR51" s="73">
        <v>2.03204585149666E-2</v>
      </c>
      <c r="BS51" s="73">
        <v>70.422969136163402</v>
      </c>
      <c r="BT51" s="73">
        <v>0</v>
      </c>
      <c r="BU51" s="73">
        <v>1.09241216849617E-2</v>
      </c>
      <c r="BV51" s="73">
        <v>481.87067499672003</v>
      </c>
      <c r="BW51" s="73">
        <v>218.62987234856899</v>
      </c>
      <c r="BX51" s="39"/>
      <c r="BY51" s="66">
        <f t="shared" si="10"/>
        <v>-1.2120026155294718E-4</v>
      </c>
      <c r="BZ51" s="66">
        <f t="shared" si="11"/>
        <v>-1.3750094579770012E-4</v>
      </c>
      <c r="CA51" s="66">
        <f t="shared" si="12"/>
        <v>-4.7253812837670795E-6</v>
      </c>
      <c r="CB51" s="66">
        <f t="shared" si="13"/>
        <v>0.1079873306776926</v>
      </c>
      <c r="CC51" s="66">
        <f t="shared" si="14"/>
        <v>-4.833510186351734E-5</v>
      </c>
      <c r="CD51" s="66">
        <f t="shared" si="15"/>
        <v>-2.314367654772423E-7</v>
      </c>
      <c r="CE51" s="66">
        <f t="shared" si="16"/>
        <v>-1.314491196305092E-4</v>
      </c>
      <c r="CF51" s="66">
        <f t="shared" si="17"/>
        <v>-1.4417205298433244E-4</v>
      </c>
      <c r="CG51" s="90"/>
      <c r="CH51" s="73">
        <f t="shared" si="18"/>
        <v>-6.3453305499933776E-2</v>
      </c>
      <c r="CI51" s="73">
        <f t="shared" si="19"/>
        <v>-2.7203422014281387E-3</v>
      </c>
    </row>
    <row r="52" spans="1:87" s="21" customFormat="1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39"/>
      <c r="BY52" s="66" t="str">
        <f t="shared" si="10"/>
        <v/>
      </c>
      <c r="BZ52" s="66" t="str">
        <f t="shared" si="11"/>
        <v/>
      </c>
      <c r="CA52" s="66" t="str">
        <f t="shared" si="12"/>
        <v/>
      </c>
      <c r="CB52" s="66" t="str">
        <f t="shared" si="13"/>
        <v/>
      </c>
      <c r="CC52" s="66" t="str">
        <f t="shared" si="14"/>
        <v/>
      </c>
      <c r="CD52" s="66" t="str">
        <f t="shared" si="15"/>
        <v/>
      </c>
      <c r="CE52" s="66" t="str">
        <f t="shared" si="16"/>
        <v/>
      </c>
      <c r="CF52" s="66" t="str">
        <f t="shared" si="17"/>
        <v/>
      </c>
      <c r="CG52" s="90"/>
      <c r="CH52" s="90"/>
      <c r="CI52" s="90"/>
    </row>
    <row r="53" spans="1:87" s="21" customFormat="1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39"/>
      <c r="BY53" s="66" t="str">
        <f t="shared" si="10"/>
        <v/>
      </c>
      <c r="BZ53" s="66" t="str">
        <f t="shared" si="11"/>
        <v/>
      </c>
      <c r="CA53" s="66" t="str">
        <f t="shared" si="12"/>
        <v/>
      </c>
      <c r="CB53" s="66" t="str">
        <f t="shared" si="13"/>
        <v/>
      </c>
      <c r="CC53" s="66" t="str">
        <f t="shared" si="14"/>
        <v/>
      </c>
      <c r="CD53" s="66" t="str">
        <f t="shared" si="15"/>
        <v/>
      </c>
      <c r="CE53" s="66" t="str">
        <f t="shared" si="16"/>
        <v/>
      </c>
      <c r="CF53" s="66" t="str">
        <f t="shared" si="17"/>
        <v/>
      </c>
      <c r="CG53" s="90"/>
      <c r="CH53" s="90"/>
      <c r="CI53" s="90"/>
    </row>
    <row r="54" spans="1:87" x14ac:dyDescent="0.25">
      <c r="A54" s="90" t="s">
        <v>316</v>
      </c>
      <c r="B54" s="73">
        <v>1805.7459246999999</v>
      </c>
      <c r="C54" s="73">
        <v>79.681037579999995</v>
      </c>
      <c r="D54" s="73">
        <v>2762.0024208</v>
      </c>
      <c r="E54" s="73">
        <v>2791.8136998999998</v>
      </c>
      <c r="F54" s="73">
        <v>1740.9393597999999</v>
      </c>
      <c r="G54" s="73">
        <v>6799.9999965999996</v>
      </c>
      <c r="H54" s="73">
        <v>216.88074903</v>
      </c>
      <c r="I54" s="73">
        <v>44.714311270000003</v>
      </c>
      <c r="J54" s="73"/>
      <c r="K54" s="73" t="s">
        <v>316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9.9452387881832198</v>
      </c>
      <c r="S54" s="73">
        <v>1.9388248186202299</v>
      </c>
      <c r="T54" s="73">
        <v>1807.4011034133</v>
      </c>
      <c r="U54" s="73">
        <v>0</v>
      </c>
      <c r="V54" s="73">
        <v>46.8581057237934</v>
      </c>
      <c r="W54" s="73">
        <v>40.5961166646888</v>
      </c>
      <c r="X54" s="73">
        <v>0</v>
      </c>
      <c r="Y54" s="73">
        <v>0</v>
      </c>
      <c r="Z54" s="73">
        <v>0.83097528008950705</v>
      </c>
      <c r="AA54" s="73">
        <v>0.83097528008950705</v>
      </c>
      <c r="AB54" s="73">
        <v>44.751368698466102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79.738178030941796</v>
      </c>
      <c r="AK54" s="73">
        <v>0</v>
      </c>
      <c r="AL54" s="73">
        <v>263.939420967057</v>
      </c>
      <c r="AM54" s="73">
        <v>2485.78219313811</v>
      </c>
      <c r="AN54" s="73">
        <v>276.198007921206</v>
      </c>
      <c r="AO54" s="73">
        <v>2761.9802010593198</v>
      </c>
      <c r="AP54" s="73">
        <v>0</v>
      </c>
      <c r="AQ54" s="73">
        <v>9.2273889604656194</v>
      </c>
      <c r="AR54" s="73">
        <v>103.91083560133799</v>
      </c>
      <c r="AS54" s="73">
        <v>70.306922159857095</v>
      </c>
      <c r="AT54" s="73">
        <v>60.063332781075502</v>
      </c>
      <c r="AU54" s="73">
        <v>1.1604277721743601</v>
      </c>
      <c r="AV54" s="73">
        <v>74.641272022795704</v>
      </c>
      <c r="AW54" s="73">
        <v>50.852166453369399</v>
      </c>
      <c r="AX54" s="73">
        <v>0</v>
      </c>
      <c r="AY54" s="73">
        <v>8.09129685951598</v>
      </c>
      <c r="AZ54" s="73">
        <v>2794.45895084321</v>
      </c>
      <c r="BA54" s="73">
        <v>1742.5962962005499</v>
      </c>
      <c r="BB54" s="73">
        <v>1051.8626546426501</v>
      </c>
      <c r="BC54" s="73">
        <v>0</v>
      </c>
      <c r="BD54" s="73">
        <v>0.49335784376946201</v>
      </c>
      <c r="BE54" s="73">
        <v>1016.0204326273</v>
      </c>
      <c r="BF54" s="73">
        <v>0</v>
      </c>
      <c r="BG54" s="73">
        <v>22.5282537189217</v>
      </c>
      <c r="BH54" s="73">
        <v>6.15535190286435</v>
      </c>
      <c r="BI54" s="73">
        <v>1.0497859215044301</v>
      </c>
      <c r="BJ54" s="73">
        <v>56.059250571823803</v>
      </c>
      <c r="BK54" s="73">
        <v>13.681318160031299</v>
      </c>
      <c r="BL54" s="73">
        <v>156.85359664236</v>
      </c>
      <c r="BM54" s="73">
        <v>177.20780899155</v>
      </c>
      <c r="BN54" s="73">
        <v>7.5091264901866701</v>
      </c>
      <c r="BO54" s="73">
        <v>6799.9984232543502</v>
      </c>
      <c r="BP54" s="73">
        <v>0</v>
      </c>
      <c r="BQ54" s="73">
        <v>166.599964567315</v>
      </c>
      <c r="BR54" s="73">
        <v>0</v>
      </c>
      <c r="BS54" s="73">
        <v>35.020792896718703</v>
      </c>
      <c r="BT54" s="73">
        <v>0</v>
      </c>
      <c r="BU54" s="73">
        <v>0</v>
      </c>
      <c r="BV54" s="73">
        <v>217.080026907411</v>
      </c>
      <c r="BW54" s="73">
        <v>37.781421607566799</v>
      </c>
      <c r="BX54" s="39"/>
      <c r="BY54" s="66">
        <f t="shared" si="10"/>
        <v>9.1661772049966535E-4</v>
      </c>
      <c r="BZ54" s="66">
        <f t="shared" si="11"/>
        <v>7.1711479515352021E-4</v>
      </c>
      <c r="CA54" s="66">
        <f t="shared" si="12"/>
        <v>-8.0447940641996763E-6</v>
      </c>
      <c r="CB54" s="66">
        <f t="shared" si="13"/>
        <v>9.47502673013213E-4</v>
      </c>
      <c r="CC54" s="66">
        <f t="shared" si="14"/>
        <v>9.5174848636905786E-4</v>
      </c>
      <c r="CD54" s="66">
        <f t="shared" si="15"/>
        <v>-2.3137436031808112E-7</v>
      </c>
      <c r="CE54" s="66">
        <f t="shared" si="16"/>
        <v>9.1883617288423852E-4</v>
      </c>
      <c r="CF54" s="66">
        <f t="shared" si="17"/>
        <v>8.287599073668778E-4</v>
      </c>
      <c r="CG54" s="90"/>
      <c r="CH54" s="90"/>
      <c r="CI54" s="90"/>
    </row>
    <row r="55" spans="1:87" x14ac:dyDescent="0.25">
      <c r="A55" s="90" t="s">
        <v>317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Q55" s="73"/>
      <c r="R55" s="73"/>
      <c r="S55" s="73"/>
      <c r="T55" s="73"/>
      <c r="U55" s="73"/>
      <c r="V55" s="73"/>
      <c r="W55" s="73"/>
      <c r="X55" s="73"/>
      <c r="Z55" s="73"/>
      <c r="AA55" s="73"/>
      <c r="AB55" s="73"/>
      <c r="AC55" s="73"/>
      <c r="AD55" s="73"/>
      <c r="AE55" s="73"/>
      <c r="AG55" s="73"/>
      <c r="AH55" s="73"/>
      <c r="AI55" s="73"/>
      <c r="AJ55" s="73"/>
      <c r="AK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U55" s="73"/>
      <c r="BV55" s="73"/>
      <c r="BW55" s="73"/>
      <c r="BX55" s="73"/>
      <c r="BY55" s="66" t="str">
        <f t="shared" si="10"/>
        <v/>
      </c>
      <c r="BZ55" s="66" t="str">
        <f t="shared" si="11"/>
        <v/>
      </c>
      <c r="CA55" s="66" t="str">
        <f t="shared" si="12"/>
        <v/>
      </c>
      <c r="CB55" s="66" t="str">
        <f t="shared" si="13"/>
        <v/>
      </c>
      <c r="CC55" s="66" t="str">
        <f t="shared" si="14"/>
        <v/>
      </c>
      <c r="CD55" s="66" t="str">
        <f t="shared" si="15"/>
        <v/>
      </c>
      <c r="CE55" s="66" t="str">
        <f t="shared" si="16"/>
        <v/>
      </c>
      <c r="CF55" s="66" t="str">
        <f t="shared" ref="CF55:CF61" si="20">IF(I55=0,"",(Z55-I55)/I55)</f>
        <v/>
      </c>
      <c r="CG55" s="90"/>
      <c r="CH55" s="90"/>
      <c r="CI55" s="90"/>
    </row>
    <row r="56" spans="1:87" s="21" customFormat="1" x14ac:dyDescent="0.25">
      <c r="A56" s="90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66" t="str">
        <f t="shared" si="10"/>
        <v/>
      </c>
      <c r="BZ56" s="66" t="str">
        <f t="shared" si="11"/>
        <v/>
      </c>
      <c r="CA56" s="66" t="str">
        <f t="shared" si="12"/>
        <v/>
      </c>
      <c r="CB56" s="66" t="str">
        <f t="shared" si="13"/>
        <v/>
      </c>
      <c r="CC56" s="66" t="str">
        <f t="shared" si="14"/>
        <v/>
      </c>
      <c r="CD56" s="66" t="str">
        <f t="shared" si="15"/>
        <v/>
      </c>
      <c r="CE56" s="66" t="str">
        <f t="shared" si="16"/>
        <v/>
      </c>
      <c r="CF56" s="66" t="str">
        <f t="shared" si="20"/>
        <v/>
      </c>
      <c r="CG56" s="90"/>
      <c r="CH56" s="90"/>
      <c r="CI56" s="90"/>
    </row>
    <row r="57" spans="1:87" s="21" customFormat="1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66" t="str">
        <f t="shared" si="10"/>
        <v/>
      </c>
      <c r="BZ57" s="66" t="str">
        <f t="shared" si="11"/>
        <v/>
      </c>
      <c r="CA57" s="66" t="str">
        <f t="shared" si="12"/>
        <v/>
      </c>
      <c r="CB57" s="66" t="str">
        <f t="shared" si="13"/>
        <v/>
      </c>
      <c r="CC57" s="66" t="str">
        <f t="shared" si="14"/>
        <v/>
      </c>
      <c r="CD57" s="66" t="str">
        <f t="shared" si="15"/>
        <v/>
      </c>
      <c r="CE57" s="66" t="str">
        <f t="shared" si="16"/>
        <v/>
      </c>
      <c r="CF57" s="66" t="str">
        <f t="shared" si="20"/>
        <v/>
      </c>
      <c r="CG57" s="90"/>
      <c r="CH57" s="90"/>
      <c r="CI57" s="90"/>
    </row>
    <row r="58" spans="1:87" s="21" customFormat="1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66" t="str">
        <f t="shared" si="10"/>
        <v/>
      </c>
      <c r="BZ58" s="66" t="str">
        <f t="shared" si="11"/>
        <v/>
      </c>
      <c r="CA58" s="66" t="str">
        <f t="shared" si="12"/>
        <v/>
      </c>
      <c r="CB58" s="66" t="str">
        <f t="shared" si="13"/>
        <v/>
      </c>
      <c r="CC58" s="66" t="str">
        <f t="shared" si="14"/>
        <v/>
      </c>
      <c r="CD58" s="66" t="str">
        <f t="shared" si="15"/>
        <v/>
      </c>
      <c r="CE58" s="66" t="str">
        <f t="shared" si="16"/>
        <v/>
      </c>
      <c r="CF58" s="66" t="str">
        <f t="shared" si="20"/>
        <v/>
      </c>
      <c r="CG58" s="90"/>
      <c r="CH58" s="90"/>
      <c r="CI58" s="90"/>
    </row>
    <row r="59" spans="1:87" s="21" customFormat="1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66" t="str">
        <f t="shared" si="10"/>
        <v/>
      </c>
      <c r="BZ59" s="66" t="str">
        <f t="shared" si="11"/>
        <v/>
      </c>
      <c r="CA59" s="66" t="str">
        <f t="shared" si="12"/>
        <v/>
      </c>
      <c r="CB59" s="66" t="str">
        <f t="shared" si="13"/>
        <v/>
      </c>
      <c r="CC59" s="66" t="str">
        <f t="shared" si="14"/>
        <v/>
      </c>
      <c r="CD59" s="66" t="str">
        <f t="shared" si="15"/>
        <v/>
      </c>
      <c r="CE59" s="66" t="str">
        <f t="shared" si="16"/>
        <v/>
      </c>
      <c r="CF59" s="66" t="str">
        <f t="shared" si="20"/>
        <v/>
      </c>
      <c r="CG59" s="90"/>
      <c r="CH59" s="90"/>
      <c r="CI59" s="90"/>
    </row>
    <row r="60" spans="1:87" s="21" customFormat="1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66" t="str">
        <f t="shared" si="10"/>
        <v/>
      </c>
      <c r="BZ60" s="66" t="str">
        <f t="shared" si="11"/>
        <v/>
      </c>
      <c r="CA60" s="66" t="str">
        <f t="shared" si="12"/>
        <v/>
      </c>
      <c r="CB60" s="66" t="str">
        <f t="shared" si="13"/>
        <v/>
      </c>
      <c r="CC60" s="66" t="str">
        <f t="shared" si="14"/>
        <v/>
      </c>
      <c r="CD60" s="66" t="str">
        <f t="shared" si="15"/>
        <v/>
      </c>
      <c r="CE60" s="66" t="str">
        <f t="shared" si="16"/>
        <v/>
      </c>
      <c r="CF60" s="66" t="str">
        <f t="shared" si="20"/>
        <v/>
      </c>
      <c r="CG60" s="90"/>
      <c r="CH60" s="90"/>
      <c r="CI60" s="90"/>
    </row>
    <row r="61" spans="1:87" x14ac:dyDescent="0.25">
      <c r="A61" s="1" t="s">
        <v>322</v>
      </c>
      <c r="B61" s="1">
        <f>SUM(B3:B54)</f>
        <v>308099.76325562992</v>
      </c>
      <c r="C61" s="1">
        <f t="shared" ref="C61:I61" si="21">SUM(C3:C54)</f>
        <v>28077.528072620007</v>
      </c>
      <c r="D61" s="1">
        <f t="shared" si="21"/>
        <v>383459.07887352008</v>
      </c>
      <c r="E61" s="1">
        <f t="shared" si="21"/>
        <v>73294.018642439973</v>
      </c>
      <c r="F61" s="1">
        <f t="shared" si="21"/>
        <v>66045.623136070004</v>
      </c>
      <c r="G61" s="1">
        <f t="shared" si="21"/>
        <v>294985.16138208</v>
      </c>
      <c r="H61" s="1">
        <f t="shared" si="21"/>
        <v>32246.324248610006</v>
      </c>
      <c r="I61" s="1">
        <f t="shared" si="21"/>
        <v>1850.0801341700003</v>
      </c>
      <c r="J61" s="90"/>
      <c r="K61" s="90"/>
      <c r="L61" s="1">
        <f>SUM(L3:L56)</f>
        <v>0.68349188122096749</v>
      </c>
      <c r="M61" s="1">
        <f t="shared" ref="M61:BU61" si="22">SUM(M3:M56)</f>
        <v>29.453530692423367</v>
      </c>
      <c r="N61" s="1">
        <f t="shared" si="22"/>
        <v>27.922118135449633</v>
      </c>
      <c r="O61" s="1">
        <f t="shared" si="22"/>
        <v>27.872457312493125</v>
      </c>
      <c r="P61" s="1">
        <f t="shared" si="22"/>
        <v>12.91066138179117</v>
      </c>
      <c r="Q61" s="1">
        <f t="shared" si="22"/>
        <v>20.383818355005037</v>
      </c>
      <c r="R61" s="1">
        <f t="shared" si="22"/>
        <v>384.30912378798888</v>
      </c>
      <c r="S61" s="1">
        <f t="shared" si="22"/>
        <v>97150.19764253257</v>
      </c>
      <c r="T61" s="1">
        <f t="shared" si="22"/>
        <v>307776.46488566656</v>
      </c>
      <c r="U61" s="1">
        <f t="shared" si="22"/>
        <v>656.39935891843879</v>
      </c>
      <c r="V61" s="1">
        <f t="shared" si="22"/>
        <v>10318.975825642574</v>
      </c>
      <c r="W61" s="1">
        <f t="shared" si="22"/>
        <v>298.73415287075824</v>
      </c>
      <c r="X61" s="1">
        <f t="shared" si="22"/>
        <v>96.010044074856594</v>
      </c>
      <c r="Y61" s="1">
        <f t="shared" si="22"/>
        <v>0.3932255751103958</v>
      </c>
      <c r="Z61" s="1">
        <f t="shared" si="22"/>
        <v>17601.692736251985</v>
      </c>
      <c r="AA61" s="1">
        <f t="shared" si="22"/>
        <v>17601.692736251985</v>
      </c>
      <c r="AB61" s="1">
        <f t="shared" si="22"/>
        <v>1849.8870215812333</v>
      </c>
      <c r="AC61" s="1">
        <f t="shared" si="22"/>
        <v>0</v>
      </c>
      <c r="AD61" s="1">
        <f t="shared" si="22"/>
        <v>296.3165930481091</v>
      </c>
      <c r="AE61" s="1">
        <f t="shared" si="22"/>
        <v>0.3745032073400259</v>
      </c>
      <c r="AF61" s="1">
        <f t="shared" si="22"/>
        <v>585.03854852345603</v>
      </c>
      <c r="AG61" s="1">
        <f t="shared" si="22"/>
        <v>6.0479410636455029</v>
      </c>
      <c r="AH61" s="1">
        <f t="shared" si="22"/>
        <v>589.68523188796826</v>
      </c>
      <c r="AI61" s="1">
        <f t="shared" si="22"/>
        <v>3.644553524655521</v>
      </c>
      <c r="AJ61" s="1">
        <f t="shared" si="22"/>
        <v>28056.9894804783</v>
      </c>
      <c r="AK61" s="1">
        <f t="shared" si="22"/>
        <v>0</v>
      </c>
      <c r="AL61" s="1">
        <f t="shared" si="22"/>
        <v>42577.105353305502</v>
      </c>
      <c r="AM61" s="1">
        <f t="shared" si="22"/>
        <v>344860.11480805429</v>
      </c>
      <c r="AN61" s="1">
        <f t="shared" si="22"/>
        <v>38317.794518027877</v>
      </c>
      <c r="AO61" s="1">
        <f t="shared" si="22"/>
        <v>383177.90932608186</v>
      </c>
      <c r="AP61" s="1">
        <f t="shared" si="22"/>
        <v>2.7942006016868034E-3</v>
      </c>
      <c r="AQ61" s="1">
        <f t="shared" si="22"/>
        <v>1057.7686861443285</v>
      </c>
      <c r="AR61" s="1">
        <f t="shared" si="22"/>
        <v>1430.0543078896385</v>
      </c>
      <c r="AS61" s="1">
        <f t="shared" si="22"/>
        <v>4499.0702120698261</v>
      </c>
      <c r="AT61" s="1">
        <f t="shared" si="22"/>
        <v>1502.9929731239943</v>
      </c>
      <c r="AU61" s="1">
        <f t="shared" si="22"/>
        <v>1443.267075633174</v>
      </c>
      <c r="AV61" s="1">
        <f t="shared" si="22"/>
        <v>3697.0346496045199</v>
      </c>
      <c r="AW61" s="1">
        <f t="shared" si="22"/>
        <v>1252.6650363410758</v>
      </c>
      <c r="AX61" s="1">
        <f t="shared" si="22"/>
        <v>3.6097167213964001</v>
      </c>
      <c r="AY61" s="1">
        <f t="shared" si="22"/>
        <v>353.36137955200621</v>
      </c>
      <c r="AZ61" s="1">
        <f t="shared" si="22"/>
        <v>74069.01012136029</v>
      </c>
      <c r="BA61" s="1">
        <f t="shared" si="22"/>
        <v>66003.282213077706</v>
      </c>
      <c r="BB61" s="1">
        <f t="shared" si="22"/>
        <v>8065.7279082825344</v>
      </c>
      <c r="BC61" s="1">
        <f t="shared" si="22"/>
        <v>31.648459035710452</v>
      </c>
      <c r="BD61" s="1">
        <f t="shared" si="22"/>
        <v>6.0128542180482167</v>
      </c>
      <c r="BE61" s="1">
        <f t="shared" si="22"/>
        <v>11867.868008575148</v>
      </c>
      <c r="BF61" s="1">
        <f t="shared" si="22"/>
        <v>908.94127296711588</v>
      </c>
      <c r="BG61" s="1">
        <f t="shared" si="22"/>
        <v>8435.3276502513327</v>
      </c>
      <c r="BH61" s="1">
        <f t="shared" si="22"/>
        <v>2112.4102911308551</v>
      </c>
      <c r="BI61" s="1">
        <f t="shared" si="22"/>
        <v>1082.386667516872</v>
      </c>
      <c r="BJ61" s="1">
        <f t="shared" si="22"/>
        <v>21079.717873204019</v>
      </c>
      <c r="BK61" s="1">
        <f t="shared" si="22"/>
        <v>2363.4177919951749</v>
      </c>
      <c r="BL61" s="1">
        <f t="shared" si="22"/>
        <v>2767.4330109775397</v>
      </c>
      <c r="BM61" s="1">
        <f t="shared" si="22"/>
        <v>7935.9426974734715</v>
      </c>
      <c r="BN61" s="1">
        <f t="shared" si="22"/>
        <v>92.608288861810593</v>
      </c>
      <c r="BO61" s="1">
        <f t="shared" si="22"/>
        <v>294885.98961125704</v>
      </c>
      <c r="BP61" s="1">
        <f t="shared" si="22"/>
        <v>45.884768256264486</v>
      </c>
      <c r="BQ61" s="1">
        <f t="shared" si="22"/>
        <v>6056.1737101744829</v>
      </c>
      <c r="BR61" s="1">
        <f t="shared" si="22"/>
        <v>44.143031245340566</v>
      </c>
      <c r="BS61" s="1">
        <f t="shared" si="22"/>
        <v>1266.9115300401284</v>
      </c>
      <c r="BT61" s="1">
        <f t="shared" si="22"/>
        <v>0</v>
      </c>
      <c r="BU61" s="1">
        <f t="shared" si="22"/>
        <v>42.297044351736297</v>
      </c>
      <c r="BV61" s="1">
        <f t="shared" ref="BV61:BW61" si="23">SUM(BV3:BV56)</f>
        <v>32203.241024794537</v>
      </c>
      <c r="BW61" s="1">
        <f t="shared" si="23"/>
        <v>2383.3706335356192</v>
      </c>
      <c r="BX61" s="1"/>
      <c r="BY61" s="66">
        <f t="shared" si="10"/>
        <v>-1.0493301473105067E-3</v>
      </c>
      <c r="BZ61" s="66">
        <f t="shared" si="11"/>
        <v>-7.3149573881953265E-4</v>
      </c>
      <c r="CA61" s="66">
        <f t="shared" si="12"/>
        <v>-7.3324524813495127E-4</v>
      </c>
      <c r="CB61" s="66">
        <f t="shared" si="13"/>
        <v>1.057373430021708E-2</v>
      </c>
      <c r="CC61" s="66">
        <f t="shared" si="14"/>
        <v>-6.4108597938527395E-4</v>
      </c>
      <c r="CD61" s="66">
        <f t="shared" si="15"/>
        <v>-3.3619240492745633E-4</v>
      </c>
      <c r="CE61" s="66">
        <f t="shared" si="16"/>
        <v>-1.3360661972914968E-3</v>
      </c>
      <c r="CF61" s="66">
        <f t="shared" si="20"/>
        <v>8.5140163991591731</v>
      </c>
      <c r="CG61" s="90"/>
      <c r="CH61" s="90"/>
      <c r="CI61" s="90"/>
    </row>
    <row r="62" spans="1:87" x14ac:dyDescent="0.25">
      <c r="A62" s="90" t="s">
        <v>216</v>
      </c>
      <c r="B62" s="1">
        <f>SUM(B2:B54)</f>
        <v>308099.76325562992</v>
      </c>
      <c r="C62" s="1">
        <f t="shared" ref="C62:I62" si="24">SUM(C2:C54)</f>
        <v>28077.528072620007</v>
      </c>
      <c r="D62" s="1">
        <f t="shared" si="24"/>
        <v>383459.07887352008</v>
      </c>
      <c r="E62" s="1">
        <f t="shared" si="24"/>
        <v>73294.018642439973</v>
      </c>
      <c r="F62" s="1">
        <f t="shared" si="24"/>
        <v>66045.623136070004</v>
      </c>
      <c r="G62" s="1">
        <f t="shared" si="24"/>
        <v>294985.16138208</v>
      </c>
      <c r="H62" s="1">
        <f t="shared" si="24"/>
        <v>32246.324248610006</v>
      </c>
      <c r="I62" s="1">
        <f t="shared" si="24"/>
        <v>1850.0801341700003</v>
      </c>
      <c r="J62" s="90"/>
      <c r="K62" s="90"/>
      <c r="L62" s="1">
        <f>SUM(L2:L54)</f>
        <v>0.68349188122096749</v>
      </c>
      <c r="M62" s="1">
        <f t="shared" ref="M62:BU62" si="25">SUM(M2:M54)</f>
        <v>29.453530692423367</v>
      </c>
      <c r="N62" s="1">
        <f t="shared" si="25"/>
        <v>27.922118135449633</v>
      </c>
      <c r="O62" s="1">
        <f t="shared" si="25"/>
        <v>27.872457312493125</v>
      </c>
      <c r="P62" s="1">
        <f t="shared" si="25"/>
        <v>12.91066138179117</v>
      </c>
      <c r="Q62" s="1">
        <f t="shared" si="25"/>
        <v>20.383818355005037</v>
      </c>
      <c r="R62" s="1">
        <f t="shared" si="25"/>
        <v>384.30912378798888</v>
      </c>
      <c r="S62" s="1">
        <f t="shared" si="25"/>
        <v>97150.19764253257</v>
      </c>
      <c r="T62" s="1">
        <f t="shared" si="25"/>
        <v>307776.46488566656</v>
      </c>
      <c r="U62" s="1">
        <f t="shared" si="25"/>
        <v>656.39935891843879</v>
      </c>
      <c r="V62" s="1">
        <f t="shared" si="25"/>
        <v>10318.975825642574</v>
      </c>
      <c r="W62" s="1">
        <f t="shared" si="25"/>
        <v>298.73415287075824</v>
      </c>
      <c r="X62" s="1">
        <f t="shared" si="25"/>
        <v>96.010044074856594</v>
      </c>
      <c r="Y62" s="1">
        <f t="shared" si="25"/>
        <v>0.3932255751103958</v>
      </c>
      <c r="Z62" s="1">
        <f t="shared" si="25"/>
        <v>17601.692736251985</v>
      </c>
      <c r="AA62" s="1">
        <f t="shared" si="25"/>
        <v>17601.692736251985</v>
      </c>
      <c r="AB62" s="1">
        <f t="shared" si="25"/>
        <v>1849.8870215812333</v>
      </c>
      <c r="AC62" s="1">
        <f t="shared" si="25"/>
        <v>0</v>
      </c>
      <c r="AD62" s="1">
        <f t="shared" si="25"/>
        <v>296.3165930481091</v>
      </c>
      <c r="AE62" s="1">
        <f t="shared" si="25"/>
        <v>0.3745032073400259</v>
      </c>
      <c r="AF62" s="1">
        <f t="shared" si="25"/>
        <v>585.03854852345603</v>
      </c>
      <c r="AG62" s="1">
        <f t="shared" si="25"/>
        <v>6.0479410636455029</v>
      </c>
      <c r="AH62" s="1">
        <f t="shared" si="25"/>
        <v>589.68523188796826</v>
      </c>
      <c r="AI62" s="1">
        <f t="shared" si="25"/>
        <v>3.644553524655521</v>
      </c>
      <c r="AJ62" s="1">
        <f t="shared" si="25"/>
        <v>28056.9894804783</v>
      </c>
      <c r="AK62" s="1">
        <f t="shared" si="25"/>
        <v>0</v>
      </c>
      <c r="AL62" s="1">
        <f t="shared" si="25"/>
        <v>42577.105353305502</v>
      </c>
      <c r="AM62" s="1">
        <f t="shared" si="25"/>
        <v>344860.11480805429</v>
      </c>
      <c r="AN62" s="1">
        <f t="shared" si="25"/>
        <v>38317.794518027877</v>
      </c>
      <c r="AO62" s="1">
        <f t="shared" si="25"/>
        <v>383177.90932608186</v>
      </c>
      <c r="AP62" s="1">
        <f t="shared" si="25"/>
        <v>2.7942006016868034E-3</v>
      </c>
      <c r="AQ62" s="1">
        <f t="shared" si="25"/>
        <v>1057.7686861443285</v>
      </c>
      <c r="AR62" s="1">
        <f t="shared" si="25"/>
        <v>1430.0543078896385</v>
      </c>
      <c r="AS62" s="1">
        <f t="shared" si="25"/>
        <v>4499.0702120698261</v>
      </c>
      <c r="AT62" s="1">
        <f t="shared" si="25"/>
        <v>1502.9929731239943</v>
      </c>
      <c r="AU62" s="1">
        <f t="shared" si="25"/>
        <v>1443.267075633174</v>
      </c>
      <c r="AV62" s="1">
        <f t="shared" si="25"/>
        <v>3697.0346496045199</v>
      </c>
      <c r="AW62" s="1">
        <f t="shared" si="25"/>
        <v>1252.6650363410758</v>
      </c>
      <c r="AX62" s="1">
        <f t="shared" si="25"/>
        <v>3.6097167213964001</v>
      </c>
      <c r="AY62" s="1">
        <f t="shared" si="25"/>
        <v>353.36137955200621</v>
      </c>
      <c r="AZ62" s="1">
        <f t="shared" si="25"/>
        <v>74069.01012136029</v>
      </c>
      <c r="BA62" s="1">
        <f t="shared" si="25"/>
        <v>66003.282213077706</v>
      </c>
      <c r="BB62" s="1">
        <f t="shared" si="25"/>
        <v>8065.7279082825344</v>
      </c>
      <c r="BC62" s="1">
        <f t="shared" si="25"/>
        <v>31.648459035710452</v>
      </c>
      <c r="BD62" s="1">
        <f t="shared" si="25"/>
        <v>6.0128542180482167</v>
      </c>
      <c r="BE62" s="1">
        <f t="shared" si="25"/>
        <v>11867.868008575148</v>
      </c>
      <c r="BF62" s="1">
        <f t="shared" si="25"/>
        <v>908.94127296711588</v>
      </c>
      <c r="BG62" s="1">
        <f t="shared" si="25"/>
        <v>8435.3276502513327</v>
      </c>
      <c r="BH62" s="1">
        <f t="shared" si="25"/>
        <v>2112.4102911308551</v>
      </c>
      <c r="BI62" s="1">
        <f t="shared" si="25"/>
        <v>1082.386667516872</v>
      </c>
      <c r="BJ62" s="1">
        <f t="shared" si="25"/>
        <v>21079.717873204019</v>
      </c>
      <c r="BK62" s="1">
        <f t="shared" si="25"/>
        <v>2363.4177919951749</v>
      </c>
      <c r="BL62" s="1">
        <f t="shared" si="25"/>
        <v>2767.4330109775397</v>
      </c>
      <c r="BM62" s="1">
        <f t="shared" si="25"/>
        <v>7935.9426974734715</v>
      </c>
      <c r="BN62" s="1">
        <f t="shared" si="25"/>
        <v>92.608288861810593</v>
      </c>
      <c r="BO62" s="1">
        <f t="shared" si="25"/>
        <v>294885.98961125704</v>
      </c>
      <c r="BP62" s="1">
        <f t="shared" si="25"/>
        <v>45.884768256264486</v>
      </c>
      <c r="BQ62" s="1">
        <f t="shared" si="25"/>
        <v>6056.1737101744829</v>
      </c>
      <c r="BR62" s="1">
        <f t="shared" si="25"/>
        <v>44.143031245340566</v>
      </c>
      <c r="BS62" s="1">
        <f t="shared" si="25"/>
        <v>1266.9115300401284</v>
      </c>
      <c r="BT62" s="1">
        <f t="shared" si="25"/>
        <v>0</v>
      </c>
      <c r="BU62" s="1">
        <f t="shared" si="25"/>
        <v>42.297044351736297</v>
      </c>
      <c r="BV62" s="1">
        <f>SUM(BV2:BV54)</f>
        <v>32203.241024794537</v>
      </c>
      <c r="BW62" s="1">
        <f>SUM(BW2:BW54)</f>
        <v>2383.3706335356192</v>
      </c>
      <c r="BX62" s="73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</row>
    <row r="63" spans="1:87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254331.80907337004</v>
      </c>
      <c r="C63" s="73">
        <f t="shared" ref="C63:I63" si="26">+C3+C5+C8+C9+C11+C12+C14+C15+C16+C17+C18+C19+C20+C21+C22+C23+C24+C25+C26+C28+C30+C31+C33+C34+C35+C36+C37+C39+C40+C41+C42+C43+C44+C46+C47+C49+C50+C10</f>
        <v>23930.836606240002</v>
      </c>
      <c r="D63" s="73">
        <f t="shared" si="26"/>
        <v>330038.21800731006</v>
      </c>
      <c r="E63" s="73">
        <f t="shared" si="26"/>
        <v>59958.283777049997</v>
      </c>
      <c r="F63" s="73">
        <f t="shared" si="26"/>
        <v>54736.008821529991</v>
      </c>
      <c r="G63" s="73">
        <f t="shared" si="26"/>
        <v>259777.08059179</v>
      </c>
      <c r="H63" s="73">
        <f t="shared" si="26"/>
        <v>25971.677823709997</v>
      </c>
      <c r="I63" s="73">
        <f t="shared" si="26"/>
        <v>1505.5088667600003</v>
      </c>
      <c r="J63" s="90"/>
      <c r="K63" s="90"/>
      <c r="L63" s="73">
        <f t="shared" ref="L63:BT63" si="27">+L3+L5+L8+L9+L11+L12+L14+L15+L16+L17+L18+L19+L20+L21+L22+L23+L24+L25+L26+L28+L30+L31+L33+L34+L35+L36+L37+L39+L40+L41+L42+L43+L44+L46+L47+L49+L50+L10</f>
        <v>0.68349188122096749</v>
      </c>
      <c r="M63" s="73">
        <f t="shared" si="27"/>
        <v>23.251390471111808</v>
      </c>
      <c r="N63" s="73">
        <f t="shared" si="27"/>
        <v>22.635928953441635</v>
      </c>
      <c r="O63" s="73">
        <f t="shared" si="27"/>
        <v>22.586268130485127</v>
      </c>
      <c r="P63" s="73">
        <f t="shared" si="27"/>
        <v>10.682272930050441</v>
      </c>
      <c r="Q63" s="73">
        <f t="shared" si="27"/>
        <v>15.953516864080841</v>
      </c>
      <c r="R63" s="73">
        <f t="shared" si="27"/>
        <v>351.54804116307525</v>
      </c>
      <c r="S63" s="73">
        <f t="shared" si="27"/>
        <v>78947.020805045744</v>
      </c>
      <c r="T63" s="73">
        <f t="shared" si="27"/>
        <v>254128.89195591689</v>
      </c>
      <c r="U63" s="73">
        <f t="shared" si="27"/>
        <v>568.82071093905665</v>
      </c>
      <c r="V63" s="73">
        <f t="shared" si="27"/>
        <v>8361.5969775004905</v>
      </c>
      <c r="W63" s="73">
        <f t="shared" si="27"/>
        <v>213.52483487024989</v>
      </c>
      <c r="X63" s="73">
        <f t="shared" si="27"/>
        <v>79.7667972199324</v>
      </c>
      <c r="Y63" s="73">
        <f t="shared" si="27"/>
        <v>0.3932255751103958</v>
      </c>
      <c r="Z63" s="73">
        <f t="shared" si="27"/>
        <v>14137.299581235899</v>
      </c>
      <c r="AA63" s="73">
        <f t="shared" si="27"/>
        <v>14137.299581235899</v>
      </c>
      <c r="AB63" s="73">
        <f t="shared" si="27"/>
        <v>1505.3509205073685</v>
      </c>
      <c r="AC63" s="73">
        <f t="shared" si="27"/>
        <v>0</v>
      </c>
      <c r="AD63" s="73">
        <f t="shared" si="27"/>
        <v>239.16430438008945</v>
      </c>
      <c r="AE63" s="73">
        <f t="shared" si="27"/>
        <v>0.3745032073400259</v>
      </c>
      <c r="AF63" s="73">
        <f t="shared" si="27"/>
        <v>458.12265628750902</v>
      </c>
      <c r="AG63" s="73">
        <f t="shared" si="27"/>
        <v>4.9103189829452267</v>
      </c>
      <c r="AH63" s="73">
        <f t="shared" si="27"/>
        <v>459.7367782164435</v>
      </c>
      <c r="AI63" s="73">
        <f t="shared" si="27"/>
        <v>2.876709008361511</v>
      </c>
      <c r="AJ63" s="73">
        <f t="shared" si="27"/>
        <v>23916.251045010406</v>
      </c>
      <c r="AK63" s="73">
        <f t="shared" si="27"/>
        <v>0</v>
      </c>
      <c r="AL63" s="73">
        <f t="shared" si="27"/>
        <v>34349.786455579022</v>
      </c>
      <c r="AM63" s="73">
        <f t="shared" si="27"/>
        <v>296828.91780309257</v>
      </c>
      <c r="AN63" s="73">
        <f t="shared" si="27"/>
        <v>32980.993040979789</v>
      </c>
      <c r="AO63" s="73">
        <f t="shared" si="27"/>
        <v>329809.910844072</v>
      </c>
      <c r="AP63" s="73">
        <f t="shared" si="27"/>
        <v>2.7942006016868034E-3</v>
      </c>
      <c r="AQ63" s="73">
        <f t="shared" si="27"/>
        <v>857.77140783191385</v>
      </c>
      <c r="AR63" s="73">
        <f t="shared" si="27"/>
        <v>1091.2948814113981</v>
      </c>
      <c r="AS63" s="73">
        <f t="shared" si="27"/>
        <v>3698.1949853193341</v>
      </c>
      <c r="AT63" s="73">
        <f t="shared" si="27"/>
        <v>1266.6803572458336</v>
      </c>
      <c r="AU63" s="73">
        <f t="shared" si="27"/>
        <v>1255.2632034660166</v>
      </c>
      <c r="AV63" s="73">
        <f t="shared" si="27"/>
        <v>3089.9608160069602</v>
      </c>
      <c r="AW63" s="73">
        <f t="shared" si="27"/>
        <v>1018.2150804020023</v>
      </c>
      <c r="AX63" s="73">
        <f t="shared" si="27"/>
        <v>3.6097167213964001</v>
      </c>
      <c r="AY63" s="73">
        <f t="shared" si="27"/>
        <v>290.72326936942761</v>
      </c>
      <c r="AZ63" s="73">
        <f t="shared" si="27"/>
        <v>60449.30583514856</v>
      </c>
      <c r="BA63" s="73">
        <f t="shared" si="27"/>
        <v>54705.477883424915</v>
      </c>
      <c r="BB63" s="73">
        <f t="shared" si="27"/>
        <v>5743.8279517236533</v>
      </c>
      <c r="BC63" s="73">
        <f t="shared" si="27"/>
        <v>31.409320037855171</v>
      </c>
      <c r="BD63" s="73">
        <f t="shared" si="27"/>
        <v>4.5885610726872308</v>
      </c>
      <c r="BE63" s="73">
        <f t="shared" si="27"/>
        <v>8815.4222154506588</v>
      </c>
      <c r="BF63" s="73">
        <f t="shared" si="27"/>
        <v>720.38890566313353</v>
      </c>
      <c r="BG63" s="73">
        <f t="shared" si="27"/>
        <v>7319.2234504099551</v>
      </c>
      <c r="BH63" s="73">
        <f t="shared" si="27"/>
        <v>1827.9910489442266</v>
      </c>
      <c r="BI63" s="73">
        <f t="shared" si="27"/>
        <v>938.42164751093731</v>
      </c>
      <c r="BJ63" s="73">
        <f t="shared" si="27"/>
        <v>18290.999544366347</v>
      </c>
      <c r="BK63" s="73">
        <f t="shared" si="27"/>
        <v>1934.4968653819269</v>
      </c>
      <c r="BL63" s="73">
        <f t="shared" si="27"/>
        <v>2181.1838247663027</v>
      </c>
      <c r="BM63" s="73">
        <f t="shared" si="27"/>
        <v>6488.7587500960053</v>
      </c>
      <c r="BN63" s="73">
        <f t="shared" si="27"/>
        <v>71.34329048376965</v>
      </c>
      <c r="BO63" s="73">
        <f t="shared" si="27"/>
        <v>259683.05800288563</v>
      </c>
      <c r="BP63" s="73">
        <f t="shared" si="27"/>
        <v>37.997527380456027</v>
      </c>
      <c r="BQ63" s="73">
        <f t="shared" si="27"/>
        <v>5284.0834772456683</v>
      </c>
      <c r="BR63" s="73">
        <f t="shared" si="27"/>
        <v>34.456304026604528</v>
      </c>
      <c r="BS63" s="73">
        <f t="shared" si="27"/>
        <v>983.88076682357826</v>
      </c>
      <c r="BT63" s="73">
        <f t="shared" si="27"/>
        <v>0</v>
      </c>
      <c r="BU63" s="73">
        <f>+BU3+BU5+BU8+BU9+BU11+BU12+BU14+BU15+BU16+BU17+BU18+BU19+BU20+BU21+BU22+BU23+BU24+BU25+BU26+BU28+BU30+BU31+BU33+BU34+BU35+BU36+BU37+BU39+BU40+BU41+BU42+BU43+BU44+BU46+BU47+BU49+BU50+BU10</f>
        <v>35.604336527205476</v>
      </c>
      <c r="BV63" s="73">
        <f>+BV3+BV5+BV8+BV9+BV11+BV12+BV14+BV15+BV16+BV17+BV18+BV19+BV20+BV21+BV22+BV23+BV24+BV25+BV26+BV28+BV30+BV31+BV33+BV34+BV35+BV36+BV37+BV39+BV40+BV41+BV42+BV43+BV44+BV46+BV47+BV49+BV50+BV10</f>
        <v>25944.150990065344</v>
      </c>
      <c r="BW63" s="73">
        <f>+BW3+BW5+BW8+BW9+BW11+BW12+BW14+BW15+BW16+BW17+BW18+BW19+BW20+BW21+BW22+BW23+BW24+BW25+BW26+BW28+BW30+BW31+BW33+BW34+BW35+BW36+BW37+BW39+BW40+BW41+BW42+BW43+BW44+BW46+BW47+BW49+BW50+BW10</f>
        <v>1859.0599474634053</v>
      </c>
      <c r="BX63" s="73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</row>
    <row r="64" spans="1:87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73"/>
      <c r="O64" s="73"/>
      <c r="Q64" s="73"/>
      <c r="R64" s="73"/>
      <c r="S64" s="73"/>
      <c r="T64" s="73"/>
      <c r="U64" s="73"/>
      <c r="V64" s="73"/>
      <c r="W64" s="73"/>
      <c r="X64" s="73"/>
      <c r="Z64" s="73"/>
      <c r="AA64" s="73"/>
      <c r="AB64" s="73"/>
      <c r="AC64" s="73"/>
      <c r="AD64" s="73"/>
      <c r="AE64" s="73"/>
      <c r="AG64" s="73"/>
      <c r="AH64" s="73"/>
      <c r="AI64" s="73"/>
      <c r="AJ64" s="73"/>
      <c r="AK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U64" s="73"/>
      <c r="BV64" s="73"/>
      <c r="BW64" s="73"/>
      <c r="BX64" s="73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workbookViewId="0">
      <selection activeCell="F1" sqref="F1"/>
    </sheetView>
  </sheetViews>
  <sheetFormatPr defaultRowHeight="15" x14ac:dyDescent="0.25"/>
  <cols>
    <col min="1" max="1" width="20.28515625" customWidth="1"/>
    <col min="2" max="2" width="10.85546875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10" max="10" width="9.140625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  <col min="21" max="21" width="10.140625" bestFit="1" customWidth="1"/>
  </cols>
  <sheetData>
    <row r="1" spans="1:28" s="20" customFormat="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81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20" customFormat="1" x14ac:dyDescent="0.25">
      <c r="A2" s="6" t="s">
        <v>507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x14ac:dyDescent="0.25">
      <c r="A3" s="2" t="s">
        <v>217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2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 x14ac:dyDescent="0.25">
      <c r="A4" s="2" t="s">
        <v>218</v>
      </c>
      <c r="B4" s="2" t="s">
        <v>53</v>
      </c>
      <c r="C4" s="2" t="s">
        <v>81</v>
      </c>
      <c r="D4" s="2" t="s">
        <v>160</v>
      </c>
      <c r="E4" s="2" t="s">
        <v>161</v>
      </c>
      <c r="F4" s="2" t="s">
        <v>162</v>
      </c>
      <c r="G4" s="2" t="s">
        <v>139</v>
      </c>
      <c r="H4" s="2" t="s">
        <v>163</v>
      </c>
      <c r="I4" s="90"/>
      <c r="J4" s="90"/>
      <c r="K4" s="90"/>
      <c r="L4" s="2"/>
      <c r="M4" s="2"/>
      <c r="N4" s="2"/>
      <c r="O4" s="2"/>
      <c r="P4" s="2"/>
      <c r="Q4" s="2"/>
      <c r="R4" s="2"/>
      <c r="S4" s="2"/>
      <c r="T4" s="90"/>
      <c r="U4" s="90"/>
      <c r="V4" s="90"/>
      <c r="W4" s="90"/>
      <c r="X4" s="90"/>
      <c r="Y4" s="90"/>
      <c r="Z4" s="90"/>
      <c r="AA4" s="90"/>
      <c r="AB4" s="90"/>
    </row>
    <row r="5" spans="1:28" x14ac:dyDescent="0.25">
      <c r="A5" s="2" t="s">
        <v>219</v>
      </c>
      <c r="B5" s="73"/>
      <c r="C5" s="73"/>
      <c r="D5" s="73"/>
      <c r="E5" s="73">
        <f>afdust!BA62</f>
        <v>5780587.9918715665</v>
      </c>
      <c r="F5" s="73">
        <f>afdust!BB62</f>
        <v>809683.94626851461</v>
      </c>
      <c r="G5" s="73"/>
      <c r="H5" s="73"/>
      <c r="I5" s="90"/>
      <c r="J5" s="90"/>
      <c r="K5" s="90"/>
      <c r="L5" s="2"/>
      <c r="M5" s="90"/>
      <c r="N5" s="90"/>
      <c r="O5" s="90"/>
      <c r="P5" s="73"/>
      <c r="Q5" s="73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</row>
    <row r="6" spans="1:28" s="72" customFormat="1" x14ac:dyDescent="0.25">
      <c r="A6" s="2" t="s">
        <v>220</v>
      </c>
      <c r="B6" s="73">
        <f>airports!B62</f>
        <v>570574.24019892991</v>
      </c>
      <c r="C6" s="73">
        <f>airports!C62</f>
        <v>0</v>
      </c>
      <c r="D6" s="73">
        <f>airports!D62</f>
        <v>164925.94694713101</v>
      </c>
      <c r="E6" s="73">
        <f>airports!E62</f>
        <v>10685.874551629498</v>
      </c>
      <c r="F6" s="73">
        <f>airports!F62</f>
        <v>9372.6727837573035</v>
      </c>
      <c r="G6" s="73">
        <f>airports!G62</f>
        <v>20039.055331365205</v>
      </c>
      <c r="H6" s="73">
        <f>airports!H62</f>
        <v>63302.474351180004</v>
      </c>
      <c r="I6" s="90"/>
      <c r="J6" s="90"/>
      <c r="K6" s="90"/>
      <c r="L6" s="2"/>
      <c r="M6" s="73"/>
      <c r="N6" s="73"/>
      <c r="O6" s="73"/>
      <c r="P6" s="73"/>
      <c r="Q6" s="73"/>
      <c r="R6" s="73"/>
      <c r="S6" s="73"/>
      <c r="T6" s="90"/>
      <c r="U6" s="90"/>
      <c r="V6" s="90"/>
      <c r="W6" s="90"/>
      <c r="X6" s="90"/>
      <c r="Y6" s="90"/>
      <c r="Z6" s="90"/>
      <c r="AA6" s="90"/>
      <c r="AB6" s="90"/>
    </row>
    <row r="7" spans="1:28" s="21" customFormat="1" x14ac:dyDescent="0.25">
      <c r="A7" s="2" t="s">
        <v>221</v>
      </c>
      <c r="B7" s="73">
        <f>+'cmv_c1c2 12'!B62</f>
        <v>25299.013500150893</v>
      </c>
      <c r="C7" s="73">
        <f>'cmv_c1c2 12'!AO62</f>
        <v>50.263270618554202</v>
      </c>
      <c r="D7" s="73">
        <f>+'cmv_c1c2 12'!D62</f>
        <v>97144.62959672384</v>
      </c>
      <c r="E7" s="73">
        <f>+'cmv_c1c2 12'!E62</f>
        <v>2694.5144765205</v>
      </c>
      <c r="F7" s="73">
        <f>+'cmv_c1c2 12'!F62</f>
        <v>2611.4868718548005</v>
      </c>
      <c r="G7" s="73">
        <f>+'cmv_c1c2 12'!G62</f>
        <v>374.37941076365905</v>
      </c>
      <c r="H7" s="73">
        <f>+'cmv_c1c2 12'!H62</f>
        <v>3779.4379259948</v>
      </c>
      <c r="I7" s="90"/>
      <c r="J7" s="90"/>
      <c r="K7" s="90"/>
      <c r="L7" s="2"/>
      <c r="M7" s="73"/>
      <c r="N7" s="73"/>
      <c r="O7" s="73"/>
      <c r="P7" s="73"/>
      <c r="Q7" s="73"/>
      <c r="R7" s="73"/>
      <c r="S7" s="73"/>
      <c r="T7" s="90"/>
      <c r="U7" s="90"/>
      <c r="V7" s="90"/>
      <c r="W7" s="90"/>
      <c r="X7" s="90"/>
      <c r="Y7" s="90"/>
      <c r="Z7" s="90"/>
      <c r="AA7" s="90"/>
      <c r="AB7" s="90"/>
    </row>
    <row r="8" spans="1:28" x14ac:dyDescent="0.25">
      <c r="A8" s="2" t="s">
        <v>222</v>
      </c>
      <c r="B8" s="73">
        <f>'cmv_c3 12'!B62</f>
        <v>21045.181686706001</v>
      </c>
      <c r="C8" s="73">
        <f>'cmv_c3 12'!AO62</f>
        <v>58.975603223772318</v>
      </c>
      <c r="D8" s="73">
        <f>'cmv_c3 12'!D62</f>
        <v>112189.91968186801</v>
      </c>
      <c r="E8" s="73">
        <f>'cmv_c3 12'!E62</f>
        <v>3330.5944941633002</v>
      </c>
      <c r="F8" s="73">
        <f>'cmv_c3 12'!F62</f>
        <v>3064.1458910295005</v>
      </c>
      <c r="G8" s="73">
        <f>'cmv_c3 12'!G62</f>
        <v>6811.6782360346997</v>
      </c>
      <c r="H8" s="73">
        <f>'cmv_c3 12'!H62</f>
        <v>13167.073089570702</v>
      </c>
      <c r="I8" s="90"/>
      <c r="J8" s="90"/>
      <c r="K8" s="90"/>
      <c r="L8" s="2"/>
      <c r="M8" s="73"/>
      <c r="N8" s="73"/>
      <c r="O8" s="73"/>
      <c r="P8" s="73"/>
      <c r="Q8" s="73"/>
      <c r="R8" s="73"/>
      <c r="S8" s="73"/>
      <c r="T8" s="90"/>
      <c r="U8" s="90"/>
      <c r="V8" s="90"/>
      <c r="W8" s="90"/>
      <c r="X8" s="90"/>
      <c r="Y8" s="90"/>
      <c r="Z8" s="90"/>
      <c r="AA8" s="90"/>
      <c r="AB8" s="90"/>
    </row>
    <row r="9" spans="1:28" s="72" customFormat="1" x14ac:dyDescent="0.25">
      <c r="A9" s="2" t="s">
        <v>223</v>
      </c>
      <c r="B9" s="73"/>
      <c r="C9" s="73">
        <f>fertilizer!B62</f>
        <v>1636229.2889629332</v>
      </c>
      <c r="D9" s="73"/>
      <c r="E9" s="73"/>
      <c r="F9" s="73"/>
      <c r="G9" s="73"/>
      <c r="H9" s="73"/>
      <c r="I9" s="90"/>
      <c r="J9" s="90"/>
      <c r="K9" s="90"/>
      <c r="L9" s="2"/>
      <c r="M9" s="73"/>
      <c r="N9" s="73"/>
      <c r="O9" s="73"/>
      <c r="P9" s="73"/>
      <c r="Q9" s="73"/>
      <c r="R9" s="73"/>
      <c r="S9" s="73"/>
      <c r="T9" s="90"/>
      <c r="U9" s="90"/>
      <c r="V9" s="90"/>
      <c r="W9" s="90"/>
      <c r="X9" s="90"/>
      <c r="Y9" s="90"/>
      <c r="Z9" s="90"/>
      <c r="AA9" s="90"/>
      <c r="AB9" s="90"/>
    </row>
    <row r="10" spans="1:28" s="72" customFormat="1" x14ac:dyDescent="0.25">
      <c r="A10" s="2" t="s">
        <v>224</v>
      </c>
      <c r="B10" s="73"/>
      <c r="C10" s="73">
        <f>livestock!B62</f>
        <v>2741400.9646121096</v>
      </c>
      <c r="D10" s="73"/>
      <c r="E10" s="73"/>
      <c r="F10" s="73"/>
      <c r="G10" s="73"/>
      <c r="H10" s="73">
        <f>livestock!C62</f>
        <v>239798.86141909103</v>
      </c>
      <c r="I10" s="90"/>
      <c r="J10" s="90"/>
      <c r="K10" s="90"/>
      <c r="L10" s="2"/>
      <c r="M10" s="73"/>
      <c r="N10" s="73"/>
      <c r="O10" s="73"/>
      <c r="P10" s="73"/>
      <c r="Q10" s="73"/>
      <c r="R10" s="73"/>
      <c r="S10" s="73"/>
      <c r="T10" s="90"/>
      <c r="U10" s="90"/>
      <c r="V10" s="90"/>
      <c r="W10" s="90"/>
      <c r="X10" s="90"/>
      <c r="Y10" s="90"/>
      <c r="Z10" s="90"/>
      <c r="AA10" s="90"/>
      <c r="AB10" s="90"/>
    </row>
    <row r="11" spans="1:28" s="21" customFormat="1" x14ac:dyDescent="0.25">
      <c r="A11" s="2" t="s">
        <v>225</v>
      </c>
      <c r="B11" s="73">
        <f>+nonpt!B62</f>
        <v>1939962.0479759995</v>
      </c>
      <c r="C11" s="73">
        <f>+nonpt!C62</f>
        <v>104042.81524987597</v>
      </c>
      <c r="D11" s="73">
        <f>+nonpt!D62</f>
        <v>712933.49816245981</v>
      </c>
      <c r="E11" s="73">
        <f>+nonpt!E62</f>
        <v>581502.50229824008</v>
      </c>
      <c r="F11" s="73">
        <f>+nonpt!F62</f>
        <v>492884.37590101012</v>
      </c>
      <c r="G11" s="73">
        <f>+nonpt!G62</f>
        <v>123627.57553841699</v>
      </c>
      <c r="H11" s="73">
        <f>+nonpt!H62</f>
        <v>735427.01718153001</v>
      </c>
      <c r="I11" s="90"/>
      <c r="J11" s="90"/>
      <c r="K11" s="90"/>
      <c r="L11" s="2"/>
      <c r="M11" s="73"/>
      <c r="N11" s="73"/>
      <c r="O11" s="73"/>
      <c r="P11" s="73"/>
      <c r="Q11" s="73"/>
      <c r="R11" s="73"/>
      <c r="S11" s="73"/>
      <c r="T11" s="90"/>
      <c r="U11" s="90"/>
      <c r="V11" s="90"/>
      <c r="W11" s="90"/>
      <c r="X11" s="90"/>
      <c r="Y11" s="90"/>
      <c r="Z11" s="90"/>
      <c r="AA11" s="90"/>
      <c r="AB11" s="90"/>
    </row>
    <row r="12" spans="1:28" x14ac:dyDescent="0.25">
      <c r="A12" s="2" t="s">
        <v>226</v>
      </c>
      <c r="B12" s="73">
        <f>+nonroad!B62</f>
        <v>11602438.4732207</v>
      </c>
      <c r="C12" s="73">
        <f>+nonroad!C62</f>
        <v>2249.2153550229996</v>
      </c>
      <c r="D12" s="73">
        <f>+nonroad!D62</f>
        <v>565879.32786126994</v>
      </c>
      <c r="E12" s="73">
        <f>+nonroad!E62</f>
        <v>53183.652424675005</v>
      </c>
      <c r="F12" s="73">
        <f>+nonroad!F62</f>
        <v>49329.108057434016</v>
      </c>
      <c r="G12" s="73">
        <f>+nonroad!G62</f>
        <v>1126.7251131983999</v>
      </c>
      <c r="H12" s="73">
        <f>+nonroad!H62</f>
        <v>827538.60333997977</v>
      </c>
      <c r="I12" s="90"/>
      <c r="J12" s="90"/>
      <c r="K12" s="90"/>
      <c r="L12" s="2"/>
      <c r="M12" s="73"/>
      <c r="N12" s="73"/>
      <c r="O12" s="73"/>
      <c r="P12" s="73"/>
      <c r="Q12" s="73"/>
      <c r="R12" s="73"/>
      <c r="S12" s="73"/>
      <c r="T12" s="90"/>
      <c r="U12" s="90"/>
      <c r="V12" s="90"/>
      <c r="W12" s="90"/>
      <c r="X12" s="90"/>
      <c r="Y12" s="90"/>
      <c r="Z12" s="90"/>
      <c r="AA12" s="90"/>
      <c r="AB12" s="90"/>
    </row>
    <row r="13" spans="1:28" s="21" customFormat="1" x14ac:dyDescent="0.25">
      <c r="A13" s="2" t="s">
        <v>227</v>
      </c>
      <c r="B13" s="73">
        <f>+np_oilgas!B62</f>
        <v>621289.65380276938</v>
      </c>
      <c r="C13" s="73">
        <f>+np_oilgas!C62</f>
        <v>26.263002532000002</v>
      </c>
      <c r="D13" s="73">
        <f>+np_oilgas!D62</f>
        <v>568386.57416534389</v>
      </c>
      <c r="E13" s="73">
        <f>+np_oilgas!E62</f>
        <v>12496.515937091097</v>
      </c>
      <c r="F13" s="73">
        <f>+np_oilgas!F62</f>
        <v>12349.760329676801</v>
      </c>
      <c r="G13" s="73">
        <f>+np_oilgas!G62</f>
        <v>76245.29734035999</v>
      </c>
      <c r="H13" s="73">
        <f>+np_oilgas!H62</f>
        <v>2283191.726823064</v>
      </c>
      <c r="I13" s="90"/>
      <c r="J13" s="90"/>
      <c r="K13" s="90"/>
      <c r="L13" s="2"/>
      <c r="M13" s="73"/>
      <c r="N13" s="73"/>
      <c r="O13" s="73"/>
      <c r="P13" s="73"/>
      <c r="Q13" s="73"/>
      <c r="R13" s="73"/>
      <c r="S13" s="73"/>
      <c r="T13" s="90"/>
      <c r="U13" s="90"/>
      <c r="V13" s="90"/>
      <c r="W13" s="90"/>
      <c r="X13" s="90"/>
      <c r="Y13" s="90"/>
      <c r="Z13" s="90"/>
      <c r="AA13" s="90"/>
      <c r="AB13" s="90"/>
    </row>
    <row r="14" spans="1:28" x14ac:dyDescent="0.25">
      <c r="A14" s="2" t="s">
        <v>228</v>
      </c>
      <c r="B14" s="73">
        <f>'onroad all'!Q62</f>
        <v>8409394.1795911957</v>
      </c>
      <c r="C14" s="73">
        <f>'onroad all'!AR62</f>
        <v>98769.60265051591</v>
      </c>
      <c r="D14" s="73">
        <f>'onroad all'!AG62+'onroad all'!AT62+'onroad all'!AU62</f>
        <v>784552.96269668872</v>
      </c>
      <c r="E14" s="73">
        <f>'onroad all'!BI62</f>
        <v>188234.04779471891</v>
      </c>
      <c r="F14" s="73">
        <f>'onroad all'!BL62</f>
        <v>49248.787389955942</v>
      </c>
      <c r="G14" s="73">
        <f>'onroad all'!CB62</f>
        <v>18158.980543438014</v>
      </c>
      <c r="H14" s="73">
        <f>'onroad all'!CN62</f>
        <v>518946.79959912726</v>
      </c>
      <c r="I14" s="90"/>
      <c r="J14" s="90"/>
      <c r="K14" s="90"/>
      <c r="L14" s="2"/>
      <c r="M14" s="73"/>
      <c r="N14" s="73"/>
      <c r="O14" s="73"/>
      <c r="P14" s="73"/>
      <c r="Q14" s="73"/>
      <c r="R14" s="73"/>
      <c r="S14" s="73"/>
      <c r="T14" s="90"/>
      <c r="U14" s="90"/>
      <c r="V14" s="90"/>
      <c r="W14" s="90"/>
      <c r="X14" s="90"/>
      <c r="Y14" s="90"/>
      <c r="Z14" s="90"/>
      <c r="AA14" s="90"/>
      <c r="AB14" s="90"/>
    </row>
    <row r="15" spans="1:28" x14ac:dyDescent="0.25">
      <c r="A15" s="2" t="s">
        <v>229</v>
      </c>
      <c r="B15" s="73">
        <f>+pt_oilgas!B62</f>
        <v>197718.78828783502</v>
      </c>
      <c r="C15" s="73">
        <f>+pt_oilgas!C62</f>
        <v>352.24301355530423</v>
      </c>
      <c r="D15" s="73">
        <f>+pt_oilgas!D62</f>
        <v>339404.89979549916</v>
      </c>
      <c r="E15" s="73">
        <f>+pt_oilgas!E62</f>
        <v>15328.506276840399</v>
      </c>
      <c r="F15" s="73">
        <f>+pt_oilgas!F62</f>
        <v>14443.058296958399</v>
      </c>
      <c r="G15" s="73">
        <f>+pt_oilgas!G62</f>
        <v>47938.311792866392</v>
      </c>
      <c r="H15" s="73">
        <f>+pt_oilgas!H62</f>
        <v>237476.33095254604</v>
      </c>
      <c r="I15" s="90"/>
      <c r="J15" s="90"/>
      <c r="K15" s="90"/>
      <c r="L15" s="2"/>
      <c r="M15" s="73"/>
      <c r="N15" s="73"/>
      <c r="O15" s="73"/>
      <c r="P15" s="73"/>
      <c r="Q15" s="73"/>
      <c r="R15" s="73"/>
      <c r="S15" s="73"/>
      <c r="T15" s="90"/>
      <c r="U15" s="90"/>
      <c r="V15" s="90"/>
      <c r="W15" s="90"/>
      <c r="X15" s="90"/>
      <c r="Y15" s="90"/>
      <c r="Z15" s="90"/>
      <c r="AA15" s="90"/>
      <c r="AB15" s="90"/>
    </row>
    <row r="16" spans="1:28" x14ac:dyDescent="0.25">
      <c r="A16" s="2" t="s">
        <v>230</v>
      </c>
      <c r="B16" s="73">
        <f>ptagfire!B62</f>
        <v>421835.97267498454</v>
      </c>
      <c r="C16" s="73">
        <f>ptagfire!C62</f>
        <v>93684.782281399734</v>
      </c>
      <c r="D16" s="73">
        <f>ptagfire!D62</f>
        <v>17935.088501100112</v>
      </c>
      <c r="E16" s="73">
        <f>ptagfire!E62</f>
        <v>59967.93605999944</v>
      </c>
      <c r="F16" s="73">
        <f>ptagfire!F62</f>
        <v>38050.349967900467</v>
      </c>
      <c r="G16" s="73">
        <f>ptagfire!G62</f>
        <v>7450.749664180159</v>
      </c>
      <c r="H16" s="73">
        <f>ptagfire!H62</f>
        <v>63725.718088502523</v>
      </c>
      <c r="I16" s="90"/>
      <c r="J16" s="90"/>
      <c r="K16" s="90"/>
      <c r="L16" s="2"/>
      <c r="M16" s="73"/>
      <c r="N16" s="73"/>
      <c r="O16" s="73"/>
      <c r="P16" s="73"/>
      <c r="Q16" s="73"/>
      <c r="R16" s="73"/>
      <c r="S16" s="73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x14ac:dyDescent="0.25">
      <c r="A17" s="2" t="s">
        <v>231</v>
      </c>
      <c r="B17" s="73">
        <f>+'ptegu (full year)'!B62</f>
        <v>308099.76325562992</v>
      </c>
      <c r="C17" s="73">
        <f>+'ptegu (full year)'!C62</f>
        <v>28077.528072620007</v>
      </c>
      <c r="D17" s="73">
        <f>'ptegu (full year)'!AO62</f>
        <v>383177.90932608186</v>
      </c>
      <c r="E17" s="73">
        <f>+'ptegu (full year)'!E62</f>
        <v>73294.018642439973</v>
      </c>
      <c r="F17" s="73">
        <f>+'ptegu (full year)'!F62</f>
        <v>66045.623136070004</v>
      </c>
      <c r="G17" s="73">
        <f>'ptegu (full year)'!BO62</f>
        <v>294885.98961125704</v>
      </c>
      <c r="H17" s="73">
        <f>+'ptegu (full year)'!H62</f>
        <v>32246.324248610006</v>
      </c>
      <c r="I17" s="90"/>
      <c r="J17" s="90"/>
      <c r="K17" s="90"/>
      <c r="L17" s="2"/>
      <c r="M17" s="73"/>
      <c r="N17" s="73"/>
      <c r="O17" s="73"/>
      <c r="P17" s="73"/>
      <c r="Q17" s="73"/>
      <c r="R17" s="73"/>
      <c r="S17" s="73"/>
      <c r="T17" s="90"/>
      <c r="U17" s="90"/>
      <c r="V17" s="90"/>
      <c r="W17" s="90"/>
      <c r="X17" s="90"/>
      <c r="Y17" s="90"/>
      <c r="Z17" s="90"/>
      <c r="AA17" s="90"/>
      <c r="AB17" s="90"/>
    </row>
    <row r="18" spans="1:28" x14ac:dyDescent="0.25">
      <c r="A18" s="2" t="s">
        <v>232</v>
      </c>
      <c r="B18" s="73">
        <f>'ptfire-rx'!B62</f>
        <v>10873069.758991253</v>
      </c>
      <c r="C18" s="73">
        <f>'ptfire-rx'!C62</f>
        <v>177628.7978240152</v>
      </c>
      <c r="D18" s="73">
        <f>'ptfire-rx'!D62</f>
        <v>182473.02705399174</v>
      </c>
      <c r="E18" s="73">
        <f>'ptfire-rx'!E62</f>
        <v>1168799.9037790077</v>
      </c>
      <c r="F18" s="73">
        <f>'ptfire-rx'!F62</f>
        <v>1001911.8779520853</v>
      </c>
      <c r="G18" s="73">
        <f>'ptfire-rx'!G62</f>
        <v>91868.167182007019</v>
      </c>
      <c r="H18" s="73">
        <f>'ptfire-rx'!H62</f>
        <v>2617764.754449869</v>
      </c>
      <c r="I18" s="90"/>
      <c r="J18" s="90"/>
      <c r="K18" s="90"/>
      <c r="L18" s="2"/>
      <c r="M18" s="73"/>
      <c r="N18" s="73"/>
      <c r="O18" s="73"/>
      <c r="P18" s="73"/>
      <c r="Q18" s="73"/>
      <c r="R18" s="73"/>
      <c r="S18" s="73"/>
      <c r="T18" s="90"/>
      <c r="U18" s="90"/>
      <c r="V18" s="90"/>
      <c r="W18" s="90"/>
      <c r="X18" s="90"/>
      <c r="Y18" s="90"/>
      <c r="Z18" s="90"/>
      <c r="AA18" s="90"/>
      <c r="AB18" s="90"/>
    </row>
    <row r="19" spans="1:28" s="72" customFormat="1" x14ac:dyDescent="0.25">
      <c r="A19" s="2" t="s">
        <v>233</v>
      </c>
      <c r="B19" s="73">
        <f>'ptfire-wild'!B62</f>
        <v>10275915.85083797</v>
      </c>
      <c r="C19" s="73">
        <f>'ptfire-wild'!C62</f>
        <v>168797.55057699923</v>
      </c>
      <c r="D19" s="73">
        <f>'ptfire-wild'!D62</f>
        <v>147585.4869900012</v>
      </c>
      <c r="E19" s="73">
        <f>'ptfire-wild'!E62</f>
        <v>1051942.171462999</v>
      </c>
      <c r="F19" s="73">
        <f>'ptfire-wild'!F62</f>
        <v>891476.41650299518</v>
      </c>
      <c r="G19" s="73">
        <f>'ptfire-wild'!G62</f>
        <v>79477.787251999878</v>
      </c>
      <c r="H19" s="73">
        <f>'ptfire-wild'!H62</f>
        <v>2426464.7922499771</v>
      </c>
      <c r="I19" s="90"/>
      <c r="J19" s="90"/>
      <c r="K19" s="90"/>
      <c r="L19" s="2"/>
      <c r="M19" s="73"/>
      <c r="N19" s="73"/>
      <c r="O19" s="73"/>
      <c r="P19" s="73"/>
      <c r="Q19" s="73"/>
      <c r="R19" s="73"/>
      <c r="S19" s="73"/>
      <c r="T19" s="90"/>
      <c r="U19" s="90"/>
      <c r="V19" s="90"/>
      <c r="W19" s="90"/>
      <c r="X19" s="90"/>
      <c r="Y19" s="90"/>
      <c r="Z19" s="90"/>
      <c r="AA19" s="90"/>
      <c r="AB19" s="90"/>
    </row>
    <row r="20" spans="1:28" s="21" customFormat="1" x14ac:dyDescent="0.25">
      <c r="A20" s="2" t="s">
        <v>234</v>
      </c>
      <c r="B20" s="73">
        <f>+ptnonipm!B62</f>
        <v>1393745.6231852602</v>
      </c>
      <c r="C20" s="73">
        <f>+ptnonipm!C62</f>
        <v>68428.437003370782</v>
      </c>
      <c r="D20" s="73">
        <f>+ptnonipm!D62</f>
        <v>847780.50835844106</v>
      </c>
      <c r="E20" s="73">
        <f>+ptnonipm!E62</f>
        <v>377960.49779145001</v>
      </c>
      <c r="F20" s="73">
        <f>+ptnonipm!F62</f>
        <v>240154.58193844795</v>
      </c>
      <c r="G20" s="73">
        <f>+ptnonipm!G62</f>
        <v>501934.75852967787</v>
      </c>
      <c r="H20" s="73">
        <f>+ptnonipm!H62</f>
        <v>757877.25881904305</v>
      </c>
      <c r="I20" s="90"/>
      <c r="J20" s="90"/>
      <c r="K20" s="90"/>
      <c r="L20" s="2"/>
      <c r="M20" s="73"/>
      <c r="N20" s="73"/>
      <c r="O20" s="73"/>
      <c r="P20" s="73"/>
      <c r="Q20" s="73"/>
      <c r="R20" s="73"/>
      <c r="S20" s="73"/>
      <c r="T20" s="90"/>
      <c r="U20" s="90"/>
      <c r="V20" s="90"/>
      <c r="W20" s="90"/>
      <c r="X20" s="90"/>
      <c r="Y20" s="90"/>
      <c r="Z20" s="90"/>
      <c r="AA20" s="90"/>
      <c r="AB20" s="90"/>
    </row>
    <row r="21" spans="1:28" s="21" customFormat="1" x14ac:dyDescent="0.25">
      <c r="A21" s="2" t="s">
        <v>235</v>
      </c>
      <c r="B21" s="73">
        <f>+rail!B61</f>
        <v>111045.44257936408</v>
      </c>
      <c r="C21" s="73">
        <f>+rail!C61</f>
        <v>347.2152937155999</v>
      </c>
      <c r="D21" s="73">
        <f>+rail!D61</f>
        <v>405628.80141036405</v>
      </c>
      <c r="E21" s="73">
        <f>+rail!E61</f>
        <v>10069.363345589902</v>
      </c>
      <c r="F21" s="73">
        <f>+rail!F61</f>
        <v>9733.264817053403</v>
      </c>
      <c r="G21" s="73">
        <f>+rail!G61</f>
        <v>394.14436709859996</v>
      </c>
      <c r="H21" s="73">
        <f>+rail!H61</f>
        <v>15426.638028353598</v>
      </c>
      <c r="I21" s="90"/>
      <c r="J21" s="90"/>
      <c r="K21" s="90"/>
      <c r="L21" s="2"/>
      <c r="M21" s="73"/>
      <c r="N21" s="73"/>
      <c r="O21" s="73"/>
      <c r="P21" s="73"/>
      <c r="Q21" s="73"/>
      <c r="R21" s="73"/>
      <c r="S21" s="73"/>
      <c r="T21" s="90"/>
      <c r="U21" s="90"/>
      <c r="V21" s="90"/>
      <c r="W21" s="90"/>
      <c r="X21" s="90"/>
      <c r="Y21" s="90"/>
      <c r="Z21" s="90"/>
      <c r="AA21" s="90"/>
      <c r="AB21" s="90"/>
    </row>
    <row r="22" spans="1:28" x14ac:dyDescent="0.25">
      <c r="A22" s="2" t="s">
        <v>236</v>
      </c>
      <c r="B22" s="73">
        <f>+rwc!B62</f>
        <v>2091084.2598303796</v>
      </c>
      <c r="C22" s="73">
        <f>+rwc!C62</f>
        <v>16135.445950223597</v>
      </c>
      <c r="D22" s="73">
        <f>+rwc!D62</f>
        <v>35602.136926481799</v>
      </c>
      <c r="E22" s="73">
        <f>+rwc!E62</f>
        <v>290784.86319852405</v>
      </c>
      <c r="F22" s="73">
        <f>+rwc!F62</f>
        <v>289904.43895012198</v>
      </c>
      <c r="G22" s="73">
        <f>+rwc!G62</f>
        <v>7223.3230902554997</v>
      </c>
      <c r="H22" s="73">
        <f>+rwc!H62</f>
        <v>318652.48037373199</v>
      </c>
      <c r="I22" s="90"/>
      <c r="J22" s="90"/>
      <c r="K22" s="90"/>
      <c r="L22" s="2"/>
      <c r="M22" s="73"/>
      <c r="N22" s="73"/>
      <c r="O22" s="73"/>
      <c r="P22" s="73"/>
      <c r="Q22" s="73"/>
      <c r="R22" s="73"/>
      <c r="S22" s="73"/>
      <c r="T22" s="90"/>
      <c r="U22" s="90"/>
      <c r="V22" s="90"/>
      <c r="W22" s="90"/>
      <c r="X22" s="90"/>
      <c r="Y22" s="90"/>
      <c r="Z22" s="90"/>
      <c r="AA22" s="90"/>
      <c r="AB22" s="90"/>
    </row>
    <row r="23" spans="1:28" s="72" customFormat="1" x14ac:dyDescent="0.25">
      <c r="A23" s="2" t="s">
        <v>237</v>
      </c>
      <c r="B23" s="73">
        <f>np_solvents!B62</f>
        <v>38.494156487599994</v>
      </c>
      <c r="C23" s="73">
        <f>np_solvents!C62</f>
        <v>64.908259563299993</v>
      </c>
      <c r="D23" s="73">
        <f>np_solvents!D62</f>
        <v>38.380037661300001</v>
      </c>
      <c r="E23" s="73">
        <f>np_solvents!E62</f>
        <v>527.17181997729995</v>
      </c>
      <c r="F23" s="73">
        <f>np_solvents!F62</f>
        <v>503.2741682038</v>
      </c>
      <c r="G23" s="73">
        <f>np_solvents!G62</f>
        <v>5.5978247810999999</v>
      </c>
      <c r="H23" s="73">
        <f>np_solvents!H62</f>
        <v>2524685.0590386991</v>
      </c>
      <c r="I23" s="90"/>
      <c r="J23" s="90"/>
      <c r="K23" s="90"/>
      <c r="L23" s="2"/>
      <c r="M23" s="73"/>
      <c r="N23" s="73"/>
      <c r="O23" s="73"/>
      <c r="P23" s="73"/>
      <c r="Q23" s="73"/>
      <c r="R23" s="73"/>
      <c r="S23" s="73"/>
      <c r="T23" s="90"/>
      <c r="U23" s="90"/>
      <c r="V23" s="90"/>
      <c r="W23" s="90"/>
      <c r="X23" s="90"/>
      <c r="Y23" s="90"/>
      <c r="Z23" s="90"/>
      <c r="AA23" s="90"/>
      <c r="AB23" s="90"/>
    </row>
    <row r="24" spans="1:28" x14ac:dyDescent="0.25">
      <c r="A24" s="90"/>
      <c r="B24" s="73"/>
      <c r="C24" s="73"/>
      <c r="D24" s="73"/>
      <c r="E24" s="73"/>
      <c r="F24" s="73"/>
      <c r="G24" s="73"/>
      <c r="H24" s="73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</row>
    <row r="25" spans="1:28" x14ac:dyDescent="0.25">
      <c r="A25" s="2" t="s">
        <v>238</v>
      </c>
      <c r="B25" s="1">
        <f>SUM(B5:B23)</f>
        <v>48862556.743775614</v>
      </c>
      <c r="C25" s="1">
        <f t="shared" ref="C25:H25" si="0">SUM(C5:C23)</f>
        <v>5136344.2969822921</v>
      </c>
      <c r="D25" s="1">
        <f t="shared" si="0"/>
        <v>5365639.0975111071</v>
      </c>
      <c r="E25" s="1">
        <f t="shared" si="0"/>
        <v>9681390.1262254342</v>
      </c>
      <c r="F25" s="1">
        <f t="shared" si="0"/>
        <v>3980767.1692230692</v>
      </c>
      <c r="G25" s="1">
        <f t="shared" si="0"/>
        <v>1277562.5208277006</v>
      </c>
      <c r="H25" s="1">
        <f t="shared" si="0"/>
        <v>13679471.34997887</v>
      </c>
      <c r="I25" s="90"/>
      <c r="J25" s="90"/>
      <c r="K25" s="90"/>
      <c r="L25" s="2"/>
      <c r="M25" s="1"/>
      <c r="N25" s="1"/>
      <c r="O25" s="1"/>
      <c r="P25" s="1"/>
      <c r="Q25" s="1"/>
      <c r="R25" s="1"/>
      <c r="S25" s="1"/>
      <c r="T25" s="90"/>
      <c r="U25" s="90"/>
      <c r="V25" s="90"/>
      <c r="W25" s="90"/>
      <c r="X25" s="90"/>
      <c r="Y25" s="90"/>
      <c r="Z25" s="90"/>
      <c r="AA25" s="90"/>
      <c r="AB25" s="90"/>
    </row>
    <row r="26" spans="1:28" x14ac:dyDescent="0.25">
      <c r="A26" s="90"/>
      <c r="B26" s="73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</row>
    <row r="27" spans="1:28" s="21" customFormat="1" x14ac:dyDescent="0.25">
      <c r="A27" s="2" t="s">
        <v>239</v>
      </c>
      <c r="B27" s="73">
        <f>'biogenics 12'!H53</f>
        <v>3902690.0369419907</v>
      </c>
      <c r="C27" s="90"/>
      <c r="D27" s="73">
        <f>'biogenics 12'!T53</f>
        <v>974463.46895996388</v>
      </c>
      <c r="E27" s="90"/>
      <c r="F27" s="90"/>
      <c r="G27" s="90"/>
      <c r="H27" s="73">
        <f>'biogenics 12'!Z53</f>
        <v>25755648.205217957</v>
      </c>
      <c r="I27" s="90"/>
      <c r="J27" s="90"/>
      <c r="K27" s="90"/>
      <c r="L27" s="2"/>
      <c r="M27" s="73"/>
      <c r="N27" s="90"/>
      <c r="O27" s="73"/>
      <c r="P27" s="90"/>
      <c r="Q27" s="90"/>
      <c r="R27" s="90"/>
      <c r="S27" s="73"/>
      <c r="T27" s="90"/>
      <c r="U27" s="90"/>
      <c r="V27" s="90"/>
      <c r="W27" s="90"/>
      <c r="X27" s="90"/>
      <c r="Y27" s="90"/>
      <c r="Z27" s="90"/>
      <c r="AA27" s="90"/>
      <c r="AB27" s="90"/>
    </row>
    <row r="28" spans="1:28" s="21" customFormat="1" x14ac:dyDescent="0.25">
      <c r="A28" s="2" t="s">
        <v>240</v>
      </c>
      <c r="B28" s="1">
        <f>B27+B25</f>
        <v>52765246.780717604</v>
      </c>
      <c r="C28" s="1">
        <f t="shared" ref="C28:H28" si="1">C27+C25</f>
        <v>5136344.2969822921</v>
      </c>
      <c r="D28" s="1">
        <f t="shared" si="1"/>
        <v>6340102.566471071</v>
      </c>
      <c r="E28" s="1">
        <f t="shared" si="1"/>
        <v>9681390.1262254342</v>
      </c>
      <c r="F28" s="1">
        <f t="shared" si="1"/>
        <v>3980767.1692230692</v>
      </c>
      <c r="G28" s="1">
        <f t="shared" si="1"/>
        <v>1277562.5208277006</v>
      </c>
      <c r="H28" s="1">
        <f t="shared" si="1"/>
        <v>39435119.555196829</v>
      </c>
      <c r="I28" s="90"/>
      <c r="J28" s="90"/>
      <c r="K28" s="90"/>
      <c r="L28" s="2"/>
      <c r="M28" s="1"/>
      <c r="N28" s="1"/>
      <c r="O28" s="1"/>
      <c r="P28" s="1"/>
      <c r="Q28" s="1"/>
      <c r="R28" s="1"/>
      <c r="S28" s="1"/>
      <c r="T28" s="90"/>
      <c r="U28" s="90"/>
      <c r="V28" s="90"/>
      <c r="W28" s="90"/>
      <c r="X28" s="90"/>
      <c r="Y28" s="90"/>
      <c r="Z28" s="90"/>
      <c r="AA28" s="90"/>
      <c r="AB28" s="90"/>
    </row>
    <row r="29" spans="1:28" x14ac:dyDescent="0.25">
      <c r="A29" s="90"/>
      <c r="B29" s="73"/>
      <c r="C29" s="73"/>
      <c r="D29" s="73"/>
      <c r="E29" s="73"/>
      <c r="F29" s="73"/>
      <c r="G29" s="73"/>
      <c r="H29" s="73"/>
      <c r="I29" s="90"/>
      <c r="J29" s="90"/>
      <c r="K29" s="90"/>
      <c r="L29" s="90"/>
      <c r="M29" s="73"/>
      <c r="N29" s="73"/>
      <c r="O29" s="73"/>
      <c r="P29" s="73"/>
      <c r="Q29" s="73"/>
      <c r="R29" s="73"/>
      <c r="S29" s="73"/>
      <c r="T29" s="90"/>
      <c r="U29" s="90"/>
      <c r="V29" s="90"/>
      <c r="W29" s="90"/>
      <c r="X29" s="90"/>
      <c r="Y29" s="90"/>
      <c r="Z29" s="90"/>
      <c r="AA29" s="90"/>
      <c r="AB29" s="90"/>
    </row>
    <row r="30" spans="1:28" x14ac:dyDescent="0.25">
      <c r="A30" s="2" t="s">
        <v>241</v>
      </c>
      <c r="B30" s="73"/>
      <c r="C30" s="90"/>
      <c r="D30" s="90"/>
      <c r="E30" s="73"/>
      <c r="F30" s="90"/>
      <c r="G30" s="90"/>
      <c r="H30" s="73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</row>
    <row r="31" spans="1:28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73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</row>
    <row r="32" spans="1:28" x14ac:dyDescent="0.25">
      <c r="A32" s="90"/>
      <c r="B32" s="73">
        <f>B25-B18-B19</f>
        <v>27713571.133946396</v>
      </c>
      <c r="C32" s="73">
        <f t="shared" ref="C32:H32" si="2">C25-C18-C19</f>
        <v>4789917.9485812783</v>
      </c>
      <c r="D32" s="73">
        <f t="shared" si="2"/>
        <v>5035580.5834671147</v>
      </c>
      <c r="E32" s="73">
        <f t="shared" si="2"/>
        <v>7460648.050983428</v>
      </c>
      <c r="F32" s="73">
        <f t="shared" si="2"/>
        <v>2087378.8747679887</v>
      </c>
      <c r="G32" s="73">
        <f t="shared" si="2"/>
        <v>1106216.5663936937</v>
      </c>
      <c r="H32" s="73">
        <f t="shared" si="2"/>
        <v>8635241.8032790236</v>
      </c>
      <c r="I32" s="90"/>
      <c r="J32" s="90"/>
      <c r="K32" s="90"/>
      <c r="L32" s="90"/>
      <c r="M32" s="73"/>
      <c r="N32" s="73"/>
      <c r="O32" s="73"/>
      <c r="P32" s="73"/>
      <c r="Q32" s="73"/>
      <c r="R32" s="73"/>
      <c r="S32" s="73"/>
      <c r="T32" s="90"/>
      <c r="U32" s="90"/>
      <c r="V32" s="90"/>
      <c r="W32" s="90"/>
      <c r="X32" s="90"/>
      <c r="Y32" s="90"/>
      <c r="Z32" s="90"/>
      <c r="AA32" s="90"/>
      <c r="AB32" s="90"/>
    </row>
    <row r="33" spans="1:16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1:16" x14ac:dyDescent="0.25">
      <c r="A34" s="2" t="s">
        <v>242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  <row r="35" spans="1:16" x14ac:dyDescent="0.25">
      <c r="A35" s="2" t="s">
        <v>218</v>
      </c>
      <c r="B35" s="2" t="s">
        <v>53</v>
      </c>
      <c r="C35" s="2" t="s">
        <v>81</v>
      </c>
      <c r="D35" s="2" t="s">
        <v>160</v>
      </c>
      <c r="E35" s="2" t="s">
        <v>161</v>
      </c>
      <c r="F35" s="2" t="s">
        <v>162</v>
      </c>
      <c r="G35" s="2" t="s">
        <v>139</v>
      </c>
      <c r="H35" s="2" t="s">
        <v>163</v>
      </c>
      <c r="I35" s="90"/>
      <c r="J35" s="90"/>
      <c r="K35" s="90"/>
      <c r="L35" s="90"/>
      <c r="M35" s="90"/>
      <c r="N35" s="90"/>
      <c r="O35" s="90"/>
      <c r="P35" s="90"/>
    </row>
    <row r="36" spans="1:16" s="72" customFormat="1" x14ac:dyDescent="0.25">
      <c r="A36" s="90" t="s">
        <v>243</v>
      </c>
      <c r="B36" s="73"/>
      <c r="C36" s="73">
        <f>'canada_ag 12US1'!AA18</f>
        <v>667454.00958345714</v>
      </c>
      <c r="D36" s="73"/>
      <c r="E36" s="73"/>
      <c r="F36" s="73"/>
      <c r="G36" s="73"/>
      <c r="H36" s="73">
        <f>'canada_ag 12US1'!AM18</f>
        <v>104908.56715170598</v>
      </c>
      <c r="I36" s="90"/>
      <c r="J36" s="90"/>
      <c r="K36" s="90"/>
      <c r="L36" s="90"/>
      <c r="M36" s="90"/>
      <c r="N36" s="90"/>
      <c r="O36" s="90"/>
      <c r="P36" s="90"/>
    </row>
    <row r="37" spans="1:16" s="72" customFormat="1" x14ac:dyDescent="0.25">
      <c r="A37" s="90" t="s">
        <v>244</v>
      </c>
      <c r="B37" s="73">
        <f>'canada_og2D 12US1'!U11</f>
        <v>509.87648122818274</v>
      </c>
      <c r="C37" s="73">
        <f>'canada_og2D 12US1'!AJ11</f>
        <v>7.3767671423138603</v>
      </c>
      <c r="D37" s="73">
        <f>'canada_og2D 12US1'!AO11</f>
        <v>1204.6586362080527</v>
      </c>
      <c r="E37" s="73">
        <f>'canada_og2D 12US1'!AZ11</f>
        <v>135.61603358414803</v>
      </c>
      <c r="F37" s="73">
        <f>'canada_og2D 12US1'!BA11</f>
        <v>135.61586736524822</v>
      </c>
      <c r="G37" s="73">
        <f>'canada_og2D 12US1'!BO11</f>
        <v>3703.2723834815879</v>
      </c>
      <c r="H37" s="73">
        <f>'canada_og2D 12US1'!BV11</f>
        <v>470211.10581573716</v>
      </c>
      <c r="I37" s="90"/>
      <c r="J37" s="90"/>
      <c r="K37" s="90"/>
      <c r="L37" s="90"/>
      <c r="M37" s="90"/>
      <c r="N37" s="90"/>
      <c r="O37" s="90"/>
      <c r="P37" s="90"/>
    </row>
    <row r="38" spans="1:16" s="21" customFormat="1" x14ac:dyDescent="0.25">
      <c r="A38" s="26" t="s">
        <v>245</v>
      </c>
      <c r="B38" s="26"/>
      <c r="C38" s="26"/>
      <c r="D38" s="26"/>
      <c r="E38" s="24">
        <f>'othafdust 12US1'!AZ18</f>
        <v>711618.0608181142</v>
      </c>
      <c r="F38" s="24">
        <f>'othafdust 12US1'!BA18</f>
        <v>110489.86305954863</v>
      </c>
      <c r="G38" s="2"/>
      <c r="H38" s="2"/>
      <c r="I38" s="90"/>
      <c r="J38" s="90"/>
      <c r="K38" s="90"/>
      <c r="L38" s="90"/>
      <c r="M38" s="90"/>
      <c r="N38" s="90"/>
      <c r="O38" s="90"/>
      <c r="P38" s="90"/>
    </row>
    <row r="39" spans="1:16" x14ac:dyDescent="0.25">
      <c r="A39" s="90" t="s">
        <v>246</v>
      </c>
      <c r="B39" s="73">
        <f>'othar 12US1'!S50</f>
        <v>2204204.2210573293</v>
      </c>
      <c r="C39" s="73">
        <f>'othar 12US1'!AH50</f>
        <v>3695.957208380788</v>
      </c>
      <c r="D39" s="73">
        <f>'othar 12US1'!AM50</f>
        <v>224546.16290357424</v>
      </c>
      <c r="E39" s="73">
        <f>'othar 12US1'!AX50</f>
        <v>214030.75846534994</v>
      </c>
      <c r="F39" s="73">
        <f>'othar 12US1'!AY50</f>
        <v>155762.5893256971</v>
      </c>
      <c r="G39" s="73">
        <f>'othar 12US1'!BM50</f>
        <v>16177.64430419308</v>
      </c>
      <c r="H39" s="73">
        <f>'othar 12US1'!BT50</f>
        <v>753048.01061684906</v>
      </c>
      <c r="I39" s="90"/>
      <c r="J39" s="90"/>
      <c r="K39" s="90"/>
      <c r="L39" s="90"/>
      <c r="M39" s="90"/>
      <c r="N39" s="90"/>
      <c r="O39" s="90"/>
      <c r="P39" s="90"/>
    </row>
    <row r="40" spans="1:16" x14ac:dyDescent="0.25">
      <c r="A40" s="90" t="s">
        <v>247</v>
      </c>
      <c r="B40" s="73">
        <f>'onroad_can 12US1'!S50</f>
        <v>1176888.9411629438</v>
      </c>
      <c r="C40" s="73">
        <f>'onroad_can 12US1'!AH50</f>
        <v>6505.9842308611296</v>
      </c>
      <c r="D40" s="73">
        <f>'onroad_can 12US1'!AM50</f>
        <v>156140.83048654941</v>
      </c>
      <c r="E40" s="73">
        <f>'onroad_can 12US1'!AX50</f>
        <v>25860.67034058008</v>
      </c>
      <c r="F40" s="73">
        <f>'onroad_can 12US1'!AY50</f>
        <v>8338.9332421612635</v>
      </c>
      <c r="G40" s="73">
        <f>'onroad_can 12US1'!BM50</f>
        <v>846.55079614677413</v>
      </c>
      <c r="H40" s="73">
        <f>'onroad_can 12US1'!BT50</f>
        <v>67062.8344243014</v>
      </c>
      <c r="I40" s="90"/>
      <c r="J40" s="90"/>
      <c r="K40" s="90"/>
      <c r="L40" s="90"/>
      <c r="M40" s="90"/>
      <c r="N40" s="90"/>
      <c r="O40" s="90"/>
      <c r="P40" s="90"/>
    </row>
    <row r="41" spans="1:16" x14ac:dyDescent="0.25">
      <c r="A41" s="90" t="s">
        <v>248</v>
      </c>
      <c r="B41" s="73">
        <f>'othpt 12US1'!V50</f>
        <v>1169373.4686877679</v>
      </c>
      <c r="C41" s="73">
        <f>'othpt 12US1'!AK50</f>
        <v>23879.641406929884</v>
      </c>
      <c r="D41" s="73">
        <f>'othpt 12US1'!AP50</f>
        <v>456857.41558857821</v>
      </c>
      <c r="E41" s="73">
        <f>'othpt 12US1'!BA50</f>
        <v>77937.539008142252</v>
      </c>
      <c r="F41" s="73">
        <f>'othpt 12US1'!BB50</f>
        <v>46049.296401088111</v>
      </c>
      <c r="G41" s="73">
        <f>'othpt 12US1'!BP50</f>
        <v>868773.14585816092</v>
      </c>
      <c r="H41" s="73">
        <f>'othpt 12US1'!BW50</f>
        <v>163727.70375399225</v>
      </c>
      <c r="I41" s="90"/>
      <c r="J41" s="90"/>
      <c r="K41" s="90"/>
      <c r="L41" s="90"/>
      <c r="M41" s="90"/>
      <c r="N41" s="90"/>
      <c r="O41" s="90"/>
      <c r="P41" s="90"/>
    </row>
    <row r="42" spans="1:16" s="72" customFormat="1" x14ac:dyDescent="0.25">
      <c r="A42" s="90" t="s">
        <v>249</v>
      </c>
      <c r="B42" s="73"/>
      <c r="C42" s="73"/>
      <c r="D42" s="73"/>
      <c r="E42" s="73">
        <f>'othptdust 12US1'!AZ18</f>
        <v>132265.62080391805</v>
      </c>
      <c r="F42" s="73">
        <f>'othptdust 12US1'!BA18</f>
        <v>46401.289739582971</v>
      </c>
      <c r="G42" s="73"/>
      <c r="H42" s="73"/>
      <c r="I42" s="90"/>
      <c r="J42" s="90"/>
      <c r="K42" s="90"/>
      <c r="L42" s="90"/>
      <c r="M42" s="90"/>
      <c r="N42" s="90"/>
      <c r="O42" s="90"/>
      <c r="P42" s="90"/>
    </row>
    <row r="43" spans="1:16" s="21" customFormat="1" x14ac:dyDescent="0.25">
      <c r="A43" s="90" t="s">
        <v>250</v>
      </c>
      <c r="B43" s="73">
        <f>'ptfire_othna 12US1'!S64</f>
        <v>4679983.0069183223</v>
      </c>
      <c r="C43" s="73">
        <f>'ptfire_othna 12US1'!AI64</f>
        <v>93405.698027293125</v>
      </c>
      <c r="D43" s="73">
        <f>'ptfire_othna 12US1'!AN64</f>
        <v>195209.40316703569</v>
      </c>
      <c r="E43" s="73">
        <f>'ptfire_othna 12US1'!AY64</f>
        <v>671857.73865632678</v>
      </c>
      <c r="F43" s="73">
        <f>'ptfire_othna 12US1'!AZ64</f>
        <v>565667.78797537333</v>
      </c>
      <c r="G43" s="73">
        <f>'ptfire_othna 12US1'!BN64</f>
        <v>38759.01980403989</v>
      </c>
      <c r="H43" s="73">
        <f>'ptfire_othna 12US1'!BU64</f>
        <v>1343695.708698445</v>
      </c>
      <c r="I43" s="90"/>
      <c r="J43" s="73"/>
      <c r="K43" s="73"/>
      <c r="L43" s="73"/>
      <c r="M43" s="73"/>
      <c r="N43" s="73"/>
      <c r="O43" s="73"/>
      <c r="P43" s="73"/>
    </row>
    <row r="44" spans="1:16" s="72" customFormat="1" x14ac:dyDescent="0.25">
      <c r="A44" s="90" t="s">
        <v>251</v>
      </c>
      <c r="B44" s="73">
        <f>'cmv_c1c2 12'!Z64+'cmv_c3 12'!Z64</f>
        <v>12883.520303452975</v>
      </c>
      <c r="C44" s="73">
        <f>'cmv_c1c2 12'!AO64+'cmv_c3 12'!AO64</f>
        <v>43.052058728396041</v>
      </c>
      <c r="D44" s="73">
        <f>'cmv_c1c2 12'!AT64+'cmv_c3 12'!AT64</f>
        <v>81922.393876949107</v>
      </c>
      <c r="E44" s="73">
        <f>'cmv_c1c2 12'!BE64+'cmv_c3 12'!BE64</f>
        <v>1956.8730235865676</v>
      </c>
      <c r="F44" s="73">
        <f>'cmv_c1c2 12'!BF64+'cmv_c3 12'!BF64</f>
        <v>1815.7599755797128</v>
      </c>
      <c r="G44" s="73">
        <f>'cmv_c1c2 12'!BT64+'cmv_c3 12'!BT64</f>
        <v>3415.2656760044229</v>
      </c>
      <c r="H44" s="73">
        <f>'cmv_c1c2 12'!CA64+'cmv_c3 12'!CA64</f>
        <v>6188.4754388674646</v>
      </c>
      <c r="I44" s="90"/>
      <c r="J44" s="73"/>
      <c r="K44" s="73"/>
      <c r="L44" s="73"/>
      <c r="M44" s="73"/>
      <c r="N44" s="73"/>
      <c r="O44" s="73"/>
      <c r="P44" s="73"/>
    </row>
    <row r="45" spans="1:16" x14ac:dyDescent="0.25">
      <c r="A45" s="2" t="s">
        <v>252</v>
      </c>
      <c r="B45" s="1">
        <f>SUM(B36:B44)</f>
        <v>9243843.0346110445</v>
      </c>
      <c r="C45" s="1">
        <f t="shared" ref="C45:H45" si="3">SUM(C36:C44)</f>
        <v>794991.71928279288</v>
      </c>
      <c r="D45" s="1">
        <f t="shared" si="3"/>
        <v>1115880.8646588947</v>
      </c>
      <c r="E45" s="1">
        <f t="shared" si="3"/>
        <v>1835662.8771496017</v>
      </c>
      <c r="F45" s="1">
        <f t="shared" si="3"/>
        <v>934661.13558639644</v>
      </c>
      <c r="G45" s="1">
        <f t="shared" si="3"/>
        <v>931674.89882202668</v>
      </c>
      <c r="H45" s="1">
        <f t="shared" si="3"/>
        <v>2908842.4058998981</v>
      </c>
      <c r="I45" s="90"/>
      <c r="J45" s="90"/>
      <c r="K45" s="90"/>
      <c r="L45" s="90"/>
      <c r="M45" s="90"/>
      <c r="N45" s="90"/>
      <c r="O45" s="90"/>
      <c r="P45" s="90"/>
    </row>
    <row r="46" spans="1:16" x14ac:dyDescent="0.25">
      <c r="A46" s="90" t="s">
        <v>253</v>
      </c>
      <c r="B46" s="73">
        <f>'othar 12US1'!S51</f>
        <v>132253.41580855171</v>
      </c>
      <c r="C46" s="73">
        <f>'othar 12US1'!AH51</f>
        <v>110416.39339250018</v>
      </c>
      <c r="D46" s="73">
        <f>'othar 12US1'!AM51</f>
        <v>75375.768941149043</v>
      </c>
      <c r="E46" s="73">
        <f>'othar 12US1'!AX51</f>
        <v>109102.7002693556</v>
      </c>
      <c r="F46" s="73">
        <f>'othar 12US1'!AY51</f>
        <v>37150.768384850751</v>
      </c>
      <c r="G46" s="73">
        <f>'othar 12US1'!BM51</f>
        <v>2090.4352011791352</v>
      </c>
      <c r="H46" s="73">
        <f>'othar 12US1'!BT51</f>
        <v>434480.82138402353</v>
      </c>
      <c r="I46" s="90"/>
      <c r="J46" s="90"/>
      <c r="K46" s="90"/>
      <c r="L46" s="90"/>
      <c r="M46" s="90"/>
      <c r="N46" s="90"/>
      <c r="O46" s="90"/>
      <c r="P46" s="90"/>
    </row>
    <row r="47" spans="1:16" x14ac:dyDescent="0.25">
      <c r="A47" s="90" t="s">
        <v>254</v>
      </c>
      <c r="B47" s="73">
        <f>'onroad_mex 12US1'!Y38</f>
        <v>1595367.2614150981</v>
      </c>
      <c r="C47" s="73">
        <f>'onroad_mex 12US1'!AL38</f>
        <v>4193.4285576756611</v>
      </c>
      <c r="D47" s="73">
        <f>'onroad_mex 12US1'!AQ38</f>
        <v>383168.97548766457</v>
      </c>
      <c r="E47" s="73">
        <f>'onroad_mex 12US1'!BA38</f>
        <v>20995.579995729269</v>
      </c>
      <c r="F47" s="73">
        <f>'onroad_mex 12US1'!BB38</f>
        <v>14140.179860472263</v>
      </c>
      <c r="G47" s="73">
        <f>'onroad_mex 12US1'!BP38</f>
        <v>9390.3015595893175</v>
      </c>
      <c r="H47" s="73">
        <f>'onroad_mex 12US1'!BU38</f>
        <v>173310.6505680868</v>
      </c>
      <c r="I47" s="90"/>
      <c r="J47" s="90"/>
      <c r="K47" s="90"/>
      <c r="L47" s="90"/>
      <c r="M47" s="90"/>
      <c r="N47" s="90"/>
      <c r="O47" s="90"/>
      <c r="P47" s="90"/>
    </row>
    <row r="48" spans="1:16" x14ac:dyDescent="0.25">
      <c r="A48" s="90" t="s">
        <v>255</v>
      </c>
      <c r="B48" s="73">
        <f>'othpt 12US1'!V51</f>
        <v>136037.75973965041</v>
      </c>
      <c r="C48" s="73">
        <f>'othpt 12US1'!AK51</f>
        <v>1523.8021466861205</v>
      </c>
      <c r="D48" s="73">
        <f>'othpt 12US1'!AP51</f>
        <v>209201.64025797337</v>
      </c>
      <c r="E48" s="73">
        <f>'othpt 12US1'!BA51</f>
        <v>66914.098091457316</v>
      </c>
      <c r="F48" s="73">
        <f>'othpt 12US1'!BB51</f>
        <v>46178.332879696216</v>
      </c>
      <c r="G48" s="73">
        <f>'othpt 12US1'!BP51</f>
        <v>306257.79101368738</v>
      </c>
      <c r="H48" s="73">
        <f>'othpt 12US1'!BW51</f>
        <v>51730.252012579811</v>
      </c>
      <c r="I48" s="90"/>
      <c r="J48" s="90"/>
      <c r="K48" s="90"/>
      <c r="L48" s="90"/>
      <c r="M48" s="90"/>
      <c r="N48" s="90"/>
      <c r="O48" s="90"/>
      <c r="P48" s="90"/>
    </row>
    <row r="49" spans="1:22" s="21" customFormat="1" x14ac:dyDescent="0.25">
      <c r="A49" s="90" t="s">
        <v>256</v>
      </c>
      <c r="B49" s="73">
        <f>'ptfire_othna 12US1'!S65</f>
        <v>438065.00925498374</v>
      </c>
      <c r="C49" s="73">
        <f>'ptfire_othna 12US1'!AI65</f>
        <v>8464.9255876358075</v>
      </c>
      <c r="D49" s="73">
        <f>'ptfire_othna 12US1'!AN65</f>
        <v>17523.893646393444</v>
      </c>
      <c r="E49" s="73">
        <f>'ptfire_othna 12US1'!AY65</f>
        <v>57761.555258615059</v>
      </c>
      <c r="F49" s="73">
        <f>'ptfire_othna 12US1'!AZ65</f>
        <v>49342.622841092802</v>
      </c>
      <c r="G49" s="73">
        <f>'ptfire_othna 12US1'!BN65</f>
        <v>3612.4509974075763</v>
      </c>
      <c r="H49" s="73">
        <f>'ptfire_othna 12US1'!BU65</f>
        <v>126264.65398937346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</row>
    <row r="50" spans="1:22" s="72" customFormat="1" x14ac:dyDescent="0.25">
      <c r="A50" s="90" t="s">
        <v>257</v>
      </c>
      <c r="B50" s="73">
        <f>'cmv_c1c2 12'!Z65+'cmv_c3 12'!Z65</f>
        <v>0</v>
      </c>
      <c r="C50" s="73">
        <f>'cmv_c1c2 12'!AO65+'cmv_c3 12'!AO65</f>
        <v>0</v>
      </c>
      <c r="D50" s="73">
        <f>'cmv_c1c2 12'!AT65+'cmv_c3 12'!AT65</f>
        <v>0</v>
      </c>
      <c r="E50" s="73">
        <f>'cmv_c1c2 12'!BE65+'cmv_c3 12'!BE65</f>
        <v>0</v>
      </c>
      <c r="F50" s="73">
        <f>'cmv_c1c2 12'!BF65+'cmv_c3 12'!BF65</f>
        <v>0</v>
      </c>
      <c r="G50" s="73">
        <f>'cmv_c1c2 12'!BT65+'cmv_c3 12'!BT65</f>
        <v>0</v>
      </c>
      <c r="H50" s="73">
        <f>'cmv_c1c2 12'!CA65+'cmv_c3 12'!CA65</f>
        <v>0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</row>
    <row r="51" spans="1:22" x14ac:dyDescent="0.25">
      <c r="A51" s="2" t="s">
        <v>258</v>
      </c>
      <c r="B51" s="1">
        <f>SUM(B46:B50)</f>
        <v>2301723.4462182838</v>
      </c>
      <c r="C51" s="1">
        <f t="shared" ref="C51:H51" si="4">SUM(C46:C50)</f>
        <v>124598.54968449778</v>
      </c>
      <c r="D51" s="1">
        <f t="shared" si="4"/>
        <v>685270.27833318047</v>
      </c>
      <c r="E51" s="1">
        <f t="shared" si="4"/>
        <v>254773.93361515726</v>
      </c>
      <c r="F51" s="1">
        <f t="shared" si="4"/>
        <v>146811.90396611203</v>
      </c>
      <c r="G51" s="1">
        <f t="shared" si="4"/>
        <v>321350.97877186339</v>
      </c>
      <c r="H51" s="1">
        <f t="shared" si="4"/>
        <v>785786.37795406359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</row>
    <row r="52" spans="1:22" x14ac:dyDescent="0.25">
      <c r="A52" s="90" t="s">
        <v>259</v>
      </c>
      <c r="B52" s="73">
        <f>'cmv_c1c2 12'!Z59+'cmv_c3 12'!Z59</f>
        <v>47503.721500068837</v>
      </c>
      <c r="C52" s="73">
        <f>'cmv_c1c2 12'!AO59+'cmv_c3 12'!AO59</f>
        <v>177.4827349745633</v>
      </c>
      <c r="D52" s="73">
        <f>'cmv_c1c2 12'!AT59+'cmv_c3 12'!AT59</f>
        <v>244007.2835196536</v>
      </c>
      <c r="E52" s="73">
        <f>'cmv_c1c2 12'!BE59+'cmv_c3 12'!BE59</f>
        <v>9994.8888468499918</v>
      </c>
      <c r="F52" s="73">
        <f>'cmv_c1c2 12'!BF59+'cmv_c3 12'!BF59</f>
        <v>9220.9834528333449</v>
      </c>
      <c r="G52" s="73">
        <f>'cmv_c1c2 12'!BT59+'cmv_c3 12'!BT59</f>
        <v>42425.276061486875</v>
      </c>
      <c r="H52" s="73">
        <f>'cmv_c1c2 12'!CA59+'cmv_c3 12'!CA59</f>
        <v>23002.249955874417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</row>
    <row r="53" spans="1:22" x14ac:dyDescent="0.25">
      <c r="A53" s="90" t="s">
        <v>260</v>
      </c>
      <c r="B53" s="73">
        <f>'cmv_c1c2 12'!Z60+'cmv_c3 12'!Z60</f>
        <v>34333.05388294554</v>
      </c>
      <c r="C53" s="73">
        <f>'cmv_c1c2 12'!AO60+'cmv_c3 12'!AO60</f>
        <v>333.27498349509739</v>
      </c>
      <c r="D53" s="73">
        <f>'cmv_c1c2 12'!AT60+'cmv_c3 12'!AT60</f>
        <v>377167.06976784195</v>
      </c>
      <c r="E53" s="73">
        <f>'cmv_c1c2 12'!BE60+'cmv_c3 12'!BE60</f>
        <v>18816.757474864353</v>
      </c>
      <c r="F53" s="73">
        <f>'cmv_c1c2 12'!BF60+'cmv_c3 12'!BF60</f>
        <v>17315.363379569564</v>
      </c>
      <c r="G53" s="73">
        <f>'cmv_c1c2 12'!BT60+'cmv_c3 12'!BT60</f>
        <v>50004.472572857812</v>
      </c>
      <c r="H53" s="73">
        <f>'cmv_c1c2 12'!CA60+'cmv_c3 12'!CA60</f>
        <v>16272.422110594795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</row>
    <row r="54" spans="1:22" x14ac:dyDescent="0.25">
      <c r="A54" s="90" t="s">
        <v>261</v>
      </c>
      <c r="B54" s="73">
        <f>pt_oilgas!B59</f>
        <v>51872.131500000003</v>
      </c>
      <c r="C54" s="73">
        <f>pt_oilgas!C59</f>
        <v>8.3935383252999998</v>
      </c>
      <c r="D54" s="73">
        <f>pt_oilgas!D59</f>
        <v>49962.026919999997</v>
      </c>
      <c r="E54" s="73">
        <f>pt_oilgas!E59</f>
        <v>636.25494702000003</v>
      </c>
      <c r="F54" s="73">
        <f>pt_oilgas!F59</f>
        <v>635.0949435</v>
      </c>
      <c r="G54" s="73">
        <f>pt_oilgas!G59</f>
        <v>462.05488945000002</v>
      </c>
      <c r="H54" s="73">
        <f>pt_oilgas!H59</f>
        <v>38832.768940000002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</row>
    <row r="55" spans="1:22" x14ac:dyDescent="0.25">
      <c r="A55" s="2" t="s">
        <v>262</v>
      </c>
      <c r="B55" s="1">
        <f t="shared" ref="B55:H55" si="5">B53+B52+B51+B45+B54</f>
        <v>11679275.387712343</v>
      </c>
      <c r="C55" s="1">
        <f t="shared" si="5"/>
        <v>920109.42022408568</v>
      </c>
      <c r="D55" s="1">
        <f t="shared" si="5"/>
        <v>2472287.5231995708</v>
      </c>
      <c r="E55" s="1">
        <f t="shared" si="5"/>
        <v>2119884.7120334934</v>
      </c>
      <c r="F55" s="1">
        <f t="shared" si="5"/>
        <v>1108644.4813284113</v>
      </c>
      <c r="G55" s="1">
        <f t="shared" si="5"/>
        <v>1345917.6811176848</v>
      </c>
      <c r="H55" s="1">
        <f t="shared" si="5"/>
        <v>3772736.2248604307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</row>
    <row r="57" spans="1:22" x14ac:dyDescent="0.25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</row>
    <row r="58" spans="1:22" s="21" customFormat="1" x14ac:dyDescent="0.25">
      <c r="A58" s="90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</row>
    <row r="59" spans="1:22" x14ac:dyDescent="0.25">
      <c r="A59" s="26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</row>
    <row r="60" spans="1:22" x14ac:dyDescent="0.25">
      <c r="A60" s="26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</row>
    <row r="61" spans="1:22" x14ac:dyDescent="0.25">
      <c r="A61" s="26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</row>
    <row r="62" spans="1:22" x14ac:dyDescent="0.25">
      <c r="A62" s="26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</row>
    <row r="63" spans="1:22" x14ac:dyDescent="0.25">
      <c r="A63" s="26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</row>
    <row r="64" spans="1:22" x14ac:dyDescent="0.25">
      <c r="A64" s="26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90"/>
      <c r="N64" s="73"/>
      <c r="O64" s="73"/>
      <c r="P64" s="73"/>
      <c r="Q64" s="73"/>
      <c r="R64" s="73"/>
      <c r="S64" s="73"/>
      <c r="T64" s="73"/>
      <c r="U64" s="73"/>
      <c r="V64" s="73"/>
    </row>
    <row r="65" spans="1:22" x14ac:dyDescent="0.25">
      <c r="A65" s="26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</row>
    <row r="66" spans="1:22" x14ac:dyDescent="0.25">
      <c r="A66" s="26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x14ac:dyDescent="0.25">
      <c r="A67" s="26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x14ac:dyDescent="0.25">
      <c r="A68" s="26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x14ac:dyDescent="0.25">
      <c r="A69" s="26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 x14ac:dyDescent="0.25">
      <c r="A70" s="90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21" customFormat="1" x14ac:dyDescent="0.25">
      <c r="A71" s="90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x14ac:dyDescent="0.25">
      <c r="A72" s="2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 x14ac:dyDescent="0.25">
      <c r="A73" s="26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</row>
  </sheetData>
  <sortState xmlns:xlrd2="http://schemas.microsoft.com/office/spreadsheetml/2017/richdata2" ref="L5:S22">
    <sortCondition ref="L5:L22"/>
  </sortState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Y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20" bestFit="1" customWidth="1"/>
    <col min="6" max="6" width="9.7109375" customWidth="1"/>
    <col min="7" max="7" width="10.5703125" customWidth="1"/>
    <col min="8" max="8" width="9.28515625" bestFit="1" customWidth="1"/>
    <col min="9" max="9" width="10.42578125" style="41" customWidth="1"/>
    <col min="10" max="10" width="9.7109375" style="41" customWidth="1"/>
    <col min="11" max="11" width="9.28515625" bestFit="1" customWidth="1"/>
    <col min="12" max="12" width="11.42578125" style="41" customWidth="1"/>
    <col min="13" max="13" width="9.28515625" bestFit="1" customWidth="1"/>
    <col min="14" max="14" width="11.5703125" style="41" customWidth="1"/>
    <col min="15" max="16" width="9" style="52" customWidth="1"/>
    <col min="17" max="17" width="9" style="41" customWidth="1"/>
    <col min="19" max="19" width="19.7109375" customWidth="1"/>
    <col min="20" max="20" width="6" style="73" bestFit="1" customWidth="1"/>
    <col min="21" max="21" width="5.7109375" style="21" bestFit="1" customWidth="1"/>
    <col min="22" max="22" width="9.85546875" style="72" bestFit="1" customWidth="1"/>
    <col min="23" max="23" width="5.7109375" style="19" bestFit="1" customWidth="1"/>
    <col min="24" max="24" width="14.5703125" style="19" bestFit="1" customWidth="1"/>
    <col min="25" max="25" width="5.7109375" style="19" bestFit="1" customWidth="1"/>
    <col min="26" max="26" width="5.7109375" style="73" customWidth="1"/>
    <col min="27" max="27" width="6.7109375" style="19" bestFit="1" customWidth="1"/>
    <col min="28" max="28" width="13.42578125" style="73" bestFit="1" customWidth="1"/>
    <col min="29" max="29" width="9.28515625" style="19" bestFit="1" customWidth="1"/>
    <col min="30" max="30" width="5.7109375" style="19" bestFit="1" customWidth="1"/>
    <col min="31" max="31" width="9.28515625" style="19" bestFit="1" customWidth="1"/>
    <col min="32" max="33" width="6.7109375" style="19" bestFit="1" customWidth="1"/>
    <col min="34" max="34" width="5.7109375" style="19" bestFit="1" customWidth="1"/>
    <col min="35" max="35" width="6.7109375" style="19" bestFit="1" customWidth="1"/>
    <col min="36" max="36" width="5.7109375" style="73" bestFit="1" customWidth="1"/>
    <col min="37" max="37" width="6.7109375" style="19" bestFit="1" customWidth="1"/>
    <col min="38" max="38" width="15.42578125" style="19" bestFit="1" customWidth="1"/>
    <col min="39" max="39" width="6.7109375" style="19" bestFit="1" customWidth="1"/>
    <col min="40" max="40" width="6.5703125" style="19" bestFit="1" customWidth="1"/>
    <col min="41" max="41" width="6.7109375" style="19" bestFit="1" customWidth="1"/>
    <col min="42" max="42" width="5.140625" style="19" bestFit="1" customWidth="1"/>
    <col min="43" max="43" width="6.7109375" style="73" bestFit="1" customWidth="1"/>
    <col min="44" max="44" width="5.7109375" style="19" bestFit="1" customWidth="1"/>
    <col min="45" max="45" width="6.7109375" style="19" bestFit="1" customWidth="1"/>
    <col min="46" max="46" width="6.140625" style="19" bestFit="1" customWidth="1"/>
    <col min="47" max="47" width="6.7109375" style="19" bestFit="1" customWidth="1"/>
    <col min="48" max="48" width="10" style="19" bestFit="1" customWidth="1"/>
    <col min="49" max="49" width="7.7109375" style="73" bestFit="1" customWidth="1"/>
    <col min="50" max="50" width="7.7109375" style="19" bestFit="1" customWidth="1"/>
    <col min="51" max="51" width="6.7109375" style="19" bestFit="1" customWidth="1"/>
    <col min="52" max="52" width="7.7109375" style="19" bestFit="1" customWidth="1"/>
    <col min="53" max="53" width="6" style="19" bestFit="1" customWidth="1"/>
    <col min="54" max="54" width="6.7109375" style="19" bestFit="1" customWidth="1"/>
    <col min="55" max="55" width="5.7109375" style="19" bestFit="1" customWidth="1"/>
    <col min="56" max="56" width="7.7109375" style="19" bestFit="1" customWidth="1"/>
    <col min="57" max="60" width="5.7109375" style="19" bestFit="1" customWidth="1"/>
    <col min="61" max="61" width="5.85546875" style="19" bestFit="1" customWidth="1"/>
    <col min="62" max="62" width="5.7109375" style="19" bestFit="1" customWidth="1"/>
    <col min="63" max="65" width="7.7109375" style="19" bestFit="1" customWidth="1"/>
    <col min="66" max="66" width="5.140625" style="19" bestFit="1" customWidth="1"/>
    <col min="67" max="67" width="5.28515625" style="19" bestFit="1" customWidth="1"/>
    <col min="68" max="68" width="8.7109375" style="19" bestFit="1" customWidth="1"/>
    <col min="69" max="69" width="5.7109375" style="19" bestFit="1" customWidth="1"/>
    <col min="70" max="70" width="7.85546875" style="19" bestFit="1" customWidth="1"/>
    <col min="71" max="71" width="5.85546875" style="19" bestFit="1" customWidth="1"/>
    <col min="72" max="72" width="6" style="19" bestFit="1" customWidth="1"/>
    <col min="73" max="76" width="6.7109375" style="19" bestFit="1" customWidth="1"/>
    <col min="77" max="77" width="4.140625" style="19" bestFit="1" customWidth="1"/>
    <col min="78" max="78" width="7.7109375" style="19" bestFit="1" customWidth="1"/>
    <col min="79" max="79" width="8" style="19" bestFit="1" customWidth="1"/>
    <col min="80" max="80" width="5.7109375" style="19" bestFit="1" customWidth="1"/>
    <col min="81" max="82" width="6.7109375" style="19" bestFit="1" customWidth="1"/>
    <col min="83" max="83" width="4.85546875" style="73" bestFit="1" customWidth="1"/>
    <col min="84" max="84" width="6.7109375" style="19" customWidth="1"/>
    <col min="85" max="85" width="9.140625" style="19" bestFit="1" customWidth="1"/>
    <col min="86" max="86" width="7.140625" style="19" bestFit="1" customWidth="1"/>
    <col min="87" max="87" width="6.7109375" style="19" customWidth="1"/>
    <col min="89" max="97" width="9.140625" style="21"/>
    <col min="98" max="98" width="9.140625" style="41"/>
    <col min="99" max="99" width="9.140625" style="21"/>
    <col min="100" max="100" width="9.140625" style="41"/>
    <col min="103" max="103" width="9.140625" style="41"/>
  </cols>
  <sheetData>
    <row r="1" spans="1:103" x14ac:dyDescent="0.25">
      <c r="A1" s="90"/>
      <c r="B1" s="90" t="s">
        <v>500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 t="s">
        <v>501</v>
      </c>
      <c r="U1" s="90"/>
      <c r="V1" s="90"/>
      <c r="W1" s="73"/>
      <c r="X1" s="73"/>
      <c r="Y1" s="73"/>
      <c r="AA1" s="73"/>
      <c r="AC1" s="73"/>
      <c r="AD1" s="73"/>
      <c r="AE1" s="73"/>
      <c r="AF1" s="73"/>
      <c r="AG1" s="73"/>
      <c r="AH1" s="73"/>
      <c r="AI1" s="73"/>
      <c r="AK1" s="73"/>
      <c r="AL1" s="73"/>
      <c r="AM1" s="73"/>
      <c r="AN1" s="73"/>
      <c r="AO1" s="73"/>
      <c r="AP1" s="73"/>
      <c r="AR1" s="73"/>
      <c r="AS1" s="73"/>
      <c r="AT1" s="73"/>
      <c r="AU1" s="73"/>
      <c r="AV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F1" s="73"/>
      <c r="CG1" s="73"/>
      <c r="CH1" s="73"/>
      <c r="CI1" s="73"/>
      <c r="CJ1" s="90"/>
      <c r="CK1" s="90"/>
      <c r="CL1" s="90" t="s">
        <v>298</v>
      </c>
      <c r="CM1" s="90"/>
      <c r="CN1" s="90"/>
      <c r="CO1" s="90"/>
      <c r="CP1" s="90"/>
      <c r="CQ1" s="90"/>
      <c r="CR1" s="90"/>
      <c r="CS1" s="90"/>
      <c r="CT1" s="68"/>
      <c r="CU1" s="90"/>
      <c r="CV1" s="68"/>
      <c r="CW1" s="90"/>
      <c r="CX1" s="90"/>
      <c r="CY1" s="68"/>
    </row>
    <row r="2" spans="1:103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68" t="s">
        <v>300</v>
      </c>
      <c r="J2" s="68" t="s">
        <v>301</v>
      </c>
      <c r="K2" s="90" t="s">
        <v>375</v>
      </c>
      <c r="L2" s="68" t="s">
        <v>302</v>
      </c>
      <c r="M2" s="90" t="s">
        <v>67</v>
      </c>
      <c r="N2" s="68" t="s">
        <v>303</v>
      </c>
      <c r="O2" s="70" t="s">
        <v>304</v>
      </c>
      <c r="P2" s="70" t="s">
        <v>305</v>
      </c>
      <c r="Q2" s="68" t="s">
        <v>306</v>
      </c>
      <c r="R2" s="90"/>
      <c r="S2" s="90" t="s">
        <v>307</v>
      </c>
      <c r="T2" s="73" t="s">
        <v>308</v>
      </c>
      <c r="U2" s="90" t="s">
        <v>35</v>
      </c>
      <c r="V2" s="90" t="s">
        <v>37</v>
      </c>
      <c r="W2" s="90" t="s">
        <v>39</v>
      </c>
      <c r="X2" s="90" t="s">
        <v>41</v>
      </c>
      <c r="Y2" s="90" t="s">
        <v>43</v>
      </c>
      <c r="Z2" s="90" t="s">
        <v>309</v>
      </c>
      <c r="AA2" s="90" t="s">
        <v>45</v>
      </c>
      <c r="AB2" s="90" t="s">
        <v>47</v>
      </c>
      <c r="AC2" s="90" t="s">
        <v>49</v>
      </c>
      <c r="AD2" s="90" t="s">
        <v>51</v>
      </c>
      <c r="AE2" s="90" t="s">
        <v>53</v>
      </c>
      <c r="AF2" s="90" t="s">
        <v>55</v>
      </c>
      <c r="AG2" s="90" t="s">
        <v>57</v>
      </c>
      <c r="AH2" s="90" t="s">
        <v>59</v>
      </c>
      <c r="AI2" s="90" t="s">
        <v>61</v>
      </c>
      <c r="AJ2" s="90" t="s">
        <v>310</v>
      </c>
      <c r="AK2" s="90" t="s">
        <v>63</v>
      </c>
      <c r="AL2" s="90" t="s">
        <v>65</v>
      </c>
      <c r="AM2" s="90" t="s">
        <v>67</v>
      </c>
      <c r="AN2" s="90" t="s">
        <v>69</v>
      </c>
      <c r="AO2" s="90" t="s">
        <v>71</v>
      </c>
      <c r="AP2" s="90" t="s">
        <v>73</v>
      </c>
      <c r="AQ2" s="90" t="s">
        <v>311</v>
      </c>
      <c r="AR2" s="90" t="s">
        <v>75</v>
      </c>
      <c r="AS2" s="90" t="s">
        <v>77</v>
      </c>
      <c r="AT2" s="90" t="s">
        <v>79</v>
      </c>
      <c r="AU2" s="90" t="s">
        <v>81</v>
      </c>
      <c r="AV2" s="90" t="s">
        <v>83</v>
      </c>
      <c r="AW2" s="90" t="s">
        <v>312</v>
      </c>
      <c r="AX2" s="90" t="s">
        <v>85</v>
      </c>
      <c r="AY2" s="90" t="s">
        <v>87</v>
      </c>
      <c r="AZ2" s="90" t="s">
        <v>160</v>
      </c>
      <c r="BA2" s="90" t="s">
        <v>91</v>
      </c>
      <c r="BB2" s="90" t="s">
        <v>93</v>
      </c>
      <c r="BC2" s="90" t="s">
        <v>95</v>
      </c>
      <c r="BD2" s="90" t="s">
        <v>97</v>
      </c>
      <c r="BE2" s="90" t="s">
        <v>99</v>
      </c>
      <c r="BF2" s="90" t="s">
        <v>101</v>
      </c>
      <c r="BG2" s="90" t="s">
        <v>103</v>
      </c>
      <c r="BH2" s="90" t="s">
        <v>105</v>
      </c>
      <c r="BI2" s="90" t="s">
        <v>107</v>
      </c>
      <c r="BJ2" s="90" t="s">
        <v>109</v>
      </c>
      <c r="BK2" s="90" t="s">
        <v>161</v>
      </c>
      <c r="BL2" s="90" t="s">
        <v>162</v>
      </c>
      <c r="BM2" s="90" t="s">
        <v>111</v>
      </c>
      <c r="BN2" s="90" t="s">
        <v>113</v>
      </c>
      <c r="BO2" s="90" t="s">
        <v>115</v>
      </c>
      <c r="BP2" s="90" t="s">
        <v>117</v>
      </c>
      <c r="BQ2" s="90" t="s">
        <v>119</v>
      </c>
      <c r="BR2" s="90" t="s">
        <v>121</v>
      </c>
      <c r="BS2" s="90" t="s">
        <v>123</v>
      </c>
      <c r="BT2" s="90" t="s">
        <v>125</v>
      </c>
      <c r="BU2" s="90" t="s">
        <v>127</v>
      </c>
      <c r="BV2" s="90" t="s">
        <v>129</v>
      </c>
      <c r="BW2" s="90" t="s">
        <v>131</v>
      </c>
      <c r="BX2" s="90" t="s">
        <v>133</v>
      </c>
      <c r="BY2" s="90" t="s">
        <v>135</v>
      </c>
      <c r="BZ2" s="90" t="s">
        <v>139</v>
      </c>
      <c r="CA2" s="90" t="s">
        <v>141</v>
      </c>
      <c r="CB2" s="90" t="s">
        <v>143</v>
      </c>
      <c r="CC2" s="90" t="s">
        <v>145</v>
      </c>
      <c r="CD2" s="90" t="s">
        <v>147</v>
      </c>
      <c r="CE2" s="90" t="s">
        <v>149</v>
      </c>
      <c r="CF2" s="90" t="s">
        <v>151</v>
      </c>
      <c r="CG2" s="90" t="s">
        <v>153</v>
      </c>
      <c r="CH2" s="90" t="s">
        <v>155</v>
      </c>
      <c r="CI2" s="73"/>
      <c r="CJ2" s="90"/>
      <c r="CK2" s="28" t="s">
        <v>69</v>
      </c>
      <c r="CL2" s="90" t="s">
        <v>53</v>
      </c>
      <c r="CM2" s="90" t="s">
        <v>81</v>
      </c>
      <c r="CN2" s="90" t="s">
        <v>160</v>
      </c>
      <c r="CO2" s="90" t="s">
        <v>161</v>
      </c>
      <c r="CP2" s="90" t="s">
        <v>162</v>
      </c>
      <c r="CQ2" s="90" t="s">
        <v>139</v>
      </c>
      <c r="CR2" s="90" t="s">
        <v>163</v>
      </c>
      <c r="CS2" s="90" t="s">
        <v>375</v>
      </c>
      <c r="CT2" s="68" t="s">
        <v>302</v>
      </c>
      <c r="CU2" s="90" t="s">
        <v>67</v>
      </c>
      <c r="CV2" s="68" t="s">
        <v>303</v>
      </c>
      <c r="CW2" s="90" t="s">
        <v>304</v>
      </c>
      <c r="CX2" s="90" t="s">
        <v>305</v>
      </c>
      <c r="CY2" s="68" t="s">
        <v>306</v>
      </c>
    </row>
    <row r="3" spans="1:103" x14ac:dyDescent="0.25">
      <c r="A3" s="90" t="s">
        <v>165</v>
      </c>
      <c r="B3" s="73">
        <v>61791.975175</v>
      </c>
      <c r="C3" s="73">
        <v>2103.4641757999998</v>
      </c>
      <c r="D3" s="73">
        <v>44237.874877000002</v>
      </c>
      <c r="E3" s="73">
        <v>14935.204943000001</v>
      </c>
      <c r="F3" s="73">
        <v>11266.469542000001</v>
      </c>
      <c r="G3" s="73">
        <v>35177.345631999997</v>
      </c>
      <c r="H3" s="73">
        <v>26543.811518999999</v>
      </c>
      <c r="I3" s="73"/>
      <c r="J3" s="73"/>
      <c r="K3" s="73">
        <v>30.144253212999999</v>
      </c>
      <c r="L3" s="73"/>
      <c r="M3" s="73">
        <v>866.32921337000005</v>
      </c>
      <c r="N3" s="73"/>
      <c r="O3" s="73">
        <v>62.718749410000001</v>
      </c>
      <c r="P3" s="73">
        <v>3.8778850542000001</v>
      </c>
      <c r="Q3" s="73"/>
      <c r="R3" s="73"/>
      <c r="S3" s="90" t="s">
        <v>165</v>
      </c>
      <c r="T3" s="73">
        <v>21.840225363178199</v>
      </c>
      <c r="U3" s="73">
        <v>444.75805629005799</v>
      </c>
      <c r="V3" s="73">
        <v>62.713824665118501</v>
      </c>
      <c r="W3" s="73">
        <v>148.62222985414101</v>
      </c>
      <c r="X3" s="73">
        <v>116.69726502059</v>
      </c>
      <c r="Y3" s="73">
        <v>96.892041895292607</v>
      </c>
      <c r="Z3" s="73">
        <v>337.44242055122697</v>
      </c>
      <c r="AA3" s="73">
        <v>603.24220406734105</v>
      </c>
      <c r="AB3" s="73">
        <v>3.8778831117824901</v>
      </c>
      <c r="AC3" s="73">
        <v>21196.127983181701</v>
      </c>
      <c r="AD3" s="73">
        <v>30.1444518114244</v>
      </c>
      <c r="AE3" s="73">
        <v>61793.598317912998</v>
      </c>
      <c r="AF3" s="73">
        <v>659.43517855737696</v>
      </c>
      <c r="AG3" s="73">
        <v>347.56305040674903</v>
      </c>
      <c r="AH3" s="73">
        <v>223.67584386083101</v>
      </c>
      <c r="AI3" s="73">
        <v>478.27768989509502</v>
      </c>
      <c r="AJ3" s="73">
        <v>12.985503736064301</v>
      </c>
      <c r="AK3" s="73">
        <v>156.36659242319601</v>
      </c>
      <c r="AL3" s="73">
        <v>156.36659242319601</v>
      </c>
      <c r="AM3" s="73">
        <v>866.35642233392196</v>
      </c>
      <c r="AN3" s="73">
        <v>0</v>
      </c>
      <c r="AO3" s="73">
        <v>366.13290095247498</v>
      </c>
      <c r="AP3" s="73">
        <v>49.499730558405297</v>
      </c>
      <c r="AQ3" s="73">
        <v>2313.0723498890702</v>
      </c>
      <c r="AR3" s="73">
        <v>283.34940576149597</v>
      </c>
      <c r="AS3" s="73">
        <v>1282.98346326973</v>
      </c>
      <c r="AT3" s="73">
        <v>89.553445812201304</v>
      </c>
      <c r="AU3" s="73">
        <v>2103.47455683405</v>
      </c>
      <c r="AV3" s="73">
        <v>0</v>
      </c>
      <c r="AW3" s="73">
        <v>30265.3751124632</v>
      </c>
      <c r="AX3" s="73">
        <v>39813.141944443501</v>
      </c>
      <c r="AY3" s="73">
        <v>4423.6782002976197</v>
      </c>
      <c r="AZ3" s="73">
        <v>44236.820144741097</v>
      </c>
      <c r="BA3" s="73">
        <v>0.30888502347054098</v>
      </c>
      <c r="BB3" s="73">
        <v>484.10678915587198</v>
      </c>
      <c r="BC3" s="73">
        <v>116.69103467727</v>
      </c>
      <c r="BD3" s="73">
        <v>9162.6754125909792</v>
      </c>
      <c r="BE3" s="73">
        <v>365.56330070768303</v>
      </c>
      <c r="BF3" s="73">
        <v>386.63810963122199</v>
      </c>
      <c r="BG3" s="73">
        <v>356.66379386420601</v>
      </c>
      <c r="BH3" s="73">
        <v>255.267885064567</v>
      </c>
      <c r="BI3" s="73">
        <v>85.453399546564398</v>
      </c>
      <c r="BJ3" s="73">
        <v>338.11837775911198</v>
      </c>
      <c r="BK3" s="73">
        <v>14929.972258747401</v>
      </c>
      <c r="BL3" s="73">
        <v>11262.5555149024</v>
      </c>
      <c r="BM3" s="73">
        <v>3667.4167438449699</v>
      </c>
      <c r="BN3" s="73">
        <v>38.194572478160403</v>
      </c>
      <c r="BO3" s="73">
        <v>20.720193446926299</v>
      </c>
      <c r="BP3" s="73">
        <v>3186.7418779300801</v>
      </c>
      <c r="BQ3" s="73">
        <v>861.74635415554701</v>
      </c>
      <c r="BR3" s="73">
        <v>664.77388802394103</v>
      </c>
      <c r="BS3" s="73">
        <v>71.402211568974195</v>
      </c>
      <c r="BT3" s="73">
        <v>111.571974692262</v>
      </c>
      <c r="BU3" s="73">
        <v>1665.32034787832</v>
      </c>
      <c r="BV3" s="73">
        <v>391.76446372003898</v>
      </c>
      <c r="BW3" s="73">
        <v>456.45705199049797</v>
      </c>
      <c r="BX3" s="73">
        <v>2246.7487263733401</v>
      </c>
      <c r="BY3" s="73">
        <v>34.482415113785997</v>
      </c>
      <c r="BZ3" s="73">
        <v>35178.077782587701</v>
      </c>
      <c r="CA3" s="73">
        <v>4176.0365178429502</v>
      </c>
      <c r="CB3" s="73">
        <v>43.116659530075999</v>
      </c>
      <c r="CC3" s="73">
        <v>2324.8775774698202</v>
      </c>
      <c r="CD3" s="73">
        <v>2196.90841925016</v>
      </c>
      <c r="CE3" s="73">
        <v>8.5982790083746305</v>
      </c>
      <c r="CF3" s="73">
        <v>3240.74985340086</v>
      </c>
      <c r="CG3" s="73">
        <v>26537.892571526201</v>
      </c>
      <c r="CH3" s="73">
        <v>2169.0337348499302</v>
      </c>
      <c r="CI3" s="73"/>
      <c r="CJ3" s="90"/>
      <c r="CK3" s="28">
        <f t="shared" ref="CK3:CK34" si="0">AN3/AZ3</f>
        <v>0</v>
      </c>
      <c r="CL3" s="66">
        <f t="shared" ref="CL3:CL34" si="1">+(AE3-B3)/B3</f>
        <v>2.6267859352311863E-5</v>
      </c>
      <c r="CM3" s="66">
        <f t="shared" ref="CM3:CM34" si="2">+(AU3-C3)/C3</f>
        <v>4.9352083908067421E-6</v>
      </c>
      <c r="CN3" s="66">
        <f t="shared" ref="CN3:CN34" si="3">+(AZ3-D3)/D3</f>
        <v>-2.3842290386623506E-5</v>
      </c>
      <c r="CO3" s="66">
        <f t="shared" ref="CO3:CO34" si="4">+(BK3-E3)/E3</f>
        <v>-3.5035905249177391E-4</v>
      </c>
      <c r="CP3" s="66">
        <f t="shared" ref="CP3:CP34" si="5">+(BL3-F3)/F3</f>
        <v>-3.47404933107874E-4</v>
      </c>
      <c r="CQ3" s="66">
        <f t="shared" ref="CQ3:CQ34" si="6">+(BZ3-G3)/G3</f>
        <v>2.0813127726111374E-5</v>
      </c>
      <c r="CR3" s="66">
        <f t="shared" ref="CR3:CR34" si="7">+(CG3-H3)/H3</f>
        <v>-2.2298785046604835E-4</v>
      </c>
      <c r="CS3" s="66">
        <f t="shared" ref="CS3:CS34" si="8">+(AD3-K3)/K3</f>
        <v>6.5882681849021425E-6</v>
      </c>
      <c r="CT3" s="60" t="e">
        <f t="shared" ref="CT3:CT34" si="9">+(AL3-L3)/L3</f>
        <v>#DIV/0!</v>
      </c>
      <c r="CU3" s="66">
        <f t="shared" ref="CU3:CU34" si="10">+(AM3-M3)/M3</f>
        <v>3.1407187362486948E-5</v>
      </c>
      <c r="CV3" s="60" t="e">
        <f t="shared" ref="CV3:CV34" si="11">+(AS3-N3)/N3</f>
        <v>#DIV/0!</v>
      </c>
      <c r="CW3" s="66">
        <f>+(V3-O3)/O3</f>
        <v>-7.8521095012687065E-5</v>
      </c>
      <c r="CX3" s="66">
        <f>+(AB3-P3)/P3</f>
        <v>-5.0089610259187389E-7</v>
      </c>
      <c r="CY3" s="60" t="e">
        <f t="shared" ref="CY3:CY34" si="12">+(AT3-Q3)/Q3</f>
        <v>#DIV/0!</v>
      </c>
    </row>
    <row r="4" spans="1:103" x14ac:dyDescent="0.25">
      <c r="A4" s="90" t="s">
        <v>167</v>
      </c>
      <c r="B4" s="73">
        <v>10272.982566999999</v>
      </c>
      <c r="C4" s="73">
        <v>145.46142872999999</v>
      </c>
      <c r="D4" s="73">
        <v>5891.3080284999996</v>
      </c>
      <c r="E4" s="73">
        <v>8724.9722356000002</v>
      </c>
      <c r="F4" s="73">
        <v>2040.0210846</v>
      </c>
      <c r="G4" s="73">
        <v>5047.4858917000001</v>
      </c>
      <c r="H4" s="73">
        <v>2106.4582955000001</v>
      </c>
      <c r="I4" s="73"/>
      <c r="J4" s="73"/>
      <c r="K4" s="73">
        <v>1.820869496</v>
      </c>
      <c r="L4" s="73"/>
      <c r="M4" s="73">
        <v>29.368597702999999</v>
      </c>
      <c r="N4" s="73"/>
      <c r="O4" s="73">
        <v>0.60426838510000003</v>
      </c>
      <c r="P4" s="73">
        <v>7.0096510000000004E-4</v>
      </c>
      <c r="Q4" s="73"/>
      <c r="R4" s="73"/>
      <c r="S4" s="90" t="s">
        <v>167</v>
      </c>
      <c r="T4" s="73">
        <v>1.10050863469819</v>
      </c>
      <c r="U4" s="73">
        <v>29.5345338694395</v>
      </c>
      <c r="V4" s="73">
        <v>0.60426383450855303</v>
      </c>
      <c r="W4" s="73">
        <v>7.5784185336891703</v>
      </c>
      <c r="X4" s="73">
        <v>7.4984396465477499</v>
      </c>
      <c r="Y4" s="73">
        <v>7.2596617913778099</v>
      </c>
      <c r="Z4" s="73">
        <v>1.35597351412662</v>
      </c>
      <c r="AA4" s="73">
        <v>60.553751519932803</v>
      </c>
      <c r="AB4" s="73">
        <v>7.0041952103572398E-4</v>
      </c>
      <c r="AC4" s="73">
        <v>32490.103160000799</v>
      </c>
      <c r="AD4" s="73">
        <v>1.82105467974559</v>
      </c>
      <c r="AE4" s="73">
        <v>10270.4824317765</v>
      </c>
      <c r="AF4" s="73">
        <v>35.140403468653801</v>
      </c>
      <c r="AG4" s="73">
        <v>240.09795437048001</v>
      </c>
      <c r="AH4" s="73">
        <v>3.9762583937621301</v>
      </c>
      <c r="AI4" s="73">
        <v>51.429804006909102</v>
      </c>
      <c r="AJ4" s="73">
        <v>0.633569576048162</v>
      </c>
      <c r="AK4" s="73">
        <v>29.396317695357201</v>
      </c>
      <c r="AL4" s="73">
        <v>29.396317695357201</v>
      </c>
      <c r="AM4" s="73">
        <v>29.368612743704901</v>
      </c>
      <c r="AN4" s="73">
        <v>0</v>
      </c>
      <c r="AO4" s="73">
        <v>261.589717094207</v>
      </c>
      <c r="AP4" s="73">
        <v>1.11930715074628</v>
      </c>
      <c r="AQ4" s="73">
        <v>80.330361450902203</v>
      </c>
      <c r="AR4" s="73">
        <v>28.3457277380489</v>
      </c>
      <c r="AS4" s="73">
        <v>28.197083753321898</v>
      </c>
      <c r="AT4" s="73">
        <v>1.00848628756395</v>
      </c>
      <c r="AU4" s="73">
        <v>145.46356569674199</v>
      </c>
      <c r="AV4" s="73">
        <v>0</v>
      </c>
      <c r="AW4" s="73">
        <v>2430.7447503430899</v>
      </c>
      <c r="AX4" s="73">
        <v>5301.1159721880204</v>
      </c>
      <c r="AY4" s="73">
        <v>589.01343616660301</v>
      </c>
      <c r="AZ4" s="73">
        <v>5890.12940835462</v>
      </c>
      <c r="BA4" s="73">
        <v>6.3675176881165399E-3</v>
      </c>
      <c r="BB4" s="73">
        <v>47.157400063553702</v>
      </c>
      <c r="BC4" s="73">
        <v>46.333465516956203</v>
      </c>
      <c r="BD4" s="73">
        <v>730.625165826331</v>
      </c>
      <c r="BE4" s="73">
        <v>70.033172025055507</v>
      </c>
      <c r="BF4" s="73">
        <v>12.043340807820799</v>
      </c>
      <c r="BG4" s="73">
        <v>34.757012916880299</v>
      </c>
      <c r="BH4" s="73">
        <v>29.276865273555</v>
      </c>
      <c r="BI4" s="73">
        <v>29.759480066359099</v>
      </c>
      <c r="BJ4" s="73">
        <v>28.226475115070802</v>
      </c>
      <c r="BK4" s="73">
        <v>8725.1094164522692</v>
      </c>
      <c r="BL4" s="73">
        <v>2039.87815388995</v>
      </c>
      <c r="BM4" s="73">
        <v>6685.2312625623099</v>
      </c>
      <c r="BN4" s="73">
        <v>4.2545755165704797</v>
      </c>
      <c r="BO4" s="73">
        <v>1.83393135744087</v>
      </c>
      <c r="BP4" s="73">
        <v>1300.53122729253</v>
      </c>
      <c r="BQ4" s="73">
        <v>25.822111004921702</v>
      </c>
      <c r="BR4" s="73">
        <v>45.688479557863097</v>
      </c>
      <c r="BS4" s="73">
        <v>8.2407128253884494</v>
      </c>
      <c r="BT4" s="73">
        <v>17.467165553376599</v>
      </c>
      <c r="BU4" s="73">
        <v>115.384836232521</v>
      </c>
      <c r="BV4" s="73">
        <v>45.0522835972534</v>
      </c>
      <c r="BW4" s="73">
        <v>121.73196367334</v>
      </c>
      <c r="BX4" s="73">
        <v>145.273199075017</v>
      </c>
      <c r="BY4" s="73">
        <v>3.2201400792777202</v>
      </c>
      <c r="BZ4" s="73">
        <v>5046.5712759818498</v>
      </c>
      <c r="CA4" s="73">
        <v>170.78278399585301</v>
      </c>
      <c r="CB4" s="73">
        <v>7.6954713541339398E-3</v>
      </c>
      <c r="CC4" s="73">
        <v>54.924728303508203</v>
      </c>
      <c r="CD4" s="73">
        <v>414.62230218324601</v>
      </c>
      <c r="CE4" s="73">
        <v>0.20016271808396199</v>
      </c>
      <c r="CF4" s="73">
        <v>111.981538353022</v>
      </c>
      <c r="CG4" s="73">
        <v>2105.9629007512199</v>
      </c>
      <c r="CH4" s="73">
        <v>114.17223880806</v>
      </c>
      <c r="CI4" s="73"/>
      <c r="CJ4" s="90"/>
      <c r="CK4" s="28">
        <f t="shared" si="0"/>
        <v>0</v>
      </c>
      <c r="CL4" s="66">
        <f t="shared" si="1"/>
        <v>-2.4336994706198218E-4</v>
      </c>
      <c r="CM4" s="66">
        <f t="shared" si="2"/>
        <v>1.4690951138441826E-5</v>
      </c>
      <c r="CN4" s="66">
        <f t="shared" si="3"/>
        <v>-2.0006085909579803E-4</v>
      </c>
      <c r="CO4" s="66">
        <f t="shared" si="4"/>
        <v>1.5722783816925007E-5</v>
      </c>
      <c r="CP4" s="66">
        <f t="shared" si="5"/>
        <v>-7.0063349407989477E-5</v>
      </c>
      <c r="CQ4" s="66">
        <f t="shared" si="6"/>
        <v>-1.8120223370100401E-4</v>
      </c>
      <c r="CR4" s="66">
        <f t="shared" si="7"/>
        <v>-2.3517899682063738E-4</v>
      </c>
      <c r="CS4" s="66">
        <f t="shared" si="8"/>
        <v>1.0170072374585835E-4</v>
      </c>
      <c r="CT4" s="60" t="e">
        <f t="shared" si="9"/>
        <v>#DIV/0!</v>
      </c>
      <c r="CU4" s="66">
        <f t="shared" si="10"/>
        <v>5.1213561689584604E-7</v>
      </c>
      <c r="CV4" s="60" t="e">
        <f t="shared" si="11"/>
        <v>#DIV/0!</v>
      </c>
      <c r="CW4" s="66">
        <f t="shared" ref="CW4:CW51" si="13">+(V4-O4)/O4</f>
        <v>-7.5307455415551324E-6</v>
      </c>
      <c r="CX4" s="66">
        <f t="shared" ref="CX4:CX51" si="14">+(AB4-P4)/P4</f>
        <v>-7.7832543200233469E-4</v>
      </c>
      <c r="CY4" s="60" t="e">
        <f t="shared" si="12"/>
        <v>#DIV/0!</v>
      </c>
    </row>
    <row r="5" spans="1:103" x14ac:dyDescent="0.25">
      <c r="A5" s="90" t="s">
        <v>168</v>
      </c>
      <c r="B5" s="73">
        <v>23483.151742999999</v>
      </c>
      <c r="C5" s="73">
        <v>1031.0988513</v>
      </c>
      <c r="D5" s="73">
        <v>15733.573446</v>
      </c>
      <c r="E5" s="73">
        <v>6370.1193145999996</v>
      </c>
      <c r="F5" s="73">
        <v>4782.3419099000002</v>
      </c>
      <c r="G5" s="73">
        <v>6708.9195083000004</v>
      </c>
      <c r="H5" s="73">
        <v>21276.555492</v>
      </c>
      <c r="I5" s="73"/>
      <c r="J5" s="73"/>
      <c r="K5" s="73">
        <v>33.39404364</v>
      </c>
      <c r="L5" s="73"/>
      <c r="M5" s="73">
        <v>627.45430264000004</v>
      </c>
      <c r="N5" s="73"/>
      <c r="O5" s="73">
        <v>23.069372123000001</v>
      </c>
      <c r="P5" s="73">
        <v>1.2615289935</v>
      </c>
      <c r="Q5" s="73"/>
      <c r="R5" s="73"/>
      <c r="S5" s="90" t="s">
        <v>168</v>
      </c>
      <c r="T5" s="73">
        <v>16.551736199412399</v>
      </c>
      <c r="U5" s="73">
        <v>475.492115330236</v>
      </c>
      <c r="V5" s="73">
        <v>23.069531780251801</v>
      </c>
      <c r="W5" s="73">
        <v>155.86127103356</v>
      </c>
      <c r="X5" s="73">
        <v>150.14168813066399</v>
      </c>
      <c r="Y5" s="73">
        <v>66.970725963684998</v>
      </c>
      <c r="Z5" s="73">
        <v>320.90948985788998</v>
      </c>
      <c r="AA5" s="73">
        <v>342.18657010397402</v>
      </c>
      <c r="AB5" s="73">
        <v>1.2617346399512599</v>
      </c>
      <c r="AC5" s="73">
        <v>13573.7469651874</v>
      </c>
      <c r="AD5" s="73">
        <v>33.395187819156298</v>
      </c>
      <c r="AE5" s="73">
        <v>23481.740115895998</v>
      </c>
      <c r="AF5" s="73">
        <v>318.32375970496901</v>
      </c>
      <c r="AG5" s="73">
        <v>160.363338826247</v>
      </c>
      <c r="AH5" s="73">
        <v>76.127942263737793</v>
      </c>
      <c r="AI5" s="73">
        <v>162.61832009326</v>
      </c>
      <c r="AJ5" s="73">
        <v>9.7102752050006398</v>
      </c>
      <c r="AK5" s="73">
        <v>203.994063820544</v>
      </c>
      <c r="AL5" s="73">
        <v>203.994063820544</v>
      </c>
      <c r="AM5" s="73">
        <v>627.42510160893096</v>
      </c>
      <c r="AN5" s="73">
        <v>0</v>
      </c>
      <c r="AO5" s="73">
        <v>768.89662791623903</v>
      </c>
      <c r="AP5" s="73">
        <v>36.660644029046303</v>
      </c>
      <c r="AQ5" s="73">
        <v>1966.6076899729601</v>
      </c>
      <c r="AR5" s="73">
        <v>162.51324633491299</v>
      </c>
      <c r="AS5" s="73">
        <v>1801.7740771107401</v>
      </c>
      <c r="AT5" s="73">
        <v>36.782036671366797</v>
      </c>
      <c r="AU5" s="73">
        <v>1030.89345008945</v>
      </c>
      <c r="AV5" s="73">
        <v>0</v>
      </c>
      <c r="AW5" s="73">
        <v>22091.032414240701</v>
      </c>
      <c r="AX5" s="73">
        <v>14159.692216245399</v>
      </c>
      <c r="AY5" s="73">
        <v>1573.29691472389</v>
      </c>
      <c r="AZ5" s="73">
        <v>15732.989130969299</v>
      </c>
      <c r="BA5" s="73">
        <v>0.110026183433677</v>
      </c>
      <c r="BB5" s="73">
        <v>426.53021039820101</v>
      </c>
      <c r="BC5" s="73">
        <v>38.894035272298296</v>
      </c>
      <c r="BD5" s="73">
        <v>6023.5481813840697</v>
      </c>
      <c r="BE5" s="73">
        <v>133.135829059484</v>
      </c>
      <c r="BF5" s="73">
        <v>83.581365831584804</v>
      </c>
      <c r="BG5" s="73">
        <v>154.15101411751701</v>
      </c>
      <c r="BH5" s="73">
        <v>116.512567290029</v>
      </c>
      <c r="BI5" s="73">
        <v>29.365823849821101</v>
      </c>
      <c r="BJ5" s="73">
        <v>161.49174765403399</v>
      </c>
      <c r="BK5" s="73">
        <v>6413.5137525576602</v>
      </c>
      <c r="BL5" s="73">
        <v>4781.6782114483003</v>
      </c>
      <c r="BM5" s="73">
        <v>1631.8355411093501</v>
      </c>
      <c r="BN5" s="73">
        <v>15.702341399438801</v>
      </c>
      <c r="BO5" s="73">
        <v>11.5146266583805</v>
      </c>
      <c r="BP5" s="73">
        <v>1275.2569417863299</v>
      </c>
      <c r="BQ5" s="73">
        <v>371.93232353978999</v>
      </c>
      <c r="BR5" s="73">
        <v>330.29739602437201</v>
      </c>
      <c r="BS5" s="73">
        <v>34.855578404669401</v>
      </c>
      <c r="BT5" s="73">
        <v>41.308466341821799</v>
      </c>
      <c r="BU5" s="73">
        <v>829.12742834636697</v>
      </c>
      <c r="BV5" s="73">
        <v>237.02679005621599</v>
      </c>
      <c r="BW5" s="73">
        <v>214.634610082287</v>
      </c>
      <c r="BX5" s="73">
        <v>927.42715552107802</v>
      </c>
      <c r="BY5" s="73">
        <v>12.4889602690002</v>
      </c>
      <c r="BZ5" s="73">
        <v>6708.4924027736897</v>
      </c>
      <c r="CA5" s="73">
        <v>2626.3861323964102</v>
      </c>
      <c r="CB5" s="73">
        <v>49.123793078318499</v>
      </c>
      <c r="CC5" s="73">
        <v>2958.49682906717</v>
      </c>
      <c r="CD5" s="73">
        <v>1486.84201439863</v>
      </c>
      <c r="CE5" s="73">
        <v>11.433390086257999</v>
      </c>
      <c r="CF5" s="73">
        <v>1697.79020040202</v>
      </c>
      <c r="CG5" s="73">
        <v>21275.798993746499</v>
      </c>
      <c r="CH5" s="73">
        <v>1209.1135150894299</v>
      </c>
      <c r="CI5" s="73"/>
      <c r="CJ5" s="90"/>
      <c r="CK5" s="28">
        <f t="shared" si="0"/>
        <v>0</v>
      </c>
      <c r="CL5" s="66">
        <f t="shared" si="1"/>
        <v>-6.0112335833327994E-5</v>
      </c>
      <c r="CM5" s="66">
        <f t="shared" si="2"/>
        <v>-1.9920612877324018E-4</v>
      </c>
      <c r="CN5" s="66">
        <f t="shared" si="3"/>
        <v>-3.7138100426226826E-5</v>
      </c>
      <c r="CO5" s="66">
        <f t="shared" si="4"/>
        <v>6.812186054066938E-3</v>
      </c>
      <c r="CP5" s="66">
        <f t="shared" si="5"/>
        <v>-1.3878105417891527E-4</v>
      </c>
      <c r="CQ5" s="66">
        <f t="shared" si="6"/>
        <v>-6.3662341720197997E-5</v>
      </c>
      <c r="CR5" s="66">
        <f t="shared" si="7"/>
        <v>-3.5555485181091051E-5</v>
      </c>
      <c r="CS5" s="66">
        <f t="shared" si="8"/>
        <v>3.4262971224251513E-5</v>
      </c>
      <c r="CT5" s="60" t="e">
        <f t="shared" si="9"/>
        <v>#DIV/0!</v>
      </c>
      <c r="CU5" s="66">
        <f t="shared" si="10"/>
        <v>-4.6538896850680222E-5</v>
      </c>
      <c r="CV5" s="60" t="e">
        <f t="shared" si="11"/>
        <v>#DIV/0!</v>
      </c>
      <c r="CW5" s="66">
        <f t="shared" si="13"/>
        <v>6.9207454346143555E-6</v>
      </c>
      <c r="CX5" s="66">
        <f t="shared" si="14"/>
        <v>1.6301365431904881E-4</v>
      </c>
      <c r="CY5" s="60" t="e">
        <f t="shared" si="12"/>
        <v>#DIV/0!</v>
      </c>
    </row>
    <row r="6" spans="1:103" x14ac:dyDescent="0.25">
      <c r="A6" s="90" t="s">
        <v>169</v>
      </c>
      <c r="B6" s="73">
        <v>38491.628713999999</v>
      </c>
      <c r="C6" s="73">
        <v>7434.3122155000001</v>
      </c>
      <c r="D6" s="73">
        <v>35514.284870000003</v>
      </c>
      <c r="E6" s="73">
        <v>24531.803887999999</v>
      </c>
      <c r="F6" s="73">
        <v>11667.696442</v>
      </c>
      <c r="G6" s="73">
        <v>9487.6497956000003</v>
      </c>
      <c r="H6" s="73">
        <v>32845.814703999997</v>
      </c>
      <c r="I6" s="73"/>
      <c r="J6" s="73"/>
      <c r="K6" s="73">
        <v>1.4760271407000001</v>
      </c>
      <c r="L6" s="73"/>
      <c r="M6" s="73">
        <v>299.97945687999999</v>
      </c>
      <c r="N6" s="73"/>
      <c r="O6" s="73">
        <v>5.6275308493000002</v>
      </c>
      <c r="P6" s="73">
        <v>2.8377017099000001</v>
      </c>
      <c r="Q6" s="73"/>
      <c r="R6" s="73"/>
      <c r="S6" s="90" t="s">
        <v>169</v>
      </c>
      <c r="T6" s="73">
        <v>34.211625630080199</v>
      </c>
      <c r="U6" s="73">
        <v>602.89272190347299</v>
      </c>
      <c r="V6" s="73">
        <v>5.6269159779362203</v>
      </c>
      <c r="W6" s="73">
        <v>79.256372720099904</v>
      </c>
      <c r="X6" s="73">
        <v>75.5433310268714</v>
      </c>
      <c r="Y6" s="73">
        <v>112.81301364160301</v>
      </c>
      <c r="Z6" s="73">
        <v>114.426610445422</v>
      </c>
      <c r="AA6" s="73">
        <v>1115.8215797872999</v>
      </c>
      <c r="AB6" s="73">
        <v>2.83670403481575</v>
      </c>
      <c r="AC6" s="73">
        <v>139755.10380019699</v>
      </c>
      <c r="AD6" s="73">
        <v>1.47601199618776</v>
      </c>
      <c r="AE6" s="73">
        <v>38474.073090573598</v>
      </c>
      <c r="AF6" s="73">
        <v>1282.2782256139601</v>
      </c>
      <c r="AG6" s="73">
        <v>2497.1450497576102</v>
      </c>
      <c r="AH6" s="73">
        <v>112.306168026622</v>
      </c>
      <c r="AI6" s="73">
        <v>2374.6303222901302</v>
      </c>
      <c r="AJ6" s="73">
        <v>20.583825003433599</v>
      </c>
      <c r="AK6" s="73">
        <v>893.95346700572804</v>
      </c>
      <c r="AL6" s="73">
        <v>893.95346700572804</v>
      </c>
      <c r="AM6" s="73">
        <v>299.939161175099</v>
      </c>
      <c r="AN6" s="73">
        <v>0.145949770113041</v>
      </c>
      <c r="AO6" s="73">
        <v>885.41262515192102</v>
      </c>
      <c r="AP6" s="73">
        <v>20.218443146610401</v>
      </c>
      <c r="AQ6" s="73">
        <v>1165.6110126189999</v>
      </c>
      <c r="AR6" s="73">
        <v>298.30925139081199</v>
      </c>
      <c r="AS6" s="73">
        <v>236.318767402097</v>
      </c>
      <c r="AT6" s="73">
        <v>17.701553562862799</v>
      </c>
      <c r="AU6" s="73">
        <v>7420.0173393453397</v>
      </c>
      <c r="AV6" s="73">
        <v>0</v>
      </c>
      <c r="AW6" s="73">
        <v>36763.225356955802</v>
      </c>
      <c r="AX6" s="73">
        <v>31952.457395763799</v>
      </c>
      <c r="AY6" s="73">
        <v>3550.0663111638701</v>
      </c>
      <c r="AZ6" s="73">
        <v>35502.669656697799</v>
      </c>
      <c r="BA6" s="73">
        <v>0.44392530370634697</v>
      </c>
      <c r="BB6" s="73">
        <v>1285.77831842352</v>
      </c>
      <c r="BC6" s="73">
        <v>220.80122494452601</v>
      </c>
      <c r="BD6" s="73">
        <v>13867.319680274401</v>
      </c>
      <c r="BE6" s="73">
        <v>447.31010168576398</v>
      </c>
      <c r="BF6" s="73">
        <v>175.04117707457601</v>
      </c>
      <c r="BG6" s="73">
        <v>562.59269932318102</v>
      </c>
      <c r="BH6" s="73">
        <v>161.48241518466401</v>
      </c>
      <c r="BI6" s="73">
        <v>186.557556230426</v>
      </c>
      <c r="BJ6" s="73">
        <v>185.89177817587299</v>
      </c>
      <c r="BK6" s="73">
        <v>24510.240757537598</v>
      </c>
      <c r="BL6" s="73">
        <v>11656.3743369688</v>
      </c>
      <c r="BM6" s="73">
        <v>12853.8664205687</v>
      </c>
      <c r="BN6" s="73">
        <v>16.1745451281712</v>
      </c>
      <c r="BO6" s="73">
        <v>6.6811340414579004</v>
      </c>
      <c r="BP6" s="73">
        <v>4402.0212732313603</v>
      </c>
      <c r="BQ6" s="73">
        <v>93.388808450867103</v>
      </c>
      <c r="BR6" s="73">
        <v>826.54863027199497</v>
      </c>
      <c r="BS6" s="73">
        <v>205.664041968286</v>
      </c>
      <c r="BT6" s="73">
        <v>165.04948862811801</v>
      </c>
      <c r="BU6" s="73">
        <v>2079.2123512899798</v>
      </c>
      <c r="BV6" s="73">
        <v>1455.76497726313</v>
      </c>
      <c r="BW6" s="73">
        <v>630.35147706939597</v>
      </c>
      <c r="BX6" s="73">
        <v>1183.36334116128</v>
      </c>
      <c r="BY6" s="73">
        <v>108.242293108889</v>
      </c>
      <c r="BZ6" s="73">
        <v>9484.9106222205992</v>
      </c>
      <c r="CA6" s="73">
        <v>2973.3541628168</v>
      </c>
      <c r="CB6" s="73">
        <v>3.8156889809104602</v>
      </c>
      <c r="CC6" s="73">
        <v>302.74571223070097</v>
      </c>
      <c r="CD6" s="73">
        <v>3339.32284580539</v>
      </c>
      <c r="CE6" s="73">
        <v>0.25077066237999901</v>
      </c>
      <c r="CF6" s="73">
        <v>1971.70716367255</v>
      </c>
      <c r="CG6" s="73">
        <v>32800.849124544598</v>
      </c>
      <c r="CH6" s="73">
        <v>1536.45011883961</v>
      </c>
      <c r="CI6" s="73"/>
      <c r="CJ6" s="90"/>
      <c r="CK6" s="28">
        <f t="shared" si="0"/>
        <v>4.1109519797902484E-6</v>
      </c>
      <c r="CL6" s="44">
        <f t="shared" si="1"/>
        <v>-4.56089389119956E-4</v>
      </c>
      <c r="CM6" s="44">
        <f t="shared" si="2"/>
        <v>-1.9228242963561092E-3</v>
      </c>
      <c r="CN6" s="44">
        <f t="shared" si="3"/>
        <v>-3.2705750220570921E-4</v>
      </c>
      <c r="CO6" s="44">
        <f t="shared" si="4"/>
        <v>-8.7898674556697145E-4</v>
      </c>
      <c r="CP6" s="44">
        <f t="shared" si="5"/>
        <v>-9.7038049348322321E-4</v>
      </c>
      <c r="CQ6" s="44">
        <f t="shared" si="6"/>
        <v>-2.8870936832759466E-4</v>
      </c>
      <c r="CR6" s="44">
        <f t="shared" si="7"/>
        <v>-1.3689896219843895E-3</v>
      </c>
      <c r="CS6" s="66">
        <f t="shared" si="8"/>
        <v>-1.0260320980865175E-5</v>
      </c>
      <c r="CT6" s="60" t="e">
        <f t="shared" si="9"/>
        <v>#DIV/0!</v>
      </c>
      <c r="CU6" s="66">
        <f t="shared" si="10"/>
        <v>-1.3432821473872994E-4</v>
      </c>
      <c r="CV6" s="60" t="e">
        <f t="shared" si="11"/>
        <v>#DIV/0!</v>
      </c>
      <c r="CW6" s="66">
        <f t="shared" si="13"/>
        <v>-1.0926130486808345E-4</v>
      </c>
      <c r="CX6" s="66">
        <f t="shared" si="14"/>
        <v>-3.5157856118899524E-4</v>
      </c>
      <c r="CY6" s="60" t="e">
        <f t="shared" si="12"/>
        <v>#DIV/0!</v>
      </c>
    </row>
    <row r="7" spans="1:103" x14ac:dyDescent="0.25">
      <c r="A7" s="90" t="s">
        <v>170</v>
      </c>
      <c r="B7" s="73">
        <v>15004.312775</v>
      </c>
      <c r="C7" s="73">
        <v>241.45398718999999</v>
      </c>
      <c r="D7" s="73">
        <v>12390.910318</v>
      </c>
      <c r="E7" s="73">
        <v>10957.099187</v>
      </c>
      <c r="F7" s="73">
        <v>4849.7379523</v>
      </c>
      <c r="G7" s="73">
        <v>2629.6630946</v>
      </c>
      <c r="H7" s="73">
        <v>16034.406041</v>
      </c>
      <c r="I7" s="73"/>
      <c r="J7" s="73"/>
      <c r="K7" s="73">
        <v>2.6855759588999999</v>
      </c>
      <c r="L7" s="73"/>
      <c r="M7" s="73">
        <v>91.168861317999998</v>
      </c>
      <c r="N7" s="73"/>
      <c r="O7" s="73">
        <v>1.9743091395000001</v>
      </c>
      <c r="P7" s="73">
        <v>3.5269199023</v>
      </c>
      <c r="Q7" s="73"/>
      <c r="R7" s="73"/>
      <c r="S7" s="90" t="s">
        <v>170</v>
      </c>
      <c r="T7" s="73">
        <v>18.085754744393199</v>
      </c>
      <c r="U7" s="73">
        <v>171.967307011325</v>
      </c>
      <c r="V7" s="73">
        <v>1.9742603561079399</v>
      </c>
      <c r="W7" s="73">
        <v>65.110690773725807</v>
      </c>
      <c r="X7" s="73">
        <v>63.782285295705201</v>
      </c>
      <c r="Y7" s="73">
        <v>51.980271953129296</v>
      </c>
      <c r="Z7" s="73">
        <v>10.337994598186199</v>
      </c>
      <c r="AA7" s="73">
        <v>476.37674395849399</v>
      </c>
      <c r="AB7" s="73">
        <v>3.5269685283282701</v>
      </c>
      <c r="AC7" s="73">
        <v>151631.84293688199</v>
      </c>
      <c r="AD7" s="73">
        <v>2.6834812368513501</v>
      </c>
      <c r="AE7" s="73">
        <v>14896.086939156499</v>
      </c>
      <c r="AF7" s="73">
        <v>216.631249341846</v>
      </c>
      <c r="AG7" s="73">
        <v>1431.88538126759</v>
      </c>
      <c r="AH7" s="73">
        <v>77.826332186415698</v>
      </c>
      <c r="AI7" s="73">
        <v>679.97298472375303</v>
      </c>
      <c r="AJ7" s="73">
        <v>10.519985984842601</v>
      </c>
      <c r="AK7" s="73">
        <v>375.99897960516603</v>
      </c>
      <c r="AL7" s="73">
        <v>375.99897960516603</v>
      </c>
      <c r="AM7" s="73">
        <v>91.011823317801898</v>
      </c>
      <c r="AN7" s="73">
        <v>0</v>
      </c>
      <c r="AO7" s="73">
        <v>638.46512032942906</v>
      </c>
      <c r="AP7" s="73">
        <v>12.1833645192135</v>
      </c>
      <c r="AQ7" s="73">
        <v>458.36282960386097</v>
      </c>
      <c r="AR7" s="73">
        <v>91.211370304834205</v>
      </c>
      <c r="AS7" s="73">
        <v>105.331318441242</v>
      </c>
      <c r="AT7" s="73">
        <v>7.8208273459736404</v>
      </c>
      <c r="AU7" s="73">
        <v>241.57819127961699</v>
      </c>
      <c r="AV7" s="73">
        <v>0</v>
      </c>
      <c r="AW7" s="73">
        <v>18025.522463830399</v>
      </c>
      <c r="AX7" s="73">
        <v>11137.591891593</v>
      </c>
      <c r="AY7" s="73">
        <v>1237.5128733826</v>
      </c>
      <c r="AZ7" s="73">
        <v>12375.1047649756</v>
      </c>
      <c r="BA7" s="73">
        <v>0.10304034347098499</v>
      </c>
      <c r="BB7" s="73">
        <v>466.659157958062</v>
      </c>
      <c r="BC7" s="73">
        <v>139.51774818366701</v>
      </c>
      <c r="BD7" s="73">
        <v>7968.9255549898498</v>
      </c>
      <c r="BE7" s="73">
        <v>224.21408244090199</v>
      </c>
      <c r="BF7" s="73">
        <v>42.146467834653301</v>
      </c>
      <c r="BG7" s="73">
        <v>137.19247240992701</v>
      </c>
      <c r="BH7" s="73">
        <v>77.351892600902602</v>
      </c>
      <c r="BI7" s="73">
        <v>65.440365627015396</v>
      </c>
      <c r="BJ7" s="73">
        <v>61.636474332820796</v>
      </c>
      <c r="BK7" s="73">
        <v>10906.2748845518</v>
      </c>
      <c r="BL7" s="73">
        <v>4832.2263307396797</v>
      </c>
      <c r="BM7" s="73">
        <v>6074.0485538121702</v>
      </c>
      <c r="BN7" s="73">
        <v>11.778536832961301</v>
      </c>
      <c r="BO7" s="73">
        <v>4.2915021494414001</v>
      </c>
      <c r="BP7" s="73">
        <v>2509.4302341633702</v>
      </c>
      <c r="BQ7" s="73">
        <v>51.913831526882603</v>
      </c>
      <c r="BR7" s="73">
        <v>167.205774652027</v>
      </c>
      <c r="BS7" s="73">
        <v>31.7521708778253</v>
      </c>
      <c r="BT7" s="73">
        <v>34.298181248337301</v>
      </c>
      <c r="BU7" s="73">
        <v>422.78067858275898</v>
      </c>
      <c r="BV7" s="73">
        <v>512.49690676259297</v>
      </c>
      <c r="BW7" s="73">
        <v>390.85209955962603</v>
      </c>
      <c r="BX7" s="73">
        <v>424.32700061932201</v>
      </c>
      <c r="BY7" s="73">
        <v>36.096817097241498</v>
      </c>
      <c r="BZ7" s="73">
        <v>2631.0146697335599</v>
      </c>
      <c r="CA7" s="73">
        <v>1171.9824506089899</v>
      </c>
      <c r="CB7" s="73">
        <v>2.5413617613441599</v>
      </c>
      <c r="CC7" s="73">
        <v>81.176405532642804</v>
      </c>
      <c r="CD7" s="73">
        <v>1749.1364171523801</v>
      </c>
      <c r="CE7" s="73">
        <v>0.21027796663998999</v>
      </c>
      <c r="CF7" s="73">
        <v>945.04437086036899</v>
      </c>
      <c r="CG7" s="73">
        <v>16033.1144250621</v>
      </c>
      <c r="CH7" s="73">
        <v>976.86080856329102</v>
      </c>
      <c r="CI7" s="73"/>
      <c r="CJ7" s="90"/>
      <c r="CK7" s="28">
        <f t="shared" si="0"/>
        <v>0</v>
      </c>
      <c r="CL7" s="44">
        <f t="shared" si="1"/>
        <v>-7.2129818583777849E-3</v>
      </c>
      <c r="CM7" s="44">
        <f t="shared" si="2"/>
        <v>5.1440065688068031E-4</v>
      </c>
      <c r="CN7" s="44">
        <f t="shared" si="3"/>
        <v>-1.2755764200342644E-3</v>
      </c>
      <c r="CO7" s="44">
        <f t="shared" si="4"/>
        <v>-4.6384815525353784E-3</v>
      </c>
      <c r="CP7" s="44">
        <f t="shared" si="5"/>
        <v>-3.6108387159383133E-3</v>
      </c>
      <c r="CQ7" s="44">
        <f t="shared" si="6"/>
        <v>5.1397273526610442E-4</v>
      </c>
      <c r="CR7" s="44">
        <f t="shared" si="7"/>
        <v>-8.0552777233997252E-5</v>
      </c>
      <c r="CS7" s="66">
        <f t="shared" si="8"/>
        <v>-7.7998987208233303E-4</v>
      </c>
      <c r="CT7" s="60" t="e">
        <f t="shared" si="9"/>
        <v>#DIV/0!</v>
      </c>
      <c r="CU7" s="66">
        <f t="shared" si="10"/>
        <v>-1.7224960137469042E-3</v>
      </c>
      <c r="CV7" s="60" t="e">
        <f t="shared" si="11"/>
        <v>#DIV/0!</v>
      </c>
      <c r="CW7" s="66">
        <f t="shared" si="13"/>
        <v>-2.4709094986266106E-5</v>
      </c>
      <c r="CX7" s="66">
        <f t="shared" si="14"/>
        <v>1.3787108756977923E-5</v>
      </c>
      <c r="CY7" s="60" t="e">
        <f t="shared" si="12"/>
        <v>#DIV/0!</v>
      </c>
    </row>
    <row r="8" spans="1:103" x14ac:dyDescent="0.25">
      <c r="A8" s="90" t="s">
        <v>171</v>
      </c>
      <c r="B8" s="73">
        <v>371.36985136999999</v>
      </c>
      <c r="C8" s="73">
        <v>285.26201985</v>
      </c>
      <c r="D8" s="73">
        <v>838.90536277000001</v>
      </c>
      <c r="E8" s="73">
        <v>147.03102537999999</v>
      </c>
      <c r="F8" s="73">
        <v>131.45532310999999</v>
      </c>
      <c r="G8" s="73">
        <v>111.46781186</v>
      </c>
      <c r="H8" s="73">
        <v>764.06420334999996</v>
      </c>
      <c r="I8" s="73"/>
      <c r="J8" s="73"/>
      <c r="K8" s="73">
        <v>0.15164800000000001</v>
      </c>
      <c r="L8" s="73"/>
      <c r="M8" s="73">
        <v>0.54797600000000002</v>
      </c>
      <c r="N8" s="73"/>
      <c r="O8" s="73">
        <v>5.1712912600000001E-2</v>
      </c>
      <c r="P8" s="73">
        <v>7.0317158000000003E-3</v>
      </c>
      <c r="Q8" s="73"/>
      <c r="R8" s="73"/>
      <c r="S8" s="90" t="s">
        <v>171</v>
      </c>
      <c r="T8" s="73">
        <v>0.196194712665751</v>
      </c>
      <c r="U8" s="73">
        <v>12.7094910437396</v>
      </c>
      <c r="V8" s="73">
        <v>5.1695410240584501E-2</v>
      </c>
      <c r="W8" s="73">
        <v>0.65421231492653897</v>
      </c>
      <c r="X8" s="73">
        <v>0.65058684836998804</v>
      </c>
      <c r="Y8" s="73">
        <v>1.7578831025711401</v>
      </c>
      <c r="Z8" s="73">
        <v>3.4569345475770397E-2</v>
      </c>
      <c r="AA8" s="73">
        <v>16.788675679719301</v>
      </c>
      <c r="AB8" s="73">
        <v>7.0299731882279603E-3</v>
      </c>
      <c r="AC8" s="73">
        <v>254.949990428007</v>
      </c>
      <c r="AD8" s="73">
        <v>0.15164931090130301</v>
      </c>
      <c r="AE8" s="73">
        <v>371.37422069368398</v>
      </c>
      <c r="AF8" s="73">
        <v>8.9823398577860196</v>
      </c>
      <c r="AG8" s="73">
        <v>4.0923859911678502</v>
      </c>
      <c r="AH8" s="73">
        <v>0.84001762294317295</v>
      </c>
      <c r="AI8" s="73">
        <v>9.3163832791994796</v>
      </c>
      <c r="AJ8" s="73">
        <v>0.26212368839790101</v>
      </c>
      <c r="AK8" s="73">
        <v>42.229480662466003</v>
      </c>
      <c r="AL8" s="73">
        <v>42.229480662466003</v>
      </c>
      <c r="AM8" s="73">
        <v>0.54799231095091105</v>
      </c>
      <c r="AN8" s="73">
        <v>0</v>
      </c>
      <c r="AO8" s="73">
        <v>19.798826424350001</v>
      </c>
      <c r="AP8" s="73">
        <v>9.7111033168087099E-2</v>
      </c>
      <c r="AQ8" s="73">
        <v>32.920999864369101</v>
      </c>
      <c r="AR8" s="73">
        <v>4.3405387785071197</v>
      </c>
      <c r="AS8" s="73">
        <v>6.63371326467876</v>
      </c>
      <c r="AT8" s="73">
        <v>5.1595570699589803E-2</v>
      </c>
      <c r="AU8" s="73">
        <v>285.250907173288</v>
      </c>
      <c r="AV8" s="73">
        <v>0</v>
      </c>
      <c r="AW8" s="73">
        <v>816.11385075811404</v>
      </c>
      <c r="AX8" s="73">
        <v>754.93139397146103</v>
      </c>
      <c r="AY8" s="73">
        <v>83.881294375458097</v>
      </c>
      <c r="AZ8" s="73">
        <v>838.812688346919</v>
      </c>
      <c r="BA8" s="73">
        <v>2.4905226339017601E-2</v>
      </c>
      <c r="BB8" s="73">
        <v>22.651697322155901</v>
      </c>
      <c r="BC8" s="73">
        <v>0.52652835529688002</v>
      </c>
      <c r="BD8" s="73">
        <v>355.04087333851402</v>
      </c>
      <c r="BE8" s="73">
        <v>0.72304797588143499</v>
      </c>
      <c r="BF8" s="73">
        <v>1.8323335813532999</v>
      </c>
      <c r="BG8" s="73">
        <v>10.6254946455243</v>
      </c>
      <c r="BH8" s="73">
        <v>1.0141673109674401</v>
      </c>
      <c r="BI8" s="73">
        <v>1.1214227009926201</v>
      </c>
      <c r="BJ8" s="73">
        <v>0.44400187282637898</v>
      </c>
      <c r="BK8" s="73">
        <v>147.01936751977399</v>
      </c>
      <c r="BL8" s="73">
        <v>131.44404477965</v>
      </c>
      <c r="BM8" s="73">
        <v>15.5753227401245</v>
      </c>
      <c r="BN8" s="73">
        <v>2.7623656586032701E-2</v>
      </c>
      <c r="BO8" s="73">
        <v>6.7621857614488298E-3</v>
      </c>
      <c r="BP8" s="73">
        <v>44.401043491680298</v>
      </c>
      <c r="BQ8" s="73">
        <v>2.1491602711023701</v>
      </c>
      <c r="BR8" s="73">
        <v>13.5329086680225</v>
      </c>
      <c r="BS8" s="73">
        <v>2.6921216642691301</v>
      </c>
      <c r="BT8" s="73">
        <v>1.59020547628102</v>
      </c>
      <c r="BU8" s="73">
        <v>34.317411696622003</v>
      </c>
      <c r="BV8" s="73">
        <v>8.1121179653719793</v>
      </c>
      <c r="BW8" s="73">
        <v>1.7857773673506501</v>
      </c>
      <c r="BX8" s="73">
        <v>14.428475944818301</v>
      </c>
      <c r="BY8" s="73">
        <v>0.22555791431384101</v>
      </c>
      <c r="BZ8" s="73">
        <v>111.463125190121</v>
      </c>
      <c r="CA8" s="73">
        <v>81.024639062646898</v>
      </c>
      <c r="CB8" s="73">
        <v>4.01454885111635E-2</v>
      </c>
      <c r="CC8" s="73">
        <v>0.83002629781219806</v>
      </c>
      <c r="CD8" s="73">
        <v>114.67117779049001</v>
      </c>
      <c r="CE8" s="73">
        <v>2.5716518312141399E-3</v>
      </c>
      <c r="CF8" s="73">
        <v>64.725285555640795</v>
      </c>
      <c r="CG8" s="73">
        <v>764.03286937063501</v>
      </c>
      <c r="CH8" s="73">
        <v>49.903706337707099</v>
      </c>
      <c r="CI8" s="73"/>
      <c r="CJ8" s="90"/>
      <c r="CK8" s="28">
        <f t="shared" si="0"/>
        <v>0</v>
      </c>
      <c r="CL8" s="44">
        <f t="shared" si="1"/>
        <v>1.1765423789437775E-5</v>
      </c>
      <c r="CM8" s="44">
        <f t="shared" si="2"/>
        <v>-3.8956033186072479E-5</v>
      </c>
      <c r="CN8" s="44">
        <f t="shared" si="3"/>
        <v>-1.1047065282191493E-4</v>
      </c>
      <c r="CO8" s="44">
        <f t="shared" si="4"/>
        <v>-7.9288437225172737E-5</v>
      </c>
      <c r="CP8" s="44">
        <f t="shared" si="5"/>
        <v>-8.5795919732803116E-5</v>
      </c>
      <c r="CQ8" s="44">
        <f t="shared" si="6"/>
        <v>-4.2045051399044202E-5</v>
      </c>
      <c r="CR8" s="44">
        <f t="shared" si="7"/>
        <v>-4.1009615720200662E-5</v>
      </c>
      <c r="CS8" s="66">
        <f t="shared" si="8"/>
        <v>8.64436921692878E-6</v>
      </c>
      <c r="CT8" s="60" t="e">
        <f t="shared" si="9"/>
        <v>#DIV/0!</v>
      </c>
      <c r="CU8" s="66">
        <f t="shared" si="10"/>
        <v>2.9765812573973969E-5</v>
      </c>
      <c r="CV8" s="60" t="e">
        <f t="shared" si="11"/>
        <v>#DIV/0!</v>
      </c>
      <c r="CW8" s="66">
        <f t="shared" si="13"/>
        <v>-3.3845240067758117E-4</v>
      </c>
      <c r="CX8" s="66">
        <f t="shared" si="14"/>
        <v>-2.4782170121836182E-4</v>
      </c>
      <c r="CY8" s="60" t="e">
        <f t="shared" si="12"/>
        <v>#DIV/0!</v>
      </c>
    </row>
    <row r="9" spans="1:103" x14ac:dyDescent="0.25">
      <c r="A9" s="90" t="s">
        <v>172</v>
      </c>
      <c r="B9" s="73">
        <v>1649.0165285</v>
      </c>
      <c r="C9" s="73">
        <v>81.859988830000006</v>
      </c>
      <c r="D9" s="73">
        <v>1628.8130708000001</v>
      </c>
      <c r="E9" s="73">
        <v>500.45178855</v>
      </c>
      <c r="F9" s="73">
        <v>448.04471947000002</v>
      </c>
      <c r="G9" s="73">
        <v>425.32070904</v>
      </c>
      <c r="H9" s="73">
        <v>702.50055385999997</v>
      </c>
      <c r="I9" s="73"/>
      <c r="J9" s="73"/>
      <c r="K9" s="73">
        <v>2.5246350000000001E-2</v>
      </c>
      <c r="L9" s="73"/>
      <c r="M9" s="73">
        <v>21.664305181</v>
      </c>
      <c r="N9" s="73"/>
      <c r="O9" s="73">
        <v>7.5217189E-3</v>
      </c>
      <c r="P9" s="73">
        <v>8.2293585200000005E-2</v>
      </c>
      <c r="Q9" s="73"/>
      <c r="R9" s="73"/>
      <c r="S9" s="90" t="s">
        <v>172</v>
      </c>
      <c r="T9" s="73">
        <v>0.69298502041457799</v>
      </c>
      <c r="U9" s="73">
        <v>11.333458293545201</v>
      </c>
      <c r="V9" s="73">
        <v>7.52232279433903E-3</v>
      </c>
      <c r="W9" s="73">
        <v>4.80694339077397</v>
      </c>
      <c r="X9" s="73">
        <v>4.7573821094985203</v>
      </c>
      <c r="Y9" s="73">
        <v>13.101071910663199</v>
      </c>
      <c r="Z9" s="73">
        <v>0.32688266196409799</v>
      </c>
      <c r="AA9" s="73">
        <v>37.163987490454502</v>
      </c>
      <c r="AB9" s="73">
        <v>8.2294135326457907E-2</v>
      </c>
      <c r="AC9" s="73">
        <v>3447.0964649556499</v>
      </c>
      <c r="AD9" s="73">
        <v>2.5236138822842199E-2</v>
      </c>
      <c r="AE9" s="73">
        <v>1648.7568260057201</v>
      </c>
      <c r="AF9" s="73">
        <v>7.6244662938603698</v>
      </c>
      <c r="AG9" s="73">
        <v>52.452162937813</v>
      </c>
      <c r="AH9" s="73">
        <v>2.1698290737707202</v>
      </c>
      <c r="AI9" s="73">
        <v>3.7278460056546399</v>
      </c>
      <c r="AJ9" s="73">
        <v>0.40906037386531002</v>
      </c>
      <c r="AK9" s="73">
        <v>14.355543315204701</v>
      </c>
      <c r="AL9" s="73">
        <v>14.355543315204701</v>
      </c>
      <c r="AM9" s="73">
        <v>21.6545208516741</v>
      </c>
      <c r="AN9" s="73">
        <v>0</v>
      </c>
      <c r="AO9" s="73">
        <v>10.1448424411227</v>
      </c>
      <c r="AP9" s="73">
        <v>0.39030200035477602</v>
      </c>
      <c r="AQ9" s="73">
        <v>20.117790461673099</v>
      </c>
      <c r="AR9" s="73">
        <v>7.2186810471690102</v>
      </c>
      <c r="AS9" s="73">
        <v>2.85219865728225</v>
      </c>
      <c r="AT9" s="73">
        <v>0.53063859260181001</v>
      </c>
      <c r="AU9" s="73">
        <v>81.845642068596803</v>
      </c>
      <c r="AV9" s="73">
        <v>0</v>
      </c>
      <c r="AW9" s="73">
        <v>776.83238336171701</v>
      </c>
      <c r="AX9" s="73">
        <v>1465.4326308305299</v>
      </c>
      <c r="AY9" s="73">
        <v>162.8263853569</v>
      </c>
      <c r="AZ9" s="73">
        <v>1628.25901618743</v>
      </c>
      <c r="BA9" s="73">
        <v>4.7358027105386304E-3</v>
      </c>
      <c r="BB9" s="73">
        <v>33.049052104146298</v>
      </c>
      <c r="BC9" s="73">
        <v>25.8736313210646</v>
      </c>
      <c r="BD9" s="73">
        <v>333.59278565121798</v>
      </c>
      <c r="BE9" s="73">
        <v>2.72915930047344</v>
      </c>
      <c r="BF9" s="73">
        <v>1.2305205663673799</v>
      </c>
      <c r="BG9" s="73">
        <v>9.7035717521784406</v>
      </c>
      <c r="BH9" s="73">
        <v>4.8336307147935402</v>
      </c>
      <c r="BI9" s="73">
        <v>25.225178822401102</v>
      </c>
      <c r="BJ9" s="73">
        <v>0.84780314930251499</v>
      </c>
      <c r="BK9" s="73">
        <v>500.43669894012697</v>
      </c>
      <c r="BL9" s="73">
        <v>448.03621403352003</v>
      </c>
      <c r="BM9" s="73">
        <v>52.400484906606899</v>
      </c>
      <c r="BN9" s="73">
        <v>0.14098822842088499</v>
      </c>
      <c r="BO9" s="73">
        <v>8.2082058235089697E-2</v>
      </c>
      <c r="BP9" s="73">
        <v>158.47741552164001</v>
      </c>
      <c r="BQ9" s="73">
        <v>0.64817643038630202</v>
      </c>
      <c r="BR9" s="73">
        <v>10.4494150586705</v>
      </c>
      <c r="BS9" s="73">
        <v>2.73260056107629</v>
      </c>
      <c r="BT9" s="73">
        <v>1.05624602479097</v>
      </c>
      <c r="BU9" s="73">
        <v>26.570008432679</v>
      </c>
      <c r="BV9" s="73">
        <v>59.432932795317299</v>
      </c>
      <c r="BW9" s="73">
        <v>65.755526491288904</v>
      </c>
      <c r="BX9" s="73">
        <v>108.326207995061</v>
      </c>
      <c r="BY9" s="73">
        <v>3.3540516046892299</v>
      </c>
      <c r="BZ9" s="73">
        <v>425.20499311606801</v>
      </c>
      <c r="CA9" s="73">
        <v>79.976367969604297</v>
      </c>
      <c r="CB9" s="73">
        <v>2.9610489591428402E-3</v>
      </c>
      <c r="CC9" s="73">
        <v>0.47126075011160601</v>
      </c>
      <c r="CD9" s="73">
        <v>74.045957681663793</v>
      </c>
      <c r="CE9" s="73">
        <v>0</v>
      </c>
      <c r="CF9" s="73">
        <v>46.627040744125999</v>
      </c>
      <c r="CG9" s="73">
        <v>702.24488676510202</v>
      </c>
      <c r="CH9" s="73">
        <v>19.822212807464801</v>
      </c>
      <c r="CI9" s="73"/>
      <c r="CJ9" s="90"/>
      <c r="CK9" s="28">
        <f t="shared" si="0"/>
        <v>0</v>
      </c>
      <c r="CL9" s="44">
        <f t="shared" si="1"/>
        <v>-1.5748932153894022E-4</v>
      </c>
      <c r="CM9" s="44">
        <f t="shared" si="2"/>
        <v>-1.7525975275903716E-4</v>
      </c>
      <c r="CN9" s="44">
        <f t="shared" si="3"/>
        <v>-3.4015850099850415E-4</v>
      </c>
      <c r="CO9" s="44">
        <f t="shared" si="4"/>
        <v>-3.0151975111829152E-5</v>
      </c>
      <c r="CP9" s="44">
        <f t="shared" si="5"/>
        <v>-1.8983454352624115E-5</v>
      </c>
      <c r="CQ9" s="44">
        <f t="shared" si="6"/>
        <v>-2.7206745750323671E-4</v>
      </c>
      <c r="CR9" s="44">
        <f t="shared" si="7"/>
        <v>-3.6393863818774425E-4</v>
      </c>
      <c r="CS9" s="66">
        <f t="shared" si="8"/>
        <v>-4.0446152246965879E-4</v>
      </c>
      <c r="CT9" s="60" t="e">
        <f t="shared" si="9"/>
        <v>#DIV/0!</v>
      </c>
      <c r="CU9" s="66">
        <f t="shared" si="10"/>
        <v>-4.516336547216255E-4</v>
      </c>
      <c r="CV9" s="60" t="e">
        <f t="shared" si="11"/>
        <v>#DIV/0!</v>
      </c>
      <c r="CW9" s="66">
        <f t="shared" si="13"/>
        <v>8.0286746561344954E-5</v>
      </c>
      <c r="CX9" s="66">
        <f t="shared" si="14"/>
        <v>6.684925156251974E-6</v>
      </c>
      <c r="CY9" s="60" t="e">
        <f t="shared" si="12"/>
        <v>#DIV/0!</v>
      </c>
    </row>
    <row r="10" spans="1:103" x14ac:dyDescent="0.25">
      <c r="A10" s="90" t="s">
        <v>173</v>
      </c>
      <c r="B10" s="73">
        <v>246.46524386999999</v>
      </c>
      <c r="C10" s="73">
        <v>2.0271604848</v>
      </c>
      <c r="D10" s="73">
        <v>284.70992658</v>
      </c>
      <c r="E10" s="73">
        <v>35.936207899999999</v>
      </c>
      <c r="F10" s="73">
        <v>35.902528887999999</v>
      </c>
      <c r="G10" s="73">
        <v>16.151248224</v>
      </c>
      <c r="H10" s="73">
        <v>47.523540662999999</v>
      </c>
      <c r="I10" s="73"/>
      <c r="J10" s="73"/>
      <c r="K10" s="73"/>
      <c r="L10" s="73"/>
      <c r="M10" s="73"/>
      <c r="N10" s="73"/>
      <c r="O10" s="73">
        <v>3.9112000000000001E-3</v>
      </c>
      <c r="P10" s="73"/>
      <c r="Q10" s="73"/>
      <c r="R10" s="73"/>
      <c r="S10" s="90" t="s">
        <v>173</v>
      </c>
      <c r="T10" s="73">
        <v>0</v>
      </c>
      <c r="U10" s="73">
        <v>2.7760838175234399E-3</v>
      </c>
      <c r="V10" s="73">
        <v>3.9113326612543299E-3</v>
      </c>
      <c r="W10" s="73">
        <v>0.18424386823525399</v>
      </c>
      <c r="X10" s="73">
        <v>0.18424386823525399</v>
      </c>
      <c r="Y10" s="73">
        <v>0.13901960961656201</v>
      </c>
      <c r="Z10" s="73">
        <v>0</v>
      </c>
      <c r="AA10" s="73">
        <v>1.1104188399924999</v>
      </c>
      <c r="AB10" s="73">
        <v>0</v>
      </c>
      <c r="AC10" s="73">
        <v>22.259412255493501</v>
      </c>
      <c r="AD10" s="73">
        <v>0</v>
      </c>
      <c r="AE10" s="73">
        <v>246.39036095173699</v>
      </c>
      <c r="AF10" s="73">
        <v>0.45760651282262998</v>
      </c>
      <c r="AG10" s="73">
        <v>1.0877130166173301</v>
      </c>
      <c r="AH10" s="73">
        <v>1.9989956007870398E-2</v>
      </c>
      <c r="AI10" s="73">
        <v>1.9577006993281401</v>
      </c>
      <c r="AJ10" s="73">
        <v>0</v>
      </c>
      <c r="AK10" s="73">
        <v>8.6780040157409601</v>
      </c>
      <c r="AL10" s="73">
        <v>8.6780040157409601</v>
      </c>
      <c r="AM10" s="73">
        <v>0</v>
      </c>
      <c r="AN10" s="73">
        <v>0</v>
      </c>
      <c r="AO10" s="73">
        <v>1.1730226954810701E-2</v>
      </c>
      <c r="AP10" s="73">
        <v>0</v>
      </c>
      <c r="AQ10" s="73">
        <v>0.29617964520191598</v>
      </c>
      <c r="AR10" s="73">
        <v>1.5645862189079499E-2</v>
      </c>
      <c r="AS10" s="73">
        <v>0</v>
      </c>
      <c r="AT10" s="73">
        <v>2.7300400563832102E-2</v>
      </c>
      <c r="AU10" s="73">
        <v>2.0266746804676101</v>
      </c>
      <c r="AV10" s="73">
        <v>0</v>
      </c>
      <c r="AW10" s="73">
        <v>49.130975600346297</v>
      </c>
      <c r="AX10" s="73">
        <v>256.16766855712899</v>
      </c>
      <c r="AY10" s="73">
        <v>28.4632799263658</v>
      </c>
      <c r="AZ10" s="73">
        <v>284.63094848349499</v>
      </c>
      <c r="BA10" s="73">
        <v>1.7048999382705799E-5</v>
      </c>
      <c r="BB10" s="73">
        <v>7.7094851105342297</v>
      </c>
      <c r="BC10" s="73">
        <v>0.304871674465514</v>
      </c>
      <c r="BD10" s="73">
        <v>19.898971352039499</v>
      </c>
      <c r="BE10" s="73">
        <v>0.398149969410871</v>
      </c>
      <c r="BF10" s="73">
        <v>0.95091684717008196</v>
      </c>
      <c r="BG10" s="73">
        <v>2.7956167705594899</v>
      </c>
      <c r="BH10" s="73">
        <v>0.55746270055170599</v>
      </c>
      <c r="BI10" s="73">
        <v>1.0253322089761199E-3</v>
      </c>
      <c r="BJ10" s="73">
        <v>0.13115400938066599</v>
      </c>
      <c r="BK10" s="73">
        <v>35.9313409232956</v>
      </c>
      <c r="BL10" s="73">
        <v>35.897661954838199</v>
      </c>
      <c r="BM10" s="73">
        <v>3.3678968457370603E-2</v>
      </c>
      <c r="BN10" s="73">
        <v>1.1037891940453E-3</v>
      </c>
      <c r="BO10" s="73">
        <v>3.1459239295182401E-4</v>
      </c>
      <c r="BP10" s="73">
        <v>1.7712134790588301</v>
      </c>
      <c r="BQ10" s="73">
        <v>6.4499688597143704E-3</v>
      </c>
      <c r="BR10" s="73">
        <v>6.3269529368320896</v>
      </c>
      <c r="BS10" s="73">
        <v>1.5359302678064399</v>
      </c>
      <c r="BT10" s="73">
        <v>0.82393436840335099</v>
      </c>
      <c r="BU10" s="73">
        <v>15.841474010262401</v>
      </c>
      <c r="BV10" s="73">
        <v>2.0777720612223498</v>
      </c>
      <c r="BW10" s="73">
        <v>0.93284445840705199</v>
      </c>
      <c r="BX10" s="73">
        <v>3.5055097912774</v>
      </c>
      <c r="BY10" s="73">
        <v>1.2736988596592599E-2</v>
      </c>
      <c r="BZ10" s="73">
        <v>16.150657870224801</v>
      </c>
      <c r="CA10" s="73">
        <v>1.2680590223383199</v>
      </c>
      <c r="CB10" s="73">
        <v>6.1313992184615501E-2</v>
      </c>
      <c r="CC10" s="73">
        <v>0</v>
      </c>
      <c r="CD10" s="73">
        <v>3.2929417457982599</v>
      </c>
      <c r="CE10" s="73">
        <v>0</v>
      </c>
      <c r="CF10" s="73">
        <v>1.04241059581011</v>
      </c>
      <c r="CG10" s="73">
        <v>47.518473189041003</v>
      </c>
      <c r="CH10" s="73">
        <v>0.43035160069334999</v>
      </c>
      <c r="CI10" s="73"/>
      <c r="CJ10" s="90"/>
      <c r="CK10" s="28">
        <f t="shared" si="0"/>
        <v>0</v>
      </c>
      <c r="CL10" s="44">
        <f t="shared" si="1"/>
        <v>-3.0382749748884673E-4</v>
      </c>
      <c r="CM10" s="44">
        <f t="shared" si="2"/>
        <v>-2.3964769244098674E-4</v>
      </c>
      <c r="CN10" s="44">
        <f t="shared" si="3"/>
        <v>-2.7739846465388144E-4</v>
      </c>
      <c r="CO10" s="44">
        <f t="shared" si="4"/>
        <v>-1.3543378639010352E-4</v>
      </c>
      <c r="CP10" s="44">
        <f t="shared" si="5"/>
        <v>-1.3555961968536446E-4</v>
      </c>
      <c r="CQ10" s="44">
        <f t="shared" si="6"/>
        <v>-3.6551588274217699E-5</v>
      </c>
      <c r="CR10" s="44">
        <f t="shared" si="7"/>
        <v>-1.0663081681833599E-4</v>
      </c>
      <c r="CS10" s="66" t="e">
        <f t="shared" si="8"/>
        <v>#DIV/0!</v>
      </c>
      <c r="CT10" s="60" t="e">
        <f t="shared" si="9"/>
        <v>#DIV/0!</v>
      </c>
      <c r="CU10" s="66" t="e">
        <f t="shared" si="10"/>
        <v>#DIV/0!</v>
      </c>
      <c r="CV10" s="60" t="e">
        <f t="shared" si="11"/>
        <v>#DIV/0!</v>
      </c>
      <c r="CW10" s="66">
        <f t="shared" si="13"/>
        <v>3.3918299838885264E-5</v>
      </c>
      <c r="CX10" s="66" t="e">
        <f t="shared" si="14"/>
        <v>#DIV/0!</v>
      </c>
      <c r="CY10" s="60" t="e">
        <f t="shared" si="12"/>
        <v>#DIV/0!</v>
      </c>
    </row>
    <row r="11" spans="1:103" x14ac:dyDescent="0.25">
      <c r="A11" s="90" t="s">
        <v>174</v>
      </c>
      <c r="B11" s="73">
        <v>38134.882519999999</v>
      </c>
      <c r="C11" s="73">
        <v>1405.5074821000001</v>
      </c>
      <c r="D11" s="73">
        <v>23980.344423999999</v>
      </c>
      <c r="E11" s="73">
        <v>8845.0174358999993</v>
      </c>
      <c r="F11" s="73">
        <v>6666.1279469000001</v>
      </c>
      <c r="G11" s="73">
        <v>22638.335542000001</v>
      </c>
      <c r="H11" s="73">
        <v>23824.709827999999</v>
      </c>
      <c r="I11" s="73"/>
      <c r="J11" s="73"/>
      <c r="K11" s="73">
        <v>38.349462504999998</v>
      </c>
      <c r="L11" s="73"/>
      <c r="M11" s="73">
        <v>346.99082349999998</v>
      </c>
      <c r="N11" s="73"/>
      <c r="O11" s="73">
        <v>22.660958718</v>
      </c>
      <c r="P11" s="73">
        <v>8.0599308000000001E-3</v>
      </c>
      <c r="Q11" s="73"/>
      <c r="R11" s="73"/>
      <c r="S11" s="90" t="s">
        <v>174</v>
      </c>
      <c r="T11" s="73">
        <v>32.929922248568801</v>
      </c>
      <c r="U11" s="73">
        <v>493.77782860158101</v>
      </c>
      <c r="V11" s="73">
        <v>22.661459131470298</v>
      </c>
      <c r="W11" s="73">
        <v>212.977166936012</v>
      </c>
      <c r="X11" s="73">
        <v>208.290859836241</v>
      </c>
      <c r="Y11" s="73">
        <v>99.747131757150697</v>
      </c>
      <c r="Z11" s="73">
        <v>790.80369308427396</v>
      </c>
      <c r="AA11" s="73">
        <v>715.15018751244099</v>
      </c>
      <c r="AB11" s="73">
        <v>8.0612600963740795E-3</v>
      </c>
      <c r="AC11" s="73">
        <v>86604.642757603899</v>
      </c>
      <c r="AD11" s="73">
        <v>38.072185512512903</v>
      </c>
      <c r="AE11" s="73">
        <v>38571.6598454661</v>
      </c>
      <c r="AF11" s="73">
        <v>607.50686175052999</v>
      </c>
      <c r="AG11" s="73">
        <v>945.03628735238999</v>
      </c>
      <c r="AH11" s="73">
        <v>91.445239314942796</v>
      </c>
      <c r="AI11" s="73">
        <v>557.32899898288599</v>
      </c>
      <c r="AJ11" s="73">
        <v>19.197242643543699</v>
      </c>
      <c r="AK11" s="73">
        <v>255.243634905243</v>
      </c>
      <c r="AL11" s="73">
        <v>255.243634905243</v>
      </c>
      <c r="AM11" s="73">
        <v>346.77625208308802</v>
      </c>
      <c r="AN11" s="73">
        <v>0</v>
      </c>
      <c r="AO11" s="73">
        <v>884.55794239500801</v>
      </c>
      <c r="AP11" s="73">
        <v>31.709956126428601</v>
      </c>
      <c r="AQ11" s="73">
        <v>1469.3723217284601</v>
      </c>
      <c r="AR11" s="73">
        <v>241.741604711825</v>
      </c>
      <c r="AS11" s="73">
        <v>1638.3994366619199</v>
      </c>
      <c r="AT11" s="73">
        <v>36.983028903745598</v>
      </c>
      <c r="AU11" s="73">
        <v>1404.2586946435299</v>
      </c>
      <c r="AV11" s="73">
        <v>0</v>
      </c>
      <c r="AW11" s="73">
        <v>25787.9097245435</v>
      </c>
      <c r="AX11" s="73">
        <v>21597.586966728701</v>
      </c>
      <c r="AY11" s="73">
        <v>2399.73229667741</v>
      </c>
      <c r="AZ11" s="73">
        <v>23997.319263406102</v>
      </c>
      <c r="BA11" s="73">
        <v>0.49296007842310002</v>
      </c>
      <c r="BB11" s="73">
        <v>844.95954597467903</v>
      </c>
      <c r="BC11" s="73">
        <v>28.159502543913199</v>
      </c>
      <c r="BD11" s="73">
        <v>6740.0102831999202</v>
      </c>
      <c r="BE11" s="73">
        <v>117.134984963596</v>
      </c>
      <c r="BF11" s="73">
        <v>112.190520143851</v>
      </c>
      <c r="BG11" s="73">
        <v>208.485743768801</v>
      </c>
      <c r="BH11" s="73">
        <v>51.3429325250085</v>
      </c>
      <c r="BI11" s="73">
        <v>78.361139077687497</v>
      </c>
      <c r="BJ11" s="73">
        <v>153.77998521145</v>
      </c>
      <c r="BK11" s="73">
        <v>8866.1776365371206</v>
      </c>
      <c r="BL11" s="73">
        <v>6676.0638963956999</v>
      </c>
      <c r="BM11" s="73">
        <v>2190.1137401414198</v>
      </c>
      <c r="BN11" s="73">
        <v>7.3403150619178898</v>
      </c>
      <c r="BO11" s="73">
        <v>2.9452438960945102</v>
      </c>
      <c r="BP11" s="73">
        <v>2564.6480996400901</v>
      </c>
      <c r="BQ11" s="73">
        <v>276.59403998946198</v>
      </c>
      <c r="BR11" s="73">
        <v>471.15921321593697</v>
      </c>
      <c r="BS11" s="73">
        <v>57.758590632781598</v>
      </c>
      <c r="BT11" s="73">
        <v>52.801635228646802</v>
      </c>
      <c r="BU11" s="73">
        <v>1181.78811651824</v>
      </c>
      <c r="BV11" s="73">
        <v>366.98588256403298</v>
      </c>
      <c r="BW11" s="73">
        <v>242.48631387688201</v>
      </c>
      <c r="BX11" s="73">
        <v>1046.15378427674</v>
      </c>
      <c r="BY11" s="73">
        <v>22.933735824587799</v>
      </c>
      <c r="BZ11" s="73">
        <v>22647.225910229401</v>
      </c>
      <c r="CA11" s="73">
        <v>2128.2110865242198</v>
      </c>
      <c r="CB11" s="73">
        <v>18.817013755735498</v>
      </c>
      <c r="CC11" s="73">
        <v>1727.07715390518</v>
      </c>
      <c r="CD11" s="73">
        <v>3510.40556706697</v>
      </c>
      <c r="CE11" s="73">
        <v>5.4533601715646798</v>
      </c>
      <c r="CF11" s="73">
        <v>1493.23492687003</v>
      </c>
      <c r="CG11" s="73">
        <v>23854.121422421998</v>
      </c>
      <c r="CH11" s="73">
        <v>913.34889640011397</v>
      </c>
      <c r="CI11" s="73"/>
      <c r="CJ11" s="90"/>
      <c r="CK11" s="28">
        <f t="shared" si="0"/>
        <v>0</v>
      </c>
      <c r="CL11" s="44">
        <f t="shared" si="1"/>
        <v>1.1453485538785411E-2</v>
      </c>
      <c r="CM11" s="44">
        <f t="shared" si="2"/>
        <v>-8.8849577278970657E-4</v>
      </c>
      <c r="CN11" s="44">
        <f t="shared" si="3"/>
        <v>7.0786470394119082E-4</v>
      </c>
      <c r="CO11" s="44">
        <f t="shared" si="4"/>
        <v>2.3923300084448293E-3</v>
      </c>
      <c r="CP11" s="44">
        <f t="shared" si="5"/>
        <v>1.4905128696667722E-3</v>
      </c>
      <c r="CQ11" s="44">
        <f t="shared" si="6"/>
        <v>3.9271298072715604E-4</v>
      </c>
      <c r="CR11" s="44">
        <f t="shared" si="7"/>
        <v>1.2344995861159802E-3</v>
      </c>
      <c r="CS11" s="66">
        <f t="shared" si="8"/>
        <v>-7.2302706315882353E-3</v>
      </c>
      <c r="CT11" s="60" t="e">
        <f t="shared" si="9"/>
        <v>#DIV/0!</v>
      </c>
      <c r="CU11" s="66">
        <f t="shared" si="10"/>
        <v>-6.1837778517491969E-4</v>
      </c>
      <c r="CV11" s="60" t="e">
        <f t="shared" si="11"/>
        <v>#DIV/0!</v>
      </c>
      <c r="CW11" s="66">
        <f t="shared" si="13"/>
        <v>2.2082625740857268E-5</v>
      </c>
      <c r="CX11" s="66">
        <f t="shared" si="14"/>
        <v>1.6492652444104834E-4</v>
      </c>
      <c r="CY11" s="60" t="e">
        <f t="shared" si="12"/>
        <v>#DIV/0!</v>
      </c>
    </row>
    <row r="12" spans="1:103" x14ac:dyDescent="0.25">
      <c r="A12" s="90" t="s">
        <v>175</v>
      </c>
      <c r="B12" s="73">
        <v>29703.891542000001</v>
      </c>
      <c r="C12" s="73">
        <v>5205.8050933000004</v>
      </c>
      <c r="D12" s="73">
        <v>24194.268403999999</v>
      </c>
      <c r="E12" s="73">
        <v>12805.552078999999</v>
      </c>
      <c r="F12" s="73">
        <v>10572.745373</v>
      </c>
      <c r="G12" s="73">
        <v>14424.050450000001</v>
      </c>
      <c r="H12" s="73">
        <v>26537.039044000001</v>
      </c>
      <c r="I12" s="73"/>
      <c r="J12" s="73"/>
      <c r="K12" s="73">
        <v>2.5079079746000001</v>
      </c>
      <c r="L12" s="73"/>
      <c r="M12" s="73">
        <v>573.22394592000001</v>
      </c>
      <c r="N12" s="73"/>
      <c r="O12" s="73">
        <v>76.269414087000001</v>
      </c>
      <c r="P12" s="73">
        <v>8.9734720999999997E-6</v>
      </c>
      <c r="Q12" s="73"/>
      <c r="R12" s="73"/>
      <c r="S12" s="90" t="s">
        <v>175</v>
      </c>
      <c r="T12" s="73">
        <v>27.871046530468401</v>
      </c>
      <c r="U12" s="73">
        <v>616.52817279568501</v>
      </c>
      <c r="V12" s="73">
        <v>76.269064411664004</v>
      </c>
      <c r="W12" s="73">
        <v>353.26600589992</v>
      </c>
      <c r="X12" s="73">
        <v>349.37002254566403</v>
      </c>
      <c r="Y12" s="73">
        <v>106.56790990455799</v>
      </c>
      <c r="Z12" s="73">
        <v>680.59553306603095</v>
      </c>
      <c r="AA12" s="73">
        <v>432.76852559413697</v>
      </c>
      <c r="AB12" s="73">
        <v>8.9728525612747498E-6</v>
      </c>
      <c r="AC12" s="73">
        <v>38065.559076806298</v>
      </c>
      <c r="AD12" s="73">
        <v>2.50790140626111</v>
      </c>
      <c r="AE12" s="73">
        <v>29697.816992062199</v>
      </c>
      <c r="AF12" s="73">
        <v>442.16011656146202</v>
      </c>
      <c r="AG12" s="73">
        <v>331.90847559611802</v>
      </c>
      <c r="AH12" s="73">
        <v>99.281055034165902</v>
      </c>
      <c r="AI12" s="73">
        <v>393.02643775841898</v>
      </c>
      <c r="AJ12" s="73">
        <v>16.713726877317999</v>
      </c>
      <c r="AK12" s="73">
        <v>231.25816448329601</v>
      </c>
      <c r="AL12" s="73">
        <v>231.25816448329601</v>
      </c>
      <c r="AM12" s="73">
        <v>572.98233869015303</v>
      </c>
      <c r="AN12" s="73">
        <v>0</v>
      </c>
      <c r="AO12" s="73">
        <v>985.55786260738103</v>
      </c>
      <c r="AP12" s="73">
        <v>43.419032126435503</v>
      </c>
      <c r="AQ12" s="73">
        <v>2402.7922519426802</v>
      </c>
      <c r="AR12" s="73">
        <v>251.388077936662</v>
      </c>
      <c r="AS12" s="73">
        <v>2343.6811986948501</v>
      </c>
      <c r="AT12" s="73">
        <v>44.844486071856501</v>
      </c>
      <c r="AU12" s="73">
        <v>5205.5617802366496</v>
      </c>
      <c r="AV12" s="73">
        <v>0</v>
      </c>
      <c r="AW12" s="73">
        <v>27890.193063452301</v>
      </c>
      <c r="AX12" s="73">
        <v>21769.903119456099</v>
      </c>
      <c r="AY12" s="73">
        <v>2418.8743611754098</v>
      </c>
      <c r="AZ12" s="73">
        <v>24188.777480631499</v>
      </c>
      <c r="BA12" s="73">
        <v>0.23632362220643299</v>
      </c>
      <c r="BB12" s="73">
        <v>555.854267529033</v>
      </c>
      <c r="BC12" s="73">
        <v>38.730301800073903</v>
      </c>
      <c r="BD12" s="73">
        <v>7141.9700540062404</v>
      </c>
      <c r="BE12" s="73">
        <v>121.70204139883199</v>
      </c>
      <c r="BF12" s="73">
        <v>265.708432171607</v>
      </c>
      <c r="BG12" s="73">
        <v>356.74142954755598</v>
      </c>
      <c r="BH12" s="73">
        <v>46.717454171651802</v>
      </c>
      <c r="BI12" s="73">
        <v>124.623564133434</v>
      </c>
      <c r="BJ12" s="73">
        <v>244.38544993949401</v>
      </c>
      <c r="BK12" s="73">
        <v>12803.566444808999</v>
      </c>
      <c r="BL12" s="73">
        <v>10570.558138266701</v>
      </c>
      <c r="BM12" s="73">
        <v>2233.00830654226</v>
      </c>
      <c r="BN12" s="73">
        <v>8.0922304316098792</v>
      </c>
      <c r="BO12" s="73">
        <v>1.9214303782839199</v>
      </c>
      <c r="BP12" s="73">
        <v>3962.5069984322799</v>
      </c>
      <c r="BQ12" s="73">
        <v>463.66003075613997</v>
      </c>
      <c r="BR12" s="73">
        <v>905.60036271366801</v>
      </c>
      <c r="BS12" s="73">
        <v>63.752792279413796</v>
      </c>
      <c r="BT12" s="73">
        <v>80.020065939471905</v>
      </c>
      <c r="BU12" s="73">
        <v>1988.7672162050701</v>
      </c>
      <c r="BV12" s="73">
        <v>327.96829591676499</v>
      </c>
      <c r="BW12" s="73">
        <v>261.22481075381501</v>
      </c>
      <c r="BX12" s="73">
        <v>1612.94048853861</v>
      </c>
      <c r="BY12" s="73">
        <v>23.4630386757004</v>
      </c>
      <c r="BZ12" s="73">
        <v>14416.3047167024</v>
      </c>
      <c r="CA12" s="73">
        <v>2791.8741569816898</v>
      </c>
      <c r="CB12" s="73">
        <v>49.417941022817203</v>
      </c>
      <c r="CC12" s="73">
        <v>3526.96313467356</v>
      </c>
      <c r="CD12" s="73">
        <v>2180.0721683894899</v>
      </c>
      <c r="CE12" s="73">
        <v>10.239079542067399</v>
      </c>
      <c r="CF12" s="73">
        <v>1768.95516752086</v>
      </c>
      <c r="CG12" s="73">
        <v>26521.387484241899</v>
      </c>
      <c r="CH12" s="73">
        <v>1127.9770379066099</v>
      </c>
      <c r="CI12" s="73"/>
      <c r="CJ12" s="90"/>
      <c r="CK12" s="28">
        <f t="shared" si="0"/>
        <v>0</v>
      </c>
      <c r="CL12" s="44">
        <f t="shared" si="1"/>
        <v>-2.0450350517922915E-4</v>
      </c>
      <c r="CM12" s="44">
        <f t="shared" si="2"/>
        <v>-4.6738796207323833E-5</v>
      </c>
      <c r="CN12" s="44">
        <f t="shared" si="3"/>
        <v>-2.2695141166539869E-4</v>
      </c>
      <c r="CO12" s="44">
        <f t="shared" si="4"/>
        <v>-1.5506041276082007E-4</v>
      </c>
      <c r="CP12" s="44">
        <f t="shared" si="5"/>
        <v>-2.0687481407476361E-4</v>
      </c>
      <c r="CQ12" s="44">
        <f t="shared" si="6"/>
        <v>-5.3700126219407142E-4</v>
      </c>
      <c r="CR12" s="44">
        <f t="shared" si="7"/>
        <v>-5.8980053246146698E-4</v>
      </c>
      <c r="CS12" s="66">
        <f t="shared" si="8"/>
        <v>-2.6190510005337737E-6</v>
      </c>
      <c r="CT12" s="60" t="e">
        <f t="shared" si="9"/>
        <v>#DIV/0!</v>
      </c>
      <c r="CU12" s="66">
        <f t="shared" si="10"/>
        <v>-4.2148837564559143E-4</v>
      </c>
      <c r="CV12" s="60" t="e">
        <f t="shared" si="11"/>
        <v>#DIV/0!</v>
      </c>
      <c r="CW12" s="66">
        <f t="shared" si="13"/>
        <v>-4.584738721054851E-6</v>
      </c>
      <c r="CX12" s="66">
        <f t="shared" si="14"/>
        <v>-6.9041137961516402E-5</v>
      </c>
      <c r="CY12" s="60" t="e">
        <f t="shared" si="12"/>
        <v>#DIV/0!</v>
      </c>
    </row>
    <row r="13" spans="1:103" x14ac:dyDescent="0.25">
      <c r="A13" s="90" t="s">
        <v>176</v>
      </c>
      <c r="B13" s="73">
        <v>9364.2468552999999</v>
      </c>
      <c r="C13" s="73">
        <v>1512.9535472</v>
      </c>
      <c r="D13" s="73">
        <v>5874.6789816</v>
      </c>
      <c r="E13" s="73">
        <v>1648.3007501</v>
      </c>
      <c r="F13" s="73">
        <v>1027.1619982</v>
      </c>
      <c r="G13" s="73">
        <v>2141.0638316999998</v>
      </c>
      <c r="H13" s="73">
        <v>1569.4314939000001</v>
      </c>
      <c r="I13" s="73"/>
      <c r="J13" s="73"/>
      <c r="K13" s="73">
        <v>2.6274751503</v>
      </c>
      <c r="L13" s="73"/>
      <c r="M13" s="73">
        <v>133.01976839</v>
      </c>
      <c r="N13" s="73"/>
      <c r="O13" s="73">
        <v>9.5527348579000009</v>
      </c>
      <c r="P13" s="73">
        <v>3.1231880999999999E-3</v>
      </c>
      <c r="Q13" s="73"/>
      <c r="R13" s="73"/>
      <c r="S13" s="90" t="s">
        <v>176</v>
      </c>
      <c r="T13" s="73">
        <v>2.30024332345265</v>
      </c>
      <c r="U13" s="73">
        <v>13.8840279690509</v>
      </c>
      <c r="V13" s="73">
        <v>9.5526941356614596</v>
      </c>
      <c r="W13" s="73">
        <v>17.1457826965637</v>
      </c>
      <c r="X13" s="73">
        <v>16.978660050976998</v>
      </c>
      <c r="Y13" s="73">
        <v>13.3351862434649</v>
      </c>
      <c r="Z13" s="73">
        <v>31.710167993173499</v>
      </c>
      <c r="AA13" s="73">
        <v>40.768403723025102</v>
      </c>
      <c r="AB13" s="73">
        <v>3.1241922084727699E-3</v>
      </c>
      <c r="AC13" s="73">
        <v>1264.4420027363899</v>
      </c>
      <c r="AD13" s="73">
        <v>2.62747994348892</v>
      </c>
      <c r="AE13" s="73">
        <v>9363.7583537269293</v>
      </c>
      <c r="AF13" s="73">
        <v>43.1385670507374</v>
      </c>
      <c r="AG13" s="73">
        <v>41.823389592034196</v>
      </c>
      <c r="AH13" s="73">
        <v>9.5957447719418507</v>
      </c>
      <c r="AI13" s="73">
        <v>35.943961704585803</v>
      </c>
      <c r="AJ13" s="73">
        <v>1.3240242261845701</v>
      </c>
      <c r="AK13" s="73">
        <v>23.492630898629301</v>
      </c>
      <c r="AL13" s="73">
        <v>23.492630898629301</v>
      </c>
      <c r="AM13" s="73">
        <v>133.01960635318</v>
      </c>
      <c r="AN13" s="73">
        <v>0</v>
      </c>
      <c r="AO13" s="73">
        <v>17.862799434486199</v>
      </c>
      <c r="AP13" s="73">
        <v>3.2962440153011801</v>
      </c>
      <c r="AQ13" s="73">
        <v>134.55985208905</v>
      </c>
      <c r="AR13" s="73">
        <v>6.9839770997800796</v>
      </c>
      <c r="AS13" s="73">
        <v>148.387209478713</v>
      </c>
      <c r="AT13" s="73">
        <v>2.9486287565695699</v>
      </c>
      <c r="AU13" s="73">
        <v>1512.73162252824</v>
      </c>
      <c r="AV13" s="73">
        <v>0</v>
      </c>
      <c r="AW13" s="73">
        <v>1642.6357553200201</v>
      </c>
      <c r="AX13" s="73">
        <v>5287.0775868152396</v>
      </c>
      <c r="AY13" s="73">
        <v>587.45341606702095</v>
      </c>
      <c r="AZ13" s="73">
        <v>5874.5310028822596</v>
      </c>
      <c r="BA13" s="73">
        <v>1.05953398283994E-2</v>
      </c>
      <c r="BB13" s="73">
        <v>41.012696626696801</v>
      </c>
      <c r="BC13" s="73">
        <v>3.8870009751043102</v>
      </c>
      <c r="BD13" s="73">
        <v>421.67598786858298</v>
      </c>
      <c r="BE13" s="73">
        <v>7.48846422096927</v>
      </c>
      <c r="BF13" s="73">
        <v>5.7065721151694602</v>
      </c>
      <c r="BG13" s="73">
        <v>33.994061216069397</v>
      </c>
      <c r="BH13" s="73">
        <v>2.80996400970034</v>
      </c>
      <c r="BI13" s="73">
        <v>8.1920352636988092</v>
      </c>
      <c r="BJ13" s="73">
        <v>15.0782196358515</v>
      </c>
      <c r="BK13" s="73">
        <v>1647.3238611678</v>
      </c>
      <c r="BL13" s="73">
        <v>1026.89099619902</v>
      </c>
      <c r="BM13" s="73">
        <v>620.43286496877795</v>
      </c>
      <c r="BN13" s="73">
        <v>1.1527014556016699</v>
      </c>
      <c r="BO13" s="73">
        <v>0.129256509201541</v>
      </c>
      <c r="BP13" s="73">
        <v>554.800050987394</v>
      </c>
      <c r="BQ13" s="73">
        <v>27.491531439563001</v>
      </c>
      <c r="BR13" s="73">
        <v>61.553641704834099</v>
      </c>
      <c r="BS13" s="73">
        <v>9.3254295994752994</v>
      </c>
      <c r="BT13" s="73">
        <v>3.35978827802488</v>
      </c>
      <c r="BU13" s="73">
        <v>154.95303484790799</v>
      </c>
      <c r="BV13" s="73">
        <v>28.201605012238101</v>
      </c>
      <c r="BW13" s="73">
        <v>44.445958204225199</v>
      </c>
      <c r="BX13" s="73">
        <v>91.532002270209702</v>
      </c>
      <c r="BY13" s="73">
        <v>0.99128346602401596</v>
      </c>
      <c r="BZ13" s="73">
        <v>2141.0162112683502</v>
      </c>
      <c r="CA13" s="73">
        <v>153.047105550666</v>
      </c>
      <c r="CB13" s="73">
        <v>12.1473786337737</v>
      </c>
      <c r="CC13" s="73">
        <v>210.710489785899</v>
      </c>
      <c r="CD13" s="73">
        <v>133.23571276333701</v>
      </c>
      <c r="CE13" s="73">
        <v>0.74999713376874499</v>
      </c>
      <c r="CF13" s="73">
        <v>104.57077095856</v>
      </c>
      <c r="CG13" s="73">
        <v>1569.3972919415501</v>
      </c>
      <c r="CH13" s="73">
        <v>47.894726408708202</v>
      </c>
      <c r="CI13" s="73"/>
      <c r="CJ13" s="90"/>
      <c r="CK13" s="28">
        <f t="shared" si="0"/>
        <v>0</v>
      </c>
      <c r="CL13" s="44">
        <f t="shared" si="1"/>
        <v>-5.2166669740676893E-5</v>
      </c>
      <c r="CM13" s="44">
        <f t="shared" si="2"/>
        <v>-1.4668307045561299E-4</v>
      </c>
      <c r="CN13" s="44">
        <f t="shared" si="3"/>
        <v>-2.518924322570226E-5</v>
      </c>
      <c r="CO13" s="44">
        <f t="shared" si="4"/>
        <v>-5.9266425264968201E-4</v>
      </c>
      <c r="CP13" s="44">
        <f t="shared" si="5"/>
        <v>-2.638356962726794E-4</v>
      </c>
      <c r="CQ13" s="44">
        <f t="shared" si="6"/>
        <v>-2.2241481521752334E-5</v>
      </c>
      <c r="CR13" s="44">
        <f t="shared" si="7"/>
        <v>-2.1792578129690206E-5</v>
      </c>
      <c r="CS13" s="66">
        <f t="shared" si="8"/>
        <v>1.8242566135959151E-6</v>
      </c>
      <c r="CT13" s="60" t="e">
        <f t="shared" si="9"/>
        <v>#DIV/0!</v>
      </c>
      <c r="CU13" s="66">
        <f t="shared" si="10"/>
        <v>-1.2181408971164842E-6</v>
      </c>
      <c r="CV13" s="60" t="e">
        <f t="shared" si="11"/>
        <v>#DIV/0!</v>
      </c>
      <c r="CW13" s="66">
        <f t="shared" si="13"/>
        <v>-4.262887973652753E-6</v>
      </c>
      <c r="CX13" s="66">
        <f t="shared" si="14"/>
        <v>3.2150112020791342E-4</v>
      </c>
      <c r="CY13" s="60" t="e">
        <f t="shared" si="12"/>
        <v>#DIV/0!</v>
      </c>
    </row>
    <row r="14" spans="1:103" x14ac:dyDescent="0.25">
      <c r="A14" s="90" t="s">
        <v>177</v>
      </c>
      <c r="B14" s="73">
        <v>48358.278216999999</v>
      </c>
      <c r="C14" s="73">
        <v>1586.0601107</v>
      </c>
      <c r="D14" s="73">
        <v>29959.266424000001</v>
      </c>
      <c r="E14" s="73">
        <v>14884.802947</v>
      </c>
      <c r="F14" s="73">
        <v>9109.7799713999993</v>
      </c>
      <c r="G14" s="73">
        <v>19607.307532999999</v>
      </c>
      <c r="H14" s="73">
        <v>35615.359126000003</v>
      </c>
      <c r="I14" s="73"/>
      <c r="J14" s="73"/>
      <c r="K14" s="73">
        <v>21.094059905000002</v>
      </c>
      <c r="L14" s="73"/>
      <c r="M14" s="73">
        <v>780.02528859999995</v>
      </c>
      <c r="N14" s="73"/>
      <c r="O14" s="73">
        <v>8.7570023346999992</v>
      </c>
      <c r="P14" s="73">
        <v>40.975766991999997</v>
      </c>
      <c r="Q14" s="73"/>
      <c r="R14" s="73"/>
      <c r="S14" s="90" t="s">
        <v>177</v>
      </c>
      <c r="T14" s="73">
        <v>95.052425122446493</v>
      </c>
      <c r="U14" s="73">
        <v>702.54101196303895</v>
      </c>
      <c r="V14" s="73">
        <v>8.7564592627189395</v>
      </c>
      <c r="W14" s="73">
        <v>212.01089704160901</v>
      </c>
      <c r="X14" s="73">
        <v>171.41520312088801</v>
      </c>
      <c r="Y14" s="73">
        <v>305.58217384715499</v>
      </c>
      <c r="Z14" s="73">
        <v>42.868876368896998</v>
      </c>
      <c r="AA14" s="73">
        <v>1245.62041544519</v>
      </c>
      <c r="AB14" s="73">
        <v>40.976653814945202</v>
      </c>
      <c r="AC14" s="73">
        <v>47360.386689099301</v>
      </c>
      <c r="AD14" s="73">
        <v>21.0940526774008</v>
      </c>
      <c r="AE14" s="73">
        <v>48353.493115895901</v>
      </c>
      <c r="AF14" s="73">
        <v>968.76459613230099</v>
      </c>
      <c r="AG14" s="73">
        <v>744.06429744471097</v>
      </c>
      <c r="AH14" s="73">
        <v>139.278759006938</v>
      </c>
      <c r="AI14" s="73">
        <v>1141.88738389177</v>
      </c>
      <c r="AJ14" s="73">
        <v>56.611778297948398</v>
      </c>
      <c r="AK14" s="73">
        <v>928.48870626986798</v>
      </c>
      <c r="AL14" s="73">
        <v>928.48870626986798</v>
      </c>
      <c r="AM14" s="73">
        <v>779.75412225277705</v>
      </c>
      <c r="AN14" s="73">
        <v>0</v>
      </c>
      <c r="AO14" s="73">
        <v>864.70056268729297</v>
      </c>
      <c r="AP14" s="73">
        <v>49.2348477503391</v>
      </c>
      <c r="AQ14" s="73">
        <v>2731.8411516985402</v>
      </c>
      <c r="AR14" s="73">
        <v>564.04190503573795</v>
      </c>
      <c r="AS14" s="73">
        <v>267.35884749885798</v>
      </c>
      <c r="AT14" s="73">
        <v>27.768354398008299</v>
      </c>
      <c r="AU14" s="73">
        <v>1586.0965533897599</v>
      </c>
      <c r="AV14" s="73">
        <v>0</v>
      </c>
      <c r="AW14" s="73">
        <v>38228.3791940265</v>
      </c>
      <c r="AX14" s="73">
        <v>26959.721523145301</v>
      </c>
      <c r="AY14" s="73">
        <v>2995.5250945142502</v>
      </c>
      <c r="AZ14" s="73">
        <v>29955.246617659501</v>
      </c>
      <c r="BA14" s="73">
        <v>0.96809153360184297</v>
      </c>
      <c r="BB14" s="73">
        <v>1551.8001998228599</v>
      </c>
      <c r="BC14" s="73">
        <v>142.65865166785099</v>
      </c>
      <c r="BD14" s="73">
        <v>14083.5254893607</v>
      </c>
      <c r="BE14" s="73">
        <v>139.52197044042799</v>
      </c>
      <c r="BF14" s="73">
        <v>214.550054105832</v>
      </c>
      <c r="BG14" s="73">
        <v>306.25541798210901</v>
      </c>
      <c r="BH14" s="73">
        <v>177.11148944834801</v>
      </c>
      <c r="BI14" s="73">
        <v>109.77714397074401</v>
      </c>
      <c r="BJ14" s="73">
        <v>109.463946793983</v>
      </c>
      <c r="BK14" s="73">
        <v>14882.5439465564</v>
      </c>
      <c r="BL14" s="73">
        <v>9107.3364088436592</v>
      </c>
      <c r="BM14" s="73">
        <v>5775.2075377128103</v>
      </c>
      <c r="BN14" s="73">
        <v>12.139042202748</v>
      </c>
      <c r="BO14" s="73">
        <v>8.7446242993435703</v>
      </c>
      <c r="BP14" s="73">
        <v>4474.0440881077202</v>
      </c>
      <c r="BQ14" s="73">
        <v>84.280244615486296</v>
      </c>
      <c r="BR14" s="73">
        <v>465.28075998611001</v>
      </c>
      <c r="BS14" s="73">
        <v>96.628580053572307</v>
      </c>
      <c r="BT14" s="73">
        <v>73.794087584891599</v>
      </c>
      <c r="BU14" s="73">
        <v>1172.5904257554901</v>
      </c>
      <c r="BV14" s="73">
        <v>1065.02318996654</v>
      </c>
      <c r="BW14" s="73">
        <v>487.85642163064801</v>
      </c>
      <c r="BX14" s="73">
        <v>950.75507658735501</v>
      </c>
      <c r="BY14" s="73">
        <v>81.884383610985907</v>
      </c>
      <c r="BZ14" s="73">
        <v>19606.097498389601</v>
      </c>
      <c r="CA14" s="73">
        <v>3219.24926482204</v>
      </c>
      <c r="CB14" s="73">
        <v>100.399769181175</v>
      </c>
      <c r="CC14" s="73">
        <v>92.124558603101306</v>
      </c>
      <c r="CD14" s="73">
        <v>3845.0289935401202</v>
      </c>
      <c r="CE14" s="73">
        <v>4.8150859804560298E-2</v>
      </c>
      <c r="CF14" s="73">
        <v>2659.17824530895</v>
      </c>
      <c r="CG14" s="73">
        <v>35607.6616424268</v>
      </c>
      <c r="CH14" s="73">
        <v>2289.8405516876001</v>
      </c>
      <c r="CI14" s="73"/>
      <c r="CJ14" s="90"/>
      <c r="CK14" s="28">
        <f t="shared" si="0"/>
        <v>0</v>
      </c>
      <c r="CL14" s="44">
        <f t="shared" si="1"/>
        <v>-9.895102308287442E-5</v>
      </c>
      <c r="CM14" s="44">
        <f t="shared" si="2"/>
        <v>2.2976865450495226E-5</v>
      </c>
      <c r="CN14" s="44">
        <f t="shared" si="3"/>
        <v>-1.3417572658856196E-4</v>
      </c>
      <c r="CO14" s="44">
        <f t="shared" si="4"/>
        <v>-1.5176555925155161E-4</v>
      </c>
      <c r="CP14" s="44">
        <f t="shared" si="5"/>
        <v>-2.6823507966291561E-4</v>
      </c>
      <c r="CQ14" s="44">
        <f t="shared" si="6"/>
        <v>-6.1713450883628634E-5</v>
      </c>
      <c r="CR14" s="44">
        <f t="shared" si="7"/>
        <v>-2.1612820317131563E-4</v>
      </c>
      <c r="CS14" s="66">
        <f t="shared" si="8"/>
        <v>-3.4263670598966325E-7</v>
      </c>
      <c r="CT14" s="60" t="e">
        <f t="shared" si="9"/>
        <v>#DIV/0!</v>
      </c>
      <c r="CU14" s="66">
        <f t="shared" si="10"/>
        <v>-3.476378922401286E-4</v>
      </c>
      <c r="CV14" s="60" t="e">
        <f t="shared" si="11"/>
        <v>#DIV/0!</v>
      </c>
      <c r="CW14" s="66">
        <f t="shared" si="13"/>
        <v>-6.2015740124653549E-5</v>
      </c>
      <c r="CX14" s="66">
        <f t="shared" si="14"/>
        <v>2.1642619780075224E-5</v>
      </c>
      <c r="CY14" s="60" t="e">
        <f t="shared" si="12"/>
        <v>#DIV/0!</v>
      </c>
    </row>
    <row r="15" spans="1:103" x14ac:dyDescent="0.25">
      <c r="A15" s="90" t="s">
        <v>178</v>
      </c>
      <c r="B15" s="73">
        <v>229541.43526999999</v>
      </c>
      <c r="C15" s="73">
        <v>1618.2065006</v>
      </c>
      <c r="D15" s="73">
        <v>37630.25172</v>
      </c>
      <c r="E15" s="73">
        <v>20887.918226999998</v>
      </c>
      <c r="F15" s="73">
        <v>16014.971454</v>
      </c>
      <c r="G15" s="73">
        <v>35440.947453000001</v>
      </c>
      <c r="H15" s="73">
        <v>29713.442938</v>
      </c>
      <c r="I15" s="73"/>
      <c r="J15" s="73"/>
      <c r="K15" s="73">
        <v>112.37483889000001</v>
      </c>
      <c r="L15" s="73"/>
      <c r="M15" s="73">
        <v>697.52005408000002</v>
      </c>
      <c r="N15" s="73"/>
      <c r="O15" s="73">
        <v>19.754702227999999</v>
      </c>
      <c r="P15" s="73">
        <v>0.94543232109999997</v>
      </c>
      <c r="Q15" s="73"/>
      <c r="R15" s="73"/>
      <c r="S15" s="90" t="s">
        <v>178</v>
      </c>
      <c r="T15" s="73">
        <v>53.954539187637103</v>
      </c>
      <c r="U15" s="73">
        <v>593.77447683129401</v>
      </c>
      <c r="V15" s="73">
        <v>19.749686293549502</v>
      </c>
      <c r="W15" s="73">
        <v>147.783993362632</v>
      </c>
      <c r="X15" s="73">
        <v>95.582597689418904</v>
      </c>
      <c r="Y15" s="73">
        <v>170.747887758876</v>
      </c>
      <c r="Z15" s="73">
        <v>25.314806315155</v>
      </c>
      <c r="AA15" s="73">
        <v>1188.88012520541</v>
      </c>
      <c r="AB15" s="73">
        <v>0.94543851380535204</v>
      </c>
      <c r="AC15" s="73">
        <v>23514.528491498499</v>
      </c>
      <c r="AD15" s="73">
        <v>112.37445687313</v>
      </c>
      <c r="AE15" s="73">
        <v>229542.09906687099</v>
      </c>
      <c r="AF15" s="73">
        <v>993.47381035434796</v>
      </c>
      <c r="AG15" s="73">
        <v>640.70166337616797</v>
      </c>
      <c r="AH15" s="73">
        <v>102.909507015987</v>
      </c>
      <c r="AI15" s="73">
        <v>3854.7871978498101</v>
      </c>
      <c r="AJ15" s="73">
        <v>31.0377553808055</v>
      </c>
      <c r="AK15" s="73">
        <v>264.11300663405098</v>
      </c>
      <c r="AL15" s="73">
        <v>264.11300663405098</v>
      </c>
      <c r="AM15" s="73">
        <v>696.18932001781104</v>
      </c>
      <c r="AN15" s="73">
        <v>0</v>
      </c>
      <c r="AO15" s="73">
        <v>1017.82394998769</v>
      </c>
      <c r="AP15" s="73">
        <v>28.788343780678002</v>
      </c>
      <c r="AQ15" s="73">
        <v>1633.59348818786</v>
      </c>
      <c r="AR15" s="73">
        <v>505.00143612990502</v>
      </c>
      <c r="AS15" s="73">
        <v>224.28180671568899</v>
      </c>
      <c r="AT15" s="73">
        <v>28.371322456740099</v>
      </c>
      <c r="AU15" s="73">
        <v>1618.15645835436</v>
      </c>
      <c r="AV15" s="73">
        <v>0</v>
      </c>
      <c r="AW15" s="73">
        <v>31379.6216707727</v>
      </c>
      <c r="AX15" s="73">
        <v>33861.909869528303</v>
      </c>
      <c r="AY15" s="73">
        <v>3762.4466524946902</v>
      </c>
      <c r="AZ15" s="73">
        <v>37624.356522023001</v>
      </c>
      <c r="BA15" s="73">
        <v>0.53835617389609103</v>
      </c>
      <c r="BB15" s="73">
        <v>717.58082530136505</v>
      </c>
      <c r="BC15" s="73">
        <v>276.75993676604003</v>
      </c>
      <c r="BD15" s="73">
        <v>9370.9744407839007</v>
      </c>
      <c r="BE15" s="73">
        <v>415.81167447510597</v>
      </c>
      <c r="BF15" s="73">
        <v>795.96915212636895</v>
      </c>
      <c r="BG15" s="73">
        <v>524.24041969554105</v>
      </c>
      <c r="BH15" s="73">
        <v>613.46591504178696</v>
      </c>
      <c r="BI15" s="73">
        <v>100.465028607889</v>
      </c>
      <c r="BJ15" s="73">
        <v>610.32683501419001</v>
      </c>
      <c r="BK15" s="73">
        <v>20884.692926318199</v>
      </c>
      <c r="BL15" s="73">
        <v>16012.103828789999</v>
      </c>
      <c r="BM15" s="73">
        <v>4872.58909752818</v>
      </c>
      <c r="BN15" s="73">
        <v>39.9423201017323</v>
      </c>
      <c r="BO15" s="73">
        <v>32.202430782689902</v>
      </c>
      <c r="BP15" s="73">
        <v>4913.98780883171</v>
      </c>
      <c r="BQ15" s="73">
        <v>471.52331513054702</v>
      </c>
      <c r="BR15" s="73">
        <v>1159.2015821254699</v>
      </c>
      <c r="BS15" s="73">
        <v>236.45784767046399</v>
      </c>
      <c r="BT15" s="73">
        <v>166.23424994759199</v>
      </c>
      <c r="BU15" s="73">
        <v>2903.8720737572798</v>
      </c>
      <c r="BV15" s="73">
        <v>488.588814539775</v>
      </c>
      <c r="BW15" s="73">
        <v>658.85002633024101</v>
      </c>
      <c r="BX15" s="73">
        <v>1989.6696797034101</v>
      </c>
      <c r="BY15" s="73">
        <v>103.123532681949</v>
      </c>
      <c r="BZ15" s="73">
        <v>35441.0881756811</v>
      </c>
      <c r="CA15" s="73">
        <v>2532.1368007507499</v>
      </c>
      <c r="CB15" s="73">
        <v>35.353541638524803</v>
      </c>
      <c r="CC15" s="73">
        <v>119.55474200441201</v>
      </c>
      <c r="CD15" s="73">
        <v>3804.5734981936598</v>
      </c>
      <c r="CE15" s="73">
        <v>0.15328113174821001</v>
      </c>
      <c r="CF15" s="73">
        <v>1868.3008338520399</v>
      </c>
      <c r="CG15" s="73">
        <v>29688.981452845801</v>
      </c>
      <c r="CH15" s="73">
        <v>2878.44590298414</v>
      </c>
      <c r="CI15" s="73"/>
      <c r="CJ15" s="90"/>
      <c r="CK15" s="28">
        <f t="shared" si="0"/>
        <v>0</v>
      </c>
      <c r="CL15" s="44">
        <f t="shared" si="1"/>
        <v>2.8918389841796679E-6</v>
      </c>
      <c r="CM15" s="44">
        <f t="shared" si="2"/>
        <v>-3.0924511563566319E-5</v>
      </c>
      <c r="CN15" s="44">
        <f t="shared" si="3"/>
        <v>-1.5666113585591085E-4</v>
      </c>
      <c r="CO15" s="44">
        <f t="shared" si="4"/>
        <v>-1.5440986730932621E-4</v>
      </c>
      <c r="CP15" s="44">
        <f t="shared" si="5"/>
        <v>-1.7905902725071936E-4</v>
      </c>
      <c r="CQ15" s="44">
        <f t="shared" si="6"/>
        <v>3.9706241286429988E-6</v>
      </c>
      <c r="CR15" s="44">
        <f t="shared" si="7"/>
        <v>-8.2324640753481376E-4</v>
      </c>
      <c r="CS15" s="66">
        <f t="shared" si="8"/>
        <v>-3.3994875879633947E-6</v>
      </c>
      <c r="CT15" s="60" t="e">
        <f t="shared" si="9"/>
        <v>#DIV/0!</v>
      </c>
      <c r="CU15" s="66">
        <f t="shared" si="10"/>
        <v>-1.9078076026705264E-3</v>
      </c>
      <c r="CV15" s="60" t="e">
        <f t="shared" si="11"/>
        <v>#DIV/0!</v>
      </c>
      <c r="CW15" s="66">
        <f t="shared" si="13"/>
        <v>-2.5391091156960765E-4</v>
      </c>
      <c r="CX15" s="66">
        <f t="shared" si="14"/>
        <v>6.5501307855282127E-6</v>
      </c>
      <c r="CY15" s="60" t="e">
        <f t="shared" si="12"/>
        <v>#DIV/0!</v>
      </c>
    </row>
    <row r="16" spans="1:103" x14ac:dyDescent="0.25">
      <c r="A16" s="90" t="s">
        <v>179</v>
      </c>
      <c r="B16" s="73">
        <v>10238.846737</v>
      </c>
      <c r="C16" s="73">
        <v>3359.8086757000001</v>
      </c>
      <c r="D16" s="73">
        <v>13577.529884</v>
      </c>
      <c r="E16" s="73">
        <v>6005.8372251999999</v>
      </c>
      <c r="F16" s="73">
        <v>4815.8936857999997</v>
      </c>
      <c r="G16" s="73">
        <v>4980.8203928000003</v>
      </c>
      <c r="H16" s="73">
        <v>20179.991743999999</v>
      </c>
      <c r="I16" s="73"/>
      <c r="J16" s="73"/>
      <c r="K16" s="73">
        <v>9.4461178743000005</v>
      </c>
      <c r="L16" s="73"/>
      <c r="M16" s="73">
        <v>198.56151813</v>
      </c>
      <c r="N16" s="73"/>
      <c r="O16" s="73">
        <v>83.229367202000006</v>
      </c>
      <c r="P16" s="73">
        <v>2.5229723568</v>
      </c>
      <c r="Q16" s="73"/>
      <c r="R16" s="73"/>
      <c r="S16" s="90" t="s">
        <v>179</v>
      </c>
      <c r="T16" s="73">
        <v>61.732285816825502</v>
      </c>
      <c r="U16" s="73">
        <v>370.20747462105402</v>
      </c>
      <c r="V16" s="73">
        <v>83.2270695437672</v>
      </c>
      <c r="W16" s="73">
        <v>135.37155781707301</v>
      </c>
      <c r="X16" s="73">
        <v>93.529210422854405</v>
      </c>
      <c r="Y16" s="73">
        <v>185.16052737006899</v>
      </c>
      <c r="Z16" s="73">
        <v>30.245615721707001</v>
      </c>
      <c r="AA16" s="73">
        <v>602.12996566502295</v>
      </c>
      <c r="AB16" s="73">
        <v>2.5228508903015601</v>
      </c>
      <c r="AC16" s="73">
        <v>14845.0847940401</v>
      </c>
      <c r="AD16" s="73">
        <v>9.4476916351982698</v>
      </c>
      <c r="AE16" s="73">
        <v>10238.113477581701</v>
      </c>
      <c r="AF16" s="73">
        <v>601.59457106310504</v>
      </c>
      <c r="AG16" s="73">
        <v>516.02869297118798</v>
      </c>
      <c r="AH16" s="73">
        <v>82.176899452796107</v>
      </c>
      <c r="AI16" s="73">
        <v>3024.3200579157501</v>
      </c>
      <c r="AJ16" s="73">
        <v>36.732108198976299</v>
      </c>
      <c r="AK16" s="73">
        <v>225.82330234220399</v>
      </c>
      <c r="AL16" s="73">
        <v>225.82330234220399</v>
      </c>
      <c r="AM16" s="73">
        <v>198.55195834457601</v>
      </c>
      <c r="AN16" s="73">
        <v>0</v>
      </c>
      <c r="AO16" s="73">
        <v>281.40205459144198</v>
      </c>
      <c r="AP16" s="73">
        <v>33.982102738702203</v>
      </c>
      <c r="AQ16" s="73">
        <v>1489.53217885867</v>
      </c>
      <c r="AR16" s="73">
        <v>269.80550914918803</v>
      </c>
      <c r="AS16" s="73">
        <v>191.024775660166</v>
      </c>
      <c r="AT16" s="73">
        <v>16.1404426318344</v>
      </c>
      <c r="AU16" s="73">
        <v>3358.36751239043</v>
      </c>
      <c r="AV16" s="73">
        <v>0</v>
      </c>
      <c r="AW16" s="73">
        <v>21581.8246071336</v>
      </c>
      <c r="AX16" s="73">
        <v>12218.5598391331</v>
      </c>
      <c r="AY16" s="73">
        <v>1357.61821979353</v>
      </c>
      <c r="AZ16" s="73">
        <v>13576.1780589266</v>
      </c>
      <c r="BA16" s="73">
        <v>0.63028952031159802</v>
      </c>
      <c r="BB16" s="73">
        <v>551.81410924633803</v>
      </c>
      <c r="BC16" s="73">
        <v>35.607515830470099</v>
      </c>
      <c r="BD16" s="73">
        <v>7184.9429399812198</v>
      </c>
      <c r="BE16" s="73">
        <v>121.75711038574801</v>
      </c>
      <c r="BF16" s="73">
        <v>107.708389089656</v>
      </c>
      <c r="BG16" s="73">
        <v>118.44928461332501</v>
      </c>
      <c r="BH16" s="73">
        <v>93.071358050346902</v>
      </c>
      <c r="BI16" s="73">
        <v>65.015199165605594</v>
      </c>
      <c r="BJ16" s="73">
        <v>57.731533186436103</v>
      </c>
      <c r="BK16" s="73">
        <v>6003.7114257128896</v>
      </c>
      <c r="BL16" s="73">
        <v>4814.1477428598901</v>
      </c>
      <c r="BM16" s="73">
        <v>1189.563682853</v>
      </c>
      <c r="BN16" s="73">
        <v>7.7489308122929597</v>
      </c>
      <c r="BO16" s="73">
        <v>7.3472738030843701</v>
      </c>
      <c r="BP16" s="73">
        <v>2510.1790725554301</v>
      </c>
      <c r="BQ16" s="73">
        <v>52.266640697873001</v>
      </c>
      <c r="BR16" s="73">
        <v>265.705550429791</v>
      </c>
      <c r="BS16" s="73">
        <v>40.503902970992598</v>
      </c>
      <c r="BT16" s="73">
        <v>49.140387990580699</v>
      </c>
      <c r="BU16" s="73">
        <v>666.40704666953297</v>
      </c>
      <c r="BV16" s="73">
        <v>512.82285127153898</v>
      </c>
      <c r="BW16" s="73">
        <v>166.873147581198</v>
      </c>
      <c r="BX16" s="73">
        <v>391.424372174859</v>
      </c>
      <c r="BY16" s="73">
        <v>57.211026852659899</v>
      </c>
      <c r="BZ16" s="73">
        <v>4979.9923503115997</v>
      </c>
      <c r="CA16" s="73">
        <v>1836.65427215621</v>
      </c>
      <c r="CB16" s="73">
        <v>23.9926191510148</v>
      </c>
      <c r="CC16" s="73">
        <v>97.129114502667505</v>
      </c>
      <c r="CD16" s="73">
        <v>1649.0557924129801</v>
      </c>
      <c r="CE16" s="73">
        <v>0.25122169708493802</v>
      </c>
      <c r="CF16" s="73">
        <v>1460.7160903511001</v>
      </c>
      <c r="CG16" s="73">
        <v>20170.201652190499</v>
      </c>
      <c r="CH16" s="73">
        <v>1185.9795465069701</v>
      </c>
      <c r="CI16" s="73"/>
      <c r="CJ16" s="90"/>
      <c r="CK16" s="28">
        <f t="shared" si="0"/>
        <v>0</v>
      </c>
      <c r="CL16" s="44">
        <f t="shared" si="1"/>
        <v>-7.1615430637242985E-5</v>
      </c>
      <c r="CM16" s="44">
        <f t="shared" si="2"/>
        <v>-4.2894207637280703E-4</v>
      </c>
      <c r="CN16" s="44">
        <f t="shared" si="3"/>
        <v>-9.9563402544420847E-5</v>
      </c>
      <c r="CO16" s="44">
        <f t="shared" si="4"/>
        <v>-3.53955561464535E-4</v>
      </c>
      <c r="CP16" s="44">
        <f t="shared" si="5"/>
        <v>-3.6253768334996815E-4</v>
      </c>
      <c r="CQ16" s="44">
        <f t="shared" si="6"/>
        <v>-1.6624620506243155E-4</v>
      </c>
      <c r="CR16" s="44">
        <f t="shared" si="7"/>
        <v>-4.8513854384558833E-4</v>
      </c>
      <c r="CS16" s="66">
        <f t="shared" si="8"/>
        <v>1.6660398686650416E-4</v>
      </c>
      <c r="CT16" s="60" t="e">
        <f t="shared" si="9"/>
        <v>#DIV/0!</v>
      </c>
      <c r="CU16" s="66">
        <f t="shared" si="10"/>
        <v>-4.814520715806328E-5</v>
      </c>
      <c r="CV16" s="60" t="e">
        <f t="shared" si="11"/>
        <v>#DIV/0!</v>
      </c>
      <c r="CW16" s="66">
        <f t="shared" si="13"/>
        <v>-2.7606340286465323E-5</v>
      </c>
      <c r="CX16" s="66">
        <f t="shared" si="14"/>
        <v>-4.8144205033612191E-5</v>
      </c>
      <c r="CY16" s="60" t="e">
        <f t="shared" si="12"/>
        <v>#DIV/0!</v>
      </c>
    </row>
    <row r="17" spans="1:103" x14ac:dyDescent="0.25">
      <c r="A17" s="90" t="s">
        <v>180</v>
      </c>
      <c r="B17" s="73">
        <v>10826.165784000001</v>
      </c>
      <c r="C17" s="73">
        <v>1843.4132959999999</v>
      </c>
      <c r="D17" s="73">
        <v>10801.813801</v>
      </c>
      <c r="E17" s="73">
        <v>6413.9445162000002</v>
      </c>
      <c r="F17" s="73">
        <v>3738.3516540000001</v>
      </c>
      <c r="G17" s="73">
        <v>2623.7103258000002</v>
      </c>
      <c r="H17" s="73">
        <v>12370.233092</v>
      </c>
      <c r="I17" s="73"/>
      <c r="J17" s="73"/>
      <c r="K17" s="73">
        <v>4.8884293851000002</v>
      </c>
      <c r="L17" s="73"/>
      <c r="M17" s="73">
        <v>136.35337468</v>
      </c>
      <c r="N17" s="73"/>
      <c r="O17" s="73">
        <v>20.476446315</v>
      </c>
      <c r="P17" s="73">
        <v>0.17317779329999999</v>
      </c>
      <c r="Q17" s="73"/>
      <c r="R17" s="73"/>
      <c r="S17" s="90" t="s">
        <v>180</v>
      </c>
      <c r="T17" s="73">
        <v>15.728203414463</v>
      </c>
      <c r="U17" s="73">
        <v>530.38084508023906</v>
      </c>
      <c r="V17" s="73">
        <v>20.4763079147423</v>
      </c>
      <c r="W17" s="73">
        <v>55.952021734585301</v>
      </c>
      <c r="X17" s="73">
        <v>45.645563136855301</v>
      </c>
      <c r="Y17" s="73">
        <v>63.3034006355171</v>
      </c>
      <c r="Z17" s="73">
        <v>6.9679736701471402</v>
      </c>
      <c r="AA17" s="73">
        <v>302.24094488588798</v>
      </c>
      <c r="AB17" s="73">
        <v>0.17317419175904999</v>
      </c>
      <c r="AC17" s="73">
        <v>12912.942216846201</v>
      </c>
      <c r="AD17" s="73">
        <v>4.8883879888666604</v>
      </c>
      <c r="AE17" s="73">
        <v>10823.2434682235</v>
      </c>
      <c r="AF17" s="73">
        <v>124.125867090912</v>
      </c>
      <c r="AG17" s="73">
        <v>246.38739096944499</v>
      </c>
      <c r="AH17" s="73">
        <v>43.605120851255499</v>
      </c>
      <c r="AI17" s="73">
        <v>663.80819438401704</v>
      </c>
      <c r="AJ17" s="73">
        <v>10.313288043849001</v>
      </c>
      <c r="AK17" s="73">
        <v>106.635004931404</v>
      </c>
      <c r="AL17" s="73">
        <v>106.635004931404</v>
      </c>
      <c r="AM17" s="73">
        <v>136.00899916826901</v>
      </c>
      <c r="AN17" s="73">
        <v>0</v>
      </c>
      <c r="AO17" s="73">
        <v>246.94989830802601</v>
      </c>
      <c r="AP17" s="73">
        <v>8.2082950733921702</v>
      </c>
      <c r="AQ17" s="73">
        <v>681.90585491401498</v>
      </c>
      <c r="AR17" s="73">
        <v>365.17576106947303</v>
      </c>
      <c r="AS17" s="73">
        <v>86.873841413059296</v>
      </c>
      <c r="AT17" s="73">
        <v>5.2013284939168498</v>
      </c>
      <c r="AU17" s="73">
        <v>1843.39707159818</v>
      </c>
      <c r="AV17" s="73">
        <v>0</v>
      </c>
      <c r="AW17" s="73">
        <v>13405.7485336189</v>
      </c>
      <c r="AX17" s="73">
        <v>9720.0354934248408</v>
      </c>
      <c r="AY17" s="73">
        <v>1080.00486840031</v>
      </c>
      <c r="AZ17" s="73">
        <v>10800.0403618251</v>
      </c>
      <c r="BA17" s="73">
        <v>0.28172641006719401</v>
      </c>
      <c r="BB17" s="73">
        <v>354.069821577347</v>
      </c>
      <c r="BC17" s="73">
        <v>52.330123663773101</v>
      </c>
      <c r="BD17" s="73">
        <v>5243.1525602579304</v>
      </c>
      <c r="BE17" s="73">
        <v>77.479783010880496</v>
      </c>
      <c r="BF17" s="73">
        <v>124.538405220115</v>
      </c>
      <c r="BG17" s="73">
        <v>128.95845411074399</v>
      </c>
      <c r="BH17" s="73">
        <v>90.677539861059799</v>
      </c>
      <c r="BI17" s="73">
        <v>55.312545771508503</v>
      </c>
      <c r="BJ17" s="73">
        <v>32.885063305715597</v>
      </c>
      <c r="BK17" s="73">
        <v>6409.4144841706902</v>
      </c>
      <c r="BL17" s="73">
        <v>3735.3954624041999</v>
      </c>
      <c r="BM17" s="73">
        <v>2674.0190217664899</v>
      </c>
      <c r="BN17" s="73">
        <v>8.0407209985835202</v>
      </c>
      <c r="BO17" s="73">
        <v>6.7059836883089803</v>
      </c>
      <c r="BP17" s="73">
        <v>1695.3750146795201</v>
      </c>
      <c r="BQ17" s="73">
        <v>26.977150261368902</v>
      </c>
      <c r="BR17" s="73">
        <v>216.015176987356</v>
      </c>
      <c r="BS17" s="73">
        <v>37.487766929071697</v>
      </c>
      <c r="BT17" s="73">
        <v>41.015684670712098</v>
      </c>
      <c r="BU17" s="73">
        <v>544.43674015625902</v>
      </c>
      <c r="BV17" s="73">
        <v>356.70818972407699</v>
      </c>
      <c r="BW17" s="73">
        <v>175.33511263682701</v>
      </c>
      <c r="BX17" s="73">
        <v>346.38815538120599</v>
      </c>
      <c r="BY17" s="73">
        <v>75.436041071180796</v>
      </c>
      <c r="BZ17" s="73">
        <v>2623.2537216965002</v>
      </c>
      <c r="CA17" s="73">
        <v>1573.1321113204301</v>
      </c>
      <c r="CB17" s="73">
        <v>0.306959986770525</v>
      </c>
      <c r="CC17" s="73">
        <v>84.338076704263599</v>
      </c>
      <c r="CD17" s="73">
        <v>1765.74564459051</v>
      </c>
      <c r="CE17" s="73">
        <v>5.2200281965640903E-3</v>
      </c>
      <c r="CF17" s="73">
        <v>848.36022980615496</v>
      </c>
      <c r="CG17" s="73">
        <v>12367.6696191149</v>
      </c>
      <c r="CH17" s="73">
        <v>886.37017236934298</v>
      </c>
      <c r="CI17" s="73"/>
      <c r="CJ17" s="90"/>
      <c r="CK17" s="28">
        <f t="shared" si="0"/>
        <v>0</v>
      </c>
      <c r="CL17" s="44">
        <f t="shared" si="1"/>
        <v>-2.6993081713378174E-4</v>
      </c>
      <c r="CM17" s="44">
        <f t="shared" si="2"/>
        <v>-8.8012828458813711E-6</v>
      </c>
      <c r="CN17" s="44">
        <f t="shared" si="3"/>
        <v>-1.6417975791582309E-4</v>
      </c>
      <c r="CO17" s="44">
        <f t="shared" si="4"/>
        <v>-7.0627864302041216E-4</v>
      </c>
      <c r="CP17" s="44">
        <f t="shared" si="5"/>
        <v>-7.9077408157605922E-4</v>
      </c>
      <c r="CQ17" s="44">
        <f t="shared" si="6"/>
        <v>-1.7402992205734015E-4</v>
      </c>
      <c r="CR17" s="44">
        <f t="shared" si="7"/>
        <v>-2.0722914968820496E-4</v>
      </c>
      <c r="CS17" s="66">
        <f t="shared" si="8"/>
        <v>-8.4682072867924798E-6</v>
      </c>
      <c r="CT17" s="60" t="e">
        <f t="shared" si="9"/>
        <v>#DIV/0!</v>
      </c>
      <c r="CU17" s="66">
        <f t="shared" si="10"/>
        <v>-2.5256104774757722E-3</v>
      </c>
      <c r="CV17" s="60" t="e">
        <f t="shared" si="11"/>
        <v>#DIV/0!</v>
      </c>
      <c r="CW17" s="66">
        <f t="shared" si="13"/>
        <v>-6.7589979028307075E-6</v>
      </c>
      <c r="CX17" s="66">
        <f t="shared" si="14"/>
        <v>-2.0796782782420306E-5</v>
      </c>
      <c r="CY17" s="60" t="e">
        <f t="shared" si="12"/>
        <v>#DIV/0!</v>
      </c>
    </row>
    <row r="18" spans="1:103" x14ac:dyDescent="0.25">
      <c r="A18" s="90" t="s">
        <v>181</v>
      </c>
      <c r="B18" s="73">
        <v>60430.652580000002</v>
      </c>
      <c r="C18" s="73">
        <v>469.02451701000001</v>
      </c>
      <c r="D18" s="73">
        <v>15923.464619</v>
      </c>
      <c r="E18" s="73">
        <v>12222.064856999999</v>
      </c>
      <c r="F18" s="73">
        <v>7304.3063248999997</v>
      </c>
      <c r="G18" s="73">
        <v>10512.826768000001</v>
      </c>
      <c r="H18" s="73">
        <v>54366.992893000002</v>
      </c>
      <c r="I18" s="73"/>
      <c r="J18" s="73"/>
      <c r="K18" s="73">
        <v>15.400545719</v>
      </c>
      <c r="L18" s="73"/>
      <c r="M18" s="73">
        <v>762.94593751000002</v>
      </c>
      <c r="N18" s="73"/>
      <c r="O18" s="73">
        <v>11.365087863999999</v>
      </c>
      <c r="P18" s="73">
        <v>9.5595654093999993</v>
      </c>
      <c r="Q18" s="73"/>
      <c r="R18" s="73"/>
      <c r="S18" s="90" t="s">
        <v>181</v>
      </c>
      <c r="T18" s="73">
        <v>15.937541623939101</v>
      </c>
      <c r="U18" s="73">
        <v>1748.5485503637201</v>
      </c>
      <c r="V18" s="73">
        <v>11.3568859842065</v>
      </c>
      <c r="W18" s="73">
        <v>86.131384402531395</v>
      </c>
      <c r="X18" s="73">
        <v>67.950498169507696</v>
      </c>
      <c r="Y18" s="73">
        <v>72.023574625836801</v>
      </c>
      <c r="Z18" s="73">
        <v>21.020728633870199</v>
      </c>
      <c r="AA18" s="73">
        <v>437.94382034887599</v>
      </c>
      <c r="AB18" s="73">
        <v>9.5591775620444004</v>
      </c>
      <c r="AC18" s="73">
        <v>4772.3903150591304</v>
      </c>
      <c r="AD18" s="73">
        <v>15.4005749939681</v>
      </c>
      <c r="AE18" s="73">
        <v>60426.995712498203</v>
      </c>
      <c r="AF18" s="73">
        <v>538.05759752068502</v>
      </c>
      <c r="AG18" s="73">
        <v>600.95823848069301</v>
      </c>
      <c r="AH18" s="73">
        <v>112.42017647299301</v>
      </c>
      <c r="AI18" s="73">
        <v>32924.143829920497</v>
      </c>
      <c r="AJ18" s="73">
        <v>10.3407362904419</v>
      </c>
      <c r="AK18" s="73">
        <v>146.13514398260801</v>
      </c>
      <c r="AL18" s="73">
        <v>146.13514398260801</v>
      </c>
      <c r="AM18" s="73">
        <v>762.96259273984697</v>
      </c>
      <c r="AN18" s="73">
        <v>0</v>
      </c>
      <c r="AO18" s="73">
        <v>303.95289828888099</v>
      </c>
      <c r="AP18" s="73">
        <v>9.4836522076716392</v>
      </c>
      <c r="AQ18" s="73">
        <v>1124.0506742899499</v>
      </c>
      <c r="AR18" s="73">
        <v>325.86242512459899</v>
      </c>
      <c r="AS18" s="73">
        <v>752.16457255394005</v>
      </c>
      <c r="AT18" s="73">
        <v>9.6696544591427998</v>
      </c>
      <c r="AU18" s="73">
        <v>469.089546735841</v>
      </c>
      <c r="AV18" s="73">
        <v>0</v>
      </c>
      <c r="AW18" s="73">
        <v>57038.160205574299</v>
      </c>
      <c r="AX18" s="73">
        <v>14329.007659598101</v>
      </c>
      <c r="AY18" s="73">
        <v>1592.11206500962</v>
      </c>
      <c r="AZ18" s="73">
        <v>15921.119724607801</v>
      </c>
      <c r="BA18" s="73">
        <v>0.302699058500496</v>
      </c>
      <c r="BB18" s="73">
        <v>424.33429075138798</v>
      </c>
      <c r="BC18" s="73">
        <v>234.57168035820601</v>
      </c>
      <c r="BD18" s="73">
        <v>7160.4278004223697</v>
      </c>
      <c r="BE18" s="73">
        <v>174.72040173869701</v>
      </c>
      <c r="BF18" s="73">
        <v>191.873047978063</v>
      </c>
      <c r="BG18" s="73">
        <v>222.01603658371701</v>
      </c>
      <c r="BH18" s="73">
        <v>113.014519708482</v>
      </c>
      <c r="BI18" s="73">
        <v>69.472141028221401</v>
      </c>
      <c r="BJ18" s="73">
        <v>166.75143752863099</v>
      </c>
      <c r="BK18" s="73">
        <v>12217.057298126199</v>
      </c>
      <c r="BL18" s="73">
        <v>7301.4815254855002</v>
      </c>
      <c r="BM18" s="73">
        <v>4915.5757726407501</v>
      </c>
      <c r="BN18" s="73">
        <v>32.438557842016799</v>
      </c>
      <c r="BO18" s="73">
        <v>5.4295331533575704</v>
      </c>
      <c r="BP18" s="73">
        <v>3202.40266244754</v>
      </c>
      <c r="BQ18" s="73">
        <v>179.31774611728</v>
      </c>
      <c r="BR18" s="73">
        <v>427.42936425183399</v>
      </c>
      <c r="BS18" s="73">
        <v>62.369990887814502</v>
      </c>
      <c r="BT18" s="73">
        <v>65.437800974597707</v>
      </c>
      <c r="BU18" s="73">
        <v>1070.4429166075199</v>
      </c>
      <c r="BV18" s="73">
        <v>522.62970655403899</v>
      </c>
      <c r="BW18" s="73">
        <v>392.19248896426802</v>
      </c>
      <c r="BX18" s="73">
        <v>611.58620232038504</v>
      </c>
      <c r="BY18" s="73">
        <v>80.014996994853504</v>
      </c>
      <c r="BZ18" s="73">
        <v>10512.3208761232</v>
      </c>
      <c r="CA18" s="73">
        <v>2118.0280206298899</v>
      </c>
      <c r="CB18" s="73">
        <v>8.0329860273863201</v>
      </c>
      <c r="CC18" s="73">
        <v>185.452402310276</v>
      </c>
      <c r="CD18" s="73">
        <v>3878.69105794905</v>
      </c>
      <c r="CE18" s="73">
        <v>0.77731870768699796</v>
      </c>
      <c r="CF18" s="73">
        <v>1922.53318088691</v>
      </c>
      <c r="CG18" s="73">
        <v>54327.883175045798</v>
      </c>
      <c r="CH18" s="73">
        <v>2854.43871369725</v>
      </c>
      <c r="CI18" s="73"/>
      <c r="CJ18" s="90"/>
      <c r="CK18" s="28">
        <f t="shared" si="0"/>
        <v>0</v>
      </c>
      <c r="CL18" s="44">
        <f t="shared" si="1"/>
        <v>-6.0513453780062464E-5</v>
      </c>
      <c r="CM18" s="44">
        <f t="shared" si="2"/>
        <v>1.3864888397635712E-4</v>
      </c>
      <c r="CN18" s="44">
        <f t="shared" si="3"/>
        <v>-1.4726031352507767E-4</v>
      </c>
      <c r="CO18" s="44">
        <f t="shared" si="4"/>
        <v>-4.0971463761559123E-4</v>
      </c>
      <c r="CP18" s="44">
        <f t="shared" si="5"/>
        <v>-3.8673068856242686E-4</v>
      </c>
      <c r="CQ18" s="44">
        <f t="shared" si="6"/>
        <v>-4.8121393794937491E-5</v>
      </c>
      <c r="CR18" s="44">
        <f t="shared" si="7"/>
        <v>-7.1936511241622078E-4</v>
      </c>
      <c r="CS18" s="66">
        <f t="shared" si="8"/>
        <v>1.9009045934872503E-6</v>
      </c>
      <c r="CT18" s="60" t="e">
        <f t="shared" si="9"/>
        <v>#DIV/0!</v>
      </c>
      <c r="CU18" s="66">
        <f t="shared" si="10"/>
        <v>2.1830157325830958E-5</v>
      </c>
      <c r="CV18" s="60" t="e">
        <f t="shared" si="11"/>
        <v>#DIV/0!</v>
      </c>
      <c r="CW18" s="66">
        <f t="shared" si="13"/>
        <v>-7.2167324103847828E-4</v>
      </c>
      <c r="CX18" s="66">
        <f t="shared" si="14"/>
        <v>-4.0571651428585067E-5</v>
      </c>
      <c r="CY18" s="60" t="e">
        <f t="shared" si="12"/>
        <v>#DIV/0!</v>
      </c>
    </row>
    <row r="19" spans="1:103" x14ac:dyDescent="0.25">
      <c r="A19" s="90" t="s">
        <v>182</v>
      </c>
      <c r="B19" s="73">
        <v>61282.878795999997</v>
      </c>
      <c r="C19" s="73">
        <v>8216.3117301000002</v>
      </c>
      <c r="D19" s="73">
        <v>66669.921826000005</v>
      </c>
      <c r="E19" s="73">
        <v>24966.780545000001</v>
      </c>
      <c r="F19" s="73">
        <v>14769.123157</v>
      </c>
      <c r="G19" s="73">
        <v>72478.762633999999</v>
      </c>
      <c r="H19" s="73">
        <v>45761.982886999998</v>
      </c>
      <c r="I19" s="73"/>
      <c r="J19" s="73"/>
      <c r="K19" s="73">
        <v>168.84049123</v>
      </c>
      <c r="L19" s="73"/>
      <c r="M19" s="73">
        <v>808.16311409000002</v>
      </c>
      <c r="N19" s="73"/>
      <c r="O19" s="73">
        <v>55.113048800999998</v>
      </c>
      <c r="P19" s="73">
        <v>57.758654344999997</v>
      </c>
      <c r="Q19" s="73"/>
      <c r="R19" s="73"/>
      <c r="S19" s="90" t="s">
        <v>182</v>
      </c>
      <c r="T19" s="73">
        <v>20.007618270991799</v>
      </c>
      <c r="U19" s="73">
        <v>1439.7734582544399</v>
      </c>
      <c r="V19" s="73">
        <v>55.110008265809697</v>
      </c>
      <c r="W19" s="73">
        <v>623.871101905096</v>
      </c>
      <c r="X19" s="73">
        <v>622.680271346675</v>
      </c>
      <c r="Y19" s="73">
        <v>112.33740152593499</v>
      </c>
      <c r="Z19" s="73">
        <v>498.82632709159901</v>
      </c>
      <c r="AA19" s="73">
        <v>1588.40427642494</v>
      </c>
      <c r="AB19" s="73">
        <v>57.758502193135101</v>
      </c>
      <c r="AC19" s="73">
        <v>35265.356463989003</v>
      </c>
      <c r="AD19" s="73">
        <v>168.83778328878</v>
      </c>
      <c r="AE19" s="73">
        <v>61252.281354264</v>
      </c>
      <c r="AF19" s="73">
        <v>1518.2415373910401</v>
      </c>
      <c r="AG19" s="73">
        <v>1177.8935207648799</v>
      </c>
      <c r="AH19" s="73">
        <v>424.39506432845297</v>
      </c>
      <c r="AI19" s="73">
        <v>314.9202368201</v>
      </c>
      <c r="AJ19" s="73">
        <v>13.6029057325448</v>
      </c>
      <c r="AK19" s="73">
        <v>1749.67510766639</v>
      </c>
      <c r="AL19" s="73">
        <v>1749.67510766639</v>
      </c>
      <c r="AM19" s="73">
        <v>808.06217936740995</v>
      </c>
      <c r="AN19" s="73">
        <v>0</v>
      </c>
      <c r="AO19" s="73">
        <v>414.98703223393898</v>
      </c>
      <c r="AP19" s="73">
        <v>42.936380454710203</v>
      </c>
      <c r="AQ19" s="73">
        <v>2327.4197395341198</v>
      </c>
      <c r="AR19" s="73">
        <v>137.25197373575301</v>
      </c>
      <c r="AS19" s="73">
        <v>3039.2046812500098</v>
      </c>
      <c r="AT19" s="73">
        <v>27.454510035023599</v>
      </c>
      <c r="AU19" s="73">
        <v>8216.2493706367404</v>
      </c>
      <c r="AV19" s="73">
        <v>0</v>
      </c>
      <c r="AW19" s="73">
        <v>49077.079464497299</v>
      </c>
      <c r="AX19" s="73">
        <v>59974.166917625298</v>
      </c>
      <c r="AY19" s="73">
        <v>6663.7957023398703</v>
      </c>
      <c r="AZ19" s="73">
        <v>66637.962619965198</v>
      </c>
      <c r="BA19" s="73">
        <v>0.71418629893838204</v>
      </c>
      <c r="BB19" s="73">
        <v>1999.15752172214</v>
      </c>
      <c r="BC19" s="73">
        <v>237.89927881622799</v>
      </c>
      <c r="BD19" s="73">
        <v>16176.2098255867</v>
      </c>
      <c r="BE19" s="73">
        <v>161.90363694119699</v>
      </c>
      <c r="BF19" s="73">
        <v>178.54079319956699</v>
      </c>
      <c r="BG19" s="73">
        <v>570.48768615800498</v>
      </c>
      <c r="BH19" s="73">
        <v>140.50626761189801</v>
      </c>
      <c r="BI19" s="73">
        <v>161.436138599348</v>
      </c>
      <c r="BJ19" s="73">
        <v>264.49260501683801</v>
      </c>
      <c r="BK19" s="73">
        <v>24948.407550683802</v>
      </c>
      <c r="BL19" s="73">
        <v>14758.756040406701</v>
      </c>
      <c r="BM19" s="73">
        <v>10189.651510277001</v>
      </c>
      <c r="BN19" s="73">
        <v>20.736443850482399</v>
      </c>
      <c r="BO19" s="73">
        <v>5.3391397682942197</v>
      </c>
      <c r="BP19" s="73">
        <v>5557.1757672459298</v>
      </c>
      <c r="BQ19" s="73">
        <v>352.49870857261698</v>
      </c>
      <c r="BR19" s="73">
        <v>1118.40750885541</v>
      </c>
      <c r="BS19" s="73">
        <v>212.20579764168201</v>
      </c>
      <c r="BT19" s="73">
        <v>116.910972088162</v>
      </c>
      <c r="BU19" s="73">
        <v>2799.4295320006299</v>
      </c>
      <c r="BV19" s="73">
        <v>1769.00311013039</v>
      </c>
      <c r="BW19" s="73">
        <v>803.40660429791103</v>
      </c>
      <c r="BX19" s="73">
        <v>2031.84898733554</v>
      </c>
      <c r="BY19" s="73">
        <v>25.5301724070098</v>
      </c>
      <c r="BZ19" s="73">
        <v>72477.102803320493</v>
      </c>
      <c r="CA19" s="73">
        <v>4745.9982173530298</v>
      </c>
      <c r="CB19" s="73">
        <v>0.300235075469723</v>
      </c>
      <c r="CC19" s="73">
        <v>2904.6371255638701</v>
      </c>
      <c r="CD19" s="73">
        <v>3463.4551727865</v>
      </c>
      <c r="CE19" s="73">
        <v>5.7832741092081399</v>
      </c>
      <c r="CF19" s="73">
        <v>3266.6497665898901</v>
      </c>
      <c r="CG19" s="73">
        <v>45757.278845439403</v>
      </c>
      <c r="CH19" s="73">
        <v>1511.6803167611499</v>
      </c>
      <c r="CI19" s="73"/>
      <c r="CJ19" s="90"/>
      <c r="CK19" s="28">
        <f t="shared" si="0"/>
        <v>0</v>
      </c>
      <c r="CL19" s="44">
        <f t="shared" si="1"/>
        <v>-4.9928205621428299E-4</v>
      </c>
      <c r="CM19" s="44">
        <f t="shared" si="2"/>
        <v>-7.589714863340817E-6</v>
      </c>
      <c r="CN19" s="44">
        <f t="shared" si="3"/>
        <v>-4.7936468439571856E-4</v>
      </c>
      <c r="CO19" s="44">
        <f t="shared" si="4"/>
        <v>-7.3589761735936969E-4</v>
      </c>
      <c r="CP19" s="44">
        <f t="shared" si="5"/>
        <v>-7.0194530054992451E-4</v>
      </c>
      <c r="CQ19" s="44">
        <f t="shared" si="6"/>
        <v>-2.2900924618257753E-5</v>
      </c>
      <c r="CR19" s="44">
        <f t="shared" si="7"/>
        <v>-1.0279365673928287E-4</v>
      </c>
      <c r="CS19" s="66">
        <f t="shared" si="8"/>
        <v>-1.6038458549060045E-5</v>
      </c>
      <c r="CT19" s="60" t="e">
        <f t="shared" si="9"/>
        <v>#DIV/0!</v>
      </c>
      <c r="CU19" s="66">
        <f t="shared" si="10"/>
        <v>-1.2489399829107746E-4</v>
      </c>
      <c r="CV19" s="60" t="e">
        <f t="shared" si="11"/>
        <v>#DIV/0!</v>
      </c>
      <c r="CW19" s="66">
        <f t="shared" si="13"/>
        <v>-5.5169061709505215E-5</v>
      </c>
      <c r="CX19" s="66">
        <f t="shared" si="14"/>
        <v>-2.6342695587552453E-6</v>
      </c>
      <c r="CY19" s="60" t="e">
        <f t="shared" si="12"/>
        <v>#DIV/0!</v>
      </c>
    </row>
    <row r="20" spans="1:103" x14ac:dyDescent="0.25">
      <c r="A20" s="90" t="s">
        <v>183</v>
      </c>
      <c r="B20" s="73">
        <v>6621.8720391999996</v>
      </c>
      <c r="C20" s="73">
        <v>364.14409208000001</v>
      </c>
      <c r="D20" s="73">
        <v>4776.1627744999996</v>
      </c>
      <c r="E20" s="73">
        <v>1848.0572367</v>
      </c>
      <c r="F20" s="73">
        <v>1533.2711681999999</v>
      </c>
      <c r="G20" s="73">
        <v>1578.5643421</v>
      </c>
      <c r="H20" s="73">
        <v>2520.9598237999999</v>
      </c>
      <c r="I20" s="73"/>
      <c r="J20" s="73"/>
      <c r="K20" s="73">
        <v>3.1211438450000002</v>
      </c>
      <c r="L20" s="73"/>
      <c r="M20" s="73">
        <v>160.84512022000001</v>
      </c>
      <c r="N20" s="73"/>
      <c r="O20" s="73">
        <v>12.955872155</v>
      </c>
      <c r="P20" s="73"/>
      <c r="Q20" s="73"/>
      <c r="R20" s="73"/>
      <c r="S20" s="90" t="s">
        <v>183</v>
      </c>
      <c r="T20" s="73">
        <v>4.3939356817500199</v>
      </c>
      <c r="U20" s="73">
        <v>38.914471827041801</v>
      </c>
      <c r="V20" s="73">
        <v>12.951054931423499</v>
      </c>
      <c r="W20" s="73">
        <v>32.025801594534798</v>
      </c>
      <c r="X20" s="73">
        <v>31.706540971146602</v>
      </c>
      <c r="Y20" s="73">
        <v>13.662838504561501</v>
      </c>
      <c r="Z20" s="73">
        <v>16.298131227570298</v>
      </c>
      <c r="AA20" s="73">
        <v>62.114162820673201</v>
      </c>
      <c r="AB20" s="73">
        <v>0</v>
      </c>
      <c r="AC20" s="73">
        <v>1535.55173430427</v>
      </c>
      <c r="AD20" s="73">
        <v>3.1211644407755701</v>
      </c>
      <c r="AE20" s="73">
        <v>6620.7056267464704</v>
      </c>
      <c r="AF20" s="73">
        <v>63.737273251019403</v>
      </c>
      <c r="AG20" s="73">
        <v>106.78506029294</v>
      </c>
      <c r="AH20" s="73">
        <v>12.237586024081301</v>
      </c>
      <c r="AI20" s="73">
        <v>42.357908743196703</v>
      </c>
      <c r="AJ20" s="73">
        <v>2.5353256814679499</v>
      </c>
      <c r="AK20" s="73">
        <v>39.371241315432599</v>
      </c>
      <c r="AL20" s="73">
        <v>39.371241315432599</v>
      </c>
      <c r="AM20" s="73">
        <v>160.84426487501401</v>
      </c>
      <c r="AN20" s="73">
        <v>0</v>
      </c>
      <c r="AO20" s="73">
        <v>35.937847991340199</v>
      </c>
      <c r="AP20" s="73">
        <v>4.7262471107072397</v>
      </c>
      <c r="AQ20" s="73">
        <v>245.67325179489001</v>
      </c>
      <c r="AR20" s="73">
        <v>22.241684599491801</v>
      </c>
      <c r="AS20" s="73">
        <v>222.97102739722999</v>
      </c>
      <c r="AT20" s="73">
        <v>5.1282288561377101</v>
      </c>
      <c r="AU20" s="73">
        <v>364.14330245076798</v>
      </c>
      <c r="AV20" s="73">
        <v>0</v>
      </c>
      <c r="AW20" s="73">
        <v>2701.82243698914</v>
      </c>
      <c r="AX20" s="73">
        <v>4298.0894580487902</v>
      </c>
      <c r="AY20" s="73">
        <v>477.56458724515898</v>
      </c>
      <c r="AZ20" s="73">
        <v>4775.6540452939498</v>
      </c>
      <c r="BA20" s="73">
        <v>2.0851270344337799E-2</v>
      </c>
      <c r="BB20" s="73">
        <v>63.683059177841102</v>
      </c>
      <c r="BC20" s="73">
        <v>4.3041535177499597</v>
      </c>
      <c r="BD20" s="73">
        <v>795.09126143620097</v>
      </c>
      <c r="BE20" s="73">
        <v>20.399858476496</v>
      </c>
      <c r="BF20" s="73">
        <v>27.732053440036999</v>
      </c>
      <c r="BG20" s="73">
        <v>60.831165605692398</v>
      </c>
      <c r="BH20" s="73">
        <v>6.42886494706151</v>
      </c>
      <c r="BI20" s="73">
        <v>1.8857010398099501</v>
      </c>
      <c r="BJ20" s="73">
        <v>64.606165963943099</v>
      </c>
      <c r="BK20" s="73">
        <v>1847.83582186948</v>
      </c>
      <c r="BL20" s="73">
        <v>1533.0563631703101</v>
      </c>
      <c r="BM20" s="73">
        <v>314.779458699163</v>
      </c>
      <c r="BN20" s="73">
        <v>1.40135833980941</v>
      </c>
      <c r="BO20" s="73">
        <v>0.15134248780568399</v>
      </c>
      <c r="BP20" s="73">
        <v>187.76272028307301</v>
      </c>
      <c r="BQ20" s="73">
        <v>112.027162420013</v>
      </c>
      <c r="BR20" s="73">
        <v>179.472980263121</v>
      </c>
      <c r="BS20" s="73">
        <v>19.6735957390168</v>
      </c>
      <c r="BT20" s="73">
        <v>11.178049093624701</v>
      </c>
      <c r="BU20" s="73">
        <v>448.91283663199903</v>
      </c>
      <c r="BV20" s="73">
        <v>45.9301661168736</v>
      </c>
      <c r="BW20" s="73">
        <v>89.936487034066801</v>
      </c>
      <c r="BX20" s="73">
        <v>295.92650021770601</v>
      </c>
      <c r="BY20" s="73">
        <v>0.42536766929126901</v>
      </c>
      <c r="BZ20" s="73">
        <v>1578.35826601189</v>
      </c>
      <c r="CA20" s="73">
        <v>241.21880505183699</v>
      </c>
      <c r="CB20" s="73">
        <v>5.3562389077874997</v>
      </c>
      <c r="CC20" s="73">
        <v>273.38622125970198</v>
      </c>
      <c r="CD20" s="73">
        <v>130.26648773447599</v>
      </c>
      <c r="CE20" s="73">
        <v>0.83738668211379097</v>
      </c>
      <c r="CF20" s="73">
        <v>171.79862374113301</v>
      </c>
      <c r="CG20" s="73">
        <v>2520.7408551728599</v>
      </c>
      <c r="CH20" s="73">
        <v>103.088327042017</v>
      </c>
      <c r="CI20" s="73"/>
      <c r="CJ20" s="90"/>
      <c r="CK20" s="28">
        <f t="shared" si="0"/>
        <v>0</v>
      </c>
      <c r="CL20" s="44">
        <f t="shared" si="1"/>
        <v>-1.7614542332201812E-4</v>
      </c>
      <c r="CM20" s="44">
        <f t="shared" si="2"/>
        <v>-2.1684526790499149E-6</v>
      </c>
      <c r="CN20" s="44">
        <f t="shared" si="3"/>
        <v>-1.0651421027061837E-4</v>
      </c>
      <c r="CO20" s="44">
        <f t="shared" si="4"/>
        <v>-1.198095092094295E-4</v>
      </c>
      <c r="CP20" s="44">
        <f t="shared" si="5"/>
        <v>-1.4009591658989745E-4</v>
      </c>
      <c r="CQ20" s="44">
        <f t="shared" si="6"/>
        <v>-1.3054652421441314E-4</v>
      </c>
      <c r="CR20" s="44">
        <f t="shared" si="7"/>
        <v>-8.6859229200195881E-5</v>
      </c>
      <c r="CS20" s="66">
        <f t="shared" si="8"/>
        <v>6.5987908897221046E-6</v>
      </c>
      <c r="CT20" s="60" t="e">
        <f t="shared" si="9"/>
        <v>#DIV/0!</v>
      </c>
      <c r="CU20" s="66">
        <f t="shared" si="10"/>
        <v>-5.3178174434974904E-6</v>
      </c>
      <c r="CV20" s="60" t="e">
        <f t="shared" si="11"/>
        <v>#DIV/0!</v>
      </c>
      <c r="CW20" s="66">
        <f t="shared" si="13"/>
        <v>-3.7181777643903398E-4</v>
      </c>
      <c r="CX20" s="66" t="e">
        <f t="shared" si="14"/>
        <v>#DIV/0!</v>
      </c>
      <c r="CY20" s="60" t="e">
        <f t="shared" si="12"/>
        <v>#DIV/0!</v>
      </c>
    </row>
    <row r="21" spans="1:103" x14ac:dyDescent="0.25">
      <c r="A21" s="90" t="s">
        <v>184</v>
      </c>
      <c r="B21" s="73">
        <v>4835.8639681000004</v>
      </c>
      <c r="C21" s="73">
        <v>192.58411538999999</v>
      </c>
      <c r="D21" s="73">
        <v>5569.6648032000003</v>
      </c>
      <c r="E21" s="73">
        <v>1061.4597408</v>
      </c>
      <c r="F21" s="73">
        <v>756.76965903999996</v>
      </c>
      <c r="G21" s="73">
        <v>537.63899437999999</v>
      </c>
      <c r="H21" s="73">
        <v>1723.6715469999999</v>
      </c>
      <c r="I21" s="73"/>
      <c r="J21" s="73"/>
      <c r="K21" s="73">
        <v>5.7600715199999999E-2</v>
      </c>
      <c r="L21" s="73"/>
      <c r="M21" s="73">
        <v>28.298954065</v>
      </c>
      <c r="N21" s="73"/>
      <c r="O21" s="73">
        <v>2.6145850671000002</v>
      </c>
      <c r="P21" s="73">
        <v>9.1713175699999996E-2</v>
      </c>
      <c r="Q21" s="73"/>
      <c r="R21" s="73"/>
      <c r="S21" s="90" t="s">
        <v>184</v>
      </c>
      <c r="T21" s="73">
        <v>5.8768566598959699</v>
      </c>
      <c r="U21" s="73">
        <v>42.400672550207702</v>
      </c>
      <c r="V21" s="73">
        <v>2.61398560793516</v>
      </c>
      <c r="W21" s="73">
        <v>12.3375636130072</v>
      </c>
      <c r="X21" s="73">
        <v>11.910888371816601</v>
      </c>
      <c r="Y21" s="73">
        <v>17.3244060246383</v>
      </c>
      <c r="Z21" s="73">
        <v>26.073771820834299</v>
      </c>
      <c r="AA21" s="73">
        <v>51.231760765745797</v>
      </c>
      <c r="AB21" s="73">
        <v>9.1701576527856807E-2</v>
      </c>
      <c r="AC21" s="73">
        <v>671.88040120115602</v>
      </c>
      <c r="AD21" s="73">
        <v>5.7599577412545802E-2</v>
      </c>
      <c r="AE21" s="73">
        <v>4835.5750341551102</v>
      </c>
      <c r="AF21" s="73">
        <v>36.372640324526799</v>
      </c>
      <c r="AG21" s="73">
        <v>71.5445490639448</v>
      </c>
      <c r="AH21" s="73">
        <v>10.725298660678201</v>
      </c>
      <c r="AI21" s="73">
        <v>14.069544127745599</v>
      </c>
      <c r="AJ21" s="73">
        <v>3.3865949705792602</v>
      </c>
      <c r="AK21" s="73">
        <v>67.5959489093716</v>
      </c>
      <c r="AL21" s="73">
        <v>67.5959489093716</v>
      </c>
      <c r="AM21" s="73">
        <v>28.300233990744999</v>
      </c>
      <c r="AN21" s="73">
        <v>0</v>
      </c>
      <c r="AO21" s="73">
        <v>48.643143845777097</v>
      </c>
      <c r="AP21" s="73">
        <v>3.2907804317753699</v>
      </c>
      <c r="AQ21" s="73">
        <v>99.819884391591003</v>
      </c>
      <c r="AR21" s="73">
        <v>31.996437517379501</v>
      </c>
      <c r="AS21" s="73">
        <v>15.9612755853859</v>
      </c>
      <c r="AT21" s="73">
        <v>1.9334710608615</v>
      </c>
      <c r="AU21" s="73">
        <v>192.56355413394101</v>
      </c>
      <c r="AV21" s="73">
        <v>0</v>
      </c>
      <c r="AW21" s="73">
        <v>1888.469966611</v>
      </c>
      <c r="AX21" s="73">
        <v>5012.33689143227</v>
      </c>
      <c r="AY21" s="73">
        <v>556.92570216879597</v>
      </c>
      <c r="AZ21" s="73">
        <v>5569.26259360106</v>
      </c>
      <c r="BA21" s="73">
        <v>2.5510557772814101E-2</v>
      </c>
      <c r="BB21" s="73">
        <v>71.811720909560805</v>
      </c>
      <c r="BC21" s="73">
        <v>9.8587289353329499</v>
      </c>
      <c r="BD21" s="73">
        <v>674.26906237599803</v>
      </c>
      <c r="BE21" s="73">
        <v>65.598266929457495</v>
      </c>
      <c r="BF21" s="73">
        <v>10.6682596211357</v>
      </c>
      <c r="BG21" s="73">
        <v>57.376137580537602</v>
      </c>
      <c r="BH21" s="73">
        <v>7.1838510683046897</v>
      </c>
      <c r="BI21" s="73">
        <v>15.5323223812122</v>
      </c>
      <c r="BJ21" s="73">
        <v>15.6753901420328</v>
      </c>
      <c r="BK21" s="73">
        <v>1063.21349122065</v>
      </c>
      <c r="BL21" s="73">
        <v>757.60323776739199</v>
      </c>
      <c r="BM21" s="73">
        <v>305.61025345326402</v>
      </c>
      <c r="BN21" s="73">
        <v>2.3931531378935902</v>
      </c>
      <c r="BO21" s="73">
        <v>0.34316683278493298</v>
      </c>
      <c r="BP21" s="73">
        <v>266.56954920330401</v>
      </c>
      <c r="BQ21" s="73">
        <v>6.3199798624315902</v>
      </c>
      <c r="BR21" s="73">
        <v>46.552137638959998</v>
      </c>
      <c r="BS21" s="73">
        <v>10.316205521916601</v>
      </c>
      <c r="BT21" s="73">
        <v>12.684603427525699</v>
      </c>
      <c r="BU21" s="73">
        <v>119.340499060279</v>
      </c>
      <c r="BV21" s="73">
        <v>54.148578436026099</v>
      </c>
      <c r="BW21" s="73">
        <v>29.069900416452999</v>
      </c>
      <c r="BX21" s="73">
        <v>79.928589367108003</v>
      </c>
      <c r="BY21" s="73">
        <v>2.19249664072102</v>
      </c>
      <c r="BZ21" s="73">
        <v>537.64272696395994</v>
      </c>
      <c r="CA21" s="73">
        <v>64.232968198270498</v>
      </c>
      <c r="CB21" s="73">
        <v>0.270542775590425</v>
      </c>
      <c r="CC21" s="73">
        <v>24.148799721183799</v>
      </c>
      <c r="CD21" s="73">
        <v>223.937750993885</v>
      </c>
      <c r="CE21" s="73">
        <v>0</v>
      </c>
      <c r="CF21" s="73">
        <v>128.91094121411399</v>
      </c>
      <c r="CG21" s="73">
        <v>1727.6546884703801</v>
      </c>
      <c r="CH21" s="73">
        <v>44.4268491346552</v>
      </c>
      <c r="CI21" s="73"/>
      <c r="CJ21" s="90"/>
      <c r="CK21" s="28">
        <f t="shared" si="0"/>
        <v>0</v>
      </c>
      <c r="CL21" s="44">
        <f t="shared" si="1"/>
        <v>-5.9748153958878501E-5</v>
      </c>
      <c r="CM21" s="44">
        <f t="shared" si="2"/>
        <v>-1.0676506739584601E-4</v>
      </c>
      <c r="CN21" s="44">
        <f t="shared" si="3"/>
        <v>-7.2214327639471418E-5</v>
      </c>
      <c r="CO21" s="44">
        <f t="shared" si="4"/>
        <v>1.6522062526160971E-3</v>
      </c>
      <c r="CP21" s="44">
        <f t="shared" si="5"/>
        <v>1.1014959670151937E-3</v>
      </c>
      <c r="CQ21" s="44">
        <f t="shared" si="6"/>
        <v>6.9425469487444467E-6</v>
      </c>
      <c r="CR21" s="44">
        <f t="shared" si="7"/>
        <v>2.310847143304462E-3</v>
      </c>
      <c r="CS21" s="66">
        <f t="shared" si="8"/>
        <v>-1.9753009146618161E-5</v>
      </c>
      <c r="CT21" s="60" t="e">
        <f t="shared" si="9"/>
        <v>#DIV/0!</v>
      </c>
      <c r="CU21" s="66">
        <f t="shared" si="10"/>
        <v>4.522872972828839E-5</v>
      </c>
      <c r="CV21" s="60" t="e">
        <f t="shared" si="11"/>
        <v>#DIV/0!</v>
      </c>
      <c r="CW21" s="66">
        <f t="shared" si="13"/>
        <v>-2.2927506638943041E-4</v>
      </c>
      <c r="CX21" s="66">
        <f t="shared" si="14"/>
        <v>-1.2647225499127078E-4</v>
      </c>
      <c r="CY21" s="60" t="e">
        <f t="shared" si="12"/>
        <v>#DIV/0!</v>
      </c>
    </row>
    <row r="22" spans="1:103" x14ac:dyDescent="0.25">
      <c r="A22" s="90" t="s">
        <v>185</v>
      </c>
      <c r="B22" s="73">
        <v>2835.5190830000001</v>
      </c>
      <c r="C22" s="73">
        <v>124.05255579999999</v>
      </c>
      <c r="D22" s="73">
        <v>3557.0021824</v>
      </c>
      <c r="E22" s="73">
        <v>1065.1078038000001</v>
      </c>
      <c r="F22" s="73">
        <v>882.65679569999998</v>
      </c>
      <c r="G22" s="73">
        <v>438.40731123</v>
      </c>
      <c r="H22" s="73">
        <v>2979.5776313000001</v>
      </c>
      <c r="I22" s="73"/>
      <c r="J22" s="73"/>
      <c r="K22" s="73">
        <v>1.074146</v>
      </c>
      <c r="L22" s="73"/>
      <c r="M22" s="73">
        <v>5.7724022551000003</v>
      </c>
      <c r="N22" s="73"/>
      <c r="O22" s="73">
        <v>0.93833584059999997</v>
      </c>
      <c r="P22" s="73">
        <v>6.4853011999999998E-3</v>
      </c>
      <c r="Q22" s="73"/>
      <c r="R22" s="73"/>
      <c r="S22" s="90" t="s">
        <v>313</v>
      </c>
      <c r="T22" s="73">
        <v>3.3215561873474502</v>
      </c>
      <c r="U22" s="73">
        <v>152.99879488557599</v>
      </c>
      <c r="V22" s="73">
        <v>0.93833847217920896</v>
      </c>
      <c r="W22" s="73">
        <v>14.282531512187299</v>
      </c>
      <c r="X22" s="73">
        <v>12.7345444561684</v>
      </c>
      <c r="Y22" s="73">
        <v>11.889174067788099</v>
      </c>
      <c r="Z22" s="73">
        <v>1.48815393147671</v>
      </c>
      <c r="AA22" s="73">
        <v>95.559797994303395</v>
      </c>
      <c r="AB22" s="73">
        <v>6.48559872369404E-3</v>
      </c>
      <c r="AC22" s="73">
        <v>8546.8520899890791</v>
      </c>
      <c r="AD22" s="73">
        <v>1.0741426414601201</v>
      </c>
      <c r="AE22" s="73">
        <v>2834.5743843824498</v>
      </c>
      <c r="AF22" s="73">
        <v>90.776097225107804</v>
      </c>
      <c r="AG22" s="73">
        <v>195.87223944376399</v>
      </c>
      <c r="AH22" s="73">
        <v>14.936409663626</v>
      </c>
      <c r="AI22" s="73">
        <v>45.092682749430502</v>
      </c>
      <c r="AJ22" s="73">
        <v>2.1286221999674799</v>
      </c>
      <c r="AK22" s="73">
        <v>97.287079294517397</v>
      </c>
      <c r="AL22" s="73">
        <v>97.287079294517397</v>
      </c>
      <c r="AM22" s="73">
        <v>5.6939394934439802</v>
      </c>
      <c r="AN22" s="73">
        <v>0</v>
      </c>
      <c r="AO22" s="73">
        <v>103.14809163176901</v>
      </c>
      <c r="AP22" s="73">
        <v>1.77191106174749</v>
      </c>
      <c r="AQ22" s="73">
        <v>138.112252837108</v>
      </c>
      <c r="AR22" s="73">
        <v>52.360544968495802</v>
      </c>
      <c r="AS22" s="73">
        <v>59.036336430110801</v>
      </c>
      <c r="AT22" s="73">
        <v>1.4313231819140799</v>
      </c>
      <c r="AU22" s="73">
        <v>123.94638803110701</v>
      </c>
      <c r="AV22" s="73">
        <v>0</v>
      </c>
      <c r="AW22" s="73">
        <v>3429.5113466933399</v>
      </c>
      <c r="AX22" s="73">
        <v>3200.2044506578</v>
      </c>
      <c r="AY22" s="73">
        <v>355.57973030837098</v>
      </c>
      <c r="AZ22" s="73">
        <v>3555.78418096617</v>
      </c>
      <c r="BA22" s="73">
        <v>5.3524085687322302E-2</v>
      </c>
      <c r="BB22" s="73">
        <v>104.78836710957501</v>
      </c>
      <c r="BC22" s="73">
        <v>17.234489411751699</v>
      </c>
      <c r="BD22" s="73">
        <v>1144.69350785394</v>
      </c>
      <c r="BE22" s="73">
        <v>19.444930626057499</v>
      </c>
      <c r="BF22" s="73">
        <v>14.5849754706041</v>
      </c>
      <c r="BG22" s="73">
        <v>55.424057689445902</v>
      </c>
      <c r="BH22" s="73">
        <v>14.4004660401131</v>
      </c>
      <c r="BI22" s="73">
        <v>4.6067589438758301</v>
      </c>
      <c r="BJ22" s="73">
        <v>6.4954904558607103</v>
      </c>
      <c r="BK22" s="73">
        <v>1064.6472618447101</v>
      </c>
      <c r="BL22" s="73">
        <v>882.22823365972704</v>
      </c>
      <c r="BM22" s="73">
        <v>182.419028184989</v>
      </c>
      <c r="BN22" s="73">
        <v>0.81662939499661102</v>
      </c>
      <c r="BO22" s="73">
        <v>0.27850666192672802</v>
      </c>
      <c r="BP22" s="73">
        <v>271.80017391160499</v>
      </c>
      <c r="BQ22" s="73">
        <v>8.8061009216421908</v>
      </c>
      <c r="BR22" s="73">
        <v>87.020017643920497</v>
      </c>
      <c r="BS22" s="73">
        <v>18.960740264223901</v>
      </c>
      <c r="BT22" s="73">
        <v>11.0126045849523</v>
      </c>
      <c r="BU22" s="73">
        <v>219.14341527251801</v>
      </c>
      <c r="BV22" s="73">
        <v>90.466020548879499</v>
      </c>
      <c r="BW22" s="73">
        <v>49.1774530465119</v>
      </c>
      <c r="BX22" s="73">
        <v>75.271822487474907</v>
      </c>
      <c r="BY22" s="73">
        <v>7.7496008322448198</v>
      </c>
      <c r="BZ22" s="73">
        <v>438.44646114915901</v>
      </c>
      <c r="CA22" s="73">
        <v>236.58470804014101</v>
      </c>
      <c r="CB22" s="73">
        <v>1.9312145511797401</v>
      </c>
      <c r="CC22" s="73">
        <v>25.132716362424201</v>
      </c>
      <c r="CD22" s="73">
        <v>456.45986546865601</v>
      </c>
      <c r="CE22" s="73">
        <v>3.3642161932241001E-3</v>
      </c>
      <c r="CF22" s="73">
        <v>193.710545373624</v>
      </c>
      <c r="CG22" s="73">
        <v>2978.2679451048998</v>
      </c>
      <c r="CH22" s="73">
        <v>193.43380146214099</v>
      </c>
      <c r="CI22" s="73"/>
      <c r="CJ22" s="90"/>
      <c r="CK22" s="28">
        <f t="shared" si="0"/>
        <v>0</v>
      </c>
      <c r="CL22" s="44">
        <f t="shared" si="1"/>
        <v>-3.331660235383892E-4</v>
      </c>
      <c r="CM22" s="44">
        <f t="shared" si="2"/>
        <v>-8.5582895256227872E-4</v>
      </c>
      <c r="CN22" s="44">
        <f t="shared" si="3"/>
        <v>-3.4242358350431242E-4</v>
      </c>
      <c r="CO22" s="44">
        <f t="shared" si="4"/>
        <v>-4.3238999249359809E-4</v>
      </c>
      <c r="CP22" s="44">
        <f t="shared" si="5"/>
        <v>-4.8553644220578502E-4</v>
      </c>
      <c r="CQ22" s="44">
        <f t="shared" si="6"/>
        <v>8.9300333630755484E-5</v>
      </c>
      <c r="CR22" s="44">
        <f t="shared" si="7"/>
        <v>-4.3955431177300502E-4</v>
      </c>
      <c r="CS22" s="66">
        <f t="shared" si="8"/>
        <v>-3.1267070584286618E-6</v>
      </c>
      <c r="CT22" s="60" t="e">
        <f t="shared" si="9"/>
        <v>#DIV/0!</v>
      </c>
      <c r="CU22" s="66">
        <f t="shared" si="10"/>
        <v>-1.3592739762149647E-2</v>
      </c>
      <c r="CV22" s="60" t="e">
        <f t="shared" si="11"/>
        <v>#DIV/0!</v>
      </c>
      <c r="CW22" s="66">
        <f t="shared" si="13"/>
        <v>2.8045174180989985E-6</v>
      </c>
      <c r="CX22" s="66">
        <f t="shared" si="14"/>
        <v>4.5876619275630151E-5</v>
      </c>
      <c r="CY22" s="60" t="e">
        <f t="shared" si="12"/>
        <v>#DIV/0!</v>
      </c>
    </row>
    <row r="23" spans="1:103" x14ac:dyDescent="0.25">
      <c r="A23" s="90" t="s">
        <v>186</v>
      </c>
      <c r="B23" s="73">
        <v>47797.384527000002</v>
      </c>
      <c r="C23" s="73">
        <v>646.22489143999996</v>
      </c>
      <c r="D23" s="73">
        <v>36739.335880999999</v>
      </c>
      <c r="E23" s="73">
        <v>8913.5120552999997</v>
      </c>
      <c r="F23" s="73">
        <v>6561.2890202999997</v>
      </c>
      <c r="G23" s="73">
        <v>14147.938306</v>
      </c>
      <c r="H23" s="73">
        <v>19716.347209</v>
      </c>
      <c r="I23" s="73"/>
      <c r="J23" s="73"/>
      <c r="K23" s="73">
        <v>13.502541216999999</v>
      </c>
      <c r="L23" s="73"/>
      <c r="M23" s="73">
        <v>517.25905665000005</v>
      </c>
      <c r="N23" s="73"/>
      <c r="O23" s="73">
        <v>7.2765977791000003</v>
      </c>
      <c r="P23" s="73">
        <v>2.8611447195999999</v>
      </c>
      <c r="Q23" s="73"/>
      <c r="R23" s="73"/>
      <c r="S23" s="90" t="s">
        <v>186</v>
      </c>
      <c r="T23" s="73">
        <v>23.1696765710746</v>
      </c>
      <c r="U23" s="73">
        <v>814.95400903223901</v>
      </c>
      <c r="V23" s="73">
        <v>7.2762845976758301</v>
      </c>
      <c r="W23" s="73">
        <v>102.47836373035599</v>
      </c>
      <c r="X23" s="73">
        <v>51.279002192862798</v>
      </c>
      <c r="Y23" s="73">
        <v>103.364192196403</v>
      </c>
      <c r="Z23" s="73">
        <v>59.325584869746599</v>
      </c>
      <c r="AA23" s="73">
        <v>545.22011413109794</v>
      </c>
      <c r="AB23" s="73">
        <v>2.8611299698011701</v>
      </c>
      <c r="AC23" s="73">
        <v>5488.3610137437099</v>
      </c>
      <c r="AD23" s="73">
        <v>13.5026393207831</v>
      </c>
      <c r="AE23" s="73">
        <v>47787.726467681503</v>
      </c>
      <c r="AF23" s="73">
        <v>358.15270860308101</v>
      </c>
      <c r="AG23" s="73">
        <v>467.16164412182502</v>
      </c>
      <c r="AH23" s="73">
        <v>63.115695535519201</v>
      </c>
      <c r="AI23" s="73">
        <v>370.43661523788103</v>
      </c>
      <c r="AJ23" s="73">
        <v>14.1337932599852</v>
      </c>
      <c r="AK23" s="73">
        <v>270.371341499354</v>
      </c>
      <c r="AL23" s="73">
        <v>270.371341499354</v>
      </c>
      <c r="AM23" s="73">
        <v>517.22556260639794</v>
      </c>
      <c r="AN23" s="73">
        <v>0</v>
      </c>
      <c r="AO23" s="73">
        <v>812.828247886432</v>
      </c>
      <c r="AP23" s="73">
        <v>14.529940210868</v>
      </c>
      <c r="AQ23" s="73">
        <v>1192.31322697767</v>
      </c>
      <c r="AR23" s="73">
        <v>430.65711366746098</v>
      </c>
      <c r="AS23" s="73">
        <v>305.018533919898</v>
      </c>
      <c r="AT23" s="73">
        <v>10.0901256122331</v>
      </c>
      <c r="AU23" s="73">
        <v>646.10908173955499</v>
      </c>
      <c r="AV23" s="73">
        <v>0</v>
      </c>
      <c r="AW23" s="73">
        <v>21304.3676245606</v>
      </c>
      <c r="AX23" s="73">
        <v>33059.8100148101</v>
      </c>
      <c r="AY23" s="73">
        <v>3673.3105058308302</v>
      </c>
      <c r="AZ23" s="73">
        <v>36733.120520640899</v>
      </c>
      <c r="BA23" s="73">
        <v>0.24333183734743899</v>
      </c>
      <c r="BB23" s="73">
        <v>562.63544508438804</v>
      </c>
      <c r="BC23" s="73">
        <v>83.015790057705999</v>
      </c>
      <c r="BD23" s="73">
        <v>7017.0164361795196</v>
      </c>
      <c r="BE23" s="73">
        <v>193.43304258392601</v>
      </c>
      <c r="BF23" s="73">
        <v>441.596016424433</v>
      </c>
      <c r="BG23" s="73">
        <v>280.64446030633201</v>
      </c>
      <c r="BH23" s="73">
        <v>218.796885666099</v>
      </c>
      <c r="BI23" s="73">
        <v>55.634949436410203</v>
      </c>
      <c r="BJ23" s="73">
        <v>143.77466732540699</v>
      </c>
      <c r="BK23" s="73">
        <v>9198.84340730652</v>
      </c>
      <c r="BL23" s="73">
        <v>6555.3475896132104</v>
      </c>
      <c r="BM23" s="73">
        <v>2643.4958176933001</v>
      </c>
      <c r="BN23" s="73">
        <v>9.1892334385555401</v>
      </c>
      <c r="BO23" s="73">
        <v>14.7806810519615</v>
      </c>
      <c r="BP23" s="73">
        <v>1838.0528572001299</v>
      </c>
      <c r="BQ23" s="73">
        <v>205.77903499939299</v>
      </c>
      <c r="BR23" s="73">
        <v>452.80632198002598</v>
      </c>
      <c r="BS23" s="73">
        <v>66.340034535954601</v>
      </c>
      <c r="BT23" s="73">
        <v>73.059106743497594</v>
      </c>
      <c r="BU23" s="73">
        <v>1143.85255118801</v>
      </c>
      <c r="BV23" s="73">
        <v>462.332803125628</v>
      </c>
      <c r="BW23" s="73">
        <v>279.78040574579597</v>
      </c>
      <c r="BX23" s="73">
        <v>1018.66621481715</v>
      </c>
      <c r="BY23" s="73">
        <v>36.145336112413098</v>
      </c>
      <c r="BZ23" s="73">
        <v>14144.519930078401</v>
      </c>
      <c r="CA23" s="73">
        <v>1987.2022854934</v>
      </c>
      <c r="CB23" s="73">
        <v>22.007830049292899</v>
      </c>
      <c r="CC23" s="73">
        <v>325.75970522352497</v>
      </c>
      <c r="CD23" s="73">
        <v>3292.9858257596602</v>
      </c>
      <c r="CE23" s="73">
        <v>0.89577540303973302</v>
      </c>
      <c r="CF23" s="73">
        <v>1139.4787027385701</v>
      </c>
      <c r="CG23" s="73">
        <v>19692.376203749998</v>
      </c>
      <c r="CH23" s="73">
        <v>2265.4304684721501</v>
      </c>
      <c r="CI23" s="73"/>
      <c r="CJ23" s="90"/>
      <c r="CK23" s="28">
        <f t="shared" si="0"/>
        <v>0</v>
      </c>
      <c r="CL23" s="44">
        <f t="shared" si="1"/>
        <v>-2.0206250643365877E-4</v>
      </c>
      <c r="CM23" s="44">
        <f t="shared" si="2"/>
        <v>-1.7920959402679192E-4</v>
      </c>
      <c r="CN23" s="44">
        <f t="shared" si="3"/>
        <v>-1.6917454303559944E-4</v>
      </c>
      <c r="CO23" s="44">
        <f t="shared" si="4"/>
        <v>3.2011102945315645E-2</v>
      </c>
      <c r="CP23" s="44">
        <f t="shared" si="5"/>
        <v>-9.0552796385086831E-4</v>
      </c>
      <c r="CQ23" s="44">
        <f t="shared" si="6"/>
        <v>-2.4161654141152593E-4</v>
      </c>
      <c r="CR23" s="44">
        <f t="shared" si="7"/>
        <v>-1.2157934223768988E-3</v>
      </c>
      <c r="CS23" s="66">
        <f t="shared" si="8"/>
        <v>7.2655792360919886E-6</v>
      </c>
      <c r="CT23" s="60" t="e">
        <f t="shared" si="9"/>
        <v>#DIV/0!</v>
      </c>
      <c r="CU23" s="66">
        <f t="shared" si="10"/>
        <v>-6.4752937955357662E-5</v>
      </c>
      <c r="CV23" s="60" t="e">
        <f t="shared" si="11"/>
        <v>#DIV/0!</v>
      </c>
      <c r="CW23" s="66">
        <f t="shared" si="13"/>
        <v>-4.3039540411270982E-5</v>
      </c>
      <c r="CX23" s="66">
        <f t="shared" si="14"/>
        <v>-5.155208937468144E-6</v>
      </c>
      <c r="CY23" s="60" t="e">
        <f t="shared" si="12"/>
        <v>#DIV/0!</v>
      </c>
    </row>
    <row r="24" spans="1:103" x14ac:dyDescent="0.25">
      <c r="A24" s="90" t="s">
        <v>187</v>
      </c>
      <c r="B24" s="73">
        <v>13982.982189</v>
      </c>
      <c r="C24" s="73">
        <v>1177.8994739</v>
      </c>
      <c r="D24" s="73">
        <v>34339.610980999998</v>
      </c>
      <c r="E24" s="73">
        <v>9205.4521046999998</v>
      </c>
      <c r="F24" s="73">
        <v>5821.4569063999998</v>
      </c>
      <c r="G24" s="73">
        <v>10092.578653</v>
      </c>
      <c r="H24" s="73">
        <v>16648.673407999999</v>
      </c>
      <c r="I24" s="73"/>
      <c r="J24" s="73"/>
      <c r="K24" s="73">
        <v>3.9203957137000001</v>
      </c>
      <c r="L24" s="73"/>
      <c r="M24" s="73">
        <v>480.49594445999998</v>
      </c>
      <c r="N24" s="73"/>
      <c r="O24" s="73">
        <v>39.219912536999999</v>
      </c>
      <c r="P24" s="73">
        <v>1.1910349101</v>
      </c>
      <c r="Q24" s="73"/>
      <c r="R24" s="73"/>
      <c r="S24" s="90" t="s">
        <v>187</v>
      </c>
      <c r="T24" s="73">
        <v>21.5632864045571</v>
      </c>
      <c r="U24" s="73">
        <v>579.78762831730501</v>
      </c>
      <c r="V24" s="73">
        <v>39.214933258707298</v>
      </c>
      <c r="W24" s="73">
        <v>80.794210610105495</v>
      </c>
      <c r="X24" s="73">
        <v>65.006490428027902</v>
      </c>
      <c r="Y24" s="73">
        <v>87.493084989686295</v>
      </c>
      <c r="Z24" s="73">
        <v>25.823207011161902</v>
      </c>
      <c r="AA24" s="73">
        <v>337.31809007733398</v>
      </c>
      <c r="AB24" s="73">
        <v>1.1909820298485001</v>
      </c>
      <c r="AC24" s="73">
        <v>19374.8953114094</v>
      </c>
      <c r="AD24" s="73">
        <v>3.9204015046628902</v>
      </c>
      <c r="AE24" s="73">
        <v>13979.7576072642</v>
      </c>
      <c r="AF24" s="73">
        <v>505.51222392288798</v>
      </c>
      <c r="AG24" s="73">
        <v>338.13612149283898</v>
      </c>
      <c r="AH24" s="73">
        <v>49.117507201367197</v>
      </c>
      <c r="AI24" s="73">
        <v>1126.91570702843</v>
      </c>
      <c r="AJ24" s="73">
        <v>12.811990678060701</v>
      </c>
      <c r="AK24" s="73">
        <v>181.461391317151</v>
      </c>
      <c r="AL24" s="73">
        <v>181.461391317151</v>
      </c>
      <c r="AM24" s="73">
        <v>480.37839795009103</v>
      </c>
      <c r="AN24" s="73">
        <v>0</v>
      </c>
      <c r="AO24" s="73">
        <v>246.87414909626199</v>
      </c>
      <c r="AP24" s="73">
        <v>13.9062060047712</v>
      </c>
      <c r="AQ24" s="73">
        <v>760.22983143030501</v>
      </c>
      <c r="AR24" s="73">
        <v>390.254329088259</v>
      </c>
      <c r="AS24" s="73">
        <v>178.229388278893</v>
      </c>
      <c r="AT24" s="73">
        <v>11.3107196061341</v>
      </c>
      <c r="AU24" s="73">
        <v>1168.1944828323799</v>
      </c>
      <c r="AV24" s="73">
        <v>0</v>
      </c>
      <c r="AW24" s="73">
        <v>17886.590514977601</v>
      </c>
      <c r="AX24" s="73">
        <v>30903.075804653901</v>
      </c>
      <c r="AY24" s="73">
        <v>3433.6702956887402</v>
      </c>
      <c r="AZ24" s="73">
        <v>34336.7461003426</v>
      </c>
      <c r="BA24" s="73">
        <v>0.16673523180925101</v>
      </c>
      <c r="BB24" s="73">
        <v>380.99453746746502</v>
      </c>
      <c r="BC24" s="73">
        <v>95.322086576419693</v>
      </c>
      <c r="BD24" s="73">
        <v>7421.3104970853101</v>
      </c>
      <c r="BE24" s="73">
        <v>99.385418127169999</v>
      </c>
      <c r="BF24" s="73">
        <v>147.35417148168301</v>
      </c>
      <c r="BG24" s="73">
        <v>162.53419928432399</v>
      </c>
      <c r="BH24" s="73">
        <v>106.734922607557</v>
      </c>
      <c r="BI24" s="73">
        <v>30.7478671329993</v>
      </c>
      <c r="BJ24" s="73">
        <v>62.349915396584002</v>
      </c>
      <c r="BK24" s="73">
        <v>9199.5296490422807</v>
      </c>
      <c r="BL24" s="73">
        <v>5818.8725337191599</v>
      </c>
      <c r="BM24" s="73">
        <v>3380.6571153231098</v>
      </c>
      <c r="BN24" s="73">
        <v>7.9330935288282101</v>
      </c>
      <c r="BO24" s="73">
        <v>5.51249990575241</v>
      </c>
      <c r="BP24" s="73">
        <v>2731.3054562653701</v>
      </c>
      <c r="BQ24" s="73">
        <v>82.577709851210003</v>
      </c>
      <c r="BR24" s="73">
        <v>374.14707838456297</v>
      </c>
      <c r="BS24" s="73">
        <v>35.609388271603898</v>
      </c>
      <c r="BT24" s="73">
        <v>25.721443235034702</v>
      </c>
      <c r="BU24" s="73">
        <v>939.74573524992104</v>
      </c>
      <c r="BV24" s="73">
        <v>289.51692514388498</v>
      </c>
      <c r="BW24" s="73">
        <v>300.73503983183798</v>
      </c>
      <c r="BX24" s="73">
        <v>434.53350744622099</v>
      </c>
      <c r="BY24" s="73">
        <v>176.62300114208199</v>
      </c>
      <c r="BZ24" s="73">
        <v>10091.218341833401</v>
      </c>
      <c r="CA24" s="73">
        <v>2934.5298725094099</v>
      </c>
      <c r="CB24" s="73">
        <v>76.554198041957406</v>
      </c>
      <c r="CC24" s="73">
        <v>221.842247088573</v>
      </c>
      <c r="CD24" s="73">
        <v>1897.2474831997099</v>
      </c>
      <c r="CE24" s="73">
        <v>0.61603062255792995</v>
      </c>
      <c r="CF24" s="73">
        <v>1229.9431663140999</v>
      </c>
      <c r="CG24" s="73">
        <v>16637.437271151899</v>
      </c>
      <c r="CH24" s="73">
        <v>1049.0257463810999</v>
      </c>
      <c r="CI24" s="73"/>
      <c r="CJ24" s="90"/>
      <c r="CK24" s="28">
        <f t="shared" si="0"/>
        <v>0</v>
      </c>
      <c r="CL24" s="44">
        <f t="shared" si="1"/>
        <v>-2.3060758371962209E-4</v>
      </c>
      <c r="CM24" s="44">
        <f t="shared" si="2"/>
        <v>-8.2392354209031675E-3</v>
      </c>
      <c r="CN24" s="44">
        <f t="shared" si="3"/>
        <v>-8.3427871648966736E-5</v>
      </c>
      <c r="CO24" s="44">
        <f t="shared" si="4"/>
        <v>-6.4336390981768006E-4</v>
      </c>
      <c r="CP24" s="44">
        <f t="shared" si="5"/>
        <v>-4.4393915859766914E-4</v>
      </c>
      <c r="CQ24" s="44">
        <f t="shared" si="6"/>
        <v>-1.3478331092276757E-4</v>
      </c>
      <c r="CR24" s="44">
        <f t="shared" si="7"/>
        <v>-6.7489682647630831E-4</v>
      </c>
      <c r="CS24" s="66">
        <f t="shared" si="8"/>
        <v>1.47713733842472E-6</v>
      </c>
      <c r="CT24" s="60" t="e">
        <f t="shared" si="9"/>
        <v>#DIV/0!</v>
      </c>
      <c r="CU24" s="66">
        <f t="shared" si="10"/>
        <v>-2.4463580028974278E-4</v>
      </c>
      <c r="CV24" s="60" t="e">
        <f t="shared" si="11"/>
        <v>#DIV/0!</v>
      </c>
      <c r="CW24" s="66">
        <f t="shared" si="13"/>
        <v>-1.2695791424837961E-4</v>
      </c>
      <c r="CX24" s="66">
        <f t="shared" si="14"/>
        <v>-4.4398573922080939E-5</v>
      </c>
      <c r="CY24" s="60" t="e">
        <f t="shared" si="12"/>
        <v>#DIV/0!</v>
      </c>
    </row>
    <row r="25" spans="1:103" x14ac:dyDescent="0.25">
      <c r="A25" s="90" t="s">
        <v>188</v>
      </c>
      <c r="B25" s="73">
        <v>21546.883711999999</v>
      </c>
      <c r="C25" s="73">
        <v>1453.693145</v>
      </c>
      <c r="D25" s="73">
        <v>13049.085708000001</v>
      </c>
      <c r="E25" s="73">
        <v>7815.8072367000004</v>
      </c>
      <c r="F25" s="73">
        <v>6618.0757143999999</v>
      </c>
      <c r="G25" s="73">
        <v>4302.1714023000004</v>
      </c>
      <c r="H25" s="73">
        <v>21961.374894</v>
      </c>
      <c r="I25" s="73"/>
      <c r="J25" s="73"/>
      <c r="K25" s="73">
        <v>21.697084727</v>
      </c>
      <c r="L25" s="73"/>
      <c r="M25" s="73">
        <v>152.51251171000001</v>
      </c>
      <c r="N25" s="73"/>
      <c r="O25" s="73">
        <v>34.272577359000003</v>
      </c>
      <c r="P25" s="73">
        <v>3.1513704324999998</v>
      </c>
      <c r="Q25" s="73"/>
      <c r="R25" s="73"/>
      <c r="S25" s="90" t="s">
        <v>188</v>
      </c>
      <c r="T25" s="73">
        <v>11.619978266057201</v>
      </c>
      <c r="U25" s="73">
        <v>391.08538707709903</v>
      </c>
      <c r="V25" s="73">
        <v>34.2724790997651</v>
      </c>
      <c r="W25" s="73">
        <v>334.00107708467601</v>
      </c>
      <c r="X25" s="73">
        <v>308.24841297869602</v>
      </c>
      <c r="Y25" s="73">
        <v>105.571461109525</v>
      </c>
      <c r="Z25" s="73">
        <v>424.69714980825501</v>
      </c>
      <c r="AA25" s="73">
        <v>937.35697156376295</v>
      </c>
      <c r="AB25" s="73">
        <v>3.1513796585600198</v>
      </c>
      <c r="AC25" s="73">
        <v>10002.572052056001</v>
      </c>
      <c r="AD25" s="73">
        <v>21.695396186337799</v>
      </c>
      <c r="AE25" s="73">
        <v>21545.471818415001</v>
      </c>
      <c r="AF25" s="73">
        <v>624.82509445741903</v>
      </c>
      <c r="AG25" s="73">
        <v>338.76440019302999</v>
      </c>
      <c r="AH25" s="73">
        <v>58.503430695434801</v>
      </c>
      <c r="AI25" s="73">
        <v>579.06602581294203</v>
      </c>
      <c r="AJ25" s="73">
        <v>7.8230143173947297</v>
      </c>
      <c r="AK25" s="73">
        <v>298.71756292203298</v>
      </c>
      <c r="AL25" s="73">
        <v>298.71756292203298</v>
      </c>
      <c r="AM25" s="73">
        <v>152.49568115320099</v>
      </c>
      <c r="AN25" s="73">
        <v>0</v>
      </c>
      <c r="AO25" s="73">
        <v>407.52937054641097</v>
      </c>
      <c r="AP25" s="73">
        <v>22.151961229041</v>
      </c>
      <c r="AQ25" s="73">
        <v>1782.91853046911</v>
      </c>
      <c r="AR25" s="73">
        <v>143.26233687285901</v>
      </c>
      <c r="AS25" s="73">
        <v>1629.96161258908</v>
      </c>
      <c r="AT25" s="73">
        <v>29.436714911289702</v>
      </c>
      <c r="AU25" s="73">
        <v>1453.6920630273801</v>
      </c>
      <c r="AV25" s="73">
        <v>0</v>
      </c>
      <c r="AW25" s="73">
        <v>22927.773309911401</v>
      </c>
      <c r="AX25" s="73">
        <v>11743.6133000058</v>
      </c>
      <c r="AY25" s="73">
        <v>1304.84690716976</v>
      </c>
      <c r="AZ25" s="73">
        <v>13048.4602071756</v>
      </c>
      <c r="BA25" s="73">
        <v>0.25693188698008101</v>
      </c>
      <c r="BB25" s="73">
        <v>499.695307378076</v>
      </c>
      <c r="BC25" s="73">
        <v>28.3149604198702</v>
      </c>
      <c r="BD25" s="73">
        <v>6404.24617470459</v>
      </c>
      <c r="BE25" s="73">
        <v>64.395393327171405</v>
      </c>
      <c r="BF25" s="73">
        <v>156.66320059424601</v>
      </c>
      <c r="BG25" s="73">
        <v>230.43757378980001</v>
      </c>
      <c r="BH25" s="73">
        <v>66.318790536101105</v>
      </c>
      <c r="BI25" s="73">
        <v>42.6414012604926</v>
      </c>
      <c r="BJ25" s="73">
        <v>147.004625354962</v>
      </c>
      <c r="BK25" s="73">
        <v>7814.5778399539004</v>
      </c>
      <c r="BL25" s="73">
        <v>6616.9279400878304</v>
      </c>
      <c r="BM25" s="73">
        <v>1197.64989986606</v>
      </c>
      <c r="BN25" s="73">
        <v>7.8829790459498197</v>
      </c>
      <c r="BO25" s="73">
        <v>2.8443544469319799</v>
      </c>
      <c r="BP25" s="73">
        <v>2082.50269460242</v>
      </c>
      <c r="BQ25" s="73">
        <v>270.16751799456398</v>
      </c>
      <c r="BR25" s="73">
        <v>634.62697324162002</v>
      </c>
      <c r="BS25" s="73">
        <v>52.104618096639598</v>
      </c>
      <c r="BT25" s="73">
        <v>86.755075031278096</v>
      </c>
      <c r="BU25" s="73">
        <v>1589.6488917751001</v>
      </c>
      <c r="BV25" s="73">
        <v>537.56792369299706</v>
      </c>
      <c r="BW25" s="73">
        <v>226.95431902919401</v>
      </c>
      <c r="BX25" s="73">
        <v>870.22288948333403</v>
      </c>
      <c r="BY25" s="73">
        <v>57.441682058141502</v>
      </c>
      <c r="BZ25" s="73">
        <v>4301.5697884599103</v>
      </c>
      <c r="CA25" s="73">
        <v>2193.34254326057</v>
      </c>
      <c r="CB25" s="73">
        <v>2.2176224077779101</v>
      </c>
      <c r="CC25" s="73">
        <v>2150.7333803422198</v>
      </c>
      <c r="CD25" s="73">
        <v>1683.4524646201201</v>
      </c>
      <c r="CE25" s="73">
        <v>6.6738197700463102</v>
      </c>
      <c r="CF25" s="73">
        <v>1278.70085210908</v>
      </c>
      <c r="CG25" s="73">
        <v>21941.032939598801</v>
      </c>
      <c r="CH25" s="73">
        <v>1097.7991846181801</v>
      </c>
      <c r="CI25" s="73"/>
      <c r="CJ25" s="90"/>
      <c r="CK25" s="28">
        <f t="shared" si="0"/>
        <v>0</v>
      </c>
      <c r="CL25" s="44">
        <f t="shared" si="1"/>
        <v>-6.5526579336018119E-5</v>
      </c>
      <c r="CM25" s="44">
        <f t="shared" si="2"/>
        <v>-7.4429230378332256E-7</v>
      </c>
      <c r="CN25" s="44">
        <f t="shared" si="3"/>
        <v>-4.7934455976266956E-5</v>
      </c>
      <c r="CO25" s="44">
        <f t="shared" si="4"/>
        <v>-1.5729619588457789E-4</v>
      </c>
      <c r="CP25" s="44">
        <f t="shared" si="5"/>
        <v>-1.7343021774020144E-4</v>
      </c>
      <c r="CQ25" s="44">
        <f t="shared" si="6"/>
        <v>-1.398395795593909E-4</v>
      </c>
      <c r="CR25" s="44">
        <f t="shared" si="7"/>
        <v>-9.2626051417013218E-4</v>
      </c>
      <c r="CS25" s="66">
        <f t="shared" si="8"/>
        <v>-7.7823388876741115E-5</v>
      </c>
      <c r="CT25" s="60" t="e">
        <f t="shared" si="9"/>
        <v>#DIV/0!</v>
      </c>
      <c r="CU25" s="66">
        <f t="shared" si="10"/>
        <v>-1.1035525289246237E-4</v>
      </c>
      <c r="CV25" s="60" t="e">
        <f t="shared" si="11"/>
        <v>#DIV/0!</v>
      </c>
      <c r="CW25" s="66">
        <f t="shared" si="13"/>
        <v>-2.8669928693719907E-6</v>
      </c>
      <c r="CX25" s="66">
        <f t="shared" si="14"/>
        <v>2.9276342523285034E-6</v>
      </c>
      <c r="CY25" s="60" t="e">
        <f t="shared" si="12"/>
        <v>#DIV/0!</v>
      </c>
    </row>
    <row r="26" spans="1:103" x14ac:dyDescent="0.25">
      <c r="A26" s="90" t="s">
        <v>189</v>
      </c>
      <c r="B26" s="73">
        <v>53030.379181999997</v>
      </c>
      <c r="C26" s="73">
        <v>1730.3984072999999</v>
      </c>
      <c r="D26" s="73">
        <v>23382.705497999999</v>
      </c>
      <c r="E26" s="73">
        <v>7348.6065140000001</v>
      </c>
      <c r="F26" s="73">
        <v>4127.9431458999998</v>
      </c>
      <c r="G26" s="73">
        <v>13959.891611999999</v>
      </c>
      <c r="H26" s="73">
        <v>14160.820986000001</v>
      </c>
      <c r="I26" s="73"/>
      <c r="J26" s="73"/>
      <c r="K26" s="73">
        <v>4.0939618082000004</v>
      </c>
      <c r="L26" s="73"/>
      <c r="M26" s="73">
        <v>183.79344266000001</v>
      </c>
      <c r="N26" s="73"/>
      <c r="O26" s="73">
        <v>3.6268431240000001</v>
      </c>
      <c r="P26" s="73">
        <v>0.53857531960000005</v>
      </c>
      <c r="Q26" s="73"/>
      <c r="R26" s="73"/>
      <c r="S26" s="90" t="s">
        <v>189</v>
      </c>
      <c r="T26" s="73">
        <v>28.554533946563399</v>
      </c>
      <c r="U26" s="73">
        <v>490.45526440367098</v>
      </c>
      <c r="V26" s="73">
        <v>3.6268206490002299</v>
      </c>
      <c r="W26" s="73">
        <v>66.917803280498504</v>
      </c>
      <c r="X26" s="73">
        <v>60.315575789324697</v>
      </c>
      <c r="Y26" s="73">
        <v>89.782294463363797</v>
      </c>
      <c r="Z26" s="73">
        <v>13.443919794928499</v>
      </c>
      <c r="AA26" s="73">
        <v>293.71529280501198</v>
      </c>
      <c r="AB26" s="73">
        <v>0.53859144941645698</v>
      </c>
      <c r="AC26" s="73">
        <v>21988.073819445799</v>
      </c>
      <c r="AD26" s="73">
        <v>4.0938340511137099</v>
      </c>
      <c r="AE26" s="73">
        <v>53028.188680199601</v>
      </c>
      <c r="AF26" s="73">
        <v>203.25877694148201</v>
      </c>
      <c r="AG26" s="73">
        <v>216.04390042001199</v>
      </c>
      <c r="AH26" s="73">
        <v>37.685464574704802</v>
      </c>
      <c r="AI26" s="73">
        <v>406.05553845589901</v>
      </c>
      <c r="AJ26" s="73">
        <v>17.816108227859399</v>
      </c>
      <c r="AK26" s="73">
        <v>237.61639840311599</v>
      </c>
      <c r="AL26" s="73">
        <v>237.61639840311599</v>
      </c>
      <c r="AM26" s="73">
        <v>183.769873849487</v>
      </c>
      <c r="AN26" s="73">
        <v>0</v>
      </c>
      <c r="AO26" s="73">
        <v>451.90916133887703</v>
      </c>
      <c r="AP26" s="73">
        <v>15.219851772258</v>
      </c>
      <c r="AQ26" s="73">
        <v>1038.6397238207101</v>
      </c>
      <c r="AR26" s="73">
        <v>454.65791309243002</v>
      </c>
      <c r="AS26" s="73">
        <v>123.926396917175</v>
      </c>
      <c r="AT26" s="73">
        <v>18.688981157929099</v>
      </c>
      <c r="AU26" s="73">
        <v>1730.1889988610301</v>
      </c>
      <c r="AV26" s="73">
        <v>0</v>
      </c>
      <c r="AW26" s="73">
        <v>15204.4917813014</v>
      </c>
      <c r="AX26" s="73">
        <v>21041.492701671599</v>
      </c>
      <c r="AY26" s="73">
        <v>2337.9425466801099</v>
      </c>
      <c r="AZ26" s="73">
        <v>23379.4352483517</v>
      </c>
      <c r="BA26" s="73">
        <v>0.45318552732732498</v>
      </c>
      <c r="BB26" s="73">
        <v>462.34156765806802</v>
      </c>
      <c r="BC26" s="73">
        <v>121.576278446193</v>
      </c>
      <c r="BD26" s="73">
        <v>5252.4234950673599</v>
      </c>
      <c r="BE26" s="73">
        <v>325.29156108581202</v>
      </c>
      <c r="BF26" s="73">
        <v>96.371763709092406</v>
      </c>
      <c r="BG26" s="73">
        <v>120.693256997194</v>
      </c>
      <c r="BH26" s="73">
        <v>43.701105206756097</v>
      </c>
      <c r="BI26" s="73">
        <v>70.726676598400502</v>
      </c>
      <c r="BJ26" s="73">
        <v>117.54346246531701</v>
      </c>
      <c r="BK26" s="73">
        <v>7344.8702326241601</v>
      </c>
      <c r="BL26" s="73">
        <v>4124.3005565184003</v>
      </c>
      <c r="BM26" s="73">
        <v>3220.5696761057502</v>
      </c>
      <c r="BN26" s="73">
        <v>25.380687990872801</v>
      </c>
      <c r="BO26" s="73">
        <v>3.5971910242023402</v>
      </c>
      <c r="BP26" s="73">
        <v>1474.8696704973499</v>
      </c>
      <c r="BQ26" s="73">
        <v>184.50696107955901</v>
      </c>
      <c r="BR26" s="73">
        <v>182.66102005781599</v>
      </c>
      <c r="BS26" s="73">
        <v>51.545318869910801</v>
      </c>
      <c r="BT26" s="73">
        <v>115.158939902616</v>
      </c>
      <c r="BU26" s="73">
        <v>459.51832346654697</v>
      </c>
      <c r="BV26" s="73">
        <v>206.52767096231199</v>
      </c>
      <c r="BW26" s="73">
        <v>181.773972656735</v>
      </c>
      <c r="BX26" s="73">
        <v>512.36956828349798</v>
      </c>
      <c r="BY26" s="73">
        <v>37.014798180531599</v>
      </c>
      <c r="BZ26" s="73">
        <v>13959.995079537601</v>
      </c>
      <c r="CA26" s="73">
        <v>1402.56513441525</v>
      </c>
      <c r="CB26" s="73">
        <v>12.4627690677231</v>
      </c>
      <c r="CC26" s="73">
        <v>89.1145416910161</v>
      </c>
      <c r="CD26" s="73">
        <v>2057.6774383278898</v>
      </c>
      <c r="CE26" s="73">
        <v>0.10576638918103801</v>
      </c>
      <c r="CF26" s="73">
        <v>985.34091763976198</v>
      </c>
      <c r="CG26" s="73">
        <v>14114.090281160899</v>
      </c>
      <c r="CH26" s="73">
        <v>1538.45942410927</v>
      </c>
      <c r="CI26" s="73"/>
      <c r="CJ26" s="90"/>
      <c r="CK26" s="28">
        <f t="shared" si="0"/>
        <v>0</v>
      </c>
      <c r="CL26" s="44">
        <f t="shared" si="1"/>
        <v>-4.1306546062559984E-5</v>
      </c>
      <c r="CM26" s="44">
        <f t="shared" si="2"/>
        <v>-1.2101747093987341E-4</v>
      </c>
      <c r="CN26" s="44">
        <f t="shared" si="3"/>
        <v>-1.3985762462686413E-4</v>
      </c>
      <c r="CO26" s="44">
        <f t="shared" si="4"/>
        <v>-5.0843399612184048E-4</v>
      </c>
      <c r="CP26" s="44">
        <f t="shared" si="5"/>
        <v>-8.8242237183363246E-4</v>
      </c>
      <c r="CQ26" s="44">
        <f t="shared" si="6"/>
        <v>7.4117722742472488E-6</v>
      </c>
      <c r="CR26" s="44">
        <f t="shared" si="7"/>
        <v>-3.2999996882455635E-3</v>
      </c>
      <c r="CS26" s="66">
        <f t="shared" si="8"/>
        <v>-3.1206223280990396E-5</v>
      </c>
      <c r="CT26" s="60" t="e">
        <f t="shared" si="9"/>
        <v>#DIV/0!</v>
      </c>
      <c r="CU26" s="66">
        <f t="shared" si="10"/>
        <v>-1.2823531771267977E-4</v>
      </c>
      <c r="CV26" s="60" t="e">
        <f t="shared" si="11"/>
        <v>#DIV/0!</v>
      </c>
      <c r="CW26" s="66">
        <f t="shared" si="13"/>
        <v>-6.1968491610309045E-6</v>
      </c>
      <c r="CX26" s="66">
        <f t="shared" si="14"/>
        <v>2.99490449523626E-5</v>
      </c>
      <c r="CY26" s="60" t="e">
        <f t="shared" si="12"/>
        <v>#DIV/0!</v>
      </c>
    </row>
    <row r="27" spans="1:103" x14ac:dyDescent="0.25">
      <c r="A27" s="90" t="s">
        <v>190</v>
      </c>
      <c r="B27" s="73">
        <v>7084.5396167999997</v>
      </c>
      <c r="C27" s="73">
        <v>174.85246341000001</v>
      </c>
      <c r="D27" s="73">
        <v>7261.9877219</v>
      </c>
      <c r="E27" s="73">
        <v>8135.4764163999998</v>
      </c>
      <c r="F27" s="73">
        <v>2356.9165466999998</v>
      </c>
      <c r="G27" s="73">
        <v>2719.1193862999999</v>
      </c>
      <c r="H27" s="73">
        <v>3375.9609546000002</v>
      </c>
      <c r="I27" s="73"/>
      <c r="J27" s="73"/>
      <c r="K27" s="73"/>
      <c r="L27" s="73"/>
      <c r="M27" s="73">
        <v>32.741246504000003</v>
      </c>
      <c r="N27" s="73"/>
      <c r="O27" s="73">
        <v>33.601323385000001</v>
      </c>
      <c r="P27" s="73">
        <v>2.4230167595999998</v>
      </c>
      <c r="Q27" s="73"/>
      <c r="R27" s="73"/>
      <c r="S27" s="90" t="s">
        <v>190</v>
      </c>
      <c r="T27" s="73">
        <v>0.57484387662386804</v>
      </c>
      <c r="U27" s="73">
        <v>8.0806654236967095</v>
      </c>
      <c r="V27" s="73">
        <v>33.601706901659497</v>
      </c>
      <c r="W27" s="73">
        <v>6.2332625669718098</v>
      </c>
      <c r="X27" s="73">
        <v>6.19286298509763</v>
      </c>
      <c r="Y27" s="73">
        <v>4.3922200852345101</v>
      </c>
      <c r="Z27" s="73">
        <v>54.585260953091797</v>
      </c>
      <c r="AA27" s="73">
        <v>267.901316976185</v>
      </c>
      <c r="AB27" s="73">
        <v>2.4229868271468198</v>
      </c>
      <c r="AC27" s="73">
        <v>9468.5125074475309</v>
      </c>
      <c r="AD27" s="73">
        <v>0</v>
      </c>
      <c r="AE27" s="73">
        <v>7085.4575519330701</v>
      </c>
      <c r="AF27" s="73">
        <v>97.470906176993495</v>
      </c>
      <c r="AG27" s="73">
        <v>211.40058078432801</v>
      </c>
      <c r="AH27" s="73">
        <v>6.1026011199779804</v>
      </c>
      <c r="AI27" s="73">
        <v>51.212734291001098</v>
      </c>
      <c r="AJ27" s="73">
        <v>0.349828373075178</v>
      </c>
      <c r="AK27" s="73">
        <v>50.7297151462164</v>
      </c>
      <c r="AL27" s="73">
        <v>50.7297151462164</v>
      </c>
      <c r="AM27" s="73">
        <v>32.740939615425802</v>
      </c>
      <c r="AN27" s="73">
        <v>0</v>
      </c>
      <c r="AO27" s="73">
        <v>44.792910122794197</v>
      </c>
      <c r="AP27" s="73">
        <v>1.62063609785314</v>
      </c>
      <c r="AQ27" s="73">
        <v>76.321682416021901</v>
      </c>
      <c r="AR27" s="73">
        <v>2.4316439353971799</v>
      </c>
      <c r="AS27" s="73">
        <v>76.647455727213796</v>
      </c>
      <c r="AT27" s="73">
        <v>1.73227086886856</v>
      </c>
      <c r="AU27" s="73">
        <v>174.89236235398499</v>
      </c>
      <c r="AV27" s="73">
        <v>0</v>
      </c>
      <c r="AW27" s="73">
        <v>3636.5170191983898</v>
      </c>
      <c r="AX27" s="73">
        <v>6539.5187928001396</v>
      </c>
      <c r="AY27" s="73">
        <v>726.61359570980403</v>
      </c>
      <c r="AZ27" s="73">
        <v>7266.13238850994</v>
      </c>
      <c r="BA27" s="73">
        <v>2.18690565428474E-2</v>
      </c>
      <c r="BB27" s="73">
        <v>143.57608365447999</v>
      </c>
      <c r="BC27" s="73">
        <v>60.455946484156897</v>
      </c>
      <c r="BD27" s="73">
        <v>1460.3189041666301</v>
      </c>
      <c r="BE27" s="73">
        <v>67.566413714313995</v>
      </c>
      <c r="BF27" s="73">
        <v>16.903180450514501</v>
      </c>
      <c r="BG27" s="73">
        <v>66.143723574574096</v>
      </c>
      <c r="BH27" s="73">
        <v>38.195188245815302</v>
      </c>
      <c r="BI27" s="73">
        <v>42.671763426203</v>
      </c>
      <c r="BJ27" s="73">
        <v>36.188113077156103</v>
      </c>
      <c r="BK27" s="73">
        <v>8130.4480946438898</v>
      </c>
      <c r="BL27" s="73">
        <v>2355.84892593022</v>
      </c>
      <c r="BM27" s="73">
        <v>5774.5991687136602</v>
      </c>
      <c r="BN27" s="73">
        <v>5.6110403020497301</v>
      </c>
      <c r="BO27" s="73">
        <v>1.25876448287835</v>
      </c>
      <c r="BP27" s="73">
        <v>1050.3504235784301</v>
      </c>
      <c r="BQ27" s="73">
        <v>14.6066565917095</v>
      </c>
      <c r="BR27" s="73">
        <v>144.553643304948</v>
      </c>
      <c r="BS27" s="73">
        <v>19.976321149489898</v>
      </c>
      <c r="BT27" s="73">
        <v>17.4598102586572</v>
      </c>
      <c r="BU27" s="73">
        <v>362.08562680864401</v>
      </c>
      <c r="BV27" s="73">
        <v>230.61599289083699</v>
      </c>
      <c r="BW27" s="73">
        <v>187.30341073739001</v>
      </c>
      <c r="BX27" s="73">
        <v>218.84599190572999</v>
      </c>
      <c r="BY27" s="73">
        <v>5.6729078375635602</v>
      </c>
      <c r="BZ27" s="73">
        <v>2718.9640600847601</v>
      </c>
      <c r="CA27" s="73">
        <v>419.68679804909999</v>
      </c>
      <c r="CB27" s="73">
        <v>3.2721622544464299</v>
      </c>
      <c r="CC27" s="73">
        <v>184.54891828932401</v>
      </c>
      <c r="CD27" s="73">
        <v>288.56109252981202</v>
      </c>
      <c r="CE27" s="73">
        <v>0.56751316382546202</v>
      </c>
      <c r="CF27" s="73">
        <v>239.28055295435999</v>
      </c>
      <c r="CG27" s="73">
        <v>3375.8717753148499</v>
      </c>
      <c r="CH27" s="73">
        <v>80.338808062038098</v>
      </c>
      <c r="CI27" s="73"/>
      <c r="CJ27" s="90"/>
      <c r="CK27" s="28">
        <f t="shared" si="0"/>
        <v>0</v>
      </c>
      <c r="CL27" s="44">
        <f t="shared" si="1"/>
        <v>1.2956877690310762E-4</v>
      </c>
      <c r="CM27" s="44">
        <f t="shared" si="2"/>
        <v>2.2818634182707249E-4</v>
      </c>
      <c r="CN27" s="44">
        <f t="shared" si="3"/>
        <v>5.7073445572497277E-4</v>
      </c>
      <c r="CO27" s="44">
        <f t="shared" si="4"/>
        <v>-6.1807342296188255E-4</v>
      </c>
      <c r="CP27" s="44">
        <f t="shared" si="5"/>
        <v>-4.5297351375234884E-4</v>
      </c>
      <c r="CQ27" s="44">
        <f t="shared" si="6"/>
        <v>-5.7123720283230665E-5</v>
      </c>
      <c r="CR27" s="44">
        <f t="shared" si="7"/>
        <v>-2.6415970548705752E-5</v>
      </c>
      <c r="CS27" s="66" t="e">
        <f t="shared" si="8"/>
        <v>#DIV/0!</v>
      </c>
      <c r="CT27" s="60" t="e">
        <f t="shared" si="9"/>
        <v>#DIV/0!</v>
      </c>
      <c r="CU27" s="66">
        <f t="shared" si="10"/>
        <v>-9.3731487640072772E-6</v>
      </c>
      <c r="CV27" s="60" t="e">
        <f t="shared" si="11"/>
        <v>#DIV/0!</v>
      </c>
      <c r="CW27" s="66">
        <f t="shared" si="13"/>
        <v>1.1413736747879674E-5</v>
      </c>
      <c r="CX27" s="66">
        <f t="shared" si="14"/>
        <v>-1.2353382642306065E-5</v>
      </c>
      <c r="CY27" s="60" t="e">
        <f t="shared" si="12"/>
        <v>#DIV/0!</v>
      </c>
    </row>
    <row r="28" spans="1:103" x14ac:dyDescent="0.25">
      <c r="A28" s="90" t="s">
        <v>191</v>
      </c>
      <c r="B28" s="73">
        <v>8955.1307183999998</v>
      </c>
      <c r="C28" s="73">
        <v>2540.9302748</v>
      </c>
      <c r="D28" s="73">
        <v>8050.9220371000001</v>
      </c>
      <c r="E28" s="73">
        <v>5550.6133390000005</v>
      </c>
      <c r="F28" s="73">
        <v>2807.2604129000001</v>
      </c>
      <c r="G28" s="73">
        <v>2794.6698522000002</v>
      </c>
      <c r="H28" s="73">
        <v>7257.6057640999998</v>
      </c>
      <c r="I28" s="73"/>
      <c r="J28" s="73"/>
      <c r="K28" s="73">
        <v>5.3916558510000003</v>
      </c>
      <c r="L28" s="73"/>
      <c r="M28" s="73">
        <v>39.226249531000001</v>
      </c>
      <c r="N28" s="73"/>
      <c r="O28" s="73">
        <v>30.428074510999998</v>
      </c>
      <c r="P28" s="73">
        <v>0.3537588579</v>
      </c>
      <c r="Q28" s="73"/>
      <c r="R28" s="73"/>
      <c r="S28" s="90" t="s">
        <v>191</v>
      </c>
      <c r="T28" s="73">
        <v>23.997837064742001</v>
      </c>
      <c r="U28" s="73">
        <v>178.177541869186</v>
      </c>
      <c r="V28" s="73">
        <v>30.425823139668399</v>
      </c>
      <c r="W28" s="73">
        <v>43.016653547130197</v>
      </c>
      <c r="X28" s="73">
        <v>39.281637419835199</v>
      </c>
      <c r="Y28" s="73">
        <v>63.187374100024698</v>
      </c>
      <c r="Z28" s="73">
        <v>11.257876077805101</v>
      </c>
      <c r="AA28" s="73">
        <v>183.297999245417</v>
      </c>
      <c r="AB28" s="73">
        <v>0.353766108128728</v>
      </c>
      <c r="AC28" s="73">
        <v>11446.959559327701</v>
      </c>
      <c r="AD28" s="73">
        <v>5.3916579578261299</v>
      </c>
      <c r="AE28" s="73">
        <v>8953.1761491501493</v>
      </c>
      <c r="AF28" s="73">
        <v>123.211112170492</v>
      </c>
      <c r="AG28" s="73">
        <v>156.91291224858099</v>
      </c>
      <c r="AH28" s="73">
        <v>32.988753178973496</v>
      </c>
      <c r="AI28" s="73">
        <v>1480.6101635917601</v>
      </c>
      <c r="AJ28" s="73">
        <v>13.2169018224868</v>
      </c>
      <c r="AK28" s="73">
        <v>131.48281957205401</v>
      </c>
      <c r="AL28" s="73">
        <v>131.48281957205401</v>
      </c>
      <c r="AM28" s="73">
        <v>39.223740661978503</v>
      </c>
      <c r="AN28" s="73">
        <v>0</v>
      </c>
      <c r="AO28" s="73">
        <v>374.86616896159597</v>
      </c>
      <c r="AP28" s="73">
        <v>12.025074192529299</v>
      </c>
      <c r="AQ28" s="73">
        <v>421.72809337489201</v>
      </c>
      <c r="AR28" s="73">
        <v>48.107883598178297</v>
      </c>
      <c r="AS28" s="73">
        <v>100.229853528612</v>
      </c>
      <c r="AT28" s="73">
        <v>6.6615671944391597</v>
      </c>
      <c r="AU28" s="73">
        <v>2541.0909345436398</v>
      </c>
      <c r="AV28" s="73">
        <v>0</v>
      </c>
      <c r="AW28" s="73">
        <v>7827.18842488685</v>
      </c>
      <c r="AX28" s="73">
        <v>7243.20431418518</v>
      </c>
      <c r="AY28" s="73">
        <v>804.80269908058699</v>
      </c>
      <c r="AZ28" s="73">
        <v>8048.0070132657702</v>
      </c>
      <c r="BA28" s="73">
        <v>0.12742481282690901</v>
      </c>
      <c r="BB28" s="73">
        <v>219.08099000297099</v>
      </c>
      <c r="BC28" s="73">
        <v>24.875532164883602</v>
      </c>
      <c r="BD28" s="73">
        <v>2123.5859749870601</v>
      </c>
      <c r="BE28" s="73">
        <v>52.0269155619931</v>
      </c>
      <c r="BF28" s="73">
        <v>47.033331754083903</v>
      </c>
      <c r="BG28" s="73">
        <v>76.396740217205306</v>
      </c>
      <c r="BH28" s="73">
        <v>53.187481061178701</v>
      </c>
      <c r="BI28" s="73">
        <v>21.679640049107899</v>
      </c>
      <c r="BJ28" s="73">
        <v>23.286561096665899</v>
      </c>
      <c r="BK28" s="73">
        <v>5548.9001530651403</v>
      </c>
      <c r="BL28" s="73">
        <v>2805.6900403270201</v>
      </c>
      <c r="BM28" s="73">
        <v>2743.2101127381102</v>
      </c>
      <c r="BN28" s="73">
        <v>2.3473984777085102</v>
      </c>
      <c r="BO28" s="73">
        <v>3.5429548127504402</v>
      </c>
      <c r="BP28" s="73">
        <v>1596.29301197667</v>
      </c>
      <c r="BQ28" s="73">
        <v>6.0916806833225703</v>
      </c>
      <c r="BR28" s="73">
        <v>153.950275476191</v>
      </c>
      <c r="BS28" s="73">
        <v>25.5261657229231</v>
      </c>
      <c r="BT28" s="73">
        <v>17.9736752723589</v>
      </c>
      <c r="BU28" s="73">
        <v>386.88591779700698</v>
      </c>
      <c r="BV28" s="73">
        <v>134.50577600985599</v>
      </c>
      <c r="BW28" s="73">
        <v>132.14084021208399</v>
      </c>
      <c r="BX28" s="73">
        <v>175.30639442882901</v>
      </c>
      <c r="BY28" s="73">
        <v>7.1455235620588899</v>
      </c>
      <c r="BZ28" s="73">
        <v>2793.9729850680001</v>
      </c>
      <c r="CA28" s="73">
        <v>399.45188094723397</v>
      </c>
      <c r="CB28" s="73">
        <v>20.783221808381899</v>
      </c>
      <c r="CC28" s="73">
        <v>17.773945622469601</v>
      </c>
      <c r="CD28" s="73">
        <v>806.32399512138898</v>
      </c>
      <c r="CE28" s="73">
        <v>5.7079741546652201E-3</v>
      </c>
      <c r="CF28" s="73">
        <v>499.675413066722</v>
      </c>
      <c r="CG28" s="73">
        <v>7256.68946897767</v>
      </c>
      <c r="CH28" s="73">
        <v>257.88037735762202</v>
      </c>
      <c r="CI28" s="73"/>
      <c r="CJ28" s="90"/>
      <c r="CK28" s="28">
        <f t="shared" si="0"/>
        <v>0</v>
      </c>
      <c r="CL28" s="44">
        <f t="shared" si="1"/>
        <v>-2.1826250350923801E-4</v>
      </c>
      <c r="CM28" s="44">
        <f t="shared" si="2"/>
        <v>6.3228710064652121E-5</v>
      </c>
      <c r="CN28" s="44">
        <f t="shared" si="3"/>
        <v>-3.6207329058672068E-4</v>
      </c>
      <c r="CO28" s="44">
        <f t="shared" si="4"/>
        <v>-3.0864804125750345E-4</v>
      </c>
      <c r="CP28" s="44">
        <f t="shared" si="5"/>
        <v>-5.5939682893819107E-4</v>
      </c>
      <c r="CQ28" s="44">
        <f t="shared" si="6"/>
        <v>-2.4935579830708682E-4</v>
      </c>
      <c r="CR28" s="44">
        <f t="shared" si="7"/>
        <v>-1.2625308567492638E-4</v>
      </c>
      <c r="CS28" s="66">
        <f t="shared" si="8"/>
        <v>3.9075678933858801E-7</v>
      </c>
      <c r="CT28" s="60" t="e">
        <f t="shared" si="9"/>
        <v>#DIV/0!</v>
      </c>
      <c r="CU28" s="66">
        <f t="shared" si="10"/>
        <v>-6.3958931875820433E-5</v>
      </c>
      <c r="CV28" s="60" t="e">
        <f t="shared" si="11"/>
        <v>#DIV/0!</v>
      </c>
      <c r="CW28" s="66">
        <f t="shared" si="13"/>
        <v>-7.3989937509374209E-5</v>
      </c>
      <c r="CX28" s="66">
        <f t="shared" si="14"/>
        <v>2.0494833036928993E-5</v>
      </c>
      <c r="CY28" s="60" t="e">
        <f t="shared" si="12"/>
        <v>#DIV/0!</v>
      </c>
    </row>
    <row r="29" spans="1:103" x14ac:dyDescent="0.25">
      <c r="A29" s="90" t="s">
        <v>192</v>
      </c>
      <c r="B29" s="73">
        <v>2908.5884735999998</v>
      </c>
      <c r="C29" s="73">
        <v>52.667492289000002</v>
      </c>
      <c r="D29" s="73">
        <v>5338.5013472999999</v>
      </c>
      <c r="E29" s="73">
        <v>3527.3371566000001</v>
      </c>
      <c r="F29" s="73">
        <v>2118.3776988</v>
      </c>
      <c r="G29" s="73">
        <v>1006.4520818</v>
      </c>
      <c r="H29" s="73">
        <v>1717.3974456000001</v>
      </c>
      <c r="I29" s="73"/>
      <c r="J29" s="73"/>
      <c r="K29" s="73">
        <v>1.005625</v>
      </c>
      <c r="L29" s="73"/>
      <c r="M29" s="73">
        <v>22.489467345000001</v>
      </c>
      <c r="N29" s="73"/>
      <c r="O29" s="73">
        <v>0.35383117749999998</v>
      </c>
      <c r="P29" s="73">
        <v>1.54022355E-2</v>
      </c>
      <c r="Q29" s="73"/>
      <c r="R29" s="73"/>
      <c r="S29" s="90" t="s">
        <v>192</v>
      </c>
      <c r="T29" s="73">
        <v>2.4869810858036101</v>
      </c>
      <c r="U29" s="73">
        <v>17.954475679061101</v>
      </c>
      <c r="V29" s="73">
        <v>0.35352798583859502</v>
      </c>
      <c r="W29" s="73">
        <v>5.9914083765393302</v>
      </c>
      <c r="X29" s="73">
        <v>5.8091566690601804</v>
      </c>
      <c r="Y29" s="73">
        <v>8.5327883651085301</v>
      </c>
      <c r="Z29" s="73">
        <v>1.9664611628144599</v>
      </c>
      <c r="AA29" s="73">
        <v>69.258505338714798</v>
      </c>
      <c r="AB29" s="73">
        <v>1.5401149621302601E-2</v>
      </c>
      <c r="AC29" s="73">
        <v>1765.87893237974</v>
      </c>
      <c r="AD29" s="73">
        <v>1.0058754856942</v>
      </c>
      <c r="AE29" s="73">
        <v>2900.7303454840999</v>
      </c>
      <c r="AF29" s="73">
        <v>23.014368619721498</v>
      </c>
      <c r="AG29" s="73">
        <v>44.607395699412699</v>
      </c>
      <c r="AH29" s="73">
        <v>7.8814363156656002</v>
      </c>
      <c r="AI29" s="73">
        <v>13.0736598827616</v>
      </c>
      <c r="AJ29" s="73">
        <v>1.43249301386872</v>
      </c>
      <c r="AK29" s="73">
        <v>126.794996242914</v>
      </c>
      <c r="AL29" s="73">
        <v>126.794996242914</v>
      </c>
      <c r="AM29" s="73">
        <v>22.490849670684401</v>
      </c>
      <c r="AN29" s="73">
        <v>0</v>
      </c>
      <c r="AO29" s="73">
        <v>83.636935412627906</v>
      </c>
      <c r="AP29" s="73">
        <v>1.40980283962947</v>
      </c>
      <c r="AQ29" s="73">
        <v>87.963341802163399</v>
      </c>
      <c r="AR29" s="73">
        <v>19.6105427940794</v>
      </c>
      <c r="AS29" s="73">
        <v>5.68209897917811</v>
      </c>
      <c r="AT29" s="73">
        <v>1.3842591554115999</v>
      </c>
      <c r="AU29" s="73">
        <v>52.680221550290099</v>
      </c>
      <c r="AV29" s="73">
        <v>0</v>
      </c>
      <c r="AW29" s="73">
        <v>1792.7343571046699</v>
      </c>
      <c r="AX29" s="73">
        <v>4802.0228528866701</v>
      </c>
      <c r="AY29" s="73">
        <v>533.55861275770701</v>
      </c>
      <c r="AZ29" s="73">
        <v>5335.5814656443799</v>
      </c>
      <c r="BA29" s="73">
        <v>1.11948670149917E-2</v>
      </c>
      <c r="BB29" s="73">
        <v>34.341539061244397</v>
      </c>
      <c r="BC29" s="73">
        <v>62.3903004161224</v>
      </c>
      <c r="BD29" s="73">
        <v>819.33332116283998</v>
      </c>
      <c r="BE29" s="73">
        <v>158.36620730611699</v>
      </c>
      <c r="BF29" s="73">
        <v>23.5591191817545</v>
      </c>
      <c r="BG29" s="73">
        <v>50.667200433208201</v>
      </c>
      <c r="BH29" s="73">
        <v>37.248892738415996</v>
      </c>
      <c r="BI29" s="73">
        <v>37.756499546398899</v>
      </c>
      <c r="BJ29" s="73">
        <v>46.862160759933097</v>
      </c>
      <c r="BK29" s="73">
        <v>3507.1963712422498</v>
      </c>
      <c r="BL29" s="73">
        <v>2106.1183076719699</v>
      </c>
      <c r="BM29" s="73">
        <v>1401.0780635702699</v>
      </c>
      <c r="BN29" s="73">
        <v>6.0443190970970599</v>
      </c>
      <c r="BO29" s="73">
        <v>1.7062664885332099</v>
      </c>
      <c r="BP29" s="73">
        <v>983.40009568059395</v>
      </c>
      <c r="BQ29" s="73">
        <v>16.9297716129565</v>
      </c>
      <c r="BR29" s="73">
        <v>79.536031096193199</v>
      </c>
      <c r="BS29" s="73">
        <v>19.226542845726001</v>
      </c>
      <c r="BT29" s="73">
        <v>27.1710073593588</v>
      </c>
      <c r="BU29" s="73">
        <v>200.377077183815</v>
      </c>
      <c r="BV29" s="73">
        <v>91.028243531524296</v>
      </c>
      <c r="BW29" s="73">
        <v>169.756820924067</v>
      </c>
      <c r="BX29" s="73">
        <v>170.09046319107901</v>
      </c>
      <c r="BY29" s="73">
        <v>15.029531810600901</v>
      </c>
      <c r="BZ29" s="73">
        <v>1004.73747235591</v>
      </c>
      <c r="CA29" s="73">
        <v>109.80923030907999</v>
      </c>
      <c r="CB29" s="73">
        <v>0.25860392802372201</v>
      </c>
      <c r="CC29" s="73">
        <v>1.9950150655615599</v>
      </c>
      <c r="CD29" s="73">
        <v>160.36713619267601</v>
      </c>
      <c r="CE29" s="73">
        <v>2.1999427483920002E-3</v>
      </c>
      <c r="CF29" s="73">
        <v>63.306140578812403</v>
      </c>
      <c r="CG29" s="73">
        <v>1710.4456635305901</v>
      </c>
      <c r="CH29" s="73">
        <v>93.097501231710496</v>
      </c>
      <c r="CI29" s="73"/>
      <c r="CJ29" s="90"/>
      <c r="CK29" s="28">
        <f t="shared" si="0"/>
        <v>0</v>
      </c>
      <c r="CL29" s="44">
        <f t="shared" si="1"/>
        <v>-2.7016981560728775E-3</v>
      </c>
      <c r="CM29" s="44">
        <f t="shared" si="2"/>
        <v>2.4169104578301571E-4</v>
      </c>
      <c r="CN29" s="44">
        <f t="shared" si="3"/>
        <v>-5.4694781656217692E-4</v>
      </c>
      <c r="CO29" s="44">
        <f t="shared" si="4"/>
        <v>-5.7099121698828328E-3</v>
      </c>
      <c r="CP29" s="44">
        <f t="shared" si="5"/>
        <v>-5.7871602098977281E-3</v>
      </c>
      <c r="CQ29" s="44">
        <f t="shared" si="6"/>
        <v>-1.7036175642098032E-3</v>
      </c>
      <c r="CR29" s="44">
        <f t="shared" si="7"/>
        <v>-4.0478586288925601E-3</v>
      </c>
      <c r="CS29" s="66">
        <f t="shared" si="8"/>
        <v>2.4908459336238982E-4</v>
      </c>
      <c r="CT29" s="60" t="e">
        <f t="shared" si="9"/>
        <v>#DIV/0!</v>
      </c>
      <c r="CU29" s="66">
        <f t="shared" si="10"/>
        <v>6.1465470177407962E-5</v>
      </c>
      <c r="CV29" s="60" t="e">
        <f t="shared" si="11"/>
        <v>#DIV/0!</v>
      </c>
      <c r="CW29" s="66">
        <f t="shared" si="13"/>
        <v>-8.5688226669897345E-4</v>
      </c>
      <c r="CX29" s="66">
        <f t="shared" si="14"/>
        <v>-7.0501369583603137E-5</v>
      </c>
      <c r="CY29" s="60" t="e">
        <f t="shared" si="12"/>
        <v>#DIV/0!</v>
      </c>
    </row>
    <row r="30" spans="1:103" x14ac:dyDescent="0.25">
      <c r="A30" s="90" t="s">
        <v>193</v>
      </c>
      <c r="B30" s="73">
        <v>600.81269738000003</v>
      </c>
      <c r="C30" s="73">
        <v>4.8042916010000001</v>
      </c>
      <c r="D30" s="73">
        <v>405.01704430000001</v>
      </c>
      <c r="E30" s="73">
        <v>235.3897552</v>
      </c>
      <c r="F30" s="73">
        <v>224.32512664999999</v>
      </c>
      <c r="G30" s="73">
        <v>462.58401552999999</v>
      </c>
      <c r="H30" s="73">
        <v>149.67155295000001</v>
      </c>
      <c r="I30" s="73"/>
      <c r="J30" s="73"/>
      <c r="K30" s="73"/>
      <c r="L30" s="73"/>
      <c r="M30" s="73">
        <v>3.7707881109999999</v>
      </c>
      <c r="N30" s="73"/>
      <c r="O30" s="73">
        <v>6.5770223200000005E-2</v>
      </c>
      <c r="P30" s="73">
        <v>7.9713600000000002E-5</v>
      </c>
      <c r="Q30" s="73"/>
      <c r="R30" s="73"/>
      <c r="S30" s="90" t="s">
        <v>193</v>
      </c>
      <c r="T30" s="73">
        <v>0.46122475939747698</v>
      </c>
      <c r="U30" s="73">
        <v>2.64944165484548</v>
      </c>
      <c r="V30" s="73">
        <v>6.5586034520941902E-2</v>
      </c>
      <c r="W30" s="73">
        <v>3.1418346041601501</v>
      </c>
      <c r="X30" s="73">
        <v>3.1083259099740599</v>
      </c>
      <c r="Y30" s="73">
        <v>1.1476988874477001</v>
      </c>
      <c r="Z30" s="73">
        <v>0.224620137153282</v>
      </c>
      <c r="AA30" s="73">
        <v>4.5379374583395196</v>
      </c>
      <c r="AB30" s="73">
        <v>7.9794556848272193E-5</v>
      </c>
      <c r="AC30" s="73">
        <v>4523.32810556805</v>
      </c>
      <c r="AD30" s="73">
        <v>0</v>
      </c>
      <c r="AE30" s="73">
        <v>599.87454516553998</v>
      </c>
      <c r="AF30" s="73">
        <v>3.2528804979950099</v>
      </c>
      <c r="AG30" s="73">
        <v>30.715568761541999</v>
      </c>
      <c r="AH30" s="73">
        <v>0.69699347181831695</v>
      </c>
      <c r="AI30" s="73">
        <v>29.832860324886202</v>
      </c>
      <c r="AJ30" s="73">
        <v>0.26535120582350902</v>
      </c>
      <c r="AK30" s="73">
        <v>3.7602139726430601</v>
      </c>
      <c r="AL30" s="73">
        <v>3.7602139726430601</v>
      </c>
      <c r="AM30" s="73">
        <v>3.7688145184058199</v>
      </c>
      <c r="AN30" s="73">
        <v>0</v>
      </c>
      <c r="AO30" s="73">
        <v>0.95126768378026305</v>
      </c>
      <c r="AP30" s="73">
        <v>0.254719753490881</v>
      </c>
      <c r="AQ30" s="73">
        <v>7.9098617745797704</v>
      </c>
      <c r="AR30" s="73">
        <v>1.1521852298814399</v>
      </c>
      <c r="AS30" s="73">
        <v>6.5705858147235299</v>
      </c>
      <c r="AT30" s="73">
        <v>0.11602282415730999</v>
      </c>
      <c r="AU30" s="73">
        <v>4.80100365107445</v>
      </c>
      <c r="AV30" s="73">
        <v>0</v>
      </c>
      <c r="AW30" s="73">
        <v>191.58882487034001</v>
      </c>
      <c r="AX30" s="73">
        <v>364.19099545076199</v>
      </c>
      <c r="AY30" s="73">
        <v>40.465685888765599</v>
      </c>
      <c r="AZ30" s="73">
        <v>404.65668133952801</v>
      </c>
      <c r="BA30" s="73">
        <v>1.8861964161664901E-3</v>
      </c>
      <c r="BB30" s="73">
        <v>3.5020259033466101</v>
      </c>
      <c r="BC30" s="73">
        <v>0.60099594073976204</v>
      </c>
      <c r="BD30" s="73">
        <v>31.473096813340199</v>
      </c>
      <c r="BE30" s="73">
        <v>4.5319475679877703</v>
      </c>
      <c r="BF30" s="73">
        <v>2.6263638490880998</v>
      </c>
      <c r="BG30" s="73">
        <v>6.0504556512729</v>
      </c>
      <c r="BH30" s="73">
        <v>1.07760635779912</v>
      </c>
      <c r="BI30" s="73">
        <v>4.0305648908436398</v>
      </c>
      <c r="BJ30" s="73">
        <v>4.2577847826882103</v>
      </c>
      <c r="BK30" s="73">
        <v>235.128960868766</v>
      </c>
      <c r="BL30" s="73">
        <v>224.06885919600899</v>
      </c>
      <c r="BM30" s="73">
        <v>11.0601016727569</v>
      </c>
      <c r="BN30" s="73">
        <v>0.15988789519227001</v>
      </c>
      <c r="BO30" s="73">
        <v>1.55070934814838E-2</v>
      </c>
      <c r="BP30" s="73">
        <v>73.635982497506205</v>
      </c>
      <c r="BQ30" s="73">
        <v>11.5212815182129</v>
      </c>
      <c r="BR30" s="73">
        <v>15.807330516928699</v>
      </c>
      <c r="BS30" s="73">
        <v>2.37157689611269</v>
      </c>
      <c r="BT30" s="73">
        <v>1.4403987924183099</v>
      </c>
      <c r="BU30" s="73">
        <v>39.552530641489803</v>
      </c>
      <c r="BV30" s="73">
        <v>3.2515318410070599</v>
      </c>
      <c r="BW30" s="73">
        <v>5.9745419831676898</v>
      </c>
      <c r="BX30" s="73">
        <v>50.391390488709497</v>
      </c>
      <c r="BY30" s="73">
        <v>2.27118323699135E-2</v>
      </c>
      <c r="BZ30" s="73">
        <v>462.509143709385</v>
      </c>
      <c r="CA30" s="73">
        <v>4.51795078296617</v>
      </c>
      <c r="CB30" s="73">
        <v>3.9959659868383901</v>
      </c>
      <c r="CC30" s="73">
        <v>5.3194263244913396</v>
      </c>
      <c r="CD30" s="73">
        <v>22.719848504018401</v>
      </c>
      <c r="CE30" s="73">
        <v>8.4396987549397297E-4</v>
      </c>
      <c r="CF30" s="73">
        <v>10.067377448635</v>
      </c>
      <c r="CG30" s="73">
        <v>149.657279981481</v>
      </c>
      <c r="CH30" s="73">
        <v>4.0916581476509402</v>
      </c>
      <c r="CI30" s="73"/>
      <c r="CJ30" s="90"/>
      <c r="CK30" s="28">
        <f t="shared" si="0"/>
        <v>0</v>
      </c>
      <c r="CL30" s="44">
        <f t="shared" si="1"/>
        <v>-1.5614720170713824E-3</v>
      </c>
      <c r="CM30" s="44">
        <f t="shared" si="2"/>
        <v>-6.8437767700562974E-4</v>
      </c>
      <c r="CN30" s="44">
        <f t="shared" si="3"/>
        <v>-8.8974764283025667E-4</v>
      </c>
      <c r="CO30" s="44">
        <f t="shared" si="4"/>
        <v>-1.1079255807560971E-3</v>
      </c>
      <c r="CP30" s="44">
        <f t="shared" si="5"/>
        <v>-1.1423929981363085E-3</v>
      </c>
      <c r="CQ30" s="44">
        <f t="shared" si="6"/>
        <v>-1.6185561563169008E-4</v>
      </c>
      <c r="CR30" s="44">
        <f t="shared" si="7"/>
        <v>-9.5361932429318419E-5</v>
      </c>
      <c r="CS30" s="66" t="e">
        <f t="shared" si="8"/>
        <v>#DIV/0!</v>
      </c>
      <c r="CT30" s="60" t="e">
        <f t="shared" si="9"/>
        <v>#DIV/0!</v>
      </c>
      <c r="CU30" s="66">
        <f t="shared" si="10"/>
        <v>-5.2338994822399647E-4</v>
      </c>
      <c r="CV30" s="60" t="e">
        <f t="shared" si="11"/>
        <v>#DIV/0!</v>
      </c>
      <c r="CW30" s="66">
        <f t="shared" si="13"/>
        <v>-2.8004873648977248E-3</v>
      </c>
      <c r="CX30" s="66">
        <f t="shared" si="14"/>
        <v>1.0155964386527694E-3</v>
      </c>
      <c r="CY30" s="60" t="e">
        <f t="shared" si="12"/>
        <v>#DIV/0!</v>
      </c>
    </row>
    <row r="31" spans="1:103" x14ac:dyDescent="0.25">
      <c r="A31" s="90" t="s">
        <v>194</v>
      </c>
      <c r="B31" s="73">
        <v>4030.6796503</v>
      </c>
      <c r="C31" s="73">
        <v>477.13227074999998</v>
      </c>
      <c r="D31" s="73">
        <v>4744.7451021999996</v>
      </c>
      <c r="E31" s="73">
        <v>1746.4054375000001</v>
      </c>
      <c r="F31" s="73">
        <v>1273.7377641999999</v>
      </c>
      <c r="G31" s="73">
        <v>590.34234583</v>
      </c>
      <c r="H31" s="73">
        <v>6549.0704354999998</v>
      </c>
      <c r="I31" s="73"/>
      <c r="J31" s="73"/>
      <c r="K31" s="73">
        <v>4.9054419974999997</v>
      </c>
      <c r="L31" s="73"/>
      <c r="M31" s="73">
        <v>31.914392871</v>
      </c>
      <c r="N31" s="73"/>
      <c r="O31" s="73">
        <v>6.0782067302999998</v>
      </c>
      <c r="P31" s="73">
        <v>0.27053481410000002</v>
      </c>
      <c r="Q31" s="73"/>
      <c r="R31" s="73"/>
      <c r="S31" s="90" t="s">
        <v>194</v>
      </c>
      <c r="T31" s="73">
        <v>2.2824771717494801</v>
      </c>
      <c r="U31" s="73">
        <v>293.68668117476398</v>
      </c>
      <c r="V31" s="73">
        <v>6.0642946118385499</v>
      </c>
      <c r="W31" s="73">
        <v>13.348097381628101</v>
      </c>
      <c r="X31" s="73">
        <v>12.966928919830201</v>
      </c>
      <c r="Y31" s="73">
        <v>13.4991999536566</v>
      </c>
      <c r="Z31" s="73">
        <v>1.0794066530458</v>
      </c>
      <c r="AA31" s="73">
        <v>281.14524176252002</v>
      </c>
      <c r="AB31" s="73">
        <v>0.27000970829925602</v>
      </c>
      <c r="AC31" s="73">
        <v>8132.4460608892796</v>
      </c>
      <c r="AD31" s="73">
        <v>4.9055376667702699</v>
      </c>
      <c r="AE31" s="73">
        <v>4027.3212590596099</v>
      </c>
      <c r="AF31" s="73">
        <v>119.43117939525</v>
      </c>
      <c r="AG31" s="73">
        <v>335.47436132598699</v>
      </c>
      <c r="AH31" s="73">
        <v>24.546323362382299</v>
      </c>
      <c r="AI31" s="73">
        <v>46.466002657718803</v>
      </c>
      <c r="AJ31" s="73">
        <v>1.4815070192256801</v>
      </c>
      <c r="AK31" s="73">
        <v>171.256291862355</v>
      </c>
      <c r="AL31" s="73">
        <v>171.256291862355</v>
      </c>
      <c r="AM31" s="73">
        <v>31.891006797697301</v>
      </c>
      <c r="AN31" s="73">
        <v>0</v>
      </c>
      <c r="AO31" s="73">
        <v>171.95408440695201</v>
      </c>
      <c r="AP31" s="73">
        <v>1.5648667815156301</v>
      </c>
      <c r="AQ31" s="73">
        <v>197.82860251141699</v>
      </c>
      <c r="AR31" s="73">
        <v>42.114515083251902</v>
      </c>
      <c r="AS31" s="73">
        <v>152.59460049851299</v>
      </c>
      <c r="AT31" s="73">
        <v>1.2186881339344999</v>
      </c>
      <c r="AU31" s="73">
        <v>477.10049701494199</v>
      </c>
      <c r="AV31" s="73">
        <v>0</v>
      </c>
      <c r="AW31" s="73">
        <v>7240.5036573576499</v>
      </c>
      <c r="AX31" s="73">
        <v>4268.91855996296</v>
      </c>
      <c r="AY31" s="73">
        <v>474.32515871845197</v>
      </c>
      <c r="AZ31" s="73">
        <v>4743.2437186814104</v>
      </c>
      <c r="BA31" s="73">
        <v>7.35495192655303E-2</v>
      </c>
      <c r="BB31" s="73">
        <v>238.15146253694101</v>
      </c>
      <c r="BC31" s="73">
        <v>28.395237916191299</v>
      </c>
      <c r="BD31" s="73">
        <v>2920.2528752257699</v>
      </c>
      <c r="BE31" s="73">
        <v>6.3539114016435496</v>
      </c>
      <c r="BF31" s="73">
        <v>12.189801646852599</v>
      </c>
      <c r="BG31" s="73">
        <v>44.623175283982803</v>
      </c>
      <c r="BH31" s="73">
        <v>10.1073229608073</v>
      </c>
      <c r="BI31" s="73">
        <v>40.619756543593702</v>
      </c>
      <c r="BJ31" s="73">
        <v>5.31552305770047</v>
      </c>
      <c r="BK31" s="73">
        <v>1746.2260279693701</v>
      </c>
      <c r="BL31" s="73">
        <v>1273.5289968087</v>
      </c>
      <c r="BM31" s="73">
        <v>472.69703116067802</v>
      </c>
      <c r="BN31" s="73">
        <v>9.7380628625914303E-2</v>
      </c>
      <c r="BO31" s="73">
        <v>0.263593274251674</v>
      </c>
      <c r="BP31" s="73">
        <v>572.06786153871599</v>
      </c>
      <c r="BQ31" s="73">
        <v>4.2479765924194002</v>
      </c>
      <c r="BR31" s="73">
        <v>70.017014181230905</v>
      </c>
      <c r="BS31" s="73">
        <v>13.1943272750321</v>
      </c>
      <c r="BT31" s="73">
        <v>8.2566283834058005</v>
      </c>
      <c r="BU31" s="73">
        <v>176.724287592938</v>
      </c>
      <c r="BV31" s="73">
        <v>212.39262464031</v>
      </c>
      <c r="BW31" s="73">
        <v>72.585823027276703</v>
      </c>
      <c r="BX31" s="73">
        <v>202.818534620832</v>
      </c>
      <c r="BY31" s="73">
        <v>5.6508408831991304</v>
      </c>
      <c r="BZ31" s="73">
        <v>590.07215187729003</v>
      </c>
      <c r="CA31" s="73">
        <v>600.42322803410605</v>
      </c>
      <c r="CB31" s="73">
        <v>0.165593564300556</v>
      </c>
      <c r="CC31" s="73">
        <v>5.31051849579167</v>
      </c>
      <c r="CD31" s="73">
        <v>972.20972171400501</v>
      </c>
      <c r="CE31" s="73">
        <v>1.55106914039584E-2</v>
      </c>
      <c r="CF31" s="73">
        <v>418.07400269475198</v>
      </c>
      <c r="CG31" s="73">
        <v>6546.9738319086</v>
      </c>
      <c r="CH31" s="73">
        <v>450.22624153988102</v>
      </c>
      <c r="CI31" s="73"/>
      <c r="CJ31" s="90"/>
      <c r="CK31" s="28">
        <f t="shared" si="0"/>
        <v>0</v>
      </c>
      <c r="CL31" s="44">
        <f t="shared" si="1"/>
        <v>-8.3320718384061047E-4</v>
      </c>
      <c r="CM31" s="44">
        <f t="shared" si="2"/>
        <v>-6.6593137806497581E-5</v>
      </c>
      <c r="CN31" s="44">
        <f t="shared" si="3"/>
        <v>-3.1643080634468414E-4</v>
      </c>
      <c r="CO31" s="44">
        <f t="shared" si="4"/>
        <v>-1.027307444065275E-4</v>
      </c>
      <c r="CP31" s="44">
        <f t="shared" si="5"/>
        <v>-1.6390139098298981E-4</v>
      </c>
      <c r="CQ31" s="44">
        <f t="shared" si="6"/>
        <v>-4.576902785621638E-4</v>
      </c>
      <c r="CR31" s="44">
        <f t="shared" si="7"/>
        <v>-3.2013758472269806E-4</v>
      </c>
      <c r="CS31" s="66">
        <f t="shared" si="8"/>
        <v>1.9502680965146007E-5</v>
      </c>
      <c r="CT31" s="60" t="e">
        <f t="shared" si="9"/>
        <v>#DIV/0!</v>
      </c>
      <c r="CU31" s="66">
        <f t="shared" si="10"/>
        <v>-7.3277512742377288E-4</v>
      </c>
      <c r="CV31" s="60" t="e">
        <f t="shared" si="11"/>
        <v>#DIV/0!</v>
      </c>
      <c r="CW31" s="66">
        <f t="shared" si="13"/>
        <v>-2.2888524656618997E-3</v>
      </c>
      <c r="CX31" s="66">
        <f t="shared" si="14"/>
        <v>-1.9409915965562111E-3</v>
      </c>
      <c r="CY31" s="60" t="e">
        <f t="shared" si="12"/>
        <v>#DIV/0!</v>
      </c>
    </row>
    <row r="32" spans="1:103" x14ac:dyDescent="0.25">
      <c r="A32" s="90" t="s">
        <v>195</v>
      </c>
      <c r="B32" s="73">
        <v>1430.1195594999999</v>
      </c>
      <c r="C32" s="73">
        <v>27.453443773</v>
      </c>
      <c r="D32" s="73">
        <v>2600.2822795000002</v>
      </c>
      <c r="E32" s="73">
        <v>1782.9038055999999</v>
      </c>
      <c r="F32" s="73">
        <v>481.99976521000002</v>
      </c>
      <c r="G32" s="73">
        <v>305.42283142999997</v>
      </c>
      <c r="H32" s="73">
        <v>1504.1002668000001</v>
      </c>
      <c r="I32" s="73"/>
      <c r="J32" s="73"/>
      <c r="K32" s="73">
        <v>2.9514999999999998</v>
      </c>
      <c r="L32" s="73"/>
      <c r="M32" s="73">
        <v>5.5617380000000001</v>
      </c>
      <c r="N32" s="73"/>
      <c r="O32" s="73">
        <v>0.29877649029999997</v>
      </c>
      <c r="P32" s="73">
        <v>0.18011271979999999</v>
      </c>
      <c r="Q32" s="73"/>
      <c r="R32" s="73"/>
      <c r="S32" s="90" t="s">
        <v>195</v>
      </c>
      <c r="T32" s="73">
        <v>0.83797842089386299</v>
      </c>
      <c r="U32" s="73">
        <v>31.478776411880101</v>
      </c>
      <c r="V32" s="73">
        <v>0.29801647987629198</v>
      </c>
      <c r="W32" s="73">
        <v>18.061527263954801</v>
      </c>
      <c r="X32" s="73">
        <v>18.000611548067599</v>
      </c>
      <c r="Y32" s="73">
        <v>5.4597001151308504</v>
      </c>
      <c r="Z32" s="73">
        <v>0.40176367627224802</v>
      </c>
      <c r="AA32" s="73">
        <v>98.886260914817697</v>
      </c>
      <c r="AB32" s="73">
        <v>0.180077840053747</v>
      </c>
      <c r="AC32" s="73">
        <v>10029.928203458299</v>
      </c>
      <c r="AD32" s="73">
        <v>2.9515225727911001</v>
      </c>
      <c r="AE32" s="73">
        <v>1428.76841143052</v>
      </c>
      <c r="AF32" s="73">
        <v>32.431910135339699</v>
      </c>
      <c r="AG32" s="73">
        <v>181.724175575988</v>
      </c>
      <c r="AH32" s="73">
        <v>28.6168000373209</v>
      </c>
      <c r="AI32" s="73">
        <v>6.9771840699833403</v>
      </c>
      <c r="AJ32" s="73">
        <v>0.48210269851243198</v>
      </c>
      <c r="AK32" s="73">
        <v>66.232846701717904</v>
      </c>
      <c r="AL32" s="73">
        <v>66.232846701717904</v>
      </c>
      <c r="AM32" s="73">
        <v>5.5616998368579598</v>
      </c>
      <c r="AN32" s="73">
        <v>0</v>
      </c>
      <c r="AO32" s="73">
        <v>16.096201722887699</v>
      </c>
      <c r="AP32" s="73">
        <v>0.49503998705644398</v>
      </c>
      <c r="AQ32" s="73">
        <v>20.043525111946099</v>
      </c>
      <c r="AR32" s="73">
        <v>31.720395920827698</v>
      </c>
      <c r="AS32" s="73">
        <v>5.7556081116590301</v>
      </c>
      <c r="AT32" s="73">
        <v>0.44751463655557999</v>
      </c>
      <c r="AU32" s="73">
        <v>27.452707148927701</v>
      </c>
      <c r="AV32" s="73">
        <v>0</v>
      </c>
      <c r="AW32" s="73">
        <v>1733.18869027596</v>
      </c>
      <c r="AX32" s="73">
        <v>2339.5718121353402</v>
      </c>
      <c r="AY32" s="73">
        <v>259.95234094523101</v>
      </c>
      <c r="AZ32" s="73">
        <v>2599.5241530805702</v>
      </c>
      <c r="BA32" s="73">
        <v>1.07463401008339E-2</v>
      </c>
      <c r="BB32" s="73">
        <v>55.715863198506099</v>
      </c>
      <c r="BC32" s="73">
        <v>20.0117471585178</v>
      </c>
      <c r="BD32" s="73">
        <v>720.56465257640195</v>
      </c>
      <c r="BE32" s="73">
        <v>12.4743499050083</v>
      </c>
      <c r="BF32" s="73">
        <v>2.74198742733169</v>
      </c>
      <c r="BG32" s="73">
        <v>22.738334363112202</v>
      </c>
      <c r="BH32" s="73">
        <v>8.5027022255743994</v>
      </c>
      <c r="BI32" s="73">
        <v>9.3517400116073599</v>
      </c>
      <c r="BJ32" s="73">
        <v>3.3511466496089999</v>
      </c>
      <c r="BK32" s="73">
        <v>1782.8470847404301</v>
      </c>
      <c r="BL32" s="73">
        <v>481.79089063448998</v>
      </c>
      <c r="BM32" s="73">
        <v>1301.05619410594</v>
      </c>
      <c r="BN32" s="73">
        <v>0.971795568709796</v>
      </c>
      <c r="BO32" s="73">
        <v>0.33388190004794999</v>
      </c>
      <c r="BP32" s="73">
        <v>216.96812476693199</v>
      </c>
      <c r="BQ32" s="73">
        <v>1.0745433838742899</v>
      </c>
      <c r="BR32" s="73">
        <v>19.978487298511201</v>
      </c>
      <c r="BS32" s="73">
        <v>6.2288250597176997</v>
      </c>
      <c r="BT32" s="73">
        <v>3.0457840270793599</v>
      </c>
      <c r="BU32" s="73">
        <v>50.869155026703403</v>
      </c>
      <c r="BV32" s="73">
        <v>155.267245730139</v>
      </c>
      <c r="BW32" s="73">
        <v>50.490393973665697</v>
      </c>
      <c r="BX32" s="73">
        <v>51.251790440864703</v>
      </c>
      <c r="BY32" s="73">
        <v>1.40610144762248</v>
      </c>
      <c r="BZ32" s="73">
        <v>305.35843642917399</v>
      </c>
      <c r="CA32" s="73">
        <v>127.795001743425</v>
      </c>
      <c r="CB32" s="73">
        <v>7.0602404713482197E-3</v>
      </c>
      <c r="CC32" s="73">
        <v>0.361393238961909</v>
      </c>
      <c r="CD32" s="73">
        <v>121.372087323714</v>
      </c>
      <c r="CE32" s="73">
        <v>0</v>
      </c>
      <c r="CF32" s="73">
        <v>80.620934371838302</v>
      </c>
      <c r="CG32" s="73">
        <v>1503.9114362053999</v>
      </c>
      <c r="CH32" s="73">
        <v>32.258584077363999</v>
      </c>
      <c r="CI32" s="73"/>
      <c r="CJ32" s="90"/>
      <c r="CK32" s="28">
        <f t="shared" si="0"/>
        <v>0</v>
      </c>
      <c r="CL32" s="44">
        <f t="shared" si="1"/>
        <v>-9.4477979865704E-4</v>
      </c>
      <c r="CM32" s="44">
        <f t="shared" si="2"/>
        <v>-2.683175482064369E-5</v>
      </c>
      <c r="CN32" s="44">
        <f t="shared" si="3"/>
        <v>-2.9155543050341637E-4</v>
      </c>
      <c r="CO32" s="44">
        <f t="shared" si="4"/>
        <v>-3.181375203288774E-5</v>
      </c>
      <c r="CP32" s="44">
        <f t="shared" si="5"/>
        <v>-4.3334995281384451E-4</v>
      </c>
      <c r="CQ32" s="44">
        <f t="shared" si="6"/>
        <v>-2.1083885747664178E-4</v>
      </c>
      <c r="CR32" s="44">
        <f t="shared" si="7"/>
        <v>-1.2554388744436361E-4</v>
      </c>
      <c r="CS32" s="66">
        <f t="shared" si="8"/>
        <v>7.647904828153436E-6</v>
      </c>
      <c r="CT32" s="60" t="e">
        <f t="shared" si="9"/>
        <v>#DIV/0!</v>
      </c>
      <c r="CU32" s="66">
        <f t="shared" si="10"/>
        <v>-6.8617295601310076E-6</v>
      </c>
      <c r="CV32" s="60" t="e">
        <f t="shared" si="11"/>
        <v>#DIV/0!</v>
      </c>
      <c r="CW32" s="66">
        <f t="shared" si="13"/>
        <v>-2.5437423906575383E-3</v>
      </c>
      <c r="CX32" s="66">
        <f t="shared" si="14"/>
        <v>-1.936550971620579E-4</v>
      </c>
      <c r="CY32" s="60" t="e">
        <f t="shared" si="12"/>
        <v>#DIV/0!</v>
      </c>
    </row>
    <row r="33" spans="1:103" x14ac:dyDescent="0.25">
      <c r="A33" s="90" t="s">
        <v>196</v>
      </c>
      <c r="B33" s="73">
        <v>23836.183206999998</v>
      </c>
      <c r="C33" s="73">
        <v>1965.5982993</v>
      </c>
      <c r="D33" s="73">
        <v>11517.847189</v>
      </c>
      <c r="E33" s="73">
        <v>2170.8024553999999</v>
      </c>
      <c r="F33" s="73">
        <v>1563.5352648</v>
      </c>
      <c r="G33" s="73">
        <v>5545.1223307999999</v>
      </c>
      <c r="H33" s="73">
        <v>5512.3669473999998</v>
      </c>
      <c r="I33" s="73"/>
      <c r="J33" s="73"/>
      <c r="K33" s="73">
        <v>6.2355901195000003</v>
      </c>
      <c r="L33" s="73"/>
      <c r="M33" s="73">
        <v>130.68522522000001</v>
      </c>
      <c r="N33" s="73"/>
      <c r="O33" s="73">
        <v>5.0790480826</v>
      </c>
      <c r="P33" s="73">
        <v>0.1149570736</v>
      </c>
      <c r="Q33" s="73"/>
      <c r="R33" s="73"/>
      <c r="S33" s="90" t="s">
        <v>196</v>
      </c>
      <c r="T33" s="73">
        <v>6.0395927406309404</v>
      </c>
      <c r="U33" s="73">
        <v>195.22232064225699</v>
      </c>
      <c r="V33" s="73">
        <v>5.0788441082324098</v>
      </c>
      <c r="W33" s="73">
        <v>28.520389773774198</v>
      </c>
      <c r="X33" s="73">
        <v>24.269862928659499</v>
      </c>
      <c r="Y33" s="73">
        <v>30.524595837133202</v>
      </c>
      <c r="Z33" s="73">
        <v>23.556797939915199</v>
      </c>
      <c r="AA33" s="73">
        <v>151.387727807793</v>
      </c>
      <c r="AB33" s="73">
        <v>0.11494620376977201</v>
      </c>
      <c r="AC33" s="73">
        <v>41602.851547636201</v>
      </c>
      <c r="AD33" s="73">
        <v>6.2362482490579696</v>
      </c>
      <c r="AE33" s="73">
        <v>23828.250668360699</v>
      </c>
      <c r="AF33" s="73">
        <v>208.00703371333299</v>
      </c>
      <c r="AG33" s="73">
        <v>781.506361891202</v>
      </c>
      <c r="AH33" s="73">
        <v>35.4112154265149</v>
      </c>
      <c r="AI33" s="73">
        <v>100.83500379230701</v>
      </c>
      <c r="AJ33" s="73">
        <v>3.5728466777827399</v>
      </c>
      <c r="AK33" s="73">
        <v>153.61982930744799</v>
      </c>
      <c r="AL33" s="73">
        <v>153.61982930744799</v>
      </c>
      <c r="AM33" s="73">
        <v>130.641691816692</v>
      </c>
      <c r="AN33" s="73">
        <v>0</v>
      </c>
      <c r="AO33" s="73">
        <v>286.59136284305902</v>
      </c>
      <c r="AP33" s="73">
        <v>3.9940321024937702</v>
      </c>
      <c r="AQ33" s="73">
        <v>234.59662481171901</v>
      </c>
      <c r="AR33" s="73">
        <v>130.009522850461</v>
      </c>
      <c r="AS33" s="73">
        <v>69.472348343947999</v>
      </c>
      <c r="AT33" s="73">
        <v>3.41862754693999</v>
      </c>
      <c r="AU33" s="73">
        <v>1965.5106949737201</v>
      </c>
      <c r="AV33" s="73">
        <v>0</v>
      </c>
      <c r="AW33" s="73">
        <v>6605.0704121609097</v>
      </c>
      <c r="AX33" s="73">
        <v>10362.650243461199</v>
      </c>
      <c r="AY33" s="73">
        <v>1151.4055725210401</v>
      </c>
      <c r="AZ33" s="73">
        <v>11514.055815982199</v>
      </c>
      <c r="BA33" s="73">
        <v>4.7671158317877202E-2</v>
      </c>
      <c r="BB33" s="73">
        <v>210.02140724186799</v>
      </c>
      <c r="BC33" s="73">
        <v>13.9912805241268</v>
      </c>
      <c r="BD33" s="73">
        <v>2166.8738158615101</v>
      </c>
      <c r="BE33" s="73">
        <v>44.017262077426203</v>
      </c>
      <c r="BF33" s="73">
        <v>72.544346846232997</v>
      </c>
      <c r="BG33" s="73">
        <v>87.795806666997294</v>
      </c>
      <c r="BH33" s="73">
        <v>21.547530183259202</v>
      </c>
      <c r="BI33" s="73">
        <v>9.9230060719395698</v>
      </c>
      <c r="BJ33" s="73">
        <v>33.840094646902301</v>
      </c>
      <c r="BK33" s="73">
        <v>2173.39571989147</v>
      </c>
      <c r="BL33" s="73">
        <v>1563.3597310804901</v>
      </c>
      <c r="BM33" s="73">
        <v>610.03598881097696</v>
      </c>
      <c r="BN33" s="73">
        <v>2.05271515218781</v>
      </c>
      <c r="BO33" s="73">
        <v>0.46481351669808102</v>
      </c>
      <c r="BP33" s="73">
        <v>384.66478905735897</v>
      </c>
      <c r="BQ33" s="73">
        <v>61.522822390409601</v>
      </c>
      <c r="BR33" s="73">
        <v>125.66415266400899</v>
      </c>
      <c r="BS33" s="73">
        <v>20.397286910608099</v>
      </c>
      <c r="BT33" s="73">
        <v>18.539722988585499</v>
      </c>
      <c r="BU33" s="73">
        <v>318.12928942817598</v>
      </c>
      <c r="BV33" s="73">
        <v>199.49377190171199</v>
      </c>
      <c r="BW33" s="73">
        <v>44.826913893637801</v>
      </c>
      <c r="BX33" s="73">
        <v>297.04163237553502</v>
      </c>
      <c r="BY33" s="73">
        <v>6.3962656864082703</v>
      </c>
      <c r="BZ33" s="73">
        <v>5544.1461309353999</v>
      </c>
      <c r="CA33" s="73">
        <v>382.43280361251198</v>
      </c>
      <c r="CB33" s="73">
        <v>4.4882735866505401</v>
      </c>
      <c r="CC33" s="73">
        <v>67.982484713537502</v>
      </c>
      <c r="CD33" s="73">
        <v>756.33068103305004</v>
      </c>
      <c r="CE33" s="73">
        <v>0.18504225339208599</v>
      </c>
      <c r="CF33" s="73">
        <v>285.80757394966099</v>
      </c>
      <c r="CG33" s="73">
        <v>5511.24376630191</v>
      </c>
      <c r="CH33" s="73">
        <v>323.93616585151801</v>
      </c>
      <c r="CI33" s="73"/>
      <c r="CJ33" s="90"/>
      <c r="CK33" s="28">
        <f t="shared" si="0"/>
        <v>0</v>
      </c>
      <c r="CL33" s="44">
        <f t="shared" si="1"/>
        <v>-3.3279399517997294E-4</v>
      </c>
      <c r="CM33" s="44">
        <f t="shared" si="2"/>
        <v>-4.4568784125990502E-5</v>
      </c>
      <c r="CN33" s="44">
        <f t="shared" si="3"/>
        <v>-3.2917375578845698E-4</v>
      </c>
      <c r="CO33" s="44">
        <f t="shared" si="4"/>
        <v>1.1946109997338584E-3</v>
      </c>
      <c r="CP33" s="44">
        <f t="shared" si="5"/>
        <v>-1.1226719566983285E-4</v>
      </c>
      <c r="CQ33" s="44">
        <f t="shared" si="6"/>
        <v>-1.7604658767899736E-4</v>
      </c>
      <c r="CR33" s="44">
        <f t="shared" si="7"/>
        <v>-2.0375659109914872E-4</v>
      </c>
      <c r="CS33" s="66">
        <f t="shared" si="8"/>
        <v>1.0554406966410121E-4</v>
      </c>
      <c r="CT33" s="60" t="e">
        <f t="shared" si="9"/>
        <v>#DIV/0!</v>
      </c>
      <c r="CU33" s="66">
        <f t="shared" si="10"/>
        <v>-3.331164883766952E-4</v>
      </c>
      <c r="CV33" s="60" t="e">
        <f t="shared" si="11"/>
        <v>#DIV/0!</v>
      </c>
      <c r="CW33" s="66">
        <f t="shared" si="13"/>
        <v>-4.0159959951728743E-5</v>
      </c>
      <c r="CX33" s="66">
        <f t="shared" si="14"/>
        <v>-9.4555557892995532E-5</v>
      </c>
      <c r="CY33" s="60" t="e">
        <f t="shared" si="12"/>
        <v>#DIV/0!</v>
      </c>
    </row>
    <row r="34" spans="1:103" x14ac:dyDescent="0.25">
      <c r="A34" s="90" t="s">
        <v>197</v>
      </c>
      <c r="B34" s="73">
        <v>24002.966462</v>
      </c>
      <c r="C34" s="73">
        <v>1160.4507103000001</v>
      </c>
      <c r="D34" s="73">
        <v>25168.855757000001</v>
      </c>
      <c r="E34" s="73">
        <v>10864.381386999999</v>
      </c>
      <c r="F34" s="73">
        <v>7586.7836786999997</v>
      </c>
      <c r="G34" s="73">
        <v>9838.8604171000006</v>
      </c>
      <c r="H34" s="73">
        <v>39719.339783000003</v>
      </c>
      <c r="I34" s="73"/>
      <c r="J34" s="73"/>
      <c r="K34" s="73">
        <v>75.934561416999998</v>
      </c>
      <c r="L34" s="73"/>
      <c r="M34" s="73">
        <v>539.72628772999997</v>
      </c>
      <c r="N34" s="73"/>
      <c r="O34" s="73">
        <v>69.809561818000006</v>
      </c>
      <c r="P34" s="73">
        <v>1.9256980711</v>
      </c>
      <c r="Q34" s="73"/>
      <c r="R34" s="73"/>
      <c r="S34" s="90" t="s">
        <v>197</v>
      </c>
      <c r="T34" s="73">
        <v>29.640126982436801</v>
      </c>
      <c r="U34" s="73">
        <v>1278.5433133265101</v>
      </c>
      <c r="V34" s="73">
        <v>69.807624273183507</v>
      </c>
      <c r="W34" s="73">
        <v>198.086224332396</v>
      </c>
      <c r="X34" s="73">
        <v>189.23610273025901</v>
      </c>
      <c r="Y34" s="73">
        <v>203.128524781317</v>
      </c>
      <c r="Z34" s="73">
        <v>1668.3924412379599</v>
      </c>
      <c r="AA34" s="73">
        <v>1053.97962036127</v>
      </c>
      <c r="AB34" s="73">
        <v>1.92160878675449</v>
      </c>
      <c r="AC34" s="73">
        <v>44116.076648957198</v>
      </c>
      <c r="AD34" s="73">
        <v>75.938226118481495</v>
      </c>
      <c r="AE34" s="73">
        <v>23992.7116572341</v>
      </c>
      <c r="AF34" s="73">
        <v>1131.2236208975901</v>
      </c>
      <c r="AG34" s="73">
        <v>891.42857828847502</v>
      </c>
      <c r="AH34" s="73">
        <v>153.483138870473</v>
      </c>
      <c r="AI34" s="73">
        <v>590.12951029583303</v>
      </c>
      <c r="AJ34" s="73">
        <v>18.073559737628401</v>
      </c>
      <c r="AK34" s="73">
        <v>311.22482856179897</v>
      </c>
      <c r="AL34" s="73">
        <v>311.22482856179897</v>
      </c>
      <c r="AM34" s="73">
        <v>539.36909443781406</v>
      </c>
      <c r="AN34" s="73">
        <v>0</v>
      </c>
      <c r="AO34" s="73">
        <v>701.67165616444902</v>
      </c>
      <c r="AP34" s="73">
        <v>42.013894915693797</v>
      </c>
      <c r="AQ34" s="73">
        <v>2603.3097331471499</v>
      </c>
      <c r="AR34" s="73">
        <v>683.00377892372899</v>
      </c>
      <c r="AS34" s="73">
        <v>2183.4333019830301</v>
      </c>
      <c r="AT34" s="73">
        <v>51.520812244665699</v>
      </c>
      <c r="AU34" s="73">
        <v>1160.0776741153099</v>
      </c>
      <c r="AV34" s="73">
        <v>0</v>
      </c>
      <c r="AW34" s="73">
        <v>42814.246502536902</v>
      </c>
      <c r="AX34" s="73">
        <v>22644.045880306599</v>
      </c>
      <c r="AY34" s="73">
        <v>2516.0063864748599</v>
      </c>
      <c r="AZ34" s="73">
        <v>25160.052266781498</v>
      </c>
      <c r="BA34" s="73">
        <v>0.38195620880958803</v>
      </c>
      <c r="BB34" s="73">
        <v>866.15236470290404</v>
      </c>
      <c r="BC34" s="73">
        <v>64.140830473184593</v>
      </c>
      <c r="BD34" s="73">
        <v>12996.303008319401</v>
      </c>
      <c r="BE34" s="73">
        <v>122.83734373573201</v>
      </c>
      <c r="BF34" s="73">
        <v>167.424068530895</v>
      </c>
      <c r="BG34" s="73">
        <v>272.41445789116801</v>
      </c>
      <c r="BH34" s="73">
        <v>108.22249390997401</v>
      </c>
      <c r="BI34" s="73">
        <v>35.872048486066198</v>
      </c>
      <c r="BJ34" s="73">
        <v>168.54986272281801</v>
      </c>
      <c r="BK34" s="73">
        <v>10857.511739261899</v>
      </c>
      <c r="BL34" s="73">
        <v>7581.4058545669504</v>
      </c>
      <c r="BM34" s="73">
        <v>3276.10588469496</v>
      </c>
      <c r="BN34" s="73">
        <v>11.7931176106857</v>
      </c>
      <c r="BO34" s="73">
        <v>7.5056874024376299</v>
      </c>
      <c r="BP34" s="73">
        <v>2744.9410196508902</v>
      </c>
      <c r="BQ34" s="73">
        <v>262.20296400194002</v>
      </c>
      <c r="BR34" s="73">
        <v>628.90566760374099</v>
      </c>
      <c r="BS34" s="73">
        <v>45.125245627853097</v>
      </c>
      <c r="BT34" s="73">
        <v>36.496859021147799</v>
      </c>
      <c r="BU34" s="73">
        <v>1569.15555300407</v>
      </c>
      <c r="BV34" s="73">
        <v>768.73269115920596</v>
      </c>
      <c r="BW34" s="73">
        <v>338.60043198575801</v>
      </c>
      <c r="BX34" s="73">
        <v>950.31935914184999</v>
      </c>
      <c r="BY34" s="73">
        <v>46.898843766728902</v>
      </c>
      <c r="BZ34" s="73">
        <v>9834.9343067391892</v>
      </c>
      <c r="CA34" s="73">
        <v>4585.0809888760004</v>
      </c>
      <c r="CB34" s="73">
        <v>37.7008547572214</v>
      </c>
      <c r="CC34" s="73">
        <v>3383.45829862353</v>
      </c>
      <c r="CD34" s="73">
        <v>4023.2620391692399</v>
      </c>
      <c r="CE34" s="73">
        <v>9.3531204389467693</v>
      </c>
      <c r="CF34" s="73">
        <v>2790.5968512928198</v>
      </c>
      <c r="CG34" s="73">
        <v>39698.369300826103</v>
      </c>
      <c r="CH34" s="73">
        <v>2714.8023318298001</v>
      </c>
      <c r="CI34" s="73"/>
      <c r="CJ34" s="90"/>
      <c r="CK34" s="28">
        <f t="shared" si="0"/>
        <v>0</v>
      </c>
      <c r="CL34" s="44">
        <f t="shared" si="1"/>
        <v>-4.2723072509120725E-4</v>
      </c>
      <c r="CM34" s="44">
        <f t="shared" si="2"/>
        <v>-3.2145801745745719E-4</v>
      </c>
      <c r="CN34" s="44">
        <f t="shared" si="3"/>
        <v>-3.4977713343421507E-4</v>
      </c>
      <c r="CO34" s="44">
        <f t="shared" si="4"/>
        <v>-6.3230914797596997E-4</v>
      </c>
      <c r="CP34" s="44">
        <f t="shared" si="5"/>
        <v>-7.0884110590203496E-4</v>
      </c>
      <c r="CQ34" s="44">
        <f t="shared" si="6"/>
        <v>-3.9904116883169021E-4</v>
      </c>
      <c r="CR34" s="44">
        <f t="shared" si="7"/>
        <v>-5.279665344003297E-4</v>
      </c>
      <c r="CS34" s="66">
        <f t="shared" si="8"/>
        <v>4.8261310964482677E-5</v>
      </c>
      <c r="CT34" s="60" t="e">
        <f t="shared" si="9"/>
        <v>#DIV/0!</v>
      </c>
      <c r="CU34" s="66">
        <f t="shared" si="10"/>
        <v>-6.6180451148341844E-4</v>
      </c>
      <c r="CV34" s="60" t="e">
        <f t="shared" si="11"/>
        <v>#DIV/0!</v>
      </c>
      <c r="CW34" s="66">
        <f t="shared" si="13"/>
        <v>-2.7754719640708887E-5</v>
      </c>
      <c r="CX34" s="66">
        <f t="shared" si="14"/>
        <v>-2.1235334899484784E-3</v>
      </c>
      <c r="CY34" s="60" t="e">
        <f t="shared" si="12"/>
        <v>#DIV/0!</v>
      </c>
    </row>
    <row r="35" spans="1:103" x14ac:dyDescent="0.25">
      <c r="A35" s="90" t="s">
        <v>198</v>
      </c>
      <c r="B35" s="73">
        <v>6593.8789660000002</v>
      </c>
      <c r="C35" s="73">
        <v>133.04379362</v>
      </c>
      <c r="D35" s="73">
        <v>3803.2420877</v>
      </c>
      <c r="E35" s="73">
        <v>3336.4316368</v>
      </c>
      <c r="F35" s="73">
        <v>2707.9222826</v>
      </c>
      <c r="G35" s="73">
        <v>2362.2949858000002</v>
      </c>
      <c r="H35" s="73">
        <v>2570.8388242999999</v>
      </c>
      <c r="I35" s="73"/>
      <c r="J35" s="73"/>
      <c r="K35" s="73">
        <v>0.110985</v>
      </c>
      <c r="L35" s="73"/>
      <c r="M35" s="73">
        <v>15.44806769</v>
      </c>
      <c r="N35" s="73"/>
      <c r="O35" s="73">
        <v>7.7604487893999998</v>
      </c>
      <c r="P35" s="73">
        <v>4.3499999999999997E-2</v>
      </c>
      <c r="Q35" s="73"/>
      <c r="R35" s="73"/>
      <c r="S35" s="90" t="s">
        <v>198</v>
      </c>
      <c r="T35" s="73">
        <v>8.6197618138306797</v>
      </c>
      <c r="U35" s="73">
        <v>20.184231774974698</v>
      </c>
      <c r="V35" s="73">
        <v>7.76018785347072</v>
      </c>
      <c r="W35" s="73">
        <v>35.024564748663103</v>
      </c>
      <c r="X35" s="73">
        <v>34.399171180086398</v>
      </c>
      <c r="Y35" s="73">
        <v>53.467432149671502</v>
      </c>
      <c r="Z35" s="73">
        <v>4.13264734107773</v>
      </c>
      <c r="AA35" s="73">
        <v>101.741379285859</v>
      </c>
      <c r="AB35" s="73">
        <v>4.3499727624243999E-2</v>
      </c>
      <c r="AC35" s="73">
        <v>11833.5978109882</v>
      </c>
      <c r="AD35" s="73">
        <v>0.11098524745779501</v>
      </c>
      <c r="AE35" s="73">
        <v>6592.89112688154</v>
      </c>
      <c r="AF35" s="73">
        <v>47.434144549837001</v>
      </c>
      <c r="AG35" s="73">
        <v>117.92024912786199</v>
      </c>
      <c r="AH35" s="73">
        <v>13.3921579359943</v>
      </c>
      <c r="AI35" s="73">
        <v>421.55444992152701</v>
      </c>
      <c r="AJ35" s="73">
        <v>4.9591186765654101</v>
      </c>
      <c r="AK35" s="73">
        <v>49.231102487530997</v>
      </c>
      <c r="AL35" s="73">
        <v>49.231102487530997</v>
      </c>
      <c r="AM35" s="73">
        <v>15.444775170940799</v>
      </c>
      <c r="AN35" s="73">
        <v>0</v>
      </c>
      <c r="AO35" s="73">
        <v>22.827170677065801</v>
      </c>
      <c r="AP35" s="73">
        <v>4.7442078787123103</v>
      </c>
      <c r="AQ35" s="73">
        <v>153.55672046515701</v>
      </c>
      <c r="AR35" s="73">
        <v>14.0185897023319</v>
      </c>
      <c r="AS35" s="73">
        <v>19.850720795685501</v>
      </c>
      <c r="AT35" s="73">
        <v>2.5134072926895201</v>
      </c>
      <c r="AU35" s="73">
        <v>133.025576945165</v>
      </c>
      <c r="AV35" s="73">
        <v>0</v>
      </c>
      <c r="AW35" s="73">
        <v>2775.9485461069098</v>
      </c>
      <c r="AX35" s="73">
        <v>3422.3703114579598</v>
      </c>
      <c r="AY35" s="73">
        <v>380.26254145515998</v>
      </c>
      <c r="AZ35" s="73">
        <v>3802.6328529131201</v>
      </c>
      <c r="BA35" s="73">
        <v>3.9370019562709399E-2</v>
      </c>
      <c r="BB35" s="73">
        <v>109.18957998743301</v>
      </c>
      <c r="BC35" s="73">
        <v>32.680471072603602</v>
      </c>
      <c r="BD35" s="73">
        <v>788.92656868263305</v>
      </c>
      <c r="BE35" s="73">
        <v>38.860160711927499</v>
      </c>
      <c r="BF35" s="73">
        <v>18.836345435881299</v>
      </c>
      <c r="BG35" s="73">
        <v>76.344004442313107</v>
      </c>
      <c r="BH35" s="73">
        <v>56.465030008322501</v>
      </c>
      <c r="BI35" s="73">
        <v>9.4157335240331292</v>
      </c>
      <c r="BJ35" s="73">
        <v>18.577017593131401</v>
      </c>
      <c r="BK35" s="73">
        <v>3336.1361897971101</v>
      </c>
      <c r="BL35" s="73">
        <v>2707.7195894096499</v>
      </c>
      <c r="BM35" s="73">
        <v>628.41660038746204</v>
      </c>
      <c r="BN35" s="73">
        <v>2.34780692030842</v>
      </c>
      <c r="BO35" s="73">
        <v>4.3182459691242601</v>
      </c>
      <c r="BP35" s="73">
        <v>1613.7768262515301</v>
      </c>
      <c r="BQ35" s="73">
        <v>9.2552664653846595</v>
      </c>
      <c r="BR35" s="73">
        <v>144.44220816426599</v>
      </c>
      <c r="BS35" s="73">
        <v>21.644548894988301</v>
      </c>
      <c r="BT35" s="73">
        <v>10.920154599117</v>
      </c>
      <c r="BU35" s="73">
        <v>362.365371445736</v>
      </c>
      <c r="BV35" s="73">
        <v>107.27836773154699</v>
      </c>
      <c r="BW35" s="73">
        <v>148.21422389710901</v>
      </c>
      <c r="BX35" s="73">
        <v>134.97174186632199</v>
      </c>
      <c r="BY35" s="73">
        <v>4.2844321475465197</v>
      </c>
      <c r="BZ35" s="73">
        <v>2362.2356879498602</v>
      </c>
      <c r="CA35" s="73">
        <v>163.89033225103299</v>
      </c>
      <c r="CB35" s="73">
        <v>41.3549753688607</v>
      </c>
      <c r="CC35" s="73">
        <v>3.67868677796017</v>
      </c>
      <c r="CD35" s="73">
        <v>302.94199461106598</v>
      </c>
      <c r="CE35" s="73">
        <v>0</v>
      </c>
      <c r="CF35" s="73">
        <v>179.71908527535101</v>
      </c>
      <c r="CG35" s="73">
        <v>2569.83558899232</v>
      </c>
      <c r="CH35" s="73">
        <v>70.229061713727106</v>
      </c>
      <c r="CI35" s="73"/>
      <c r="CJ35" s="90"/>
      <c r="CK35" s="28">
        <f t="shared" ref="CK35:CK51" si="15">AN35/AZ35</f>
        <v>0</v>
      </c>
      <c r="CL35" s="44">
        <f t="shared" ref="CL35:CL51" si="16">+(AE35-B35)/B35</f>
        <v>-1.4981153332565053E-4</v>
      </c>
      <c r="CM35" s="44">
        <f t="shared" ref="CM35:CM51" si="17">+(AU35-C35)/C35</f>
        <v>-1.3692239479455378E-4</v>
      </c>
      <c r="CN35" s="44">
        <f t="shared" ref="CN35:CN51" si="18">+(AZ35-D35)/D35</f>
        <v>-1.6018827432787936E-4</v>
      </c>
      <c r="CO35" s="44">
        <f t="shared" ref="CO35:CO51" si="19">+(BK35-E35)/E35</f>
        <v>-8.8551792769011299E-5</v>
      </c>
      <c r="CP35" s="44">
        <f t="shared" ref="CP35:CP51" si="20">+(BL35-F35)/F35</f>
        <v>-7.4851923060188905E-5</v>
      </c>
      <c r="CQ35" s="44">
        <f t="shared" ref="CQ35:CQ51" si="21">+(BZ35-G35)/G35</f>
        <v>-2.5101797403119093E-5</v>
      </c>
      <c r="CR35" s="44">
        <f t="shared" ref="CR35:CR51" si="22">+(CG35-H35)/H35</f>
        <v>-3.9023656333379088E-4</v>
      </c>
      <c r="CS35" s="66">
        <f t="shared" ref="CS35:CS51" si="23">+(AD35-K35)/K35</f>
        <v>2.2296508087140042E-6</v>
      </c>
      <c r="CT35" s="60" t="e">
        <f t="shared" ref="CT35:CT51" si="24">+(AL35-L35)/L35</f>
        <v>#DIV/0!</v>
      </c>
      <c r="CU35" s="66">
        <f t="shared" ref="CU35:CU51" si="25">+(AM35-M35)/M35</f>
        <v>-2.1313468618035469E-4</v>
      </c>
      <c r="CV35" s="60" t="e">
        <f t="shared" ref="CV35:CV51" si="26">+(AS35-N35)/N35</f>
        <v>#DIV/0!</v>
      </c>
      <c r="CW35" s="66">
        <f t="shared" si="13"/>
        <v>-3.3623819493042002E-5</v>
      </c>
      <c r="CX35" s="66">
        <f t="shared" si="14"/>
        <v>-6.2615116321450781E-6</v>
      </c>
      <c r="CY35" s="60" t="e">
        <f t="shared" ref="CY35:CY51" si="27">+(AT35-Q35)/Q35</f>
        <v>#DIV/0!</v>
      </c>
    </row>
    <row r="36" spans="1:103" x14ac:dyDescent="0.25">
      <c r="A36" s="90" t="s">
        <v>199</v>
      </c>
      <c r="B36" s="73">
        <v>147694.22102999999</v>
      </c>
      <c r="C36" s="73">
        <v>2995.5105526000002</v>
      </c>
      <c r="D36" s="73">
        <v>34960.573482</v>
      </c>
      <c r="E36" s="73">
        <v>13251.693004999999</v>
      </c>
      <c r="F36" s="73">
        <v>10589.579978</v>
      </c>
      <c r="G36" s="73">
        <v>28499.451182000001</v>
      </c>
      <c r="H36" s="73">
        <v>27743.460491999998</v>
      </c>
      <c r="I36" s="73"/>
      <c r="J36" s="73"/>
      <c r="K36" s="73">
        <v>7.4447705525999996</v>
      </c>
      <c r="L36" s="73"/>
      <c r="M36" s="73">
        <v>932.88673132999998</v>
      </c>
      <c r="N36" s="73"/>
      <c r="O36" s="73">
        <v>10.363441623</v>
      </c>
      <c r="P36" s="73">
        <v>4.3851112321999999</v>
      </c>
      <c r="Q36" s="73"/>
      <c r="R36" s="73"/>
      <c r="S36" s="90" t="s">
        <v>199</v>
      </c>
      <c r="T36" s="73">
        <v>54.698952977336802</v>
      </c>
      <c r="U36" s="73">
        <v>725.97431906286795</v>
      </c>
      <c r="V36" s="73">
        <v>10.3612876481978</v>
      </c>
      <c r="W36" s="73">
        <v>195.459518735084</v>
      </c>
      <c r="X36" s="73">
        <v>132.744854051955</v>
      </c>
      <c r="Y36" s="73">
        <v>230.66695841032401</v>
      </c>
      <c r="Z36" s="73">
        <v>26.153455835830002</v>
      </c>
      <c r="AA36" s="73">
        <v>765.720469823744</v>
      </c>
      <c r="AB36" s="73">
        <v>4.3850499988271698</v>
      </c>
      <c r="AC36" s="73">
        <v>31339.288208099199</v>
      </c>
      <c r="AD36" s="73">
        <v>7.4448257973740803</v>
      </c>
      <c r="AE36" s="73">
        <v>147691.134316062</v>
      </c>
      <c r="AF36" s="73">
        <v>631.78828834831597</v>
      </c>
      <c r="AG36" s="73">
        <v>572.22827143012296</v>
      </c>
      <c r="AH36" s="73">
        <v>98.812088117297094</v>
      </c>
      <c r="AI36" s="73">
        <v>647.21392960805304</v>
      </c>
      <c r="AJ36" s="73">
        <v>37.911346154938599</v>
      </c>
      <c r="AK36" s="73">
        <v>384.62436378778699</v>
      </c>
      <c r="AL36" s="73">
        <v>384.62436378778699</v>
      </c>
      <c r="AM36" s="73">
        <v>932.87114096001301</v>
      </c>
      <c r="AN36" s="73">
        <v>0</v>
      </c>
      <c r="AO36" s="73">
        <v>879.01758755231799</v>
      </c>
      <c r="AP36" s="73">
        <v>26.865512500804201</v>
      </c>
      <c r="AQ36" s="73">
        <v>2767.6765665790899</v>
      </c>
      <c r="AR36" s="73">
        <v>593.80649735187501</v>
      </c>
      <c r="AS36" s="73">
        <v>269.17304223243798</v>
      </c>
      <c r="AT36" s="73">
        <v>23.5319175060711</v>
      </c>
      <c r="AU36" s="73">
        <v>2995.3949365828298</v>
      </c>
      <c r="AV36" s="73">
        <v>0</v>
      </c>
      <c r="AW36" s="73">
        <v>29761.273162651501</v>
      </c>
      <c r="AX36" s="73">
        <v>31462.258276025899</v>
      </c>
      <c r="AY36" s="73">
        <v>3495.8164292542301</v>
      </c>
      <c r="AZ36" s="73">
        <v>34958.074705280102</v>
      </c>
      <c r="BA36" s="73">
        <v>1.34149141593194</v>
      </c>
      <c r="BB36" s="73">
        <v>932.97519571349699</v>
      </c>
      <c r="BC36" s="73">
        <v>156.12979492040699</v>
      </c>
      <c r="BD36" s="73">
        <v>9927.7795788476596</v>
      </c>
      <c r="BE36" s="73">
        <v>239.0890721392</v>
      </c>
      <c r="BF36" s="73">
        <v>505.72646800895001</v>
      </c>
      <c r="BG36" s="73">
        <v>399.04824076533401</v>
      </c>
      <c r="BH36" s="73">
        <v>375.75607078754598</v>
      </c>
      <c r="BI36" s="73">
        <v>78.914696098259896</v>
      </c>
      <c r="BJ36" s="73">
        <v>215.77307616888501</v>
      </c>
      <c r="BK36" s="73">
        <v>13245.9334467811</v>
      </c>
      <c r="BL36" s="73">
        <v>10585.155454662699</v>
      </c>
      <c r="BM36" s="73">
        <v>2660.7779921184801</v>
      </c>
      <c r="BN36" s="73">
        <v>42.1611256719411</v>
      </c>
      <c r="BO36" s="73">
        <v>23.143730208006101</v>
      </c>
      <c r="BP36" s="73">
        <v>3703.9898626465301</v>
      </c>
      <c r="BQ36" s="73">
        <v>323.59225572821299</v>
      </c>
      <c r="BR36" s="73">
        <v>649.79870772797199</v>
      </c>
      <c r="BS36" s="73">
        <v>122.607293550488</v>
      </c>
      <c r="BT36" s="73">
        <v>134.709976739474</v>
      </c>
      <c r="BU36" s="73">
        <v>1630.2685615332</v>
      </c>
      <c r="BV36" s="73">
        <v>614.08874282143199</v>
      </c>
      <c r="BW36" s="73">
        <v>424.730738800354</v>
      </c>
      <c r="BX36" s="73">
        <v>1487.8652791668701</v>
      </c>
      <c r="BY36" s="73">
        <v>71.850504001058098</v>
      </c>
      <c r="BZ36" s="73">
        <v>28500.855412746201</v>
      </c>
      <c r="CA36" s="73">
        <v>2678.1371816736901</v>
      </c>
      <c r="CB36" s="73">
        <v>16.408012442229399</v>
      </c>
      <c r="CC36" s="73">
        <v>92.000029466436104</v>
      </c>
      <c r="CD36" s="73">
        <v>3469.4341019652102</v>
      </c>
      <c r="CE36" s="73">
        <v>5.4605402919526098E-2</v>
      </c>
      <c r="CF36" s="73">
        <v>2273.0513516022102</v>
      </c>
      <c r="CG36" s="73">
        <v>27732.0238566113</v>
      </c>
      <c r="CH36" s="73">
        <v>2642.9943950000802</v>
      </c>
      <c r="CI36" s="73"/>
      <c r="CJ36" s="90"/>
      <c r="CK36" s="28">
        <f t="shared" si="15"/>
        <v>0</v>
      </c>
      <c r="CL36" s="44">
        <f t="shared" si="16"/>
        <v>-2.0899354872912283E-5</v>
      </c>
      <c r="CM36" s="44">
        <f t="shared" si="17"/>
        <v>-3.8596431272807635E-5</v>
      </c>
      <c r="CN36" s="44">
        <f t="shared" si="18"/>
        <v>-7.1474134175307353E-5</v>
      </c>
      <c r="CO36" s="44">
        <f t="shared" si="19"/>
        <v>-4.3462810500708148E-4</v>
      </c>
      <c r="CP36" s="44">
        <f t="shared" si="20"/>
        <v>-4.1781858643046769E-4</v>
      </c>
      <c r="CQ36" s="44">
        <f t="shared" si="21"/>
        <v>4.9272203076225641E-5</v>
      </c>
      <c r="CR36" s="44">
        <f t="shared" si="22"/>
        <v>-4.1222814983717972E-4</v>
      </c>
      <c r="CS36" s="66">
        <f t="shared" si="23"/>
        <v>7.4206147376032536E-6</v>
      </c>
      <c r="CT36" s="60" t="e">
        <f t="shared" si="24"/>
        <v>#DIV/0!</v>
      </c>
      <c r="CU36" s="66">
        <f t="shared" si="25"/>
        <v>-1.671196455408892E-5</v>
      </c>
      <c r="CV36" s="60" t="e">
        <f t="shared" si="26"/>
        <v>#DIV/0!</v>
      </c>
      <c r="CW36" s="66">
        <f t="shared" si="13"/>
        <v>-2.078435794359372E-4</v>
      </c>
      <c r="CX36" s="66">
        <f t="shared" si="14"/>
        <v>-1.3963926930838161E-5</v>
      </c>
      <c r="CY36" s="60" t="e">
        <f t="shared" si="27"/>
        <v>#DIV/0!</v>
      </c>
    </row>
    <row r="37" spans="1:103" x14ac:dyDescent="0.25">
      <c r="A37" s="90" t="s">
        <v>200</v>
      </c>
      <c r="B37" s="73">
        <v>11308.206138</v>
      </c>
      <c r="C37" s="73">
        <v>4319.7068516999998</v>
      </c>
      <c r="D37" s="73">
        <v>15805.030650999999</v>
      </c>
      <c r="E37" s="73">
        <v>5520.0273313999996</v>
      </c>
      <c r="F37" s="73">
        <v>3841.8710046000001</v>
      </c>
      <c r="G37" s="73">
        <v>20977.615114</v>
      </c>
      <c r="H37" s="73">
        <v>15219.659842999999</v>
      </c>
      <c r="I37" s="73"/>
      <c r="J37" s="73"/>
      <c r="K37" s="73">
        <v>2.7375690614999999</v>
      </c>
      <c r="L37" s="73"/>
      <c r="M37" s="73">
        <v>181.73716224</v>
      </c>
      <c r="N37" s="73"/>
      <c r="O37" s="73">
        <v>8.2371547683999999</v>
      </c>
      <c r="P37" s="73">
        <v>2.1972309216000001</v>
      </c>
      <c r="Q37" s="73"/>
      <c r="R37" s="73"/>
      <c r="S37" s="90" t="s">
        <v>200</v>
      </c>
      <c r="T37" s="73">
        <v>7.6253945897831299</v>
      </c>
      <c r="U37" s="73">
        <v>205.50111187021699</v>
      </c>
      <c r="V37" s="73">
        <v>8.2364567878937702</v>
      </c>
      <c r="W37" s="73">
        <v>89.475814491412294</v>
      </c>
      <c r="X37" s="73">
        <v>72.904306348080993</v>
      </c>
      <c r="Y37" s="73">
        <v>50.026612289802699</v>
      </c>
      <c r="Z37" s="73">
        <v>136.834968201658</v>
      </c>
      <c r="AA37" s="73">
        <v>485.83941551239798</v>
      </c>
      <c r="AB37" s="73">
        <v>2.1973450323466399</v>
      </c>
      <c r="AC37" s="73">
        <v>1281.8188351649601</v>
      </c>
      <c r="AD37" s="73">
        <v>2.7375856055429599</v>
      </c>
      <c r="AE37" s="73">
        <v>11309.498904071799</v>
      </c>
      <c r="AF37" s="73">
        <v>340.69655611048</v>
      </c>
      <c r="AG37" s="73">
        <v>278.80822856343701</v>
      </c>
      <c r="AH37" s="73">
        <v>95.596459962474398</v>
      </c>
      <c r="AI37" s="73">
        <v>108.927445471003</v>
      </c>
      <c r="AJ37" s="73">
        <v>5.2476261105618702</v>
      </c>
      <c r="AK37" s="73">
        <v>175.468756874072</v>
      </c>
      <c r="AL37" s="73">
        <v>175.468756874072</v>
      </c>
      <c r="AM37" s="73">
        <v>181.797938684314</v>
      </c>
      <c r="AN37" s="73">
        <v>0</v>
      </c>
      <c r="AO37" s="73">
        <v>433.72381568251899</v>
      </c>
      <c r="AP37" s="73">
        <v>17.091164987509401</v>
      </c>
      <c r="AQ37" s="73">
        <v>748.63744328994198</v>
      </c>
      <c r="AR37" s="73">
        <v>67.882289962368802</v>
      </c>
      <c r="AS37" s="73">
        <v>633.02134640239501</v>
      </c>
      <c r="AT37" s="73">
        <v>7.6851498558175599</v>
      </c>
      <c r="AU37" s="73">
        <v>4319.7099938678302</v>
      </c>
      <c r="AV37" s="73">
        <v>0</v>
      </c>
      <c r="AW37" s="73">
        <v>15917.063344047399</v>
      </c>
      <c r="AX37" s="73">
        <v>14224.6168637226</v>
      </c>
      <c r="AY37" s="73">
        <v>1580.5117789370399</v>
      </c>
      <c r="AZ37" s="73">
        <v>15805.1286426596</v>
      </c>
      <c r="BA37" s="73">
        <v>0.264513737947769</v>
      </c>
      <c r="BB37" s="73">
        <v>479.90141528867002</v>
      </c>
      <c r="BC37" s="73">
        <v>54.181213633702001</v>
      </c>
      <c r="BD37" s="73">
        <v>6703.2539805578699</v>
      </c>
      <c r="BE37" s="73">
        <v>147.33308001885399</v>
      </c>
      <c r="BF37" s="73">
        <v>111.462121394024</v>
      </c>
      <c r="BG37" s="73">
        <v>133.62146364115301</v>
      </c>
      <c r="BH37" s="73">
        <v>61.924277504667202</v>
      </c>
      <c r="BI37" s="73">
        <v>50.733848565176899</v>
      </c>
      <c r="BJ37" s="73">
        <v>90.402753655428995</v>
      </c>
      <c r="BK37" s="73">
        <v>5518.4322430759303</v>
      </c>
      <c r="BL37" s="73">
        <v>3842.2791402255698</v>
      </c>
      <c r="BM37" s="73">
        <v>1676.15310285035</v>
      </c>
      <c r="BN37" s="73">
        <v>10.452835403473401</v>
      </c>
      <c r="BO37" s="73">
        <v>3.2208600295419201</v>
      </c>
      <c r="BP37" s="73">
        <v>1228.0111044725099</v>
      </c>
      <c r="BQ37" s="73">
        <v>149.99910710527601</v>
      </c>
      <c r="BR37" s="73">
        <v>228.69584770934199</v>
      </c>
      <c r="BS37" s="73">
        <v>58.254834492744003</v>
      </c>
      <c r="BT37" s="73">
        <v>47.450553820736701</v>
      </c>
      <c r="BU37" s="73">
        <v>573.49762501661701</v>
      </c>
      <c r="BV37" s="73">
        <v>814.17815062405703</v>
      </c>
      <c r="BW37" s="73">
        <v>159.30804068442399</v>
      </c>
      <c r="BX37" s="73">
        <v>701.46739988324896</v>
      </c>
      <c r="BY37" s="73">
        <v>32.262173194645399</v>
      </c>
      <c r="BZ37" s="73">
        <v>20980.648384161199</v>
      </c>
      <c r="CA37" s="73">
        <v>2355.7202085902099</v>
      </c>
      <c r="CB37" s="73">
        <v>10.9108630131508</v>
      </c>
      <c r="CC37" s="73">
        <v>616.45884957981798</v>
      </c>
      <c r="CD37" s="73">
        <v>1143.6319029048</v>
      </c>
      <c r="CE37" s="73">
        <v>1.6825723152036201</v>
      </c>
      <c r="CF37" s="73">
        <v>1166.91583118925</v>
      </c>
      <c r="CG37" s="73">
        <v>15220.286018200801</v>
      </c>
      <c r="CH37" s="73">
        <v>524.13205270124195</v>
      </c>
      <c r="CI37" s="73"/>
      <c r="CJ37" s="90"/>
      <c r="CK37" s="28">
        <f t="shared" si="15"/>
        <v>0</v>
      </c>
      <c r="CL37" s="44">
        <f t="shared" si="16"/>
        <v>1.143210564101262E-4</v>
      </c>
      <c r="CM37" s="44">
        <f t="shared" si="17"/>
        <v>7.2740302486273268E-7</v>
      </c>
      <c r="CN37" s="44">
        <f t="shared" si="18"/>
        <v>6.2000297098105284E-6</v>
      </c>
      <c r="CO37" s="44">
        <f t="shared" si="19"/>
        <v>-2.8896384534110928E-4</v>
      </c>
      <c r="CP37" s="44">
        <f t="shared" si="20"/>
        <v>1.0623355783705655E-4</v>
      </c>
      <c r="CQ37" s="44">
        <f t="shared" si="21"/>
        <v>1.4459556745201246E-4</v>
      </c>
      <c r="CR37" s="44">
        <f t="shared" si="22"/>
        <v>4.1142522714743641E-5</v>
      </c>
      <c r="CS37" s="66">
        <f t="shared" si="23"/>
        <v>6.0433335519092429E-6</v>
      </c>
      <c r="CT37" s="60" t="e">
        <f t="shared" si="24"/>
        <v>#DIV/0!</v>
      </c>
      <c r="CU37" s="66">
        <f t="shared" si="25"/>
        <v>3.3441946360833258E-4</v>
      </c>
      <c r="CV37" s="60" t="e">
        <f t="shared" si="26"/>
        <v>#DIV/0!</v>
      </c>
      <c r="CW37" s="66">
        <f t="shared" si="13"/>
        <v>-8.4735630913159194E-5</v>
      </c>
      <c r="CX37" s="66">
        <f t="shared" si="14"/>
        <v>5.1933888931761397E-5</v>
      </c>
      <c r="CY37" s="60" t="e">
        <f t="shared" si="27"/>
        <v>#DIV/0!</v>
      </c>
    </row>
    <row r="38" spans="1:103" x14ac:dyDescent="0.25">
      <c r="A38" s="90" t="s">
        <v>201</v>
      </c>
      <c r="B38" s="73">
        <v>13302.617913</v>
      </c>
      <c r="C38" s="73">
        <v>3380.7301096000001</v>
      </c>
      <c r="D38" s="73">
        <v>8655.7261302999996</v>
      </c>
      <c r="E38" s="73">
        <v>4389.7871673</v>
      </c>
      <c r="F38" s="73">
        <v>3482.3870646999999</v>
      </c>
      <c r="G38" s="73">
        <v>1682.5358954000001</v>
      </c>
      <c r="H38" s="73">
        <v>8298.2979508999997</v>
      </c>
      <c r="I38" s="73"/>
      <c r="J38" s="73"/>
      <c r="K38" s="73">
        <v>11.181152765</v>
      </c>
      <c r="L38" s="73"/>
      <c r="M38" s="73">
        <v>211.15394445999999</v>
      </c>
      <c r="N38" s="73"/>
      <c r="O38" s="73">
        <v>24.949619472999998</v>
      </c>
      <c r="P38" s="73">
        <v>0.1140451118</v>
      </c>
      <c r="Q38" s="73"/>
      <c r="R38" s="73"/>
      <c r="S38" s="90" t="s">
        <v>201</v>
      </c>
      <c r="T38" s="73">
        <v>6.4899115167102499</v>
      </c>
      <c r="U38" s="73">
        <v>103.56064473974899</v>
      </c>
      <c r="V38" s="73">
        <v>24.949667875086501</v>
      </c>
      <c r="W38" s="73">
        <v>110.953622867305</v>
      </c>
      <c r="X38" s="73">
        <v>106.410009708658</v>
      </c>
      <c r="Y38" s="73">
        <v>31.1504760584831</v>
      </c>
      <c r="Z38" s="73">
        <v>646.34448160093802</v>
      </c>
      <c r="AA38" s="73">
        <v>184.329287515668</v>
      </c>
      <c r="AB38" s="73">
        <v>0.11411920452386801</v>
      </c>
      <c r="AC38" s="73">
        <v>24195.6204314756</v>
      </c>
      <c r="AD38" s="73">
        <v>11.181256557449601</v>
      </c>
      <c r="AE38" s="73">
        <v>13302.039717676</v>
      </c>
      <c r="AF38" s="73">
        <v>150.25987249867299</v>
      </c>
      <c r="AG38" s="73">
        <v>317.72607697476701</v>
      </c>
      <c r="AH38" s="73">
        <v>29.6738464982195</v>
      </c>
      <c r="AI38" s="73">
        <v>163.81805368635801</v>
      </c>
      <c r="AJ38" s="73">
        <v>3.8328656208794198</v>
      </c>
      <c r="AK38" s="73">
        <v>98.913401020340601</v>
      </c>
      <c r="AL38" s="73">
        <v>98.913401020340601</v>
      </c>
      <c r="AM38" s="73">
        <v>211.15555552977</v>
      </c>
      <c r="AN38" s="73">
        <v>0</v>
      </c>
      <c r="AO38" s="73">
        <v>88.619673308686998</v>
      </c>
      <c r="AP38" s="73">
        <v>11.5811274417512</v>
      </c>
      <c r="AQ38" s="73">
        <v>586.74813184987397</v>
      </c>
      <c r="AR38" s="73">
        <v>55.0257270256784</v>
      </c>
      <c r="AS38" s="73">
        <v>764.57067929540995</v>
      </c>
      <c r="AT38" s="73">
        <v>14.4763343491606</v>
      </c>
      <c r="AU38" s="73">
        <v>3380.7308379349001</v>
      </c>
      <c r="AV38" s="73">
        <v>0</v>
      </c>
      <c r="AW38" s="73">
        <v>8809.6924556733193</v>
      </c>
      <c r="AX38" s="73">
        <v>7790.0308502896296</v>
      </c>
      <c r="AY38" s="73">
        <v>865.55747674707902</v>
      </c>
      <c r="AZ38" s="73">
        <v>8655.5883270366994</v>
      </c>
      <c r="BA38" s="73">
        <v>4.5330806981618899E-2</v>
      </c>
      <c r="BB38" s="73">
        <v>134.65462502700601</v>
      </c>
      <c r="BC38" s="73">
        <v>13.753556502808101</v>
      </c>
      <c r="BD38" s="73">
        <v>1907.1893775116901</v>
      </c>
      <c r="BE38" s="73">
        <v>54.245215761944998</v>
      </c>
      <c r="BF38" s="73">
        <v>74.298258125409902</v>
      </c>
      <c r="BG38" s="73">
        <v>122.97434207465901</v>
      </c>
      <c r="BH38" s="73">
        <v>34.137351810821301</v>
      </c>
      <c r="BI38" s="73">
        <v>11.6272626057529</v>
      </c>
      <c r="BJ38" s="73">
        <v>119.37922725993</v>
      </c>
      <c r="BK38" s="73">
        <v>4386.8136357617695</v>
      </c>
      <c r="BL38" s="73">
        <v>3480.2463004332599</v>
      </c>
      <c r="BM38" s="73">
        <v>906.56733532851501</v>
      </c>
      <c r="BN38" s="73">
        <v>5.34934814839312</v>
      </c>
      <c r="BO38" s="73">
        <v>2.8408443980004101</v>
      </c>
      <c r="BP38" s="73">
        <v>669.93677000832099</v>
      </c>
      <c r="BQ38" s="73">
        <v>324.88117139833599</v>
      </c>
      <c r="BR38" s="73">
        <v>322.94296756449802</v>
      </c>
      <c r="BS38" s="73">
        <v>13.6050084056724</v>
      </c>
      <c r="BT38" s="73">
        <v>23.5355530569839</v>
      </c>
      <c r="BU38" s="73">
        <v>809.08862850465903</v>
      </c>
      <c r="BV38" s="73">
        <v>141.56469374582699</v>
      </c>
      <c r="BW38" s="73">
        <v>118.045618954237</v>
      </c>
      <c r="BX38" s="73">
        <v>744.47966610117999</v>
      </c>
      <c r="BY38" s="73">
        <v>15.1255097516493</v>
      </c>
      <c r="BZ38" s="73">
        <v>1682.4944207499</v>
      </c>
      <c r="CA38" s="73">
        <v>688.65998034993299</v>
      </c>
      <c r="CB38" s="73">
        <v>3.2535446904435002E-2</v>
      </c>
      <c r="CC38" s="73">
        <v>1407.10411585528</v>
      </c>
      <c r="CD38" s="73">
        <v>598.90512461983099</v>
      </c>
      <c r="CE38" s="73">
        <v>2.8177932480910699</v>
      </c>
      <c r="CF38" s="73">
        <v>448.32393574681998</v>
      </c>
      <c r="CG38" s="73">
        <v>8295.7150129245892</v>
      </c>
      <c r="CH38" s="73">
        <v>458.67054548808102</v>
      </c>
      <c r="CI38" s="73"/>
      <c r="CJ38" s="90"/>
      <c r="CK38" s="28">
        <f t="shared" si="15"/>
        <v>0</v>
      </c>
      <c r="CL38" s="44">
        <f t="shared" si="16"/>
        <v>-4.3464777217664809E-5</v>
      </c>
      <c r="CM38" s="44">
        <f t="shared" si="17"/>
        <v>2.1543716192060753E-7</v>
      </c>
      <c r="CN38" s="44">
        <f t="shared" si="18"/>
        <v>-1.5920474056794186E-5</v>
      </c>
      <c r="CO38" s="44">
        <f t="shared" si="19"/>
        <v>-6.7737487602601248E-4</v>
      </c>
      <c r="CP38" s="44">
        <f t="shared" si="20"/>
        <v>-6.1474047168401976E-4</v>
      </c>
      <c r="CQ38" s="44">
        <f t="shared" si="21"/>
        <v>-2.4650083373251936E-5</v>
      </c>
      <c r="CR38" s="44">
        <f t="shared" si="22"/>
        <v>-3.1126117556797586E-4</v>
      </c>
      <c r="CS38" s="66">
        <f t="shared" si="23"/>
        <v>9.2828039989978969E-6</v>
      </c>
      <c r="CT38" s="60" t="e">
        <f t="shared" si="24"/>
        <v>#DIV/0!</v>
      </c>
      <c r="CU38" s="66">
        <f t="shared" si="25"/>
        <v>7.6298350671461297E-6</v>
      </c>
      <c r="CV38" s="60" t="e">
        <f t="shared" si="26"/>
        <v>#DIV/0!</v>
      </c>
      <c r="CW38" s="66">
        <f t="shared" si="13"/>
        <v>1.9399929748324854E-6</v>
      </c>
      <c r="CX38" s="66">
        <f t="shared" si="14"/>
        <v>6.4967908486898446E-4</v>
      </c>
      <c r="CY38" s="60" t="e">
        <f t="shared" si="27"/>
        <v>#DIV/0!</v>
      </c>
    </row>
    <row r="39" spans="1:103" x14ac:dyDescent="0.25">
      <c r="A39" s="90" t="s">
        <v>202</v>
      </c>
      <c r="B39" s="73">
        <v>34910.891281999997</v>
      </c>
      <c r="C39" s="73">
        <v>1322.8924922000001</v>
      </c>
      <c r="D39" s="73">
        <v>30494.014069000001</v>
      </c>
      <c r="E39" s="73">
        <v>14114.102510999999</v>
      </c>
      <c r="F39" s="73">
        <v>10566.334948</v>
      </c>
      <c r="G39" s="73">
        <v>20254.617245000001</v>
      </c>
      <c r="H39" s="73">
        <v>18201.946327000001</v>
      </c>
      <c r="I39" s="73"/>
      <c r="J39" s="73"/>
      <c r="K39" s="73">
        <v>32.967687441000002</v>
      </c>
      <c r="L39" s="73"/>
      <c r="M39" s="73">
        <v>495.20452829999999</v>
      </c>
      <c r="N39" s="73"/>
      <c r="O39" s="73">
        <v>6.9481373631999999</v>
      </c>
      <c r="P39" s="73">
        <v>2.4409397721000001</v>
      </c>
      <c r="Q39" s="73"/>
      <c r="R39" s="73"/>
      <c r="S39" s="90" t="s">
        <v>314</v>
      </c>
      <c r="T39" s="73">
        <v>24.867858607389302</v>
      </c>
      <c r="U39" s="73">
        <v>318.98456914296099</v>
      </c>
      <c r="V39" s="73">
        <v>6.946100308228</v>
      </c>
      <c r="W39" s="73">
        <v>93.806348134986806</v>
      </c>
      <c r="X39" s="73">
        <v>63.476958440038302</v>
      </c>
      <c r="Y39" s="73">
        <v>106.985769782101</v>
      </c>
      <c r="Z39" s="73">
        <v>18.8523491784604</v>
      </c>
      <c r="AA39" s="73">
        <v>1098.35779402818</v>
      </c>
      <c r="AB39" s="73">
        <v>2.4408868239391199</v>
      </c>
      <c r="AC39" s="73">
        <v>13554.481417655599</v>
      </c>
      <c r="AD39" s="73">
        <v>32.966727669219701</v>
      </c>
      <c r="AE39" s="73">
        <v>34903.698028137602</v>
      </c>
      <c r="AF39" s="73">
        <v>377.16330108432999</v>
      </c>
      <c r="AG39" s="73">
        <v>843.20788254451099</v>
      </c>
      <c r="AH39" s="73">
        <v>61.370515053529502</v>
      </c>
      <c r="AI39" s="73">
        <v>195.143667105124</v>
      </c>
      <c r="AJ39" s="73">
        <v>12.7225315262338</v>
      </c>
      <c r="AK39" s="73">
        <v>523.59195795666096</v>
      </c>
      <c r="AL39" s="73">
        <v>523.59195795666096</v>
      </c>
      <c r="AM39" s="73">
        <v>495.10550476933599</v>
      </c>
      <c r="AN39" s="73">
        <v>0</v>
      </c>
      <c r="AO39" s="73">
        <v>710.41542551070802</v>
      </c>
      <c r="AP39" s="73">
        <v>14.303460482017501</v>
      </c>
      <c r="AQ39" s="73">
        <v>849.08993047467902</v>
      </c>
      <c r="AR39" s="73">
        <v>195.08774435046499</v>
      </c>
      <c r="AS39" s="73">
        <v>194.95808461294399</v>
      </c>
      <c r="AT39" s="73">
        <v>7.7117827923344997</v>
      </c>
      <c r="AU39" s="73">
        <v>1322.66383906689</v>
      </c>
      <c r="AV39" s="73">
        <v>0</v>
      </c>
      <c r="AW39" s="73">
        <v>19747.723378797</v>
      </c>
      <c r="AX39" s="73">
        <v>27441.886318534798</v>
      </c>
      <c r="AY39" s="73">
        <v>3049.0975442241602</v>
      </c>
      <c r="AZ39" s="73">
        <v>30490.983862758902</v>
      </c>
      <c r="BA39" s="73">
        <v>0.16502638804922801</v>
      </c>
      <c r="BB39" s="73">
        <v>873.97785832759405</v>
      </c>
      <c r="BC39" s="73">
        <v>160.41720572204099</v>
      </c>
      <c r="BD39" s="73">
        <v>6891.0677122137204</v>
      </c>
      <c r="BE39" s="73">
        <v>232.671973888016</v>
      </c>
      <c r="BF39" s="73">
        <v>437.27937722250601</v>
      </c>
      <c r="BG39" s="73">
        <v>361.83376935410001</v>
      </c>
      <c r="BH39" s="73">
        <v>286.98326399598699</v>
      </c>
      <c r="BI39" s="73">
        <v>84.582120019951901</v>
      </c>
      <c r="BJ39" s="73">
        <v>184.692565608558</v>
      </c>
      <c r="BK39" s="73">
        <v>14110.6648398491</v>
      </c>
      <c r="BL39" s="73">
        <v>10563.2501735969</v>
      </c>
      <c r="BM39" s="73">
        <v>3547.4146662521898</v>
      </c>
      <c r="BN39" s="73">
        <v>13.680373550709</v>
      </c>
      <c r="BO39" s="73">
        <v>11.3068250864156</v>
      </c>
      <c r="BP39" s="73">
        <v>3701.9941237564499</v>
      </c>
      <c r="BQ39" s="73">
        <v>262.08244260001999</v>
      </c>
      <c r="BR39" s="73">
        <v>668.424031230124</v>
      </c>
      <c r="BS39" s="73">
        <v>143.95514500790901</v>
      </c>
      <c r="BT39" s="73">
        <v>99.424090631017805</v>
      </c>
      <c r="BU39" s="73">
        <v>1673.9465109729499</v>
      </c>
      <c r="BV39" s="73">
        <v>891.91396759711097</v>
      </c>
      <c r="BW39" s="73">
        <v>427.49706323880997</v>
      </c>
      <c r="BX39" s="73">
        <v>1768.76571244509</v>
      </c>
      <c r="BY39" s="73">
        <v>43.713579266239698</v>
      </c>
      <c r="BZ39" s="73">
        <v>20254.535805645799</v>
      </c>
      <c r="CA39" s="73">
        <v>1765.1148410323899</v>
      </c>
      <c r="CB39" s="73">
        <v>31.247284145763999</v>
      </c>
      <c r="CC39" s="73">
        <v>148.878821343971</v>
      </c>
      <c r="CD39" s="73">
        <v>2473.0484098276602</v>
      </c>
      <c r="CE39" s="73">
        <v>0.45569814605342401</v>
      </c>
      <c r="CF39" s="73">
        <v>1194.6750267298901</v>
      </c>
      <c r="CG39" s="73">
        <v>18191.347872944301</v>
      </c>
      <c r="CH39" s="73">
        <v>1239.6321424820101</v>
      </c>
      <c r="CI39" s="73"/>
      <c r="CJ39" s="90"/>
      <c r="CK39" s="28">
        <f t="shared" si="15"/>
        <v>0</v>
      </c>
      <c r="CL39" s="44">
        <f t="shared" si="16"/>
        <v>-2.0604612481216997E-4</v>
      </c>
      <c r="CM39" s="44">
        <f t="shared" si="17"/>
        <v>-1.7284332208271388E-4</v>
      </c>
      <c r="CN39" s="44">
        <f t="shared" si="18"/>
        <v>-9.9370526761175348E-5</v>
      </c>
      <c r="CO39" s="44">
        <f t="shared" si="19"/>
        <v>-2.4356285836950764E-4</v>
      </c>
      <c r="CP39" s="44">
        <f t="shared" si="20"/>
        <v>-2.9194365106547065E-4</v>
      </c>
      <c r="CQ39" s="44">
        <f t="shared" si="21"/>
        <v>-4.0207797173953769E-6</v>
      </c>
      <c r="CR39" s="44">
        <f t="shared" si="22"/>
        <v>-5.8227037182165676E-4</v>
      </c>
      <c r="CS39" s="66">
        <f t="shared" si="23"/>
        <v>-2.9112499383508736E-5</v>
      </c>
      <c r="CT39" s="60" t="e">
        <f t="shared" si="24"/>
        <v>#DIV/0!</v>
      </c>
      <c r="CU39" s="66">
        <f t="shared" si="25"/>
        <v>-1.9996491349531713E-4</v>
      </c>
      <c r="CV39" s="60" t="e">
        <f t="shared" si="26"/>
        <v>#DIV/0!</v>
      </c>
      <c r="CW39" s="66">
        <f t="shared" si="13"/>
        <v>-2.9318000861481696E-4</v>
      </c>
      <c r="CX39" s="66">
        <f t="shared" si="14"/>
        <v>-2.1691711317662937E-5</v>
      </c>
      <c r="CY39" s="60" t="e">
        <f t="shared" si="27"/>
        <v>#DIV/0!</v>
      </c>
    </row>
    <row r="40" spans="1:103" x14ac:dyDescent="0.25">
      <c r="A40" s="90" t="s">
        <v>203</v>
      </c>
      <c r="B40" s="73">
        <v>734.85374512999999</v>
      </c>
      <c r="C40" s="73">
        <v>12.414883167999999</v>
      </c>
      <c r="D40" s="73">
        <v>797.66193916999998</v>
      </c>
      <c r="E40" s="73">
        <v>172.03305215</v>
      </c>
      <c r="F40" s="73">
        <v>94.902398500000004</v>
      </c>
      <c r="G40" s="73">
        <v>324.99619367999998</v>
      </c>
      <c r="H40" s="73">
        <v>890.26587508</v>
      </c>
      <c r="I40" s="73"/>
      <c r="J40" s="73"/>
      <c r="K40" s="73">
        <v>2.6502769999999998E-2</v>
      </c>
      <c r="L40" s="73"/>
      <c r="M40" s="73">
        <v>3.7113008949999999</v>
      </c>
      <c r="N40" s="73"/>
      <c r="O40" s="73">
        <v>0.65821246229999997</v>
      </c>
      <c r="P40" s="73">
        <v>1.2242236E-2</v>
      </c>
      <c r="Q40" s="73"/>
      <c r="R40" s="73"/>
      <c r="S40" s="90" t="s">
        <v>203</v>
      </c>
      <c r="T40" s="73">
        <v>0.70203395128667301</v>
      </c>
      <c r="U40" s="73">
        <v>36.543759301278001</v>
      </c>
      <c r="V40" s="73">
        <v>0.65820400911516697</v>
      </c>
      <c r="W40" s="73">
        <v>1.4217167755234701</v>
      </c>
      <c r="X40" s="73">
        <v>1.1989921646882999</v>
      </c>
      <c r="Y40" s="73">
        <v>2.9173394993303501</v>
      </c>
      <c r="Z40" s="73">
        <v>0.32786644028274298</v>
      </c>
      <c r="AA40" s="73">
        <v>16.7552838140608</v>
      </c>
      <c r="AB40" s="73">
        <v>1.22421127439594E-2</v>
      </c>
      <c r="AC40" s="73">
        <v>8282.4970431886795</v>
      </c>
      <c r="AD40" s="73">
        <v>2.6503898019036801E-2</v>
      </c>
      <c r="AE40" s="73">
        <v>734.65446836091996</v>
      </c>
      <c r="AF40" s="73">
        <v>11.865500366566801</v>
      </c>
      <c r="AG40" s="73">
        <v>61.029386319583899</v>
      </c>
      <c r="AH40" s="73">
        <v>1.86141292822897</v>
      </c>
      <c r="AI40" s="73">
        <v>15.683415270009499</v>
      </c>
      <c r="AJ40" s="73">
        <v>0.42243366302077201</v>
      </c>
      <c r="AK40" s="73">
        <v>27.1930229618787</v>
      </c>
      <c r="AL40" s="73">
        <v>27.1930229618787</v>
      </c>
      <c r="AM40" s="73">
        <v>3.7113061564069101</v>
      </c>
      <c r="AN40" s="73">
        <v>0</v>
      </c>
      <c r="AO40" s="73">
        <v>58.076285060874902</v>
      </c>
      <c r="AP40" s="73">
        <v>0.41079063300264101</v>
      </c>
      <c r="AQ40" s="73">
        <v>46.426411115712597</v>
      </c>
      <c r="AR40" s="73">
        <v>20.851979948852598</v>
      </c>
      <c r="AS40" s="73">
        <v>5.5086394231264899</v>
      </c>
      <c r="AT40" s="73">
        <v>0.57779203756229303</v>
      </c>
      <c r="AU40" s="73">
        <v>12.4106517355335</v>
      </c>
      <c r="AV40" s="73">
        <v>0</v>
      </c>
      <c r="AW40" s="73">
        <v>1019.5153194772799</v>
      </c>
      <c r="AX40" s="73">
        <v>717.64873788698003</v>
      </c>
      <c r="AY40" s="73">
        <v>79.738521196889195</v>
      </c>
      <c r="AZ40" s="73">
        <v>797.38725908386903</v>
      </c>
      <c r="BA40" s="73">
        <v>7.7246720355715597E-3</v>
      </c>
      <c r="BB40" s="73">
        <v>17.7214366223537</v>
      </c>
      <c r="BC40" s="73">
        <v>1.4122634006294199</v>
      </c>
      <c r="BD40" s="73">
        <v>346.779120818796</v>
      </c>
      <c r="BE40" s="73">
        <v>2.22784120658961</v>
      </c>
      <c r="BF40" s="73">
        <v>3.19217232648246</v>
      </c>
      <c r="BG40" s="73">
        <v>9.2959192579242504</v>
      </c>
      <c r="BH40" s="73">
        <v>1.9782133743393</v>
      </c>
      <c r="BI40" s="73">
        <v>0.241416819722548</v>
      </c>
      <c r="BJ40" s="73">
        <v>0.72530893588408096</v>
      </c>
      <c r="BK40" s="73">
        <v>172.01083273750999</v>
      </c>
      <c r="BL40" s="73">
        <v>94.879637887507698</v>
      </c>
      <c r="BM40" s="73">
        <v>77.131194850003098</v>
      </c>
      <c r="BN40" s="73">
        <v>0.102760813924392</v>
      </c>
      <c r="BO40" s="73">
        <v>2.1113794992201101E-2</v>
      </c>
      <c r="BP40" s="73">
        <v>22.742691215132499</v>
      </c>
      <c r="BQ40" s="73">
        <v>0.14456303565424899</v>
      </c>
      <c r="BR40" s="73">
        <v>10.0613927809652</v>
      </c>
      <c r="BS40" s="73">
        <v>2.0972976294802099</v>
      </c>
      <c r="BT40" s="73">
        <v>1.2787842523851201</v>
      </c>
      <c r="BU40" s="73">
        <v>25.6040338850399</v>
      </c>
      <c r="BV40" s="73">
        <v>13.455453702480501</v>
      </c>
      <c r="BW40" s="73">
        <v>4.1769874568031797</v>
      </c>
      <c r="BX40" s="73">
        <v>8.5442319703257699</v>
      </c>
      <c r="BY40" s="73">
        <v>1.03264573123321</v>
      </c>
      <c r="BZ40" s="73">
        <v>324.99258011541201</v>
      </c>
      <c r="CA40" s="73">
        <v>79.723540180396498</v>
      </c>
      <c r="CB40" s="73">
        <v>0.69581481259059497</v>
      </c>
      <c r="CC40" s="73">
        <v>4.6867817509517904</v>
      </c>
      <c r="CD40" s="73">
        <v>169.834013309082</v>
      </c>
      <c r="CE40" s="73">
        <v>0</v>
      </c>
      <c r="CF40" s="73">
        <v>49.864697291952403</v>
      </c>
      <c r="CG40" s="73">
        <v>889.48248648290996</v>
      </c>
      <c r="CH40" s="73">
        <v>76.735366977556893</v>
      </c>
      <c r="CI40" s="73"/>
      <c r="CJ40" s="90"/>
      <c r="CK40" s="28">
        <f t="shared" si="15"/>
        <v>0</v>
      </c>
      <c r="CL40" s="44">
        <f t="shared" si="16"/>
        <v>-2.7117881673825581E-4</v>
      </c>
      <c r="CM40" s="44">
        <f t="shared" si="17"/>
        <v>-3.4083546411501199E-4</v>
      </c>
      <c r="CN40" s="44">
        <f t="shared" si="18"/>
        <v>-3.4435651576502767E-4</v>
      </c>
      <c r="CO40" s="44">
        <f t="shared" si="19"/>
        <v>-1.2915781131781206E-4</v>
      </c>
      <c r="CP40" s="44">
        <f t="shared" si="20"/>
        <v>-2.398317940542425E-4</v>
      </c>
      <c r="CQ40" s="44">
        <f t="shared" si="21"/>
        <v>-1.1118790491199936E-5</v>
      </c>
      <c r="CR40" s="44">
        <f t="shared" si="22"/>
        <v>-8.7994903434846622E-4</v>
      </c>
      <c r="CS40" s="66">
        <f t="shared" si="23"/>
        <v>4.2562307140081201E-5</v>
      </c>
      <c r="CT40" s="60" t="e">
        <f t="shared" si="24"/>
        <v>#DIV/0!</v>
      </c>
      <c r="CU40" s="66">
        <f t="shared" si="25"/>
        <v>1.4176718781382634E-6</v>
      </c>
      <c r="CV40" s="60" t="e">
        <f t="shared" si="26"/>
        <v>#DIV/0!</v>
      </c>
      <c r="CW40" s="66">
        <f t="shared" si="13"/>
        <v>-1.2842638687610906E-5</v>
      </c>
      <c r="CX40" s="66">
        <f t="shared" si="14"/>
        <v>-1.0068098719843583E-5</v>
      </c>
      <c r="CY40" s="60" t="e">
        <f t="shared" si="27"/>
        <v>#DIV/0!</v>
      </c>
    </row>
    <row r="41" spans="1:103" x14ac:dyDescent="0.25">
      <c r="A41" s="90" t="s">
        <v>204</v>
      </c>
      <c r="B41" s="73">
        <v>59383.823323999997</v>
      </c>
      <c r="C41" s="73">
        <v>1064.6768556</v>
      </c>
      <c r="D41" s="73">
        <v>19970.735102999999</v>
      </c>
      <c r="E41" s="73">
        <v>7355.0708451999999</v>
      </c>
      <c r="F41" s="73">
        <v>5614.4895028000001</v>
      </c>
      <c r="G41" s="73">
        <v>9366.6138585000008</v>
      </c>
      <c r="H41" s="73">
        <v>23243.584004</v>
      </c>
      <c r="I41" s="73"/>
      <c r="J41" s="73"/>
      <c r="K41" s="73">
        <v>76.762738686000006</v>
      </c>
      <c r="L41" s="73"/>
      <c r="M41" s="73">
        <v>430.79768331000002</v>
      </c>
      <c r="N41" s="73"/>
      <c r="O41" s="73">
        <v>57.837964020000001</v>
      </c>
      <c r="P41" s="73">
        <v>2.8638716366999999</v>
      </c>
      <c r="Q41" s="73"/>
      <c r="R41" s="73"/>
      <c r="S41" s="90" t="s">
        <v>204</v>
      </c>
      <c r="T41" s="73">
        <v>28.7368377071361</v>
      </c>
      <c r="U41" s="73">
        <v>359.26076537241698</v>
      </c>
      <c r="V41" s="73">
        <v>57.836359701556503</v>
      </c>
      <c r="W41" s="73">
        <v>214.65493369211799</v>
      </c>
      <c r="X41" s="73">
        <v>196.104477819349</v>
      </c>
      <c r="Y41" s="73">
        <v>99.674190493162698</v>
      </c>
      <c r="Z41" s="73">
        <v>708.88388526214203</v>
      </c>
      <c r="AA41" s="73">
        <v>435.362442135621</v>
      </c>
      <c r="AB41" s="73">
        <v>2.86380330442389</v>
      </c>
      <c r="AC41" s="73">
        <v>15777.757800781499</v>
      </c>
      <c r="AD41" s="73">
        <v>76.762590408133704</v>
      </c>
      <c r="AE41" s="73">
        <v>59378.743461374703</v>
      </c>
      <c r="AF41" s="73">
        <v>479.91187562226997</v>
      </c>
      <c r="AG41" s="73">
        <v>345.451977993718</v>
      </c>
      <c r="AH41" s="73">
        <v>92.840987213458106</v>
      </c>
      <c r="AI41" s="73">
        <v>275.84329603328598</v>
      </c>
      <c r="AJ41" s="73">
        <v>16.299375240777401</v>
      </c>
      <c r="AK41" s="73">
        <v>162.71883381391899</v>
      </c>
      <c r="AL41" s="73">
        <v>162.71883381391899</v>
      </c>
      <c r="AM41" s="73">
        <v>430.78844615488703</v>
      </c>
      <c r="AN41" s="73">
        <v>0</v>
      </c>
      <c r="AO41" s="73">
        <v>822.74384392113097</v>
      </c>
      <c r="AP41" s="73">
        <v>30.3192350244708</v>
      </c>
      <c r="AQ41" s="73">
        <v>2020.46588978419</v>
      </c>
      <c r="AR41" s="73">
        <v>202.508574553095</v>
      </c>
      <c r="AS41" s="73">
        <v>1673.5597064839999</v>
      </c>
      <c r="AT41" s="73">
        <v>33.755423820936699</v>
      </c>
      <c r="AU41" s="73">
        <v>1064.6556460874001</v>
      </c>
      <c r="AV41" s="73">
        <v>0</v>
      </c>
      <c r="AW41" s="73">
        <v>24631.968466464899</v>
      </c>
      <c r="AX41" s="73">
        <v>17973.195137668699</v>
      </c>
      <c r="AY41" s="73">
        <v>1997.02195004348</v>
      </c>
      <c r="AZ41" s="73">
        <v>19970.217087712201</v>
      </c>
      <c r="BA41" s="73">
        <v>0.34726763243293002</v>
      </c>
      <c r="BB41" s="73">
        <v>559.02285579351405</v>
      </c>
      <c r="BC41" s="73">
        <v>58.565582462232001</v>
      </c>
      <c r="BD41" s="73">
        <v>7550.7266935612997</v>
      </c>
      <c r="BE41" s="73">
        <v>185.35472586960699</v>
      </c>
      <c r="BF41" s="73">
        <v>128.75202987622799</v>
      </c>
      <c r="BG41" s="73">
        <v>194.381307618622</v>
      </c>
      <c r="BH41" s="73">
        <v>103.634780065182</v>
      </c>
      <c r="BI41" s="73">
        <v>47.546252784162</v>
      </c>
      <c r="BJ41" s="73">
        <v>178.17626508520999</v>
      </c>
      <c r="BK41" s="73">
        <v>7352.7570482462097</v>
      </c>
      <c r="BL41" s="73">
        <v>5613.12420142886</v>
      </c>
      <c r="BM41" s="73">
        <v>1739.6328468173499</v>
      </c>
      <c r="BN41" s="73">
        <v>13.7202707070768</v>
      </c>
      <c r="BO41" s="73">
        <v>9.6568472770162703</v>
      </c>
      <c r="BP41" s="73">
        <v>1382.13776944763</v>
      </c>
      <c r="BQ41" s="73">
        <v>408.12206680004601</v>
      </c>
      <c r="BR41" s="73">
        <v>420.45348854037502</v>
      </c>
      <c r="BS41" s="73">
        <v>46.994195735489498</v>
      </c>
      <c r="BT41" s="73">
        <v>55.251093264130098</v>
      </c>
      <c r="BU41" s="73">
        <v>1056.06769613805</v>
      </c>
      <c r="BV41" s="73">
        <v>299.933428127718</v>
      </c>
      <c r="BW41" s="73">
        <v>213.18893942580601</v>
      </c>
      <c r="BX41" s="73">
        <v>1068.0400097162899</v>
      </c>
      <c r="BY41" s="73">
        <v>43.080880615690397</v>
      </c>
      <c r="BZ41" s="73">
        <v>9366.5186317498592</v>
      </c>
      <c r="CA41" s="73">
        <v>3186.4885902709302</v>
      </c>
      <c r="CB41" s="73">
        <v>26.2611676268941</v>
      </c>
      <c r="CC41" s="73">
        <v>1882.4843060097101</v>
      </c>
      <c r="CD41" s="73">
        <v>2288.26338031561</v>
      </c>
      <c r="CE41" s="73">
        <v>7.1117710024410101</v>
      </c>
      <c r="CF41" s="73">
        <v>1595.5475354739001</v>
      </c>
      <c r="CG41" s="73">
        <v>23250.5958362737</v>
      </c>
      <c r="CH41" s="73">
        <v>966.35925681433002</v>
      </c>
      <c r="CI41" s="73"/>
      <c r="CJ41" s="90"/>
      <c r="CK41" s="28">
        <f t="shared" si="15"/>
        <v>0</v>
      </c>
      <c r="CL41" s="44">
        <f t="shared" si="16"/>
        <v>-8.5542869100539246E-5</v>
      </c>
      <c r="CM41" s="44">
        <f t="shared" si="17"/>
        <v>-1.9921079798339744E-5</v>
      </c>
      <c r="CN41" s="44">
        <f t="shared" si="18"/>
        <v>-2.5938719087036435E-5</v>
      </c>
      <c r="CO41" s="44">
        <f t="shared" si="19"/>
        <v>-3.1458527082715967E-4</v>
      </c>
      <c r="CP41" s="44">
        <f t="shared" si="20"/>
        <v>-2.431746235270651E-4</v>
      </c>
      <c r="CQ41" s="44">
        <f t="shared" si="21"/>
        <v>-1.0166614272795663E-5</v>
      </c>
      <c r="CR41" s="44">
        <f t="shared" si="22"/>
        <v>3.0166743099915952E-4</v>
      </c>
      <c r="CS41" s="66">
        <f t="shared" si="23"/>
        <v>-1.931638563708846E-6</v>
      </c>
      <c r="CT41" s="60" t="e">
        <f t="shared" si="24"/>
        <v>#DIV/0!</v>
      </c>
      <c r="CU41" s="66">
        <f t="shared" si="25"/>
        <v>-2.1441979543681977E-5</v>
      </c>
      <c r="CV41" s="60" t="e">
        <f t="shared" si="26"/>
        <v>#DIV/0!</v>
      </c>
      <c r="CW41" s="66">
        <f t="shared" si="13"/>
        <v>-2.773815556410265E-5</v>
      </c>
      <c r="CX41" s="66">
        <f t="shared" si="14"/>
        <v>-2.3860104354626501E-5</v>
      </c>
      <c r="CY41" s="60" t="e">
        <f t="shared" si="27"/>
        <v>#DIV/0!</v>
      </c>
    </row>
    <row r="42" spans="1:103" x14ac:dyDescent="0.25">
      <c r="A42" s="90" t="s">
        <v>205</v>
      </c>
      <c r="B42" s="73">
        <v>2499.0108326</v>
      </c>
      <c r="C42" s="73">
        <v>61.551208754999998</v>
      </c>
      <c r="D42" s="73">
        <v>3035.2945377999999</v>
      </c>
      <c r="E42" s="73">
        <v>720.49225918000002</v>
      </c>
      <c r="F42" s="73">
        <v>693.23225731000002</v>
      </c>
      <c r="G42" s="73">
        <v>615.07783054000004</v>
      </c>
      <c r="H42" s="73">
        <v>3539.294148</v>
      </c>
      <c r="I42" s="73"/>
      <c r="J42" s="73"/>
      <c r="K42" s="73"/>
      <c r="L42" s="73"/>
      <c r="M42" s="73">
        <v>27.649674308000002</v>
      </c>
      <c r="N42" s="73"/>
      <c r="O42" s="73">
        <v>14.814550144</v>
      </c>
      <c r="P42" s="73"/>
      <c r="Q42" s="73"/>
      <c r="R42" s="73"/>
      <c r="S42" s="90" t="s">
        <v>205</v>
      </c>
      <c r="T42" s="73">
        <v>7.8252255016391601</v>
      </c>
      <c r="U42" s="73">
        <v>96.844441833919603</v>
      </c>
      <c r="V42" s="73">
        <v>14.8145390782073</v>
      </c>
      <c r="W42" s="73">
        <v>13.131387344234</v>
      </c>
      <c r="X42" s="73">
        <v>12.5628855074689</v>
      </c>
      <c r="Y42" s="73">
        <v>19.066909610968999</v>
      </c>
      <c r="Z42" s="73">
        <v>11.6094675181558</v>
      </c>
      <c r="AA42" s="73">
        <v>86.323663953144006</v>
      </c>
      <c r="AB42" s="73">
        <v>0</v>
      </c>
      <c r="AC42" s="73">
        <v>292.017815836171</v>
      </c>
      <c r="AD42" s="73">
        <v>0</v>
      </c>
      <c r="AE42" s="73">
        <v>2500.7495508413399</v>
      </c>
      <c r="AF42" s="73">
        <v>48.978362063010302</v>
      </c>
      <c r="AG42" s="73">
        <v>26.6790407576283</v>
      </c>
      <c r="AH42" s="73">
        <v>10.6126948903156</v>
      </c>
      <c r="AI42" s="73">
        <v>404.952035237139</v>
      </c>
      <c r="AJ42" s="73">
        <v>4.5020298295314598</v>
      </c>
      <c r="AK42" s="73">
        <v>23.368210242232799</v>
      </c>
      <c r="AL42" s="73">
        <v>23.368210242232799</v>
      </c>
      <c r="AM42" s="73">
        <v>27.641120018849499</v>
      </c>
      <c r="AN42" s="73">
        <v>0</v>
      </c>
      <c r="AO42" s="73">
        <v>133.36262608077499</v>
      </c>
      <c r="AP42" s="73">
        <v>5.9035029247724404</v>
      </c>
      <c r="AQ42" s="73">
        <v>244.201720726948</v>
      </c>
      <c r="AR42" s="73">
        <v>31.453310597100799</v>
      </c>
      <c r="AS42" s="73">
        <v>127.312815537514</v>
      </c>
      <c r="AT42" s="73">
        <v>3.8580745487916399</v>
      </c>
      <c r="AU42" s="73">
        <v>61.530522137160702</v>
      </c>
      <c r="AV42" s="73">
        <v>0</v>
      </c>
      <c r="AW42" s="73">
        <v>3713.6977071931201</v>
      </c>
      <c r="AX42" s="73">
        <v>2733.4366028111099</v>
      </c>
      <c r="AY42" s="73">
        <v>303.71491900174698</v>
      </c>
      <c r="AZ42" s="73">
        <v>3037.1515218128502</v>
      </c>
      <c r="BA42" s="73">
        <v>3.2596696448600797E-2</v>
      </c>
      <c r="BB42" s="73">
        <v>82.866592725078206</v>
      </c>
      <c r="BC42" s="73">
        <v>2.5076473200063898</v>
      </c>
      <c r="BD42" s="73">
        <v>1220.1443404189799</v>
      </c>
      <c r="BE42" s="73">
        <v>10.829633346009899</v>
      </c>
      <c r="BF42" s="73">
        <v>5.7700621471915898</v>
      </c>
      <c r="BG42" s="73">
        <v>16.973939354155899</v>
      </c>
      <c r="BH42" s="73">
        <v>11.4661008647629</v>
      </c>
      <c r="BI42" s="73">
        <v>3.9922117763190599</v>
      </c>
      <c r="BJ42" s="73">
        <v>12.871671875086101</v>
      </c>
      <c r="BK42" s="73">
        <v>720.34564806336596</v>
      </c>
      <c r="BL42" s="73">
        <v>693.11943228598898</v>
      </c>
      <c r="BM42" s="73">
        <v>27.226215777377298</v>
      </c>
      <c r="BN42" s="73">
        <v>0.51665034893654505</v>
      </c>
      <c r="BO42" s="73">
        <v>1.0995356187547101</v>
      </c>
      <c r="BP42" s="73">
        <v>350.02604264841199</v>
      </c>
      <c r="BQ42" s="73">
        <v>2.8936124718773</v>
      </c>
      <c r="BR42" s="73">
        <v>56.375151870897298</v>
      </c>
      <c r="BS42" s="73">
        <v>4.6289277677651102</v>
      </c>
      <c r="BT42" s="73">
        <v>4.3469780093365804</v>
      </c>
      <c r="BU42" s="73">
        <v>141.01183435572699</v>
      </c>
      <c r="BV42" s="73">
        <v>47.254595991494597</v>
      </c>
      <c r="BW42" s="73">
        <v>35.736294118619597</v>
      </c>
      <c r="BX42" s="73">
        <v>30.923358619245299</v>
      </c>
      <c r="BY42" s="73">
        <v>1.14977977288516</v>
      </c>
      <c r="BZ42" s="73">
        <v>615.64787271747002</v>
      </c>
      <c r="CA42" s="73">
        <v>304.30038118171802</v>
      </c>
      <c r="CB42" s="73">
        <v>1.8397266687610601E-3</v>
      </c>
      <c r="CC42" s="73">
        <v>177.10378128977101</v>
      </c>
      <c r="CD42" s="73">
        <v>335.425528378585</v>
      </c>
      <c r="CE42" s="73">
        <v>0.69752537080639498</v>
      </c>
      <c r="CF42" s="73">
        <v>254.35794379470499</v>
      </c>
      <c r="CG42" s="73">
        <v>3539.45859554555</v>
      </c>
      <c r="CH42" s="73">
        <v>201.89409594698401</v>
      </c>
      <c r="CI42" s="73"/>
      <c r="CJ42" s="90"/>
      <c r="CK42" s="28">
        <f t="shared" si="15"/>
        <v>0</v>
      </c>
      <c r="CL42" s="44">
        <f t="shared" si="16"/>
        <v>6.9576258680357779E-4</v>
      </c>
      <c r="CM42" s="44">
        <f t="shared" si="17"/>
        <v>-3.3608792187391883E-4</v>
      </c>
      <c r="CN42" s="44">
        <f t="shared" si="18"/>
        <v>6.1179697381072461E-4</v>
      </c>
      <c r="CO42" s="44">
        <f t="shared" si="19"/>
        <v>-2.0348742788843025E-4</v>
      </c>
      <c r="CP42" s="44">
        <f t="shared" si="20"/>
        <v>-1.6275212646458184E-4</v>
      </c>
      <c r="CQ42" s="44">
        <f t="shared" si="21"/>
        <v>9.2678056201363115E-4</v>
      </c>
      <c r="CR42" s="44">
        <f t="shared" si="22"/>
        <v>4.6463373394091497E-5</v>
      </c>
      <c r="CS42" s="66" t="e">
        <f t="shared" si="23"/>
        <v>#DIV/0!</v>
      </c>
      <c r="CT42" s="60" t="e">
        <f t="shared" si="24"/>
        <v>#DIV/0!</v>
      </c>
      <c r="CU42" s="66">
        <f t="shared" si="25"/>
        <v>-3.0938119036099369E-4</v>
      </c>
      <c r="CV42" s="60" t="e">
        <f t="shared" si="26"/>
        <v>#DIV/0!</v>
      </c>
      <c r="CW42" s="66">
        <f t="shared" si="13"/>
        <v>-7.4695435179445804E-7</v>
      </c>
      <c r="CX42" s="66" t="e">
        <f t="shared" si="14"/>
        <v>#DIV/0!</v>
      </c>
      <c r="CY42" s="60" t="e">
        <f t="shared" si="27"/>
        <v>#DIV/0!</v>
      </c>
    </row>
    <row r="43" spans="1:103" x14ac:dyDescent="0.25">
      <c r="A43" s="90" t="s">
        <v>206</v>
      </c>
      <c r="B43" s="73">
        <v>32036.978851</v>
      </c>
      <c r="C43" s="73">
        <v>1041.9163954000001</v>
      </c>
      <c r="D43" s="73">
        <v>22331.879492</v>
      </c>
      <c r="E43" s="73">
        <v>12863.863449</v>
      </c>
      <c r="F43" s="73">
        <v>10422.051152</v>
      </c>
      <c r="G43" s="73">
        <v>9864.6360234999993</v>
      </c>
      <c r="H43" s="73">
        <v>33757.392204999996</v>
      </c>
      <c r="I43" s="73"/>
      <c r="J43" s="73"/>
      <c r="K43" s="73">
        <v>67.708922306999995</v>
      </c>
      <c r="L43" s="73"/>
      <c r="M43" s="73">
        <v>256.94515065000002</v>
      </c>
      <c r="N43" s="73"/>
      <c r="O43" s="73">
        <v>16.782898088</v>
      </c>
      <c r="P43" s="73">
        <v>1.6096503635999999</v>
      </c>
      <c r="Q43" s="73"/>
      <c r="R43" s="73"/>
      <c r="S43" s="90" t="s">
        <v>206</v>
      </c>
      <c r="T43" s="73">
        <v>186.961027450199</v>
      </c>
      <c r="U43" s="73">
        <v>768.03414661496902</v>
      </c>
      <c r="V43" s="73">
        <v>16.783383658922599</v>
      </c>
      <c r="W43" s="73">
        <v>140.89695079742299</v>
      </c>
      <c r="X43" s="73">
        <v>109.22923783361099</v>
      </c>
      <c r="Y43" s="73">
        <v>144.27718517095201</v>
      </c>
      <c r="Z43" s="73">
        <v>91.095304685665099</v>
      </c>
      <c r="AA43" s="73">
        <v>692.59555582264102</v>
      </c>
      <c r="AB43" s="73">
        <v>1.6097673214858099</v>
      </c>
      <c r="AC43" s="73">
        <v>26713.6161921899</v>
      </c>
      <c r="AD43" s="73">
        <v>67.7087391622171</v>
      </c>
      <c r="AE43" s="73">
        <v>32032.768278088799</v>
      </c>
      <c r="AF43" s="73">
        <v>672.30959486910206</v>
      </c>
      <c r="AG43" s="73">
        <v>471.93161344003602</v>
      </c>
      <c r="AH43" s="73">
        <v>69.042872851991504</v>
      </c>
      <c r="AI43" s="73">
        <v>11044.6899913753</v>
      </c>
      <c r="AJ43" s="73">
        <v>30.063523995647198</v>
      </c>
      <c r="AK43" s="73">
        <v>280.689676184267</v>
      </c>
      <c r="AL43" s="73">
        <v>280.689676184267</v>
      </c>
      <c r="AM43" s="73">
        <v>256.94256840988902</v>
      </c>
      <c r="AN43" s="73">
        <v>0</v>
      </c>
      <c r="AO43" s="73">
        <v>990.92041219939404</v>
      </c>
      <c r="AP43" s="73">
        <v>20.265271545349599</v>
      </c>
      <c r="AQ43" s="73">
        <v>1526.63972001767</v>
      </c>
      <c r="AR43" s="73">
        <v>344.10217782645202</v>
      </c>
      <c r="AS43" s="73">
        <v>639.90125026217902</v>
      </c>
      <c r="AT43" s="73">
        <v>15.3552972346037</v>
      </c>
      <c r="AU43" s="73">
        <v>1041.9148727668501</v>
      </c>
      <c r="AV43" s="73">
        <v>0</v>
      </c>
      <c r="AW43" s="73">
        <v>35405.720090852403</v>
      </c>
      <c r="AX43" s="73">
        <v>20095.8195027744</v>
      </c>
      <c r="AY43" s="73">
        <v>2232.8683589973398</v>
      </c>
      <c r="AZ43" s="73">
        <v>22328.687861771701</v>
      </c>
      <c r="BA43" s="73">
        <v>0.66509773924027804</v>
      </c>
      <c r="BB43" s="73">
        <v>857.93402369356295</v>
      </c>
      <c r="BC43" s="73">
        <v>77.704663197142693</v>
      </c>
      <c r="BD43" s="73">
        <v>7277.5168314242701</v>
      </c>
      <c r="BE43" s="73">
        <v>190.91309324382499</v>
      </c>
      <c r="BF43" s="73">
        <v>205.85804388608599</v>
      </c>
      <c r="BG43" s="73">
        <v>211.56856991209</v>
      </c>
      <c r="BH43" s="73">
        <v>155.77529775178601</v>
      </c>
      <c r="BI43" s="73">
        <v>160.816098787458</v>
      </c>
      <c r="BJ43" s="73">
        <v>115.871589485661</v>
      </c>
      <c r="BK43" s="73">
        <v>12838.5425865289</v>
      </c>
      <c r="BL43" s="73">
        <v>10281.445188980601</v>
      </c>
      <c r="BM43" s="73">
        <v>2557.0973975483498</v>
      </c>
      <c r="BN43" s="73">
        <v>15.8364518681415</v>
      </c>
      <c r="BO43" s="73">
        <v>10.8184590575847</v>
      </c>
      <c r="BP43" s="73">
        <v>5618.8530382523904</v>
      </c>
      <c r="BQ43" s="73">
        <v>204.395371893494</v>
      </c>
      <c r="BR43" s="73">
        <v>473.99617396341398</v>
      </c>
      <c r="BS43" s="73">
        <v>38.944980667008302</v>
      </c>
      <c r="BT43" s="73">
        <v>53.657186227946902</v>
      </c>
      <c r="BU43" s="73">
        <v>1188.88507230498</v>
      </c>
      <c r="BV43" s="73">
        <v>612.91200007781902</v>
      </c>
      <c r="BW43" s="73">
        <v>225.35178398783</v>
      </c>
      <c r="BX43" s="73">
        <v>1218.55082087303</v>
      </c>
      <c r="BY43" s="73">
        <v>113.648493620764</v>
      </c>
      <c r="BZ43" s="73">
        <v>9864.34372740463</v>
      </c>
      <c r="CA43" s="73">
        <v>1824.8589738708399</v>
      </c>
      <c r="CB43" s="73">
        <v>142.36574218944099</v>
      </c>
      <c r="CC43" s="73">
        <v>298.80690145366299</v>
      </c>
      <c r="CD43" s="73">
        <v>3523.3132162889601</v>
      </c>
      <c r="CE43" s="73">
        <v>0.81652854474032199</v>
      </c>
      <c r="CF43" s="73">
        <v>1858.75056060578</v>
      </c>
      <c r="CG43" s="73">
        <v>33749.385885591102</v>
      </c>
      <c r="CH43" s="73">
        <v>2012.5903196581301</v>
      </c>
      <c r="CI43" s="73"/>
      <c r="CJ43" s="90"/>
      <c r="CK43" s="28">
        <f t="shared" si="15"/>
        <v>0</v>
      </c>
      <c r="CL43" s="44">
        <f t="shared" si="16"/>
        <v>-1.3142852610365419E-4</v>
      </c>
      <c r="CM43" s="44">
        <f t="shared" si="17"/>
        <v>-1.4613774739616749E-6</v>
      </c>
      <c r="CN43" s="44">
        <f t="shared" si="18"/>
        <v>-1.4291811978665907E-4</v>
      </c>
      <c r="CO43" s="44">
        <f t="shared" si="19"/>
        <v>-1.9683715216262596E-3</v>
      </c>
      <c r="CP43" s="44">
        <f t="shared" si="20"/>
        <v>-1.3491198706352261E-2</v>
      </c>
      <c r="CQ43" s="44">
        <f t="shared" si="21"/>
        <v>-2.9630702508730854E-5</v>
      </c>
      <c r="CR43" s="44">
        <f t="shared" si="22"/>
        <v>-2.3717233133039469E-4</v>
      </c>
      <c r="CS43" s="66">
        <f t="shared" si="23"/>
        <v>-2.704884033812104E-6</v>
      </c>
      <c r="CT43" s="60" t="e">
        <f t="shared" si="24"/>
        <v>#DIV/0!</v>
      </c>
      <c r="CU43" s="66">
        <f t="shared" si="25"/>
        <v>-1.0049771729351301E-5</v>
      </c>
      <c r="CV43" s="60" t="e">
        <f t="shared" si="26"/>
        <v>#DIV/0!</v>
      </c>
      <c r="CW43" s="66">
        <f t="shared" si="13"/>
        <v>2.8932483534917923E-5</v>
      </c>
      <c r="CX43" s="66">
        <f t="shared" si="14"/>
        <v>7.2660428907326185E-5</v>
      </c>
      <c r="CY43" s="60" t="e">
        <f t="shared" si="27"/>
        <v>#DIV/0!</v>
      </c>
    </row>
    <row r="44" spans="1:103" x14ac:dyDescent="0.25">
      <c r="A44" s="90" t="s">
        <v>207</v>
      </c>
      <c r="B44" s="73">
        <v>91350.947478999995</v>
      </c>
      <c r="C44" s="73">
        <v>2479.6032485999999</v>
      </c>
      <c r="D44" s="73">
        <v>97386.749221999999</v>
      </c>
      <c r="E44" s="73">
        <v>26643.38292</v>
      </c>
      <c r="F44" s="73">
        <v>18738.087227</v>
      </c>
      <c r="G44" s="73">
        <v>54443.279846999998</v>
      </c>
      <c r="H44" s="73">
        <v>65713.120007000005</v>
      </c>
      <c r="I44" s="73"/>
      <c r="J44" s="73"/>
      <c r="K44" s="73">
        <v>64.512334445999997</v>
      </c>
      <c r="L44" s="73"/>
      <c r="M44" s="73">
        <v>533.75520905999997</v>
      </c>
      <c r="N44" s="73"/>
      <c r="O44" s="73">
        <v>33.961350971999998</v>
      </c>
      <c r="P44" s="73">
        <v>371.05492317</v>
      </c>
      <c r="Q44" s="73"/>
      <c r="R44" s="73"/>
      <c r="S44" s="90" t="s">
        <v>207</v>
      </c>
      <c r="T44" s="73">
        <v>68.126184736196706</v>
      </c>
      <c r="U44" s="73">
        <v>880.03196804683398</v>
      </c>
      <c r="V44" s="73">
        <v>33.957372589409502</v>
      </c>
      <c r="W44" s="73">
        <v>253.018103057307</v>
      </c>
      <c r="X44" s="73">
        <v>234.93806594880101</v>
      </c>
      <c r="Y44" s="73">
        <v>367.54519519525701</v>
      </c>
      <c r="Z44" s="73">
        <v>511.342495970811</v>
      </c>
      <c r="AA44" s="73">
        <v>2906.7899651108801</v>
      </c>
      <c r="AB44" s="73">
        <v>371.04134668182502</v>
      </c>
      <c r="AC44" s="73">
        <v>126981.70057569499</v>
      </c>
      <c r="AD44" s="73">
        <v>64.509413634623499</v>
      </c>
      <c r="AE44" s="73">
        <v>91335.038674825701</v>
      </c>
      <c r="AF44" s="73">
        <v>2712.6995073790699</v>
      </c>
      <c r="AG44" s="73">
        <v>3348.0742831623902</v>
      </c>
      <c r="AH44" s="73">
        <v>247.54955223566799</v>
      </c>
      <c r="AI44" s="73">
        <v>639.54666613695895</v>
      </c>
      <c r="AJ44" s="73">
        <v>40.296564442810002</v>
      </c>
      <c r="AK44" s="73">
        <v>1888.00185532873</v>
      </c>
      <c r="AL44" s="73">
        <v>1888.00185532873</v>
      </c>
      <c r="AM44" s="73">
        <v>533.55407505964195</v>
      </c>
      <c r="AN44" s="73">
        <v>0</v>
      </c>
      <c r="AO44" s="73">
        <v>1533.91675139874</v>
      </c>
      <c r="AP44" s="73">
        <v>41.428837101294597</v>
      </c>
      <c r="AQ44" s="73">
        <v>3133.3627794829599</v>
      </c>
      <c r="AR44" s="73">
        <v>448.07771592002899</v>
      </c>
      <c r="AS44" s="73">
        <v>1143.53288668188</v>
      </c>
      <c r="AT44" s="73">
        <v>41.622642210204397</v>
      </c>
      <c r="AU44" s="73">
        <v>2478.0570024431499</v>
      </c>
      <c r="AV44" s="73">
        <v>0</v>
      </c>
      <c r="AW44" s="73">
        <v>71086.559628194795</v>
      </c>
      <c r="AX44" s="73">
        <v>87628.561415465301</v>
      </c>
      <c r="AY44" s="73">
        <v>9736.5057977683009</v>
      </c>
      <c r="AZ44" s="73">
        <v>97365.067213233706</v>
      </c>
      <c r="BA44" s="73">
        <v>2.60361016732283</v>
      </c>
      <c r="BB44" s="73">
        <v>2477.0130194386802</v>
      </c>
      <c r="BC44" s="73">
        <v>261.21013837243697</v>
      </c>
      <c r="BD44" s="73">
        <v>27545.645388279201</v>
      </c>
      <c r="BE44" s="73">
        <v>513.57164499526903</v>
      </c>
      <c r="BF44" s="73">
        <v>326.588361465086</v>
      </c>
      <c r="BG44" s="73">
        <v>904.82447784046201</v>
      </c>
      <c r="BH44" s="73">
        <v>331.71493555438701</v>
      </c>
      <c r="BI44" s="73">
        <v>292.89076818443198</v>
      </c>
      <c r="BJ44" s="73">
        <v>245.62412532726799</v>
      </c>
      <c r="BK44" s="73">
        <v>26642.715567481599</v>
      </c>
      <c r="BL44" s="73">
        <v>18731.961492300899</v>
      </c>
      <c r="BM44" s="73">
        <v>7910.7540751806901</v>
      </c>
      <c r="BN44" s="73">
        <v>31.704293981668499</v>
      </c>
      <c r="BO44" s="73">
        <v>20.406383353874599</v>
      </c>
      <c r="BP44" s="73">
        <v>5961.1015420367003</v>
      </c>
      <c r="BQ44" s="73">
        <v>354.995178949901</v>
      </c>
      <c r="BR44" s="73">
        <v>1465.6226116053499</v>
      </c>
      <c r="BS44" s="73">
        <v>377.96154287747203</v>
      </c>
      <c r="BT44" s="73">
        <v>228.377985281593</v>
      </c>
      <c r="BU44" s="73">
        <v>3682.0488768755799</v>
      </c>
      <c r="BV44" s="73">
        <v>3902.85819056643</v>
      </c>
      <c r="BW44" s="73">
        <v>797.88769563286405</v>
      </c>
      <c r="BX44" s="73">
        <v>2877.1077634060698</v>
      </c>
      <c r="BY44" s="73">
        <v>58.323166560505101</v>
      </c>
      <c r="BZ44" s="73">
        <v>54425.373693203903</v>
      </c>
      <c r="CA44" s="73">
        <v>7194.8977903696104</v>
      </c>
      <c r="CB44" s="73">
        <v>1.46961980189266E-2</v>
      </c>
      <c r="CC44" s="73">
        <v>1751.0266002947801</v>
      </c>
      <c r="CD44" s="73">
        <v>6389.8799092959498</v>
      </c>
      <c r="CE44" s="73">
        <v>5.8092691272958303</v>
      </c>
      <c r="CF44" s="73">
        <v>4631.1096761194003</v>
      </c>
      <c r="CG44" s="73">
        <v>65684.125267653304</v>
      </c>
      <c r="CH44" s="73">
        <v>2123.0007594469898</v>
      </c>
      <c r="CI44" s="73"/>
      <c r="CJ44" s="90"/>
      <c r="CK44" s="28">
        <f t="shared" si="15"/>
        <v>0</v>
      </c>
      <c r="CL44" s="44">
        <f t="shared" si="16"/>
        <v>-1.7415040142798195E-4</v>
      </c>
      <c r="CM44" s="44">
        <f t="shared" si="17"/>
        <v>-6.2358611512668225E-4</v>
      </c>
      <c r="CN44" s="44">
        <f t="shared" si="18"/>
        <v>-2.2263818167774586E-4</v>
      </c>
      <c r="CO44" s="44">
        <f t="shared" si="19"/>
        <v>-2.5047589504878756E-5</v>
      </c>
      <c r="CP44" s="44">
        <f t="shared" si="20"/>
        <v>-3.2691355445682363E-4</v>
      </c>
      <c r="CQ44" s="44">
        <f t="shared" si="21"/>
        <v>-3.2889557437421464E-4</v>
      </c>
      <c r="CR44" s="44">
        <f t="shared" si="22"/>
        <v>-4.4123212143347212E-4</v>
      </c>
      <c r="CS44" s="66">
        <f t="shared" si="23"/>
        <v>-4.5275239248129916E-5</v>
      </c>
      <c r="CT44" s="60" t="e">
        <f t="shared" si="24"/>
        <v>#DIV/0!</v>
      </c>
      <c r="CU44" s="66">
        <f t="shared" si="25"/>
        <v>-3.7682817318493791E-4</v>
      </c>
      <c r="CV44" s="60" t="e">
        <f t="shared" si="26"/>
        <v>#DIV/0!</v>
      </c>
      <c r="CW44" s="66">
        <f t="shared" si="13"/>
        <v>-1.1714441494910653E-4</v>
      </c>
      <c r="CX44" s="66">
        <f t="shared" si="14"/>
        <v>-3.6588891097279322E-5</v>
      </c>
      <c r="CY44" s="60" t="e">
        <f t="shared" si="27"/>
        <v>#DIV/0!</v>
      </c>
    </row>
    <row r="45" spans="1:103" x14ac:dyDescent="0.25">
      <c r="A45" s="90" t="s">
        <v>208</v>
      </c>
      <c r="B45" s="73">
        <v>6708.965365</v>
      </c>
      <c r="C45" s="73">
        <v>373.75745883000002</v>
      </c>
      <c r="D45" s="73">
        <v>5676.7498607999996</v>
      </c>
      <c r="E45" s="73">
        <v>4273.3436191000001</v>
      </c>
      <c r="F45" s="73">
        <v>2018.9546836</v>
      </c>
      <c r="G45" s="73">
        <v>1203.8929227000001</v>
      </c>
      <c r="H45" s="73">
        <v>3263.1322544999998</v>
      </c>
      <c r="I45" s="73"/>
      <c r="J45" s="73"/>
      <c r="K45" s="73">
        <v>3183.0385163999999</v>
      </c>
      <c r="L45" s="73"/>
      <c r="M45" s="73">
        <v>1299.1604224</v>
      </c>
      <c r="N45" s="73"/>
      <c r="O45" s="73">
        <v>1.4378302002000001</v>
      </c>
      <c r="P45" s="73">
        <v>0.2872942946</v>
      </c>
      <c r="Q45" s="73"/>
      <c r="R45" s="73"/>
      <c r="S45" s="90" t="s">
        <v>208</v>
      </c>
      <c r="T45" s="73">
        <v>10.047916025368901</v>
      </c>
      <c r="U45" s="73">
        <v>56.534544654351301</v>
      </c>
      <c r="V45" s="73">
        <v>1.4369923766547099</v>
      </c>
      <c r="W45" s="73">
        <v>27.585860114019201</v>
      </c>
      <c r="X45" s="73">
        <v>21.389294912959301</v>
      </c>
      <c r="Y45" s="73">
        <v>35.452820569146297</v>
      </c>
      <c r="Z45" s="73">
        <v>4.66976154965496</v>
      </c>
      <c r="AA45" s="73">
        <v>183.88660653500401</v>
      </c>
      <c r="AB45" s="73">
        <v>0.28729453112089798</v>
      </c>
      <c r="AC45" s="73">
        <v>8299.5296026810993</v>
      </c>
      <c r="AD45" s="73">
        <v>3181.40061923749</v>
      </c>
      <c r="AE45" s="73">
        <v>6707.3027877907998</v>
      </c>
      <c r="AF45" s="73">
        <v>91.772916141250406</v>
      </c>
      <c r="AG45" s="73">
        <v>174.25132820814699</v>
      </c>
      <c r="AH45" s="73">
        <v>17.240593454521999</v>
      </c>
      <c r="AI45" s="73">
        <v>27.060705672858301</v>
      </c>
      <c r="AJ45" s="73">
        <v>6.2409921574575504</v>
      </c>
      <c r="AK45" s="73">
        <v>81.967561781920594</v>
      </c>
      <c r="AL45" s="73">
        <v>81.967561781920594</v>
      </c>
      <c r="AM45" s="73">
        <v>1299.02537648105</v>
      </c>
      <c r="AN45" s="73">
        <v>0</v>
      </c>
      <c r="AO45" s="73">
        <v>145.61327437570301</v>
      </c>
      <c r="AP45" s="73">
        <v>5.3271912887576702</v>
      </c>
      <c r="AQ45" s="73">
        <v>240.59481157089701</v>
      </c>
      <c r="AR45" s="73">
        <v>32.577721647800502</v>
      </c>
      <c r="AS45" s="73">
        <v>33.5201823098338</v>
      </c>
      <c r="AT45" s="73">
        <v>2.94990897929108</v>
      </c>
      <c r="AU45" s="73">
        <v>373.69556463863398</v>
      </c>
      <c r="AV45" s="73">
        <v>0</v>
      </c>
      <c r="AW45" s="73">
        <v>3600.0503857867998</v>
      </c>
      <c r="AX45" s="73">
        <v>5107.0062749031304</v>
      </c>
      <c r="AY45" s="73">
        <v>567.44636117748701</v>
      </c>
      <c r="AZ45" s="73">
        <v>5674.4526360806103</v>
      </c>
      <c r="BA45" s="73">
        <v>0.131111396534248</v>
      </c>
      <c r="BB45" s="73">
        <v>153.95704304378299</v>
      </c>
      <c r="BC45" s="73">
        <v>26.565431467892399</v>
      </c>
      <c r="BD45" s="73">
        <v>1233.5621790788</v>
      </c>
      <c r="BE45" s="73">
        <v>62.064299678455797</v>
      </c>
      <c r="BF45" s="73">
        <v>115.25833748627301</v>
      </c>
      <c r="BG45" s="73">
        <v>66.060353159278407</v>
      </c>
      <c r="BH45" s="73">
        <v>65.586513165704801</v>
      </c>
      <c r="BI45" s="73">
        <v>18.177918097190702</v>
      </c>
      <c r="BJ45" s="73">
        <v>136.80850283572701</v>
      </c>
      <c r="BK45" s="73">
        <v>4269.3589736009999</v>
      </c>
      <c r="BL45" s="73">
        <v>2017.9362456722999</v>
      </c>
      <c r="BM45" s="73">
        <v>2251.4227279287002</v>
      </c>
      <c r="BN45" s="73">
        <v>7.7914215325429703</v>
      </c>
      <c r="BO45" s="73">
        <v>3.0325804131461598</v>
      </c>
      <c r="BP45" s="73">
        <v>919.02384094831905</v>
      </c>
      <c r="BQ45" s="73">
        <v>83.898246826501307</v>
      </c>
      <c r="BR45" s="73">
        <v>67.177163134311002</v>
      </c>
      <c r="BS45" s="73">
        <v>14.197002972932699</v>
      </c>
      <c r="BT45" s="73">
        <v>11.372672540220499</v>
      </c>
      <c r="BU45" s="73">
        <v>170.95248421545699</v>
      </c>
      <c r="BV45" s="73">
        <v>151.30824030646301</v>
      </c>
      <c r="BW45" s="73">
        <v>77.540827244718699</v>
      </c>
      <c r="BX45" s="73">
        <v>169.552246390427</v>
      </c>
      <c r="BY45" s="73">
        <v>2.8764035632000802</v>
      </c>
      <c r="BZ45" s="73">
        <v>1203.72549738014</v>
      </c>
      <c r="CA45" s="73">
        <v>267.70233179502998</v>
      </c>
      <c r="CB45" s="73">
        <v>3.3752024213396701</v>
      </c>
      <c r="CC45" s="73">
        <v>12.080230159049099</v>
      </c>
      <c r="CD45" s="73">
        <v>298.99082484745901</v>
      </c>
      <c r="CE45" s="73">
        <v>1.6597890226359598E-2</v>
      </c>
      <c r="CF45" s="73">
        <v>281.31162515183598</v>
      </c>
      <c r="CG45" s="73">
        <v>3263.0641507410201</v>
      </c>
      <c r="CH45" s="73">
        <v>126.78296839090901</v>
      </c>
      <c r="CI45" s="73"/>
      <c r="CJ45" s="90"/>
      <c r="CK45" s="28">
        <f t="shared" si="15"/>
        <v>0</v>
      </c>
      <c r="CL45" s="44">
        <f t="shared" si="16"/>
        <v>-2.478142483599195E-4</v>
      </c>
      <c r="CM45" s="44">
        <f t="shared" si="17"/>
        <v>-1.6559988276832876E-4</v>
      </c>
      <c r="CN45" s="44">
        <f t="shared" si="18"/>
        <v>-4.0467252842202344E-4</v>
      </c>
      <c r="CO45" s="44">
        <f t="shared" si="19"/>
        <v>-9.3244210018369133E-4</v>
      </c>
      <c r="CP45" s="44">
        <f t="shared" si="20"/>
        <v>-5.0443823032423328E-4</v>
      </c>
      <c r="CQ45" s="44">
        <f t="shared" si="21"/>
        <v>-1.3906994276913706E-4</v>
      </c>
      <c r="CR45" s="44">
        <f t="shared" si="22"/>
        <v>-2.0870670775247225E-5</v>
      </c>
      <c r="CS45" s="66">
        <f t="shared" si="23"/>
        <v>-5.145703245722572E-4</v>
      </c>
      <c r="CT45" s="60" t="e">
        <f t="shared" si="24"/>
        <v>#DIV/0!</v>
      </c>
      <c r="CU45" s="66">
        <f t="shared" si="25"/>
        <v>-1.0394860913369757E-4</v>
      </c>
      <c r="CV45" s="60" t="e">
        <f t="shared" si="26"/>
        <v>#DIV/0!</v>
      </c>
      <c r="CW45" s="66">
        <f t="shared" si="13"/>
        <v>-5.8269992185003598E-4</v>
      </c>
      <c r="CX45" s="66">
        <f t="shared" si="14"/>
        <v>8.2327043183199241E-7</v>
      </c>
      <c r="CY45" s="60" t="e">
        <f t="shared" si="27"/>
        <v>#DIV/0!</v>
      </c>
    </row>
    <row r="46" spans="1:103" x14ac:dyDescent="0.25">
      <c r="A46" s="90" t="s">
        <v>209</v>
      </c>
      <c r="B46" s="73">
        <v>104.10544170999999</v>
      </c>
      <c r="C46" s="73">
        <v>14.452030000000001</v>
      </c>
      <c r="D46" s="73">
        <v>48.996562191000002</v>
      </c>
      <c r="E46" s="73">
        <v>169.37082323999999</v>
      </c>
      <c r="F46" s="73">
        <v>136.08605582999999</v>
      </c>
      <c r="G46" s="73">
        <v>4.1743146859999998</v>
      </c>
      <c r="H46" s="73">
        <v>177.40719598000001</v>
      </c>
      <c r="I46" s="73"/>
      <c r="J46" s="73"/>
      <c r="K46" s="73">
        <v>0.30312499999999998</v>
      </c>
      <c r="L46" s="73"/>
      <c r="M46" s="73">
        <v>1.9913395196999999</v>
      </c>
      <c r="N46" s="73"/>
      <c r="O46" s="73">
        <v>1.4834094618</v>
      </c>
      <c r="P46" s="73">
        <v>4.0026250000000001E-3</v>
      </c>
      <c r="Q46" s="73"/>
      <c r="R46" s="73"/>
      <c r="S46" s="90" t="s">
        <v>209</v>
      </c>
      <c r="T46" s="73">
        <v>0</v>
      </c>
      <c r="U46" s="73">
        <v>1.9121550833327701</v>
      </c>
      <c r="V46" s="73">
        <v>1.48342140869662</v>
      </c>
      <c r="W46" s="73">
        <v>1.22439311377502E-4</v>
      </c>
      <c r="X46" s="73">
        <v>1.22439311377502E-4</v>
      </c>
      <c r="Y46" s="73">
        <v>4.9350047123794701E-5</v>
      </c>
      <c r="Z46" s="73">
        <v>1.5195222760737801</v>
      </c>
      <c r="AA46" s="73">
        <v>2.17817006810506</v>
      </c>
      <c r="AB46" s="73">
        <v>4.0022012758147499E-3</v>
      </c>
      <c r="AC46" s="73">
        <v>5.9016301490148004</v>
      </c>
      <c r="AD46" s="73">
        <v>0.30313314676719699</v>
      </c>
      <c r="AE46" s="73">
        <v>104.10610616754001</v>
      </c>
      <c r="AF46" s="73">
        <v>1.8044073912663701</v>
      </c>
      <c r="AG46" s="73">
        <v>0.63026090352022901</v>
      </c>
      <c r="AH46" s="73">
        <v>1.3063345111526199E-3</v>
      </c>
      <c r="AI46" s="73">
        <v>18.4022878032705</v>
      </c>
      <c r="AJ46" s="73">
        <v>0</v>
      </c>
      <c r="AK46" s="73">
        <v>0.211815493040824</v>
      </c>
      <c r="AL46" s="73">
        <v>0.211815493040824</v>
      </c>
      <c r="AM46" s="73">
        <v>1.99132868040147</v>
      </c>
      <c r="AN46" s="73">
        <v>0</v>
      </c>
      <c r="AO46" s="73">
        <v>0.123681133554402</v>
      </c>
      <c r="AP46" s="73">
        <v>0</v>
      </c>
      <c r="AQ46" s="73">
        <v>4.9612522842145497</v>
      </c>
      <c r="AR46" s="73">
        <v>7.4874141432011703</v>
      </c>
      <c r="AS46" s="73">
        <v>0</v>
      </c>
      <c r="AT46" s="73">
        <v>0</v>
      </c>
      <c r="AU46" s="73">
        <v>14.4518973528002</v>
      </c>
      <c r="AV46" s="73">
        <v>0</v>
      </c>
      <c r="AW46" s="73">
        <v>179.949433854174</v>
      </c>
      <c r="AX46" s="73">
        <v>44.096705858893401</v>
      </c>
      <c r="AY46" s="73">
        <v>4.8997614667350202</v>
      </c>
      <c r="AZ46" s="73">
        <v>48.996467325628402</v>
      </c>
      <c r="BA46" s="73">
        <v>0</v>
      </c>
      <c r="BB46" s="73">
        <v>0.243347171938468</v>
      </c>
      <c r="BC46" s="73">
        <v>6.9454333779769197E-3</v>
      </c>
      <c r="BD46" s="73">
        <v>53.999807576599899</v>
      </c>
      <c r="BE46" s="73">
        <v>0.61437796646769904</v>
      </c>
      <c r="BF46" s="73">
        <v>2.41557892814585</v>
      </c>
      <c r="BG46" s="73">
        <v>5.1492728467953004</v>
      </c>
      <c r="BH46" s="73">
        <v>0.78055817283134099</v>
      </c>
      <c r="BI46" s="73">
        <v>0.70202052172379503</v>
      </c>
      <c r="BJ46" s="73">
        <v>5.11179289154581</v>
      </c>
      <c r="BK46" s="73">
        <v>169.440679782762</v>
      </c>
      <c r="BL46" s="73">
        <v>136.15589337646099</v>
      </c>
      <c r="BM46" s="73">
        <v>33.284786406300597</v>
      </c>
      <c r="BN46" s="73">
        <v>5.0398755490886703E-2</v>
      </c>
      <c r="BO46" s="73">
        <v>0.1215878588601</v>
      </c>
      <c r="BP46" s="73">
        <v>54.220799800128702</v>
      </c>
      <c r="BQ46" s="73">
        <v>1.79821601988569</v>
      </c>
      <c r="BR46" s="73">
        <v>15.2571178783821</v>
      </c>
      <c r="BS46" s="73">
        <v>3.9651558910255201E-2</v>
      </c>
      <c r="BT46" s="73">
        <v>0.75195243497191799</v>
      </c>
      <c r="BU46" s="73">
        <v>38.146469289946403</v>
      </c>
      <c r="BV46" s="73">
        <v>0.26131799395519001</v>
      </c>
      <c r="BW46" s="73">
        <v>5.6605155493973003</v>
      </c>
      <c r="BX46" s="73">
        <v>5.3286271416524498</v>
      </c>
      <c r="BY46" s="73">
        <v>1.0327948268544901E-5</v>
      </c>
      <c r="BZ46" s="73">
        <v>4.1743250377023404</v>
      </c>
      <c r="CA46" s="73">
        <v>6.2122160366966401</v>
      </c>
      <c r="CB46" s="73">
        <v>5.4058069743216502E-3</v>
      </c>
      <c r="CC46" s="73">
        <v>1.3714782058246</v>
      </c>
      <c r="CD46" s="73">
        <v>49.272566618473199</v>
      </c>
      <c r="CE46" s="73">
        <v>0</v>
      </c>
      <c r="CF46" s="73">
        <v>4.5494614457071396</v>
      </c>
      <c r="CG46" s="73">
        <v>177.40721933343301</v>
      </c>
      <c r="CH46" s="73">
        <v>25.4890469126284</v>
      </c>
      <c r="CI46" s="73"/>
      <c r="CJ46" s="90"/>
      <c r="CK46" s="28">
        <f t="shared" si="15"/>
        <v>0</v>
      </c>
      <c r="CL46" s="44">
        <f t="shared" si="16"/>
        <v>6.3825437853920392E-6</v>
      </c>
      <c r="CM46" s="44">
        <f t="shared" si="17"/>
        <v>-9.1784475814274982E-6</v>
      </c>
      <c r="CN46" s="44">
        <f t="shared" si="18"/>
        <v>-1.9361638318838255E-6</v>
      </c>
      <c r="CO46" s="44">
        <f t="shared" si="19"/>
        <v>4.1244732372247892E-4</v>
      </c>
      <c r="CP46" s="44">
        <f t="shared" si="20"/>
        <v>5.1318664528160116E-4</v>
      </c>
      <c r="CQ46" s="44">
        <f t="shared" si="21"/>
        <v>2.4798567236360095E-6</v>
      </c>
      <c r="CR46" s="44">
        <f t="shared" si="22"/>
        <v>1.3163746185514044E-7</v>
      </c>
      <c r="CS46" s="66">
        <f t="shared" si="23"/>
        <v>2.6875933021079731E-5</v>
      </c>
      <c r="CT46" s="60" t="e">
        <f t="shared" si="24"/>
        <v>#DIV/0!</v>
      </c>
      <c r="CU46" s="66">
        <f t="shared" si="25"/>
        <v>-5.4432197134746676E-6</v>
      </c>
      <c r="CV46" s="60" t="e">
        <f t="shared" si="26"/>
        <v>#DIV/0!</v>
      </c>
      <c r="CW46" s="66">
        <f t="shared" si="13"/>
        <v>8.0536742737832927E-6</v>
      </c>
      <c r="CX46" s="66">
        <f t="shared" si="14"/>
        <v>-1.0586157465418949E-4</v>
      </c>
      <c r="CY46" s="60" t="e">
        <f t="shared" si="27"/>
        <v>#DIV/0!</v>
      </c>
    </row>
    <row r="47" spans="1:103" x14ac:dyDescent="0.25">
      <c r="A47" s="90" t="s">
        <v>210</v>
      </c>
      <c r="B47" s="73">
        <v>15077.745077</v>
      </c>
      <c r="C47" s="73">
        <v>1199.1392535</v>
      </c>
      <c r="D47" s="73">
        <v>13633.463787000001</v>
      </c>
      <c r="E47" s="73">
        <v>4898.8580908000004</v>
      </c>
      <c r="F47" s="73">
        <v>3195.4559533000001</v>
      </c>
      <c r="G47" s="73">
        <v>9974.4509001999995</v>
      </c>
      <c r="H47" s="73">
        <v>14269.611025</v>
      </c>
      <c r="I47" s="73"/>
      <c r="J47" s="73"/>
      <c r="K47" s="73">
        <v>5.8853451691999998</v>
      </c>
      <c r="L47" s="73"/>
      <c r="M47" s="73">
        <v>1051.1061047000001</v>
      </c>
      <c r="N47" s="73"/>
      <c r="O47" s="73">
        <v>24.852176987</v>
      </c>
      <c r="P47" s="73">
        <v>0.12960502560000001</v>
      </c>
      <c r="Q47" s="73"/>
      <c r="R47" s="73"/>
      <c r="S47" s="90" t="s">
        <v>210</v>
      </c>
      <c r="T47" s="73">
        <v>120.004959003126</v>
      </c>
      <c r="U47" s="73">
        <v>443.76730992871097</v>
      </c>
      <c r="V47" s="73">
        <v>24.8515834460982</v>
      </c>
      <c r="W47" s="73">
        <v>89.698427712527206</v>
      </c>
      <c r="X47" s="73">
        <v>81.887119273668105</v>
      </c>
      <c r="Y47" s="73">
        <v>56.933831932027999</v>
      </c>
      <c r="Z47" s="73">
        <v>188.736335990914</v>
      </c>
      <c r="AA47" s="73">
        <v>983.70117220602299</v>
      </c>
      <c r="AB47" s="73">
        <v>0.129605164958014</v>
      </c>
      <c r="AC47" s="73">
        <v>4697.8403036878199</v>
      </c>
      <c r="AD47" s="73">
        <v>5.8853329733580804</v>
      </c>
      <c r="AE47" s="73">
        <v>15076.653320801301</v>
      </c>
      <c r="AF47" s="73">
        <v>305.21293275438899</v>
      </c>
      <c r="AG47" s="73">
        <v>154.16806588185599</v>
      </c>
      <c r="AH47" s="73">
        <v>29.152585487311999</v>
      </c>
      <c r="AI47" s="73">
        <v>214.43919256197299</v>
      </c>
      <c r="AJ47" s="73">
        <v>8.8108367192607808</v>
      </c>
      <c r="AK47" s="73">
        <v>152.85997050338801</v>
      </c>
      <c r="AL47" s="73">
        <v>152.85997050338801</v>
      </c>
      <c r="AM47" s="73">
        <v>1051.1104531799599</v>
      </c>
      <c r="AN47" s="73">
        <v>0</v>
      </c>
      <c r="AO47" s="73">
        <v>304.45386789585802</v>
      </c>
      <c r="AP47" s="73">
        <v>11.1037367695894</v>
      </c>
      <c r="AQ47" s="73">
        <v>779.31576194655099</v>
      </c>
      <c r="AR47" s="73">
        <v>130.833239500753</v>
      </c>
      <c r="AS47" s="73">
        <v>620.28688409515996</v>
      </c>
      <c r="AT47" s="73">
        <v>15.062244735156</v>
      </c>
      <c r="AU47" s="73">
        <v>1198.5332250536501</v>
      </c>
      <c r="AV47" s="73">
        <v>0</v>
      </c>
      <c r="AW47" s="73">
        <v>15141.6679761914</v>
      </c>
      <c r="AX47" s="73">
        <v>12268.9469468677</v>
      </c>
      <c r="AY47" s="73">
        <v>1363.2142200246899</v>
      </c>
      <c r="AZ47" s="73">
        <v>13632.1611668924</v>
      </c>
      <c r="BA47" s="73">
        <v>0.27650027494433199</v>
      </c>
      <c r="BB47" s="73">
        <v>458.219398345218</v>
      </c>
      <c r="BC47" s="73">
        <v>39.601372862751802</v>
      </c>
      <c r="BD47" s="73">
        <v>5360.4661416498302</v>
      </c>
      <c r="BE47" s="73">
        <v>93.306839191523295</v>
      </c>
      <c r="BF47" s="73">
        <v>55.160676530617401</v>
      </c>
      <c r="BG47" s="73">
        <v>135.104756448453</v>
      </c>
      <c r="BH47" s="73">
        <v>46.431930772727299</v>
      </c>
      <c r="BI47" s="73">
        <v>28.345181364168301</v>
      </c>
      <c r="BJ47" s="73">
        <v>56.661168965468299</v>
      </c>
      <c r="BK47" s="73">
        <v>4900.34875934724</v>
      </c>
      <c r="BL47" s="73">
        <v>3194.6937787529901</v>
      </c>
      <c r="BM47" s="73">
        <v>1705.65498059425</v>
      </c>
      <c r="BN47" s="73">
        <v>9.0004486980273892</v>
      </c>
      <c r="BO47" s="73">
        <v>3.3747388941814598</v>
      </c>
      <c r="BP47" s="73">
        <v>1104.619979053</v>
      </c>
      <c r="BQ47" s="73">
        <v>123.256359147738</v>
      </c>
      <c r="BR47" s="73">
        <v>246.70487956047501</v>
      </c>
      <c r="BS47" s="73">
        <v>27.3658354990426</v>
      </c>
      <c r="BT47" s="73">
        <v>19.343178986050201</v>
      </c>
      <c r="BU47" s="73">
        <v>620.42954231970396</v>
      </c>
      <c r="BV47" s="73">
        <v>358.967494351987</v>
      </c>
      <c r="BW47" s="73">
        <v>137.48001849885901</v>
      </c>
      <c r="BX47" s="73">
        <v>428.58330792819498</v>
      </c>
      <c r="BY47" s="73">
        <v>19.923564032008201</v>
      </c>
      <c r="BZ47" s="73">
        <v>9974.4458723649295</v>
      </c>
      <c r="CA47" s="73">
        <v>1691.1620879177499</v>
      </c>
      <c r="CB47" s="73">
        <v>2.5263657248176599</v>
      </c>
      <c r="CC47" s="73">
        <v>653.59232728253698</v>
      </c>
      <c r="CD47" s="73">
        <v>1500.9098251103101</v>
      </c>
      <c r="CE47" s="73">
        <v>1.78584889155243</v>
      </c>
      <c r="CF47" s="73">
        <v>1010.67758490911</v>
      </c>
      <c r="CG47" s="73">
        <v>14259.817222051801</v>
      </c>
      <c r="CH47" s="73">
        <v>688.84147574605504</v>
      </c>
      <c r="CI47" s="73"/>
      <c r="CJ47" s="90"/>
      <c r="CK47" s="28">
        <f t="shared" si="15"/>
        <v>0</v>
      </c>
      <c r="CL47" s="44">
        <f t="shared" si="16"/>
        <v>-7.2408453195320683E-5</v>
      </c>
      <c r="CM47" s="44">
        <f t="shared" si="17"/>
        <v>-5.0538621313667988E-4</v>
      </c>
      <c r="CN47" s="44">
        <f t="shared" si="18"/>
        <v>-9.5545792907227487E-5</v>
      </c>
      <c r="CO47" s="44">
        <f t="shared" si="19"/>
        <v>3.0428898318960319E-4</v>
      </c>
      <c r="CP47" s="44">
        <f t="shared" si="20"/>
        <v>-2.3851824532989736E-4</v>
      </c>
      <c r="CQ47" s="44">
        <f t="shared" si="21"/>
        <v>-5.0407136395795737E-7</v>
      </c>
      <c r="CR47" s="44">
        <f t="shared" si="22"/>
        <v>-6.8633986806233209E-4</v>
      </c>
      <c r="CS47" s="66">
        <f t="shared" si="23"/>
        <v>-2.0722390223255162E-6</v>
      </c>
      <c r="CT47" s="60" t="e">
        <f t="shared" si="24"/>
        <v>#DIV/0!</v>
      </c>
      <c r="CU47" s="66">
        <f t="shared" si="25"/>
        <v>4.1370513789239844E-6</v>
      </c>
      <c r="CV47" s="60" t="e">
        <f t="shared" si="26"/>
        <v>#DIV/0!</v>
      </c>
      <c r="CW47" s="66">
        <f t="shared" si="13"/>
        <v>-2.3882853486459542E-5</v>
      </c>
      <c r="CX47" s="66">
        <f t="shared" si="14"/>
        <v>1.0752516219531275E-6</v>
      </c>
      <c r="CY47" s="60" t="e">
        <f t="shared" si="27"/>
        <v>#DIV/0!</v>
      </c>
    </row>
    <row r="48" spans="1:103" x14ac:dyDescent="0.25">
      <c r="A48" s="90" t="s">
        <v>211</v>
      </c>
      <c r="B48" s="73">
        <v>39406.665942</v>
      </c>
      <c r="C48" s="73">
        <v>377.60958063999999</v>
      </c>
      <c r="D48" s="73">
        <v>14934.673997</v>
      </c>
      <c r="E48" s="73">
        <v>3402.1062952000002</v>
      </c>
      <c r="F48" s="73">
        <v>2984.3703283</v>
      </c>
      <c r="G48" s="73">
        <v>5944.7703979999997</v>
      </c>
      <c r="H48" s="73">
        <v>8562.2430029000006</v>
      </c>
      <c r="I48" s="73"/>
      <c r="J48" s="73"/>
      <c r="K48" s="73">
        <v>2.2056875445999999</v>
      </c>
      <c r="L48" s="73"/>
      <c r="M48" s="73">
        <v>243.39491015999999</v>
      </c>
      <c r="N48" s="73"/>
      <c r="O48" s="73">
        <v>31.512887006</v>
      </c>
      <c r="P48" s="73">
        <v>0.47509111609999999</v>
      </c>
      <c r="Q48" s="73"/>
      <c r="R48" s="73"/>
      <c r="S48" s="90" t="s">
        <v>211</v>
      </c>
      <c r="T48" s="73">
        <v>5.9512136817443002</v>
      </c>
      <c r="U48" s="73">
        <v>119.252873333034</v>
      </c>
      <c r="V48" s="73">
        <v>31.510571891127899</v>
      </c>
      <c r="W48" s="73">
        <v>74.137274146912802</v>
      </c>
      <c r="X48" s="73">
        <v>67.135071938522202</v>
      </c>
      <c r="Y48" s="73">
        <v>35.976810789378199</v>
      </c>
      <c r="Z48" s="73">
        <v>130.41884639502899</v>
      </c>
      <c r="AA48" s="73">
        <v>354.83234248483598</v>
      </c>
      <c r="AB48" s="73">
        <v>0.475185267052187</v>
      </c>
      <c r="AC48" s="73">
        <v>18721.249493751799</v>
      </c>
      <c r="AD48" s="73">
        <v>2.20568544610967</v>
      </c>
      <c r="AE48" s="73">
        <v>39406.009307426903</v>
      </c>
      <c r="AF48" s="73">
        <v>111.863199146507</v>
      </c>
      <c r="AG48" s="73">
        <v>257.47697769674397</v>
      </c>
      <c r="AH48" s="73">
        <v>15.180544840521501</v>
      </c>
      <c r="AI48" s="73">
        <v>98.807780447276599</v>
      </c>
      <c r="AJ48" s="73">
        <v>3.4613498786349202</v>
      </c>
      <c r="AK48" s="73">
        <v>96.175728854197402</v>
      </c>
      <c r="AL48" s="73">
        <v>96.175728854197402</v>
      </c>
      <c r="AM48" s="73">
        <v>243.394041347681</v>
      </c>
      <c r="AN48" s="73">
        <v>0</v>
      </c>
      <c r="AO48" s="73">
        <v>182.60035545353301</v>
      </c>
      <c r="AP48" s="73">
        <v>7.2128359383497402</v>
      </c>
      <c r="AQ48" s="73">
        <v>486.01895401376299</v>
      </c>
      <c r="AR48" s="73">
        <v>66.904508959545694</v>
      </c>
      <c r="AS48" s="73">
        <v>390.41872996154501</v>
      </c>
      <c r="AT48" s="73">
        <v>16.432152317548699</v>
      </c>
      <c r="AU48" s="73">
        <v>377.983891285129</v>
      </c>
      <c r="AV48" s="73">
        <v>0</v>
      </c>
      <c r="AW48" s="73">
        <v>9044.2203463840306</v>
      </c>
      <c r="AX48" s="73">
        <v>13441.567390510199</v>
      </c>
      <c r="AY48" s="73">
        <v>1493.5062857851401</v>
      </c>
      <c r="AZ48" s="73">
        <v>14935.0736762953</v>
      </c>
      <c r="BA48" s="73">
        <v>0.156974066840643</v>
      </c>
      <c r="BB48" s="73">
        <v>217.22281006556599</v>
      </c>
      <c r="BC48" s="73">
        <v>229.28360305759</v>
      </c>
      <c r="BD48" s="73">
        <v>3427.2569201023398</v>
      </c>
      <c r="BE48" s="73">
        <v>46.0075954024813</v>
      </c>
      <c r="BF48" s="73">
        <v>58.350332733345503</v>
      </c>
      <c r="BG48" s="73">
        <v>109.38349998511799</v>
      </c>
      <c r="BH48" s="73">
        <v>14.8805883848388</v>
      </c>
      <c r="BI48" s="73">
        <v>30.425422301845799</v>
      </c>
      <c r="BJ48" s="73">
        <v>52.129154855183899</v>
      </c>
      <c r="BK48" s="73">
        <v>3402.0918185477099</v>
      </c>
      <c r="BL48" s="73">
        <v>2984.3313554117399</v>
      </c>
      <c r="BM48" s="73">
        <v>417.76046313596402</v>
      </c>
      <c r="BN48" s="73">
        <v>24.867420252208799</v>
      </c>
      <c r="BO48" s="73">
        <v>0.58194211715361299</v>
      </c>
      <c r="BP48" s="73">
        <v>854.30622444153903</v>
      </c>
      <c r="BQ48" s="73">
        <v>276.80532825057702</v>
      </c>
      <c r="BR48" s="73">
        <v>152.51198110638899</v>
      </c>
      <c r="BS48" s="73">
        <v>25.456786270165299</v>
      </c>
      <c r="BT48" s="73">
        <v>17.4996002357843</v>
      </c>
      <c r="BU48" s="73">
        <v>383.68903001041701</v>
      </c>
      <c r="BV48" s="73">
        <v>260.38991866773699</v>
      </c>
      <c r="BW48" s="73">
        <v>72.875242192055595</v>
      </c>
      <c r="BX48" s="73">
        <v>633.25061848575501</v>
      </c>
      <c r="BY48" s="73">
        <v>2.0269853292933599</v>
      </c>
      <c r="BZ48" s="73">
        <v>5944.6759579208101</v>
      </c>
      <c r="CA48" s="73">
        <v>849.83294948011701</v>
      </c>
      <c r="CB48" s="73">
        <v>0.219260844048348</v>
      </c>
      <c r="CC48" s="73">
        <v>564.17832145021498</v>
      </c>
      <c r="CD48" s="73">
        <v>878.18032364582905</v>
      </c>
      <c r="CE48" s="73">
        <v>1.6227300821585899</v>
      </c>
      <c r="CF48" s="73">
        <v>473.681249467366</v>
      </c>
      <c r="CG48" s="73">
        <v>8579.1588195576296</v>
      </c>
      <c r="CH48" s="73">
        <v>607.05709164239499</v>
      </c>
      <c r="CI48" s="73"/>
      <c r="CJ48" s="90"/>
      <c r="CK48" s="28">
        <f t="shared" si="15"/>
        <v>0</v>
      </c>
      <c r="CL48" s="66">
        <f t="shared" si="16"/>
        <v>-1.6663032951419028E-5</v>
      </c>
      <c r="CM48" s="66">
        <f t="shared" si="17"/>
        <v>9.9126363397508579E-4</v>
      </c>
      <c r="CN48" s="66">
        <f t="shared" si="18"/>
        <v>2.6761835938339722E-5</v>
      </c>
      <c r="CO48" s="66">
        <f t="shared" si="19"/>
        <v>-4.2552028167861715E-6</v>
      </c>
      <c r="CP48" s="66">
        <f t="shared" si="20"/>
        <v>-1.305899870754482E-5</v>
      </c>
      <c r="CQ48" s="66">
        <f t="shared" si="21"/>
        <v>-1.5886245029972176E-5</v>
      </c>
      <c r="CR48" s="66">
        <f t="shared" si="22"/>
        <v>1.9756291256741534E-3</v>
      </c>
      <c r="CS48" s="66">
        <f t="shared" si="23"/>
        <v>-9.5139963730892029E-7</v>
      </c>
      <c r="CT48" s="60" t="e">
        <f t="shared" si="24"/>
        <v>#DIV/0!</v>
      </c>
      <c r="CU48" s="66">
        <f t="shared" si="25"/>
        <v>-3.569558288738456E-6</v>
      </c>
      <c r="CV48" s="60" t="e">
        <f t="shared" si="26"/>
        <v>#DIV/0!</v>
      </c>
      <c r="CW48" s="66">
        <f t="shared" si="13"/>
        <v>-7.3465654595841103E-5</v>
      </c>
      <c r="CX48" s="66">
        <f t="shared" si="14"/>
        <v>1.9817451641674882E-4</v>
      </c>
      <c r="CY48" s="60" t="e">
        <f t="shared" si="27"/>
        <v>#DIV/0!</v>
      </c>
    </row>
    <row r="49" spans="1:103" x14ac:dyDescent="0.25">
      <c r="A49" s="90" t="s">
        <v>212</v>
      </c>
      <c r="B49" s="73">
        <v>6042.6216554000002</v>
      </c>
      <c r="C49" s="73">
        <v>207.92221691</v>
      </c>
      <c r="D49" s="73">
        <v>6364.5551865999996</v>
      </c>
      <c r="E49" s="73">
        <v>3800.2583221999998</v>
      </c>
      <c r="F49" s="73">
        <v>2515.2584649999999</v>
      </c>
      <c r="G49" s="73">
        <v>4558.6134029000004</v>
      </c>
      <c r="H49" s="73">
        <v>4657.7820670999999</v>
      </c>
      <c r="I49" s="73"/>
      <c r="J49" s="73"/>
      <c r="K49" s="73">
        <v>9.3620963507999999</v>
      </c>
      <c r="L49" s="73"/>
      <c r="M49" s="73">
        <v>343.99853022999997</v>
      </c>
      <c r="N49" s="73"/>
      <c r="O49" s="73">
        <v>2.127726907</v>
      </c>
      <c r="P49" s="73">
        <v>2.7734997999999999E-3</v>
      </c>
      <c r="Q49" s="73"/>
      <c r="R49" s="73"/>
      <c r="S49" s="90" t="s">
        <v>212</v>
      </c>
      <c r="T49" s="73">
        <v>8.5851002166970698</v>
      </c>
      <c r="U49" s="73">
        <v>31.857539500433901</v>
      </c>
      <c r="V49" s="73">
        <v>2.1279559762892699</v>
      </c>
      <c r="W49" s="73">
        <v>12.387372993023099</v>
      </c>
      <c r="X49" s="73">
        <v>11.563324619390601</v>
      </c>
      <c r="Y49" s="73">
        <v>20.9658782974372</v>
      </c>
      <c r="Z49" s="73">
        <v>82.401480277881504</v>
      </c>
      <c r="AA49" s="73">
        <v>166.092026865625</v>
      </c>
      <c r="AB49" s="73">
        <v>2.7866866442861401E-3</v>
      </c>
      <c r="AC49" s="73">
        <v>13520.1873352734</v>
      </c>
      <c r="AD49" s="73">
        <v>9.3621765646984993</v>
      </c>
      <c r="AE49" s="73">
        <v>6042.1522233105798</v>
      </c>
      <c r="AF49" s="73">
        <v>319.18660323306301</v>
      </c>
      <c r="AG49" s="73">
        <v>126.73933817059201</v>
      </c>
      <c r="AH49" s="73">
        <v>16.706455826486899</v>
      </c>
      <c r="AI49" s="73">
        <v>68.520367216633602</v>
      </c>
      <c r="AJ49" s="73">
        <v>4.91069726351272</v>
      </c>
      <c r="AK49" s="73">
        <v>42.757483757359999</v>
      </c>
      <c r="AL49" s="73">
        <v>42.757483757359999</v>
      </c>
      <c r="AM49" s="73">
        <v>344.006265708184</v>
      </c>
      <c r="AN49" s="73">
        <v>0</v>
      </c>
      <c r="AO49" s="73">
        <v>57.159063359685</v>
      </c>
      <c r="AP49" s="73">
        <v>4.4295254541430698</v>
      </c>
      <c r="AQ49" s="73">
        <v>220.86482480698601</v>
      </c>
      <c r="AR49" s="73">
        <v>29.276397483768498</v>
      </c>
      <c r="AS49" s="73">
        <v>36.738533813951399</v>
      </c>
      <c r="AT49" s="73">
        <v>2.2028974394487202</v>
      </c>
      <c r="AU49" s="73">
        <v>207.91199461663101</v>
      </c>
      <c r="AV49" s="73">
        <v>0</v>
      </c>
      <c r="AW49" s="73">
        <v>4974.4280620270301</v>
      </c>
      <c r="AX49" s="73">
        <v>5727.7689682258697</v>
      </c>
      <c r="AY49" s="73">
        <v>636.419537207075</v>
      </c>
      <c r="AZ49" s="73">
        <v>6364.1885054329396</v>
      </c>
      <c r="BA49" s="73">
        <v>8.4807836986361795E-2</v>
      </c>
      <c r="BB49" s="73">
        <v>169.743534892621</v>
      </c>
      <c r="BC49" s="73">
        <v>42.997567584340402</v>
      </c>
      <c r="BD49" s="73">
        <v>1654.66962498715</v>
      </c>
      <c r="BE49" s="73">
        <v>82.7107801705273</v>
      </c>
      <c r="BF49" s="73">
        <v>50.591630561021198</v>
      </c>
      <c r="BG49" s="73">
        <v>137.62324235189101</v>
      </c>
      <c r="BH49" s="73">
        <v>48.743870776633102</v>
      </c>
      <c r="BI49" s="73">
        <v>23.071861510607</v>
      </c>
      <c r="BJ49" s="73">
        <v>97.086336546294007</v>
      </c>
      <c r="BK49" s="73">
        <v>3795.9273574716599</v>
      </c>
      <c r="BL49" s="73">
        <v>2512.8963574771701</v>
      </c>
      <c r="BM49" s="73">
        <v>1283.03099999448</v>
      </c>
      <c r="BN49" s="73">
        <v>22.955765849302999</v>
      </c>
      <c r="BO49" s="73">
        <v>1.97251571223069</v>
      </c>
      <c r="BP49" s="73">
        <v>1140.45726377861</v>
      </c>
      <c r="BQ49" s="73">
        <v>48.884637964472503</v>
      </c>
      <c r="BR49" s="73">
        <v>112.67990993016799</v>
      </c>
      <c r="BS49" s="73">
        <v>11.737850897005501</v>
      </c>
      <c r="BT49" s="73">
        <v>59.490223661105702</v>
      </c>
      <c r="BU49" s="73">
        <v>282.59642469286803</v>
      </c>
      <c r="BV49" s="73">
        <v>161.43338715276201</v>
      </c>
      <c r="BW49" s="73">
        <v>131.48734001444001</v>
      </c>
      <c r="BX49" s="73">
        <v>214.55501934886399</v>
      </c>
      <c r="BY49" s="73">
        <v>3.2541161267905099</v>
      </c>
      <c r="BZ49" s="73">
        <v>4558.77446171883</v>
      </c>
      <c r="CA49" s="73">
        <v>305.069443467751</v>
      </c>
      <c r="CB49" s="73">
        <v>29.9779522355485</v>
      </c>
      <c r="CC49" s="73">
        <v>104.036469720789</v>
      </c>
      <c r="CD49" s="73">
        <v>524.93140333939004</v>
      </c>
      <c r="CE49" s="73">
        <v>0.117049450627489</v>
      </c>
      <c r="CF49" s="73">
        <v>496.51595645322999</v>
      </c>
      <c r="CG49" s="73">
        <v>4654.4874889355497</v>
      </c>
      <c r="CH49" s="73">
        <v>413.290937210675</v>
      </c>
      <c r="CI49" s="73"/>
      <c r="CJ49" s="90"/>
      <c r="CK49" s="28">
        <f t="shared" si="15"/>
        <v>0</v>
      </c>
      <c r="CL49" s="66">
        <f t="shared" si="16"/>
        <v>-7.7686824724657464E-5</v>
      </c>
      <c r="CM49" s="66">
        <f t="shared" si="17"/>
        <v>-4.9164026436972978E-5</v>
      </c>
      <c r="CN49" s="66">
        <f t="shared" si="18"/>
        <v>-5.7613007713730769E-5</v>
      </c>
      <c r="CO49" s="66">
        <f t="shared" si="19"/>
        <v>-1.1396500872163659E-3</v>
      </c>
      <c r="CP49" s="66">
        <f t="shared" si="20"/>
        <v>-9.3911125067211497E-4</v>
      </c>
      <c r="CQ49" s="66">
        <f t="shared" si="21"/>
        <v>3.5330659697338866E-5</v>
      </c>
      <c r="CR49" s="66">
        <f t="shared" si="22"/>
        <v>-7.0732767591712078E-4</v>
      </c>
      <c r="CS49" s="66">
        <f t="shared" si="23"/>
        <v>8.5679419965147877E-6</v>
      </c>
      <c r="CT49" s="60" t="e">
        <f t="shared" si="24"/>
        <v>#DIV/0!</v>
      </c>
      <c r="CU49" s="66">
        <f t="shared" si="25"/>
        <v>2.2486951263597869E-5</v>
      </c>
      <c r="CV49" s="60" t="e">
        <f t="shared" si="26"/>
        <v>#DIV/0!</v>
      </c>
      <c r="CW49" s="66">
        <f t="shared" si="13"/>
        <v>1.0765915894389354E-4</v>
      </c>
      <c r="CX49" s="66">
        <f t="shared" si="14"/>
        <v>4.7545863483171094E-3</v>
      </c>
      <c r="CY49" s="60" t="e">
        <f t="shared" si="27"/>
        <v>#DIV/0!</v>
      </c>
    </row>
    <row r="50" spans="1:103" x14ac:dyDescent="0.25">
      <c r="A50" s="90" t="s">
        <v>213</v>
      </c>
      <c r="B50" s="73">
        <v>20107.599334999999</v>
      </c>
      <c r="C50" s="73">
        <v>350.87926259</v>
      </c>
      <c r="D50" s="73">
        <v>18710.302006000002</v>
      </c>
      <c r="E50" s="73">
        <v>6228.0834279999999</v>
      </c>
      <c r="F50" s="73">
        <v>3611.563877</v>
      </c>
      <c r="G50" s="73">
        <v>12113.127571999999</v>
      </c>
      <c r="H50" s="73">
        <v>19623.670806999999</v>
      </c>
      <c r="I50" s="73"/>
      <c r="J50" s="73"/>
      <c r="K50" s="73">
        <v>14.092287681</v>
      </c>
      <c r="L50" s="73"/>
      <c r="M50" s="73">
        <v>457.18849776000002</v>
      </c>
      <c r="N50" s="73"/>
      <c r="O50" s="73">
        <v>20.169391135000001</v>
      </c>
      <c r="P50" s="73">
        <v>0.2273477767</v>
      </c>
      <c r="Q50" s="73"/>
      <c r="R50" s="73"/>
      <c r="S50" s="90" t="s">
        <v>213</v>
      </c>
      <c r="T50" s="73">
        <v>14.5404363215345</v>
      </c>
      <c r="U50" s="73">
        <v>1022.44131743252</v>
      </c>
      <c r="V50" s="73">
        <v>20.1663980075136</v>
      </c>
      <c r="W50" s="73">
        <v>231.92314664535601</v>
      </c>
      <c r="X50" s="73">
        <v>155.12456455970101</v>
      </c>
      <c r="Y50" s="73">
        <v>124.950035089568</v>
      </c>
      <c r="Z50" s="73">
        <v>124.191182759287</v>
      </c>
      <c r="AA50" s="73">
        <v>518.371068654429</v>
      </c>
      <c r="AB50" s="73">
        <v>0.22731081230501601</v>
      </c>
      <c r="AC50" s="73">
        <v>26907.2648220628</v>
      </c>
      <c r="AD50" s="73">
        <v>14.0925962109444</v>
      </c>
      <c r="AE50" s="73">
        <v>20102.939496709001</v>
      </c>
      <c r="AF50" s="73">
        <v>378.52523665221202</v>
      </c>
      <c r="AG50" s="73">
        <v>528.69252570330696</v>
      </c>
      <c r="AH50" s="73">
        <v>73.997245570704294</v>
      </c>
      <c r="AI50" s="73">
        <v>263.53606060065903</v>
      </c>
      <c r="AJ50" s="73">
        <v>8.7013227066854899</v>
      </c>
      <c r="AK50" s="73">
        <v>501.42665688534697</v>
      </c>
      <c r="AL50" s="73">
        <v>501.42665688534697</v>
      </c>
      <c r="AM50" s="73">
        <v>457.12255096653701</v>
      </c>
      <c r="AN50" s="73">
        <v>0</v>
      </c>
      <c r="AO50" s="73">
        <v>210.36376753553799</v>
      </c>
      <c r="AP50" s="73">
        <v>16.669031992063299</v>
      </c>
      <c r="AQ50" s="73">
        <v>1721.1936325386901</v>
      </c>
      <c r="AR50" s="73">
        <v>829.56560695467795</v>
      </c>
      <c r="AS50" s="73">
        <v>575.53844923993995</v>
      </c>
      <c r="AT50" s="73">
        <v>14.5674736171097</v>
      </c>
      <c r="AU50" s="73">
        <v>350.79239121766602</v>
      </c>
      <c r="AV50" s="73">
        <v>0</v>
      </c>
      <c r="AW50" s="73">
        <v>21469.9569478386</v>
      </c>
      <c r="AX50" s="73">
        <v>16832.8545651438</v>
      </c>
      <c r="AY50" s="73">
        <v>1870.32104673137</v>
      </c>
      <c r="AZ50" s="73">
        <v>18703.1756118751</v>
      </c>
      <c r="BA50" s="73">
        <v>1.71651111724005</v>
      </c>
      <c r="BB50" s="73">
        <v>806.11700161238298</v>
      </c>
      <c r="BC50" s="73">
        <v>41.309134073810696</v>
      </c>
      <c r="BD50" s="73">
        <v>7570.9214152699296</v>
      </c>
      <c r="BE50" s="73">
        <v>45.493561718943702</v>
      </c>
      <c r="BF50" s="73">
        <v>195.05484565022499</v>
      </c>
      <c r="BG50" s="73">
        <v>91.381491352370205</v>
      </c>
      <c r="BH50" s="73">
        <v>104.314564110627</v>
      </c>
      <c r="BI50" s="73">
        <v>14.3583728854643</v>
      </c>
      <c r="BJ50" s="73">
        <v>79.596636315635706</v>
      </c>
      <c r="BK50" s="73">
        <v>6307.3703057638504</v>
      </c>
      <c r="BL50" s="73">
        <v>3609.2042063464201</v>
      </c>
      <c r="BM50" s="73">
        <v>2698.1660994174199</v>
      </c>
      <c r="BN50" s="73">
        <v>7.5917275958266499</v>
      </c>
      <c r="BO50" s="73">
        <v>6.4893638858336598</v>
      </c>
      <c r="BP50" s="73">
        <v>1330.89684880151</v>
      </c>
      <c r="BQ50" s="73">
        <v>176.03170924601901</v>
      </c>
      <c r="BR50" s="73">
        <v>198.819041780893</v>
      </c>
      <c r="BS50" s="73">
        <v>20.894080690189899</v>
      </c>
      <c r="BT50" s="73">
        <v>20.0359142007418</v>
      </c>
      <c r="BU50" s="73">
        <v>499.09219811835402</v>
      </c>
      <c r="BV50" s="73">
        <v>260.51414932996897</v>
      </c>
      <c r="BW50" s="73">
        <v>189.48910338795201</v>
      </c>
      <c r="BX50" s="73">
        <v>581.87864546591902</v>
      </c>
      <c r="BY50" s="73">
        <v>6.4769670661000696</v>
      </c>
      <c r="BZ50" s="73">
        <v>12107.8193015696</v>
      </c>
      <c r="CA50" s="73">
        <v>2438.8696194654299</v>
      </c>
      <c r="CB50" s="73">
        <v>184.953688141615</v>
      </c>
      <c r="CC50" s="73">
        <v>762.80812340480099</v>
      </c>
      <c r="CD50" s="73">
        <v>2269.7515241449501</v>
      </c>
      <c r="CE50" s="73">
        <v>1.7674138136400801</v>
      </c>
      <c r="CF50" s="73">
        <v>1129.6280258624699</v>
      </c>
      <c r="CG50" s="73">
        <v>19613.551421402401</v>
      </c>
      <c r="CH50" s="73">
        <v>1273.73940555893</v>
      </c>
      <c r="CI50" s="73"/>
      <c r="CJ50" s="90"/>
      <c r="CK50" s="28">
        <f t="shared" si="15"/>
        <v>0</v>
      </c>
      <c r="CL50" s="66">
        <f t="shared" si="16"/>
        <v>-2.3174513343752521E-4</v>
      </c>
      <c r="CM50" s="66">
        <f t="shared" si="17"/>
        <v>-2.4758195081902689E-4</v>
      </c>
      <c r="CN50" s="66">
        <f t="shared" si="18"/>
        <v>-3.8088076411681772E-4</v>
      </c>
      <c r="CO50" s="66">
        <f t="shared" si="19"/>
        <v>1.2730542016729468E-2</v>
      </c>
      <c r="CP50" s="66">
        <f t="shared" si="20"/>
        <v>-6.5336533810391654E-4</v>
      </c>
      <c r="CQ50" s="66">
        <f t="shared" si="21"/>
        <v>-4.3822459549340542E-4</v>
      </c>
      <c r="CR50" s="66">
        <f t="shared" si="22"/>
        <v>-5.156724089556326E-4</v>
      </c>
      <c r="CS50" s="66">
        <f t="shared" si="23"/>
        <v>2.1893531510563083E-5</v>
      </c>
      <c r="CT50" s="60" t="e">
        <f t="shared" si="24"/>
        <v>#DIV/0!</v>
      </c>
      <c r="CU50" s="66">
        <f t="shared" si="25"/>
        <v>-1.4424420952434267E-4</v>
      </c>
      <c r="CV50" s="60" t="e">
        <f t="shared" si="26"/>
        <v>#DIV/0!</v>
      </c>
      <c r="CW50" s="66">
        <f t="shared" si="13"/>
        <v>-1.4839949636396909E-4</v>
      </c>
      <c r="CX50" s="66">
        <f t="shared" si="14"/>
        <v>-1.6258964798572583E-4</v>
      </c>
      <c r="CY50" s="60" t="e">
        <f t="shared" si="27"/>
        <v>#DIV/0!</v>
      </c>
    </row>
    <row r="51" spans="1:103" x14ac:dyDescent="0.25">
      <c r="A51" s="90" t="s">
        <v>214</v>
      </c>
      <c r="B51" s="73">
        <v>33274.141998999999</v>
      </c>
      <c r="C51" s="73">
        <v>448.39887542999998</v>
      </c>
      <c r="D51" s="73">
        <v>19166.372082999998</v>
      </c>
      <c r="E51" s="73">
        <v>20305.844637999999</v>
      </c>
      <c r="F51" s="73">
        <v>4825.0473445999996</v>
      </c>
      <c r="G51" s="73">
        <v>6904.0997342000001</v>
      </c>
      <c r="H51" s="73">
        <v>11706.276748</v>
      </c>
      <c r="I51" s="73"/>
      <c r="J51" s="73"/>
      <c r="K51" s="73">
        <v>11.39237101</v>
      </c>
      <c r="L51" s="73"/>
      <c r="M51" s="73">
        <v>665.58058974000005</v>
      </c>
      <c r="N51" s="73"/>
      <c r="O51" s="73">
        <v>21.584772967999999</v>
      </c>
      <c r="P51" s="73">
        <v>80.751854819000002</v>
      </c>
      <c r="Q51" s="73"/>
      <c r="R51" s="73"/>
      <c r="S51" s="90" t="s">
        <v>214</v>
      </c>
      <c r="T51" s="73">
        <v>12.564029759255099</v>
      </c>
      <c r="U51" s="73">
        <v>43.720702385613599</v>
      </c>
      <c r="V51" s="73">
        <v>21.584363386974299</v>
      </c>
      <c r="W51" s="73">
        <v>19.061250782339101</v>
      </c>
      <c r="X51" s="73">
        <v>18.182551906025999</v>
      </c>
      <c r="Y51" s="73">
        <v>33.602800522232499</v>
      </c>
      <c r="Z51" s="73">
        <v>6.2086528537005101</v>
      </c>
      <c r="AA51" s="73">
        <v>869.11324137102201</v>
      </c>
      <c r="AB51" s="73">
        <v>80.750820254639805</v>
      </c>
      <c r="AC51" s="73">
        <v>16679.151592220998</v>
      </c>
      <c r="AD51" s="73">
        <v>11.3966588932902</v>
      </c>
      <c r="AE51" s="73">
        <v>32947.571085540498</v>
      </c>
      <c r="AF51" s="73">
        <v>109.87639528907501</v>
      </c>
      <c r="AG51" s="73">
        <v>212.30103473314301</v>
      </c>
      <c r="AH51" s="73">
        <v>37.653680436449903</v>
      </c>
      <c r="AI51" s="73">
        <v>35.924180100646801</v>
      </c>
      <c r="AJ51" s="73">
        <v>7.7072537229837401</v>
      </c>
      <c r="AK51" s="73">
        <v>1493.04197389663</v>
      </c>
      <c r="AL51" s="73">
        <v>1493.04197389663</v>
      </c>
      <c r="AM51" s="73">
        <v>665.57929444159299</v>
      </c>
      <c r="AN51" s="73">
        <v>0</v>
      </c>
      <c r="AO51" s="73">
        <v>55.699661156394697</v>
      </c>
      <c r="AP51" s="73">
        <v>6.9103981128273304</v>
      </c>
      <c r="AQ51" s="73">
        <v>269.13627037765701</v>
      </c>
      <c r="AR51" s="73">
        <v>19.9183522405914</v>
      </c>
      <c r="AS51" s="73">
        <v>50.241875602738098</v>
      </c>
      <c r="AT51" s="73">
        <v>3.3170093390809998</v>
      </c>
      <c r="AU51" s="73">
        <v>448.39843264390203</v>
      </c>
      <c r="AV51" s="73">
        <v>0</v>
      </c>
      <c r="AW51" s="73">
        <v>12067.379101848301</v>
      </c>
      <c r="AX51" s="73">
        <v>17175.305493569202</v>
      </c>
      <c r="AY51" s="73">
        <v>1908.3735522874099</v>
      </c>
      <c r="AZ51" s="73">
        <v>19083.679045856599</v>
      </c>
      <c r="BA51" s="73">
        <v>0.134569935059526</v>
      </c>
      <c r="BB51" s="73">
        <v>182.22519525035699</v>
      </c>
      <c r="BC51" s="73">
        <v>110.112965093591</v>
      </c>
      <c r="BD51" s="73">
        <v>6291.9240061997198</v>
      </c>
      <c r="BE51" s="73">
        <v>97.208717570759802</v>
      </c>
      <c r="BF51" s="73">
        <v>10.241602447835801</v>
      </c>
      <c r="BG51" s="73">
        <v>97.688274806131204</v>
      </c>
      <c r="BH51" s="73">
        <v>70.876835786427407</v>
      </c>
      <c r="BI51" s="73">
        <v>52.275850069721002</v>
      </c>
      <c r="BJ51" s="73">
        <v>40.310885622943502</v>
      </c>
      <c r="BK51" s="73">
        <v>20307.6806612297</v>
      </c>
      <c r="BL51" s="73">
        <v>4822.7595563833902</v>
      </c>
      <c r="BM51" s="73">
        <v>15484.9211048463</v>
      </c>
      <c r="BN51" s="73">
        <v>10.8273129484063</v>
      </c>
      <c r="BO51" s="73">
        <v>1.65304763218086</v>
      </c>
      <c r="BP51" s="73">
        <v>3264.3368493733201</v>
      </c>
      <c r="BQ51" s="73">
        <v>12.779839564256401</v>
      </c>
      <c r="BR51" s="73">
        <v>105.001383084266</v>
      </c>
      <c r="BS51" s="73">
        <v>19.430804663657302</v>
      </c>
      <c r="BT51" s="73">
        <v>37.360340658035597</v>
      </c>
      <c r="BU51" s="73">
        <v>266.60889558237801</v>
      </c>
      <c r="BV51" s="73">
        <v>977.69689899283696</v>
      </c>
      <c r="BW51" s="73">
        <v>349.31359201666697</v>
      </c>
      <c r="BX51" s="73">
        <v>268.92456633431902</v>
      </c>
      <c r="BY51" s="73">
        <v>7.8077931284908999</v>
      </c>
      <c r="BZ51" s="73">
        <v>6900.1899786343702</v>
      </c>
      <c r="CA51" s="73">
        <v>335.68422281304498</v>
      </c>
      <c r="CB51" s="73">
        <v>106.25034713429901</v>
      </c>
      <c r="CC51" s="73">
        <v>29.282199159985399</v>
      </c>
      <c r="CD51" s="73">
        <v>634.82481237875299</v>
      </c>
      <c r="CE51" s="73">
        <v>9.9051925544403299E-2</v>
      </c>
      <c r="CF51" s="73">
        <v>348.46599512990099</v>
      </c>
      <c r="CG51" s="73">
        <v>11706.305854385</v>
      </c>
      <c r="CH51" s="73">
        <v>119.02872468999701</v>
      </c>
      <c r="CI51" s="73"/>
      <c r="CJ51" s="90"/>
      <c r="CK51" s="28">
        <f t="shared" si="15"/>
        <v>0</v>
      </c>
      <c r="CL51" s="66">
        <f t="shared" si="16"/>
        <v>-9.8145555028681525E-3</v>
      </c>
      <c r="CM51" s="66">
        <f t="shared" si="17"/>
        <v>-9.8748262364483648E-7</v>
      </c>
      <c r="CN51" s="66">
        <f t="shared" si="18"/>
        <v>-4.3144856410642987E-3</v>
      </c>
      <c r="CO51" s="66">
        <f t="shared" si="19"/>
        <v>9.0418461405241001E-5</v>
      </c>
      <c r="CP51" s="66">
        <f t="shared" si="20"/>
        <v>-4.7414834575039839E-4</v>
      </c>
      <c r="CQ51" s="66">
        <f t="shared" si="21"/>
        <v>-5.6629476921699333E-4</v>
      </c>
      <c r="CR51" s="66">
        <f t="shared" si="22"/>
        <v>2.4863913289039653E-6</v>
      </c>
      <c r="CS51" s="66">
        <f t="shared" si="23"/>
        <v>3.7638199163598E-4</v>
      </c>
      <c r="CT51" s="60" t="e">
        <f t="shared" si="24"/>
        <v>#DIV/0!</v>
      </c>
      <c r="CU51" s="66">
        <f t="shared" si="25"/>
        <v>-1.9461180614716983E-6</v>
      </c>
      <c r="CV51" s="60" t="e">
        <f t="shared" si="26"/>
        <v>#DIV/0!</v>
      </c>
      <c r="CW51" s="66">
        <f t="shared" si="13"/>
        <v>-1.8975461373028738E-5</v>
      </c>
      <c r="CX51" s="66">
        <f t="shared" si="14"/>
        <v>-1.2811648258921893E-5</v>
      </c>
      <c r="CY51" s="60" t="e">
        <f t="shared" si="27"/>
        <v>#DIV/0!</v>
      </c>
    </row>
    <row r="52" spans="1:103" s="21" customFormat="1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90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90"/>
      <c r="CK52" s="90"/>
      <c r="CL52" s="66"/>
      <c r="CM52" s="66"/>
      <c r="CN52" s="66"/>
      <c r="CO52" s="66"/>
      <c r="CP52" s="66"/>
      <c r="CQ52" s="66"/>
      <c r="CR52" s="66"/>
      <c r="CS52" s="66"/>
      <c r="CT52" s="60"/>
      <c r="CU52" s="66"/>
      <c r="CV52" s="60"/>
      <c r="CW52" s="66"/>
      <c r="CX52" s="66"/>
      <c r="CY52" s="60"/>
    </row>
    <row r="53" spans="1:103" s="21" customFormat="1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90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90"/>
      <c r="CK53" s="90"/>
      <c r="CL53" s="66"/>
      <c r="CM53" s="66"/>
      <c r="CN53" s="66"/>
      <c r="CO53" s="66"/>
      <c r="CP53" s="66"/>
      <c r="CQ53" s="66"/>
      <c r="CR53" s="66"/>
      <c r="CS53" s="66"/>
      <c r="CT53" s="60"/>
      <c r="CU53" s="66"/>
      <c r="CV53" s="60"/>
      <c r="CW53" s="66"/>
      <c r="CX53" s="66"/>
      <c r="CY53" s="60"/>
    </row>
    <row r="54" spans="1:103" s="21" customFormat="1" x14ac:dyDescent="0.25">
      <c r="A54" s="90" t="s">
        <v>316</v>
      </c>
      <c r="B54" s="73">
        <v>516.26282509999999</v>
      </c>
      <c r="C54" s="73">
        <v>9.3152267000000002</v>
      </c>
      <c r="D54" s="73">
        <v>370.84187222999998</v>
      </c>
      <c r="E54" s="73">
        <v>361.59878075</v>
      </c>
      <c r="F54" s="73">
        <v>162.45767993999999</v>
      </c>
      <c r="G54" s="73">
        <v>68.918605948000007</v>
      </c>
      <c r="H54" s="73">
        <v>682.01999795999996</v>
      </c>
      <c r="I54" s="73"/>
      <c r="J54" s="73"/>
      <c r="K54" s="73">
        <v>4.4909156300000003E-2</v>
      </c>
      <c r="L54" s="73"/>
      <c r="M54" s="73">
        <v>17.620215879</v>
      </c>
      <c r="N54" s="73"/>
      <c r="O54" s="73">
        <v>2.4536762626000002</v>
      </c>
      <c r="P54" s="73">
        <v>2.94619E-6</v>
      </c>
      <c r="Q54" s="73"/>
      <c r="R54" s="73"/>
      <c r="S54" s="90" t="s">
        <v>316</v>
      </c>
      <c r="T54" s="73">
        <v>0.68035244439976394</v>
      </c>
      <c r="U54" s="73">
        <v>7.8725545922325697</v>
      </c>
      <c r="V54" s="73">
        <v>2.45368023545395</v>
      </c>
      <c r="W54" s="73">
        <v>2.00072000411547</v>
      </c>
      <c r="X54" s="73">
        <v>1.9512914606851799</v>
      </c>
      <c r="Y54" s="73">
        <v>1.90083372431751</v>
      </c>
      <c r="Z54" s="73">
        <v>10.880355279567199</v>
      </c>
      <c r="AA54" s="73">
        <v>18.1736416730418</v>
      </c>
      <c r="AB54" s="73">
        <v>2.9466995799092898E-6</v>
      </c>
      <c r="AC54" s="73">
        <v>2589.6416596703002</v>
      </c>
      <c r="AD54" s="73">
        <v>4.4909354007175897E-2</v>
      </c>
      <c r="AE54" s="73">
        <v>516.21282230195595</v>
      </c>
      <c r="AF54" s="73">
        <v>20.056219832183</v>
      </c>
      <c r="AG54" s="73">
        <v>21.6411459903238</v>
      </c>
      <c r="AH54" s="73">
        <v>2.1257501291357301</v>
      </c>
      <c r="AI54" s="73">
        <v>18.202126893315</v>
      </c>
      <c r="AJ54" s="73">
        <v>0.39140919011558001</v>
      </c>
      <c r="AK54" s="73">
        <v>2.71413920172622</v>
      </c>
      <c r="AL54" s="73">
        <v>2.71413920172622</v>
      </c>
      <c r="AM54" s="73">
        <v>17.5761298079223</v>
      </c>
      <c r="AN54" s="73">
        <v>0</v>
      </c>
      <c r="AO54" s="73">
        <v>18.6631796619378</v>
      </c>
      <c r="AP54" s="73">
        <v>1.0137242017874</v>
      </c>
      <c r="AQ54" s="73">
        <v>41.472143245717</v>
      </c>
      <c r="AR54" s="73">
        <v>1.7121120973891699</v>
      </c>
      <c r="AS54" s="73">
        <v>35.299270863830202</v>
      </c>
      <c r="AT54" s="73">
        <v>0.92747873880165299</v>
      </c>
      <c r="AU54" s="73">
        <v>9.2956957015382695</v>
      </c>
      <c r="AV54" s="73">
        <v>0</v>
      </c>
      <c r="AW54" s="73">
        <v>719.01030715896002</v>
      </c>
      <c r="AX54" s="73">
        <v>333.63970854897298</v>
      </c>
      <c r="AY54" s="73">
        <v>37.071089347817697</v>
      </c>
      <c r="AZ54" s="73">
        <v>370.71079789679101</v>
      </c>
      <c r="BA54" s="73">
        <v>2.99822948757421E-3</v>
      </c>
      <c r="BB54" s="73">
        <v>19.9922310586043</v>
      </c>
      <c r="BC54" s="73">
        <v>0.97220275357286601</v>
      </c>
      <c r="BD54" s="73">
        <v>238.28104859537899</v>
      </c>
      <c r="BE54" s="73">
        <v>3.58808768883965</v>
      </c>
      <c r="BF54" s="73">
        <v>2.4636374995177199</v>
      </c>
      <c r="BG54" s="73">
        <v>12.635414937416201</v>
      </c>
      <c r="BH54" s="73">
        <v>0.99459993275902703</v>
      </c>
      <c r="BI54" s="73">
        <v>0.81743304287438301</v>
      </c>
      <c r="BJ54" s="73">
        <v>3.1330333504191499</v>
      </c>
      <c r="BK54" s="73">
        <v>361.44057136802201</v>
      </c>
      <c r="BL54" s="73">
        <v>162.421847182768</v>
      </c>
      <c r="BM54" s="73">
        <v>199.018724185254</v>
      </c>
      <c r="BN54" s="73">
        <v>0.14395623660003201</v>
      </c>
      <c r="BO54" s="73">
        <v>0.10195274117186599</v>
      </c>
      <c r="BP54" s="73">
        <v>42.809782569155999</v>
      </c>
      <c r="BQ54" s="73">
        <v>1.8854133335537999</v>
      </c>
      <c r="BR54" s="73">
        <v>22.844857002706</v>
      </c>
      <c r="BS54" s="73">
        <v>0.58484514183986802</v>
      </c>
      <c r="BT54" s="73">
        <v>1.33501829285096</v>
      </c>
      <c r="BU54" s="73">
        <v>57.602535811328103</v>
      </c>
      <c r="BV54" s="73">
        <v>4.8948571840354402</v>
      </c>
      <c r="BW54" s="73">
        <v>5.1297757348280602</v>
      </c>
      <c r="BX54" s="73">
        <v>4.7886136785771498</v>
      </c>
      <c r="BY54" s="73">
        <v>0.59068743475696694</v>
      </c>
      <c r="BZ54" s="73">
        <v>68.917408643220298</v>
      </c>
      <c r="CA54" s="73">
        <v>54.334592801469903</v>
      </c>
      <c r="CB54" s="73">
        <v>0</v>
      </c>
      <c r="CC54" s="73">
        <v>75.619106643725402</v>
      </c>
      <c r="CD54" s="73">
        <v>96.2974946667441</v>
      </c>
      <c r="CE54" s="73">
        <v>0.27555699231137998</v>
      </c>
      <c r="CF54" s="73">
        <v>38.274510666512199</v>
      </c>
      <c r="CG54" s="73">
        <v>682.01529412413004</v>
      </c>
      <c r="CH54" s="73">
        <v>26.4511983095069</v>
      </c>
      <c r="CI54" s="73"/>
      <c r="CJ54" s="90"/>
      <c r="CK54" s="90"/>
      <c r="CL54" s="66">
        <f>+(AE54-B54)/B54</f>
        <v>-9.6855314024107966E-5</v>
      </c>
      <c r="CM54" s="66">
        <f>+(AU54-C54)/C54</f>
        <v>-2.096674519121545E-3</v>
      </c>
      <c r="CN54" s="66">
        <f>+(AZ54-D54)/D54</f>
        <v>-3.5345073742826369E-4</v>
      </c>
      <c r="CO54" s="66">
        <f t="shared" ref="CO54:CP58" si="28">+(BK54-E54)/E54</f>
        <v>-4.3752742099918446E-4</v>
      </c>
      <c r="CP54" s="66">
        <f t="shared" si="28"/>
        <v>-2.2056671771516459E-4</v>
      </c>
      <c r="CQ54" s="66">
        <f>+(BZ54-G54)/G54</f>
        <v>-1.7372736480071243E-5</v>
      </c>
      <c r="CR54" s="66">
        <f>+(CG54-H54)/H54</f>
        <v>-6.8969178088443243E-6</v>
      </c>
      <c r="CS54" s="66">
        <f>+(AD54-K54)/K54</f>
        <v>4.4023800975887757E-6</v>
      </c>
      <c r="CT54" s="60" t="e">
        <f t="shared" ref="CT54:CU58" si="29">+(AL54-L54)/L54</f>
        <v>#DIV/0!</v>
      </c>
      <c r="CU54" s="66">
        <f t="shared" si="29"/>
        <v>-2.5020165121950968E-3</v>
      </c>
      <c r="CV54" s="60" t="e">
        <f>+(AS54-N54)/N54</f>
        <v>#DIV/0!</v>
      </c>
      <c r="CW54" s="66">
        <f>+(V54-O54)/O54</f>
        <v>1.6191434910849758E-6</v>
      </c>
      <c r="CX54" s="66">
        <f>+(AB54-P54)/P54</f>
        <v>1.7296233755793752E-4</v>
      </c>
      <c r="CY54" s="60" t="e">
        <f>+(AT54-Q54)/Q54</f>
        <v>#DIV/0!</v>
      </c>
    </row>
    <row r="55" spans="1:103" s="21" customFormat="1" x14ac:dyDescent="0.25">
      <c r="A55" s="90" t="s">
        <v>317</v>
      </c>
      <c r="B55" s="73">
        <v>1878.370224</v>
      </c>
      <c r="C55" s="73">
        <v>38.581064109000003</v>
      </c>
      <c r="D55" s="73">
        <v>6527.9460664999997</v>
      </c>
      <c r="E55" s="73">
        <v>869.70333903000005</v>
      </c>
      <c r="F55" s="73">
        <v>692.87015722000001</v>
      </c>
      <c r="G55" s="73">
        <v>973.57042964000004</v>
      </c>
      <c r="H55" s="73">
        <v>1242.8768537999999</v>
      </c>
      <c r="I55" s="73"/>
      <c r="J55" s="73"/>
      <c r="K55" s="73"/>
      <c r="L55" s="73"/>
      <c r="M55" s="73">
        <v>0.39378914999999998</v>
      </c>
      <c r="N55" s="73"/>
      <c r="O55" s="73">
        <v>2.9413018000000002E-3</v>
      </c>
      <c r="P55" s="73"/>
      <c r="Q55" s="73"/>
      <c r="R55" s="73"/>
      <c r="S55" s="90" t="s">
        <v>317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73">
        <v>0</v>
      </c>
      <c r="CE55" s="73">
        <v>0</v>
      </c>
      <c r="CF55" s="73">
        <v>0</v>
      </c>
      <c r="CG55" s="73">
        <v>0</v>
      </c>
      <c r="CH55" s="73">
        <v>0</v>
      </c>
      <c r="CI55" s="73"/>
      <c r="CJ55" s="90"/>
      <c r="CK55" s="90"/>
      <c r="CL55" s="66">
        <f>+(AE55-B55)/B55</f>
        <v>-1</v>
      </c>
      <c r="CM55" s="66">
        <f>+(AU55-C55)/C55</f>
        <v>-1</v>
      </c>
      <c r="CN55" s="66">
        <f>+(AZ55-D55)/D55</f>
        <v>-1</v>
      </c>
      <c r="CO55" s="66">
        <f t="shared" si="28"/>
        <v>-1</v>
      </c>
      <c r="CP55" s="66">
        <f t="shared" si="28"/>
        <v>-1</v>
      </c>
      <c r="CQ55" s="66">
        <f>+(BZ55-G55)/G55</f>
        <v>-1</v>
      </c>
      <c r="CR55" s="66">
        <f>+(CG55-H55)/H55</f>
        <v>-1</v>
      </c>
      <c r="CS55" s="66" t="e">
        <f>+(AD55-K55)/K55</f>
        <v>#DIV/0!</v>
      </c>
      <c r="CT55" s="60" t="e">
        <f t="shared" si="29"/>
        <v>#DIV/0!</v>
      </c>
      <c r="CU55" s="66">
        <f t="shared" si="29"/>
        <v>-1</v>
      </c>
      <c r="CV55" s="60" t="e">
        <f>+(AS55-N55)/N55</f>
        <v>#DIV/0!</v>
      </c>
      <c r="CW55" s="66">
        <f>+(V55-O55)/O55</f>
        <v>-1</v>
      </c>
      <c r="CX55" s="66" t="e">
        <f>+(AB55-P55)/P55</f>
        <v>#DIV/0!</v>
      </c>
      <c r="CY55" s="60" t="e">
        <f>+(AT55-Q55)/Q55</f>
        <v>#DIV/0!</v>
      </c>
    </row>
    <row r="56" spans="1:103" x14ac:dyDescent="0.25">
      <c r="A56" s="90" t="s">
        <v>318</v>
      </c>
      <c r="B56" s="73">
        <v>529.73149431000002</v>
      </c>
      <c r="C56" s="73">
        <v>78.990108895000006</v>
      </c>
      <c r="D56" s="73">
        <v>2664.7059582000002</v>
      </c>
      <c r="E56" s="73">
        <v>460.64582684999999</v>
      </c>
      <c r="F56" s="73">
        <v>386.97841020999999</v>
      </c>
      <c r="G56" s="73">
        <v>942.98411596000005</v>
      </c>
      <c r="H56" s="73">
        <v>1807.2972089</v>
      </c>
      <c r="I56" s="73"/>
      <c r="J56" s="73"/>
      <c r="K56" s="73">
        <v>4.0099999999999997E-2</v>
      </c>
      <c r="L56" s="73"/>
      <c r="M56" s="73">
        <v>18.62940785</v>
      </c>
      <c r="N56" s="73"/>
      <c r="O56" s="73">
        <v>0.7473228529</v>
      </c>
      <c r="P56" s="73">
        <v>1.6311576999999999</v>
      </c>
      <c r="Q56" s="73"/>
      <c r="R56" s="73"/>
      <c r="S56" s="90" t="s">
        <v>318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0</v>
      </c>
      <c r="BZ56" s="73">
        <v>0</v>
      </c>
      <c r="CA56" s="73">
        <v>0</v>
      </c>
      <c r="CB56" s="73">
        <v>0</v>
      </c>
      <c r="CC56" s="73">
        <v>0</v>
      </c>
      <c r="CD56" s="73">
        <v>0</v>
      </c>
      <c r="CE56" s="73">
        <v>0</v>
      </c>
      <c r="CF56" s="73">
        <v>0</v>
      </c>
      <c r="CG56" s="73">
        <v>0</v>
      </c>
      <c r="CH56" s="73">
        <v>0</v>
      </c>
      <c r="CI56" s="73"/>
      <c r="CJ56" s="90"/>
      <c r="CK56" s="90"/>
      <c r="CL56" s="66">
        <f>+(AE56-B56)/B56</f>
        <v>-1</v>
      </c>
      <c r="CM56" s="66">
        <f>+(AU56-C56)/C56</f>
        <v>-1</v>
      </c>
      <c r="CN56" s="66">
        <f>+(AZ56-D56)/D56</f>
        <v>-1</v>
      </c>
      <c r="CO56" s="66">
        <f t="shared" si="28"/>
        <v>-1</v>
      </c>
      <c r="CP56" s="66">
        <f t="shared" si="28"/>
        <v>-1</v>
      </c>
      <c r="CQ56" s="66">
        <f>+(BZ56-G56)/G56</f>
        <v>-1</v>
      </c>
      <c r="CR56" s="66">
        <f>+(CG56-H56)/H56</f>
        <v>-1</v>
      </c>
      <c r="CS56" s="66">
        <f>+(AD56-K56)/K56</f>
        <v>-1</v>
      </c>
      <c r="CT56" s="60" t="e">
        <f t="shared" si="29"/>
        <v>#DIV/0!</v>
      </c>
      <c r="CU56" s="66">
        <f t="shared" si="29"/>
        <v>-1</v>
      </c>
      <c r="CV56" s="60" t="e">
        <f>+(AS56-N56)/N56</f>
        <v>#DIV/0!</v>
      </c>
      <c r="CW56" s="66">
        <f>+(V56-O56)/O56</f>
        <v>-1</v>
      </c>
      <c r="CX56" s="66">
        <f>+(AB56-P56)/P56</f>
        <v>-1</v>
      </c>
      <c r="CY56" s="60" t="e">
        <f>+(AT56-Q56)/Q56</f>
        <v>#DIV/0!</v>
      </c>
    </row>
    <row r="57" spans="1:103" s="21" customFormat="1" x14ac:dyDescent="0.25">
      <c r="A57" s="90" t="s">
        <v>319</v>
      </c>
      <c r="B57" s="73">
        <v>1607.4488884</v>
      </c>
      <c r="C57" s="73">
        <v>219.20967647000001</v>
      </c>
      <c r="D57" s="73">
        <v>2683.7061297999999</v>
      </c>
      <c r="E57" s="73">
        <v>836.47573769999997</v>
      </c>
      <c r="F57" s="73">
        <v>67.278436655999997</v>
      </c>
      <c r="G57" s="73">
        <v>1612.9074343</v>
      </c>
      <c r="H57" s="73">
        <v>307.32907631</v>
      </c>
      <c r="I57" s="73"/>
      <c r="J57" s="73"/>
      <c r="K57" s="73">
        <v>3.29E-3</v>
      </c>
      <c r="L57" s="73"/>
      <c r="M57" s="73">
        <v>50.473499320000002</v>
      </c>
      <c r="N57" s="73"/>
      <c r="O57" s="73">
        <v>0.70841310219999998</v>
      </c>
      <c r="P57" s="73">
        <v>3.6798573399999999E-2</v>
      </c>
      <c r="Q57" s="73"/>
      <c r="R57" s="73"/>
      <c r="S57" s="90" t="s">
        <v>319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0</v>
      </c>
      <c r="BZ57" s="73">
        <v>0</v>
      </c>
      <c r="CA57" s="73">
        <v>0</v>
      </c>
      <c r="CB57" s="73">
        <v>0</v>
      </c>
      <c r="CC57" s="73">
        <v>0</v>
      </c>
      <c r="CD57" s="73">
        <v>0</v>
      </c>
      <c r="CE57" s="73">
        <v>0</v>
      </c>
      <c r="CF57" s="73">
        <v>0</v>
      </c>
      <c r="CG57" s="73">
        <v>0</v>
      </c>
      <c r="CH57" s="73">
        <v>0</v>
      </c>
      <c r="CI57" s="73"/>
      <c r="CJ57" s="90"/>
      <c r="CK57" s="90"/>
      <c r="CL57" s="66">
        <f>+(AE57-B57)/B57</f>
        <v>-1</v>
      </c>
      <c r="CM57" s="66">
        <f>+(AU57-C57)/C57</f>
        <v>-1</v>
      </c>
      <c r="CN57" s="66">
        <f>+(AZ57-D57)/D57</f>
        <v>-1</v>
      </c>
      <c r="CO57" s="66">
        <f t="shared" si="28"/>
        <v>-1</v>
      </c>
      <c r="CP57" s="66">
        <f t="shared" si="28"/>
        <v>-1</v>
      </c>
      <c r="CQ57" s="66">
        <f>+(BZ57-G57)/G57</f>
        <v>-1</v>
      </c>
      <c r="CR57" s="66">
        <f>+(CG57-H57)/H57</f>
        <v>-1</v>
      </c>
      <c r="CS57" s="66">
        <f>+(AD57-K57)/K57</f>
        <v>-1</v>
      </c>
      <c r="CT57" s="60" t="e">
        <f t="shared" si="29"/>
        <v>#DIV/0!</v>
      </c>
      <c r="CU57" s="66">
        <f t="shared" si="29"/>
        <v>-1</v>
      </c>
      <c r="CV57" s="60" t="e">
        <f>+(AS57-N57)/N57</f>
        <v>#DIV/0!</v>
      </c>
      <c r="CW57" s="66">
        <f>+(V57-O57)/O57</f>
        <v>-1</v>
      </c>
      <c r="CX57" s="66">
        <f>+(AB57-P57)/P57</f>
        <v>-1</v>
      </c>
      <c r="CY57" s="60" t="e">
        <f>+(AT57-Q57)/Q57</f>
        <v>#DIV/0!</v>
      </c>
    </row>
    <row r="58" spans="1:103" s="21" customFormat="1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>
        <v>0.54071499999999995</v>
      </c>
      <c r="R58" s="73"/>
      <c r="S58" s="90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90"/>
      <c r="CK58" s="90"/>
      <c r="CL58" s="66" t="e">
        <f>+(AE58-B58)/B58</f>
        <v>#DIV/0!</v>
      </c>
      <c r="CM58" s="66" t="e">
        <f>+(AU58-C58)/C58</f>
        <v>#DIV/0!</v>
      </c>
      <c r="CN58" s="66" t="e">
        <f>+(AZ58-D58)/D58</f>
        <v>#DIV/0!</v>
      </c>
      <c r="CO58" s="66" t="e">
        <f t="shared" si="28"/>
        <v>#DIV/0!</v>
      </c>
      <c r="CP58" s="66" t="e">
        <f t="shared" si="28"/>
        <v>#DIV/0!</v>
      </c>
      <c r="CQ58" s="66" t="e">
        <f>+(BZ58-G58)/G58</f>
        <v>#DIV/0!</v>
      </c>
      <c r="CR58" s="66" t="e">
        <f>+(CG58-H58)/H58</f>
        <v>#DIV/0!</v>
      </c>
      <c r="CS58" s="66" t="e">
        <f>+(AD58-K58)/K58</f>
        <v>#DIV/0!</v>
      </c>
      <c r="CT58" s="60" t="e">
        <f t="shared" si="29"/>
        <v>#DIV/0!</v>
      </c>
      <c r="CU58" s="66" t="e">
        <f t="shared" si="29"/>
        <v>#DIV/0!</v>
      </c>
      <c r="CV58" s="60" t="e">
        <f>+(AS58-N58)/N58</f>
        <v>#DIV/0!</v>
      </c>
      <c r="CW58" s="66" t="e">
        <f>+(V58-O58)/O58</f>
        <v>#DIV/0!</v>
      </c>
      <c r="CX58" s="66" t="e">
        <f>+(AB58-P58)/P58</f>
        <v>#DIV/0!</v>
      </c>
      <c r="CY58" s="60">
        <f>+(AT58-Q58)/Q58</f>
        <v>-1</v>
      </c>
    </row>
    <row r="59" spans="1:103" s="21" customFormat="1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90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90"/>
      <c r="CK59" s="90"/>
      <c r="CL59" s="66"/>
      <c r="CM59" s="66"/>
      <c r="CN59" s="66"/>
      <c r="CO59" s="66"/>
      <c r="CP59" s="66"/>
      <c r="CQ59" s="66"/>
      <c r="CR59" s="66"/>
      <c r="CS59" s="66"/>
      <c r="CT59" s="60"/>
      <c r="CU59" s="66"/>
      <c r="CV59" s="60"/>
      <c r="CW59" s="66"/>
      <c r="CX59" s="66"/>
      <c r="CY59" s="60"/>
    </row>
    <row r="60" spans="1:103" s="21" customFormat="1" x14ac:dyDescent="0.25">
      <c r="A60" s="90"/>
      <c r="B60" s="90"/>
      <c r="C60" s="90"/>
      <c r="D60" s="90"/>
      <c r="E60" s="90"/>
      <c r="F60" s="90"/>
      <c r="G60" s="90"/>
      <c r="H60" s="90"/>
      <c r="I60" s="68"/>
      <c r="J60" s="68"/>
      <c r="K60" s="90"/>
      <c r="L60" s="68"/>
      <c r="M60" s="90"/>
      <c r="N60" s="68"/>
      <c r="O60" s="70"/>
      <c r="P60" s="70"/>
      <c r="Q60" s="68"/>
      <c r="R60" s="73"/>
      <c r="S60" s="90"/>
      <c r="T60" s="73"/>
      <c r="U60" s="90"/>
      <c r="V60" s="90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90"/>
      <c r="CK60" s="90"/>
      <c r="CL60" s="66"/>
      <c r="CM60" s="66"/>
      <c r="CN60" s="66"/>
      <c r="CO60" s="66"/>
      <c r="CP60" s="66"/>
      <c r="CQ60" s="66"/>
      <c r="CR60" s="66"/>
      <c r="CS60" s="66"/>
      <c r="CT60" s="60"/>
      <c r="CU60" s="66"/>
      <c r="CV60" s="60"/>
      <c r="CW60" s="66"/>
      <c r="CX60" s="66"/>
      <c r="CY60" s="60"/>
    </row>
    <row r="61" spans="1:103" x14ac:dyDescent="0.25">
      <c r="A61" s="2" t="s">
        <v>322</v>
      </c>
      <c r="B61" s="1">
        <f t="shared" ref="B61" si="30">SUM(B3:B58)</f>
        <v>1397761.1737919704</v>
      </c>
      <c r="C61" s="1">
        <f t="shared" ref="C61:N61" si="31">SUM(C3:C58)</f>
        <v>68765.217852844784</v>
      </c>
      <c r="D61" s="1">
        <f t="shared" si="31"/>
        <v>859656.86651294108</v>
      </c>
      <c r="E61" s="1">
        <f t="shared" si="31"/>
        <v>380127.32269503002</v>
      </c>
      <c r="F61" s="1">
        <f t="shared" si="31"/>
        <v>241301.70894253394</v>
      </c>
      <c r="G61" s="1">
        <f t="shared" si="31"/>
        <v>505464.22050957789</v>
      </c>
      <c r="H61" s="1">
        <f t="shared" si="31"/>
        <v>761234.7619580531</v>
      </c>
      <c r="I61" s="42">
        <f t="shared" si="31"/>
        <v>0</v>
      </c>
      <c r="J61" s="42">
        <f t="shared" si="31"/>
        <v>0</v>
      </c>
      <c r="K61" s="1">
        <f t="shared" si="31"/>
        <v>4078.9386321839997</v>
      </c>
      <c r="L61" s="42">
        <f t="shared" si="31"/>
        <v>0</v>
      </c>
      <c r="M61" s="1">
        <f t="shared" si="31"/>
        <v>15947.236124275803</v>
      </c>
      <c r="N61" s="42">
        <f t="shared" si="31"/>
        <v>0</v>
      </c>
      <c r="O61" s="1">
        <f>SUM(O3:O58)</f>
        <v>937.24978031349985</v>
      </c>
      <c r="P61" s="1">
        <f>SUM(P3:P58)</f>
        <v>604.93215016026193</v>
      </c>
      <c r="Q61" s="42">
        <f>SUM(Q3:Q58)</f>
        <v>0.54071499999999995</v>
      </c>
      <c r="R61" s="90"/>
      <c r="S61" s="90"/>
      <c r="T61" s="1">
        <f t="shared" ref="T61:CE61" si="32">SUM(T3:T58)</f>
        <v>1150.0409379667926</v>
      </c>
      <c r="U61" s="1">
        <f t="shared" si="32"/>
        <v>18016.774705251493</v>
      </c>
      <c r="V61" s="1">
        <f t="shared" si="32"/>
        <v>935.71940701360995</v>
      </c>
      <c r="W61" s="1">
        <f t="shared" si="32"/>
        <v>4870.4581790387547</v>
      </c>
      <c r="X61" s="1">
        <f t="shared" si="32"/>
        <v>4251.9673526773904</v>
      </c>
      <c r="Y61" s="1">
        <f t="shared" si="32"/>
        <v>3654.2395659517292</v>
      </c>
      <c r="Z61" s="1">
        <f t="shared" si="32"/>
        <v>7946.4052686383029</v>
      </c>
      <c r="AA61" s="1">
        <f t="shared" si="32"/>
        <v>23510.224923135404</v>
      </c>
      <c r="AB61" s="1">
        <f t="shared" si="32"/>
        <v>603.2445212077057</v>
      </c>
      <c r="AC61" s="1">
        <f t="shared" si="32"/>
        <v>1177343.8940791525</v>
      </c>
      <c r="AD61" s="1">
        <f t="shared" si="32"/>
        <v>4076.9815728925664</v>
      </c>
      <c r="AE61" s="1">
        <f t="shared" si="32"/>
        <v>1393584.4175725875</v>
      </c>
      <c r="AF61" s="1">
        <f t="shared" si="32"/>
        <v>18798.019493930235</v>
      </c>
      <c r="AG61" s="1">
        <f t="shared" si="32"/>
        <v>22206.524530327457</v>
      </c>
      <c r="AH61" s="1">
        <f t="shared" si="32"/>
        <v>3050.9093515389222</v>
      </c>
      <c r="AI61" s="1">
        <f t="shared" si="32"/>
        <v>66237.494142424315</v>
      </c>
      <c r="AJ61" s="1">
        <f t="shared" si="32"/>
        <v>546.96922604259964</v>
      </c>
      <c r="AK61" s="1">
        <f t="shared" si="32"/>
        <v>13848.316166716251</v>
      </c>
      <c r="AL61" s="1">
        <f t="shared" si="32"/>
        <v>13848.316166716251</v>
      </c>
      <c r="AM61" s="1">
        <f t="shared" si="32"/>
        <v>15873.824666160508</v>
      </c>
      <c r="AN61" s="1">
        <f t="shared" si="32"/>
        <v>0.145949770113041</v>
      </c>
      <c r="AO61" s="1">
        <f t="shared" si="32"/>
        <v>18403.978432690285</v>
      </c>
      <c r="AP61" s="1">
        <f t="shared" si="32"/>
        <v>735.7822754798367</v>
      </c>
      <c r="AQ61" s="1">
        <f t="shared" si="32"/>
        <v>44780.157857992344</v>
      </c>
      <c r="AR61" s="1">
        <f t="shared" si="32"/>
        <v>9117.227325619051</v>
      </c>
      <c r="AS61" s="1">
        <f t="shared" si="32"/>
        <v>24504.39051354551</v>
      </c>
      <c r="AT61" s="1">
        <f t="shared" si="32"/>
        <v>703.92395425675193</v>
      </c>
      <c r="AU61" s="1">
        <f t="shared" si="32"/>
        <v>68398.059876186977</v>
      </c>
      <c r="AV61" s="1">
        <f t="shared" si="32"/>
        <v>0</v>
      </c>
      <c r="AW61" s="1">
        <f t="shared" si="32"/>
        <v>814499.41905647656</v>
      </c>
      <c r="AX61" s="1">
        <f t="shared" si="32"/>
        <v>762802.25623178249</v>
      </c>
      <c r="AY61" s="1">
        <f t="shared" si="32"/>
        <v>84755.618870706792</v>
      </c>
      <c r="AZ61" s="1">
        <f t="shared" si="32"/>
        <v>847558.02105225879</v>
      </c>
      <c r="BA61" s="1">
        <f t="shared" si="32"/>
        <v>15.089001175201666</v>
      </c>
      <c r="BB61" s="1">
        <f t="shared" si="32"/>
        <v>22263.694294232988</v>
      </c>
      <c r="BC61" s="1">
        <f t="shared" si="32"/>
        <v>3583.4466497410863</v>
      </c>
      <c r="BD61" s="1">
        <f t="shared" si="32"/>
        <v>259922.38282646675</v>
      </c>
      <c r="BE61" s="1">
        <f t="shared" si="32"/>
        <v>5883.8404337356615</v>
      </c>
      <c r="BF61" s="1">
        <f t="shared" si="32"/>
        <v>6247.5421204777886</v>
      </c>
      <c r="BG61" s="1">
        <f t="shared" si="32"/>
        <v>8418.7732949589572</v>
      </c>
      <c r="BH61" s="1">
        <f t="shared" si="32"/>
        <v>4489.1132131434806</v>
      </c>
      <c r="BI61" s="1">
        <f t="shared" si="32"/>
        <v>2528.1943525717488</v>
      </c>
      <c r="BJ61" s="1">
        <f t="shared" si="32"/>
        <v>4963.7149639768495</v>
      </c>
      <c r="BK61" s="1">
        <f t="shared" si="32"/>
        <v>378184.57707229146</v>
      </c>
      <c r="BL61" s="1">
        <f t="shared" si="32"/>
        <v>239904.55242093559</v>
      </c>
      <c r="BM61" s="1">
        <f t="shared" si="32"/>
        <v>138280.02465135578</v>
      </c>
      <c r="BN61" s="1">
        <f t="shared" si="32"/>
        <v>527.08070867863023</v>
      </c>
      <c r="BO61" s="1">
        <f t="shared" si="32"/>
        <v>262.65524819920859</v>
      </c>
      <c r="BP61" s="1">
        <f t="shared" si="32"/>
        <v>91752.176580035142</v>
      </c>
      <c r="BQ61" s="1">
        <f t="shared" si="32"/>
        <v>7356.2995736335588</v>
      </c>
      <c r="BR61" s="1">
        <f t="shared" si="32"/>
        <v>15712.684651450707</v>
      </c>
      <c r="BS61" s="1">
        <f t="shared" si="32"/>
        <v>2532.3628923130523</v>
      </c>
      <c r="BT61" s="1">
        <f t="shared" si="32"/>
        <v>2313.9753000500937</v>
      </c>
      <c r="BU61" s="1">
        <f t="shared" si="32"/>
        <v>39157.085120187658</v>
      </c>
      <c r="BV61" s="1">
        <f t="shared" si="32"/>
        <v>21252.341710597393</v>
      </c>
      <c r="BW61" s="1">
        <f t="shared" si="32"/>
        <v>10797.39279030163</v>
      </c>
      <c r="BX61" s="1">
        <f t="shared" si="32"/>
        <v>31876.260642586811</v>
      </c>
      <c r="BY61" s="1">
        <f t="shared" si="32"/>
        <v>1501.9538848935285</v>
      </c>
      <c r="BZ61" s="1">
        <f t="shared" si="32"/>
        <v>501893.10209414369</v>
      </c>
      <c r="CA61" s="1">
        <f t="shared" si="32"/>
        <v>74258.675632675891</v>
      </c>
      <c r="CB61" s="1">
        <f t="shared" si="32"/>
        <v>1135.5513690311343</v>
      </c>
      <c r="CC61" s="1">
        <f t="shared" si="32"/>
        <v>30033.57407961657</v>
      </c>
      <c r="CD61" s="1">
        <f t="shared" si="32"/>
        <v>77450.115957661314</v>
      </c>
      <c r="CE61" s="1">
        <f t="shared" si="32"/>
        <v>88.548449195788791</v>
      </c>
      <c r="CF61" s="1">
        <f>SUM(CF3:CF58)</f>
        <v>50422.899724132272</v>
      </c>
      <c r="CG61" s="1">
        <f>SUM(CG3:CG58)</f>
        <v>757554.82342983142</v>
      </c>
      <c r="CH61" s="1">
        <f>SUM(CH3:CH58)</f>
        <v>43616.976865625387</v>
      </c>
      <c r="CI61" s="1"/>
      <c r="CJ61" s="90"/>
      <c r="CK61" s="90"/>
      <c r="CL61" s="66">
        <f>+(AE61-B61)/B61</f>
        <v>-2.9881758756052645E-3</v>
      </c>
      <c r="CM61" s="66">
        <f>+(AU61-C61)/C61</f>
        <v>-5.3392978037750498E-3</v>
      </c>
      <c r="CN61" s="66">
        <f>+(AZ61-D61)/D61</f>
        <v>-1.4074040389811927E-2</v>
      </c>
      <c r="CO61" s="66">
        <f t="shared" ref="CO61:CP63" si="33">+(BK61-E61)/E61</f>
        <v>-5.1107760656741554E-3</v>
      </c>
      <c r="CP61" s="66">
        <f t="shared" si="33"/>
        <v>-5.7900813372651081E-3</v>
      </c>
      <c r="CQ61" s="66">
        <f>+(BZ61-G61)/G61</f>
        <v>-7.0650270989191339E-3</v>
      </c>
      <c r="CR61" s="66">
        <f>+(CG61-H61)/H61</f>
        <v>-4.8341703665188912E-3</v>
      </c>
      <c r="CS61" s="66">
        <f>+(AD61-K61)/K61</f>
        <v>-4.7979620874694307E-4</v>
      </c>
      <c r="CT61" s="60" t="e">
        <f t="shared" ref="CT61:CU63" si="34">+(AL61-L61)/L61</f>
        <v>#DIV/0!</v>
      </c>
      <c r="CU61" s="66">
        <f t="shared" si="34"/>
        <v>-4.6033969487379797E-3</v>
      </c>
      <c r="CV61" s="60" t="e">
        <f>+(AS61-N61)/N61</f>
        <v>#DIV/0!</v>
      </c>
      <c r="CW61" s="66">
        <f>+(V61-O61)/O61</f>
        <v>-1.6328339915726723E-3</v>
      </c>
      <c r="CX61" s="66">
        <f>+(AB61-P61)/P61</f>
        <v>-2.789782212945912E-3</v>
      </c>
      <c r="CY61" s="60">
        <f>+(AT61-Q61)/Q61</f>
        <v>1300.8391467903646</v>
      </c>
    </row>
    <row r="62" spans="1:103" x14ac:dyDescent="0.25">
      <c r="A62" s="90" t="s">
        <v>216</v>
      </c>
      <c r="B62" s="73">
        <f t="shared" ref="B62" si="35">SUM(B2:B54)</f>
        <v>1393745.6231852602</v>
      </c>
      <c r="C62" s="73">
        <f t="shared" ref="C62:Q62" si="36">SUM(C2:C54)</f>
        <v>68428.437003370782</v>
      </c>
      <c r="D62" s="73">
        <f t="shared" si="36"/>
        <v>847780.50835844106</v>
      </c>
      <c r="E62" s="73">
        <f t="shared" si="36"/>
        <v>377960.49779145001</v>
      </c>
      <c r="F62" s="73">
        <f t="shared" si="36"/>
        <v>240154.58193844795</v>
      </c>
      <c r="G62" s="73">
        <f t="shared" si="36"/>
        <v>501934.75852967787</v>
      </c>
      <c r="H62" s="73">
        <f t="shared" si="36"/>
        <v>757877.25881904305</v>
      </c>
      <c r="I62" s="73">
        <f t="shared" si="36"/>
        <v>0</v>
      </c>
      <c r="J62" s="73">
        <f t="shared" si="36"/>
        <v>0</v>
      </c>
      <c r="K62" s="73">
        <f t="shared" si="36"/>
        <v>4078.8952421839995</v>
      </c>
      <c r="L62" s="73">
        <f t="shared" si="36"/>
        <v>0</v>
      </c>
      <c r="M62" s="73">
        <f t="shared" si="36"/>
        <v>15877.739427955803</v>
      </c>
      <c r="N62" s="73">
        <f t="shared" si="36"/>
        <v>0</v>
      </c>
      <c r="O62" s="73">
        <f t="shared" si="36"/>
        <v>935.79110305659992</v>
      </c>
      <c r="P62" s="73">
        <f t="shared" si="36"/>
        <v>603.2641938868619</v>
      </c>
      <c r="Q62" s="69">
        <f t="shared" si="36"/>
        <v>0</v>
      </c>
      <c r="R62" s="90"/>
      <c r="S62" s="90"/>
      <c r="T62" s="73">
        <f t="shared" ref="T62:CE62" si="37">SUM(T2:T54)</f>
        <v>1150.0409379667926</v>
      </c>
      <c r="U62" s="73">
        <f t="shared" si="37"/>
        <v>18016.774705251493</v>
      </c>
      <c r="V62" s="73">
        <f t="shared" si="37"/>
        <v>935.71940701360995</v>
      </c>
      <c r="W62" s="73">
        <f t="shared" si="37"/>
        <v>4870.4581790387547</v>
      </c>
      <c r="X62" s="73">
        <f t="shared" si="37"/>
        <v>4251.9673526773904</v>
      </c>
      <c r="Y62" s="73">
        <f t="shared" si="37"/>
        <v>3654.2395659517292</v>
      </c>
      <c r="Z62" s="73">
        <f t="shared" si="37"/>
        <v>7946.4052686383029</v>
      </c>
      <c r="AA62" s="73">
        <f t="shared" si="37"/>
        <v>23510.224923135404</v>
      </c>
      <c r="AB62" s="73">
        <f t="shared" si="37"/>
        <v>603.2445212077057</v>
      </c>
      <c r="AC62" s="73">
        <f t="shared" si="37"/>
        <v>1177343.8940791525</v>
      </c>
      <c r="AD62" s="73">
        <f t="shared" si="37"/>
        <v>4076.9815728925664</v>
      </c>
      <c r="AE62" s="73">
        <f t="shared" si="37"/>
        <v>1393584.4175725875</v>
      </c>
      <c r="AF62" s="73">
        <f t="shared" si="37"/>
        <v>18798.019493930235</v>
      </c>
      <c r="AG62" s="73">
        <f t="shared" si="37"/>
        <v>22206.524530327457</v>
      </c>
      <c r="AH62" s="73">
        <f t="shared" si="37"/>
        <v>3050.9093515389222</v>
      </c>
      <c r="AI62" s="73">
        <f t="shared" si="37"/>
        <v>66237.494142424315</v>
      </c>
      <c r="AJ62" s="73">
        <f t="shared" si="37"/>
        <v>546.96922604259964</v>
      </c>
      <c r="AK62" s="73">
        <f t="shared" si="37"/>
        <v>13848.316166716251</v>
      </c>
      <c r="AL62" s="73">
        <f t="shared" si="37"/>
        <v>13848.316166716251</v>
      </c>
      <c r="AM62" s="73">
        <f t="shared" si="37"/>
        <v>15873.824666160508</v>
      </c>
      <c r="AN62" s="73">
        <f t="shared" si="37"/>
        <v>0.145949770113041</v>
      </c>
      <c r="AO62" s="73">
        <f t="shared" si="37"/>
        <v>18403.978432690285</v>
      </c>
      <c r="AP62" s="73">
        <f t="shared" si="37"/>
        <v>735.7822754798367</v>
      </c>
      <c r="AQ62" s="73">
        <f t="shared" si="37"/>
        <v>44780.157857992344</v>
      </c>
      <c r="AR62" s="73">
        <f t="shared" si="37"/>
        <v>9117.227325619051</v>
      </c>
      <c r="AS62" s="73">
        <f t="shared" si="37"/>
        <v>24504.39051354551</v>
      </c>
      <c r="AT62" s="73">
        <f t="shared" si="37"/>
        <v>703.92395425675193</v>
      </c>
      <c r="AU62" s="73">
        <f t="shared" si="37"/>
        <v>68398.059876186977</v>
      </c>
      <c r="AV62" s="73">
        <f t="shared" si="37"/>
        <v>0</v>
      </c>
      <c r="AW62" s="73">
        <f t="shared" si="37"/>
        <v>814499.41905647656</v>
      </c>
      <c r="AX62" s="73">
        <f t="shared" si="37"/>
        <v>762802.25623178249</v>
      </c>
      <c r="AY62" s="73">
        <f t="shared" si="37"/>
        <v>84755.618870706792</v>
      </c>
      <c r="AZ62" s="73">
        <f t="shared" si="37"/>
        <v>847558.02105225879</v>
      </c>
      <c r="BA62" s="73">
        <f t="shared" si="37"/>
        <v>15.089001175201666</v>
      </c>
      <c r="BB62" s="73">
        <f t="shared" si="37"/>
        <v>22263.694294232988</v>
      </c>
      <c r="BC62" s="73">
        <f t="shared" si="37"/>
        <v>3583.4466497410863</v>
      </c>
      <c r="BD62" s="73">
        <f t="shared" si="37"/>
        <v>259922.38282646675</v>
      </c>
      <c r="BE62" s="73">
        <f t="shared" si="37"/>
        <v>5883.8404337356615</v>
      </c>
      <c r="BF62" s="73">
        <f t="shared" si="37"/>
        <v>6247.5421204777886</v>
      </c>
      <c r="BG62" s="73">
        <f t="shared" si="37"/>
        <v>8418.7732949589572</v>
      </c>
      <c r="BH62" s="73">
        <f t="shared" si="37"/>
        <v>4489.1132131434806</v>
      </c>
      <c r="BI62" s="73">
        <f t="shared" si="37"/>
        <v>2528.1943525717488</v>
      </c>
      <c r="BJ62" s="73">
        <f t="shared" si="37"/>
        <v>4963.7149639768495</v>
      </c>
      <c r="BK62" s="73">
        <f t="shared" si="37"/>
        <v>378184.57707229146</v>
      </c>
      <c r="BL62" s="73">
        <f t="shared" si="37"/>
        <v>239904.55242093559</v>
      </c>
      <c r="BM62" s="73">
        <f t="shared" si="37"/>
        <v>138280.02465135578</v>
      </c>
      <c r="BN62" s="73">
        <f t="shared" si="37"/>
        <v>527.08070867863023</v>
      </c>
      <c r="BO62" s="73">
        <f t="shared" si="37"/>
        <v>262.65524819920859</v>
      </c>
      <c r="BP62" s="73">
        <f t="shared" si="37"/>
        <v>91752.176580035142</v>
      </c>
      <c r="BQ62" s="73">
        <f t="shared" si="37"/>
        <v>7356.2995736335588</v>
      </c>
      <c r="BR62" s="73">
        <f t="shared" si="37"/>
        <v>15712.684651450707</v>
      </c>
      <c r="BS62" s="73">
        <f t="shared" si="37"/>
        <v>2532.3628923130523</v>
      </c>
      <c r="BT62" s="73">
        <f t="shared" si="37"/>
        <v>2313.9753000500937</v>
      </c>
      <c r="BU62" s="73">
        <f t="shared" si="37"/>
        <v>39157.085120187658</v>
      </c>
      <c r="BV62" s="73">
        <f t="shared" si="37"/>
        <v>21252.341710597393</v>
      </c>
      <c r="BW62" s="73">
        <f t="shared" si="37"/>
        <v>10797.39279030163</v>
      </c>
      <c r="BX62" s="73">
        <f t="shared" si="37"/>
        <v>31876.260642586811</v>
      </c>
      <c r="BY62" s="73">
        <f t="shared" si="37"/>
        <v>1501.9538848935285</v>
      </c>
      <c r="BZ62" s="73">
        <f t="shared" si="37"/>
        <v>501893.10209414369</v>
      </c>
      <c r="CA62" s="73">
        <f t="shared" si="37"/>
        <v>74258.675632675891</v>
      </c>
      <c r="CB62" s="73">
        <f t="shared" si="37"/>
        <v>1135.5513690311343</v>
      </c>
      <c r="CC62" s="73">
        <f t="shared" si="37"/>
        <v>30033.57407961657</v>
      </c>
      <c r="CD62" s="73">
        <f t="shared" si="37"/>
        <v>77450.115957661314</v>
      </c>
      <c r="CE62" s="73">
        <f t="shared" si="37"/>
        <v>88.548449195788791</v>
      </c>
      <c r="CF62" s="73">
        <f>SUM(CF2:CF54)</f>
        <v>50422.899724132272</v>
      </c>
      <c r="CG62" s="73">
        <f t="shared" ref="CG62:CH62" si="38">SUM(CG2:CG54)</f>
        <v>757554.82342983142</v>
      </c>
      <c r="CH62" s="73">
        <f t="shared" si="38"/>
        <v>43616.976865625387</v>
      </c>
      <c r="CI62" s="73"/>
      <c r="CJ62" s="90"/>
      <c r="CK62" s="90"/>
      <c r="CL62" s="66">
        <f>+(AE62-B62)/B62</f>
        <v>-1.1566358307501414E-4</v>
      </c>
      <c r="CM62" s="66">
        <f>+(AU62-C62)/C62</f>
        <v>-4.4392548645102927E-4</v>
      </c>
      <c r="CN62" s="66">
        <f>+(AZ62-D62)/D62</f>
        <v>-2.6243503358325059E-4</v>
      </c>
      <c r="CO62" s="66">
        <f t="shared" si="33"/>
        <v>5.928642864818566E-4</v>
      </c>
      <c r="CP62" s="66">
        <f t="shared" si="33"/>
        <v>-1.0411190804447948E-3</v>
      </c>
      <c r="CQ62" s="66">
        <f>+(BZ62-G62)/G62</f>
        <v>-8.2991733141191465E-5</v>
      </c>
      <c r="CR62" s="66">
        <f>+(CG62-H62)/H62</f>
        <v>-4.2544539430311825E-4</v>
      </c>
      <c r="CS62" s="66">
        <f>+(AD62-K62)/K62</f>
        <v>-4.6916362833785341E-4</v>
      </c>
      <c r="CT62" s="60" t="e">
        <f t="shared" si="34"/>
        <v>#DIV/0!</v>
      </c>
      <c r="CU62" s="66">
        <f t="shared" si="34"/>
        <v>-2.4655662180739782E-4</v>
      </c>
      <c r="CV62" s="60" t="e">
        <f>+(AS62-N62)/N62</f>
        <v>#DIV/0!</v>
      </c>
      <c r="CW62" s="66">
        <f>+(V62-O62)/O62</f>
        <v>-7.6615435598593827E-5</v>
      </c>
      <c r="CX62" s="66">
        <f>+(AB62-P62)/P62</f>
        <v>-3.2610387547534254E-5</v>
      </c>
      <c r="CY62" s="60" t="e">
        <f>+(AT62-Q62)/Q62</f>
        <v>#DIV/0!</v>
      </c>
    </row>
    <row r="63" spans="1:103" x14ac:dyDescent="0.25">
      <c r="A63" s="90" t="s">
        <v>323</v>
      </c>
      <c r="B63" s="73">
        <f t="shared" ref="B63" si="39">+B3+B5+B8+B9+B11+B12+B14+B15+B16+B17+B18+B19+B20+B21+B22+B23+B24+B25+B26+B28+B30+B31+B33+B34+B35+B36+B37+B39+B40+B41+B42+B43+B44+B46+B47+B49+B50+B10</f>
        <v>1215980.55057996</v>
      </c>
      <c r="C63" s="73">
        <f t="shared" ref="C63:Q63" si="40">+C3+C5+C8+C9+C11+C12+C14+C15+C16+C17+C18+C19+C20+C21+C22+C23+C24+C25+C26+C28+C30+C31+C33+C34+C35+C36+C37+C39+C40+C41+C42+C43+C44+C46+C47+C49+C50+C10</f>
        <v>54249.471174078812</v>
      </c>
      <c r="D63" s="73">
        <f t="shared" si="40"/>
        <v>724104.19086831086</v>
      </c>
      <c r="E63" s="73">
        <f t="shared" si="40"/>
        <v>285919.92385180003</v>
      </c>
      <c r="F63" s="73">
        <f t="shared" si="40"/>
        <v>202139.45334949798</v>
      </c>
      <c r="G63" s="73">
        <f t="shared" si="40"/>
        <v>462793.68406030006</v>
      </c>
      <c r="H63" s="73">
        <f t="shared" si="40"/>
        <v>666211.71966338297</v>
      </c>
      <c r="I63" s="73">
        <f t="shared" si="40"/>
        <v>0</v>
      </c>
      <c r="J63" s="73">
        <f t="shared" si="40"/>
        <v>0</v>
      </c>
      <c r="K63" s="73">
        <f t="shared" si="40"/>
        <v>858.4655325622</v>
      </c>
      <c r="L63" s="73">
        <f t="shared" si="40"/>
        <v>0</v>
      </c>
      <c r="M63" s="73">
        <f t="shared" si="40"/>
        <v>12826.500209176804</v>
      </c>
      <c r="N63" s="73">
        <f t="shared" si="40"/>
        <v>0</v>
      </c>
      <c r="O63" s="73">
        <f t="shared" si="40"/>
        <v>801.83954286220001</v>
      </c>
      <c r="P63" s="73">
        <f t="shared" si="40"/>
        <v>512.64892811887205</v>
      </c>
      <c r="Q63" s="73">
        <f t="shared" si="40"/>
        <v>0</v>
      </c>
      <c r="R63" s="90"/>
      <c r="S63" s="90"/>
      <c r="T63" s="73">
        <f t="shared" ref="T63:CE63" si="41">+T3+T5+T8+T9+T11+T12+T14+T15+T16+T17+T18+T19+T20+T21+T22+T23+T24+T25+T26+T28+T30+T31+T33+T34+T35+T36+T37+T39+T40+T41+T42+T43+T44+T46+T47+T49+T50+T10</f>
        <v>1054.7095788233687</v>
      </c>
      <c r="U63" s="73">
        <f t="shared" si="41"/>
        <v>16810.040877278589</v>
      </c>
      <c r="V63" s="73">
        <f t="shared" si="41"/>
        <v>801.77274557672399</v>
      </c>
      <c r="W63" s="73">
        <f t="shared" si="41"/>
        <v>4437.3419881925183</v>
      </c>
      <c r="X63" s="73">
        <f t="shared" si="41"/>
        <v>3843.0937855282127</v>
      </c>
      <c r="Y63" s="73">
        <f t="shared" si="41"/>
        <v>3312.3829820931232</v>
      </c>
      <c r="Z63" s="73">
        <f t="shared" si="41"/>
        <v>6933.0989386163274</v>
      </c>
      <c r="AA63" s="73">
        <f t="shared" si="41"/>
        <v>19770.323241337363</v>
      </c>
      <c r="AB63" s="73">
        <f t="shared" si="41"/>
        <v>512.63113601197381</v>
      </c>
      <c r="AC63" s="73">
        <f t="shared" si="41"/>
        <v>760452.88975625066</v>
      </c>
      <c r="AD63" s="73">
        <f t="shared" si="41"/>
        <v>858.18701748946046</v>
      </c>
      <c r="AE63" s="73">
        <f t="shared" si="41"/>
        <v>1216285.92472777</v>
      </c>
      <c r="AF63" s="73">
        <f t="shared" si="41"/>
        <v>16584.085260615295</v>
      </c>
      <c r="AG63" s="73">
        <f t="shared" si="41"/>
        <v>16574.444039676895</v>
      </c>
      <c r="AH63" s="73">
        <f t="shared" si="41"/>
        <v>2702.7295953283674</v>
      </c>
      <c r="AI63" s="73">
        <f t="shared" si="41"/>
        <v>62680.440644654736</v>
      </c>
      <c r="AJ63" s="73">
        <f t="shared" si="41"/>
        <v>490.00952659656321</v>
      </c>
      <c r="AK63" s="73">
        <f t="shared" si="41"/>
        <v>10508.904408665703</v>
      </c>
      <c r="AL63" s="73">
        <f t="shared" si="41"/>
        <v>10508.904408665703</v>
      </c>
      <c r="AM63" s="73">
        <f t="shared" si="41"/>
        <v>12822.961575839736</v>
      </c>
      <c r="AN63" s="73">
        <f t="shared" si="41"/>
        <v>0</v>
      </c>
      <c r="AO63" s="73">
        <f t="shared" si="41"/>
        <v>15964.925979465666</v>
      </c>
      <c r="AP63" s="73">
        <f t="shared" si="41"/>
        <v>663.39416073995278</v>
      </c>
      <c r="AQ63" s="73">
        <f t="shared" si="41"/>
        <v>41132.994941841505</v>
      </c>
      <c r="AR63" s="73">
        <f t="shared" si="41"/>
        <v>8462.4759944642647</v>
      </c>
      <c r="AS63" s="73">
        <f t="shared" si="41"/>
        <v>22624.020233618732</v>
      </c>
      <c r="AT63" s="73">
        <f t="shared" si="41"/>
        <v>632.77752991906311</v>
      </c>
      <c r="AU63" s="73">
        <f t="shared" si="41"/>
        <v>54233.139444079745</v>
      </c>
      <c r="AV63" s="73">
        <f t="shared" si="41"/>
        <v>0</v>
      </c>
      <c r="AW63" s="73">
        <f t="shared" si="41"/>
        <v>714234.49806659692</v>
      </c>
      <c r="AX63" s="73">
        <f t="shared" si="41"/>
        <v>651595.35020977899</v>
      </c>
      <c r="AY63" s="73">
        <f t="shared" si="41"/>
        <v>72399.493519169002</v>
      </c>
      <c r="AZ63" s="73">
        <f t="shared" si="41"/>
        <v>723994.84372894757</v>
      </c>
      <c r="BA63" s="73">
        <f t="shared" si="41"/>
        <v>14.010277971945536</v>
      </c>
      <c r="BB63" s="73">
        <f t="shared" si="41"/>
        <v>19481.401330801607</v>
      </c>
      <c r="BC63" s="73">
        <f t="shared" si="41"/>
        <v>2649.3614571865819</v>
      </c>
      <c r="BD63" s="73">
        <f t="shared" si="41"/>
        <v>220835.40602811374</v>
      </c>
      <c r="BE63" s="73">
        <f t="shared" si="41"/>
        <v>4633.2737263350509</v>
      </c>
      <c r="BF63" s="73">
        <f t="shared" si="41"/>
        <v>5708.7881072935852</v>
      </c>
      <c r="BG63" s="73">
        <f t="shared" si="41"/>
        <v>7101.9459057594013</v>
      </c>
      <c r="BH63" s="73">
        <f t="shared" si="41"/>
        <v>3947.7694037843007</v>
      </c>
      <c r="BI63" s="73">
        <f t="shared" si="41"/>
        <v>2035.1410262826569</v>
      </c>
      <c r="BJ63" s="73">
        <f t="shared" si="41"/>
        <v>4234.7197923063322</v>
      </c>
      <c r="BK63" s="73">
        <f t="shared" si="41"/>
        <v>286247.75094144727</v>
      </c>
      <c r="BL63" s="73">
        <f t="shared" si="41"/>
        <v>201937.72917381802</v>
      </c>
      <c r="BM63" s="73">
        <f t="shared" si="41"/>
        <v>84310.021767629238</v>
      </c>
      <c r="BN63" s="73">
        <f t="shared" si="41"/>
        <v>432.11373565931774</v>
      </c>
      <c r="BO63" s="73">
        <f t="shared" si="41"/>
        <v>238.21014396855441</v>
      </c>
      <c r="BP63" s="73">
        <f t="shared" si="41"/>
        <v>74984.261682993922</v>
      </c>
      <c r="BQ63" s="73">
        <f t="shared" si="41"/>
        <v>6424.8223202495583</v>
      </c>
      <c r="BR63" s="73">
        <f t="shared" si="41"/>
        <v>13697.141611672165</v>
      </c>
      <c r="BS63" s="73">
        <f t="shared" si="41"/>
        <v>2158.674400532876</v>
      </c>
      <c r="BT63" s="73">
        <f t="shared" si="41"/>
        <v>1955.0208899132667</v>
      </c>
      <c r="BU63" s="73">
        <f t="shared" si="41"/>
        <v>34083.480786091081</v>
      </c>
      <c r="BV63" s="73">
        <f t="shared" si="41"/>
        <v>17198.059846912784</v>
      </c>
      <c r="BW63" s="73">
        <f t="shared" si="41"/>
        <v>8579.555610017409</v>
      </c>
      <c r="BX63" s="73">
        <f t="shared" si="41"/>
        <v>27770.58114293305</v>
      </c>
      <c r="BY63" s="73">
        <f t="shared" si="41"/>
        <v>1302.8674308389182</v>
      </c>
      <c r="BZ63" s="73">
        <f t="shared" si="41"/>
        <v>462760.52608274104</v>
      </c>
      <c r="CA63" s="73">
        <f t="shared" si="41"/>
        <v>66936.004022362351</v>
      </c>
      <c r="CB63" s="73">
        <f t="shared" si="41"/>
        <v>1003.6240719142187</v>
      </c>
      <c r="CC63" s="73">
        <f t="shared" si="41"/>
        <v>27108.847443901712</v>
      </c>
      <c r="CD63" s="73">
        <f t="shared" si="41"/>
        <v>68736.299783552153</v>
      </c>
      <c r="CE63" s="73">
        <f t="shared" si="41"/>
        <v>81.735797470010439</v>
      </c>
      <c r="CF63" s="73">
        <f>+CF3+CF5+CF8+CF9+CF11+CF12+CF14+CF15+CF16+CF17+CF18+CF19+CF20+CF21+CF22+CF23+CF24+CF25+CF26+CF28+CF30+CF31+CF33+CF34+CF35+CF36+CF37+CF39+CF40+CF41+CF42+CF43+CF44+CF46+CF47+CF49+CF50+CF10</f>
        <v>45316.330936220314</v>
      </c>
      <c r="CG63" s="73">
        <f t="shared" ref="CG63:CH63" si="42">+CG3+CG5+CG8+CG9+CG11+CG12+CG14+CG15+CG16+CG17+CG18+CG19+CG20+CG21+CG22+CG23+CG24+CG25+CG26+CG28+CG30+CG31+CG33+CG34+CG35+CG36+CG37+CG39+CG40+CG41+CG42+CG43+CG44+CG46+CG47+CG49+CG50+CG10</f>
        <v>665929.01168074855</v>
      </c>
      <c r="CH63" s="73">
        <f t="shared" si="42"/>
        <v>39397.913551113728</v>
      </c>
      <c r="CI63" s="73"/>
      <c r="CJ63" s="90"/>
      <c r="CK63" s="90"/>
      <c r="CL63" s="66">
        <f>+(AE63-B63)/B63</f>
        <v>2.5113407255107346E-4</v>
      </c>
      <c r="CM63" s="66">
        <f>+(AU63-C63)/C63</f>
        <v>-3.0104864887365532E-4</v>
      </c>
      <c r="CN63" s="66">
        <f>+(AZ63-D63)/D63</f>
        <v>-1.5101022855864115E-4</v>
      </c>
      <c r="CO63" s="66">
        <f t="shared" si="33"/>
        <v>1.1465695892433161E-3</v>
      </c>
      <c r="CP63" s="66">
        <f t="shared" si="33"/>
        <v>-9.9794558824290044E-4</v>
      </c>
      <c r="CQ63" s="66">
        <f>+(BZ63-G63)/G63</f>
        <v>-7.1647428867463393E-5</v>
      </c>
      <c r="CR63" s="66">
        <f>+(CG63-H63)/H63</f>
        <v>-4.2435156015758921E-4</v>
      </c>
      <c r="CS63" s="66">
        <f>+(AD63-K63)/K63</f>
        <v>-3.244336111064049E-4</v>
      </c>
      <c r="CT63" s="60" t="e">
        <f t="shared" si="34"/>
        <v>#DIV/0!</v>
      </c>
      <c r="CU63" s="66">
        <f t="shared" si="34"/>
        <v>-2.7588455770157872E-4</v>
      </c>
      <c r="CV63" s="60" t="e">
        <f>+(AS63-N63)/N63</f>
        <v>#DIV/0!</v>
      </c>
      <c r="CW63" s="66">
        <f>+(V63-O63)/O63</f>
        <v>-8.3305052825878345E-5</v>
      </c>
      <c r="CX63" s="66">
        <f>+(AB63-P63)/P63</f>
        <v>-3.4706220811829727E-5</v>
      </c>
      <c r="CY63" s="60" t="e">
        <f>+(AT63-Q63)/Q63</f>
        <v>#DIV/0!</v>
      </c>
    </row>
    <row r="64" spans="1:103" x14ac:dyDescent="0.25">
      <c r="A64" s="90"/>
      <c r="B64" s="73"/>
      <c r="C64" s="90"/>
      <c r="D64" s="90"/>
      <c r="E64" s="90"/>
      <c r="F64" s="90"/>
      <c r="G64" s="90"/>
      <c r="H64" s="90"/>
      <c r="I64" s="68"/>
      <c r="J64" s="68"/>
      <c r="K64" s="90"/>
      <c r="L64" s="68"/>
      <c r="M64" s="90"/>
      <c r="N64" s="68"/>
      <c r="O64" s="70"/>
      <c r="P64" s="70"/>
      <c r="Q64" s="68"/>
      <c r="R64" s="90"/>
      <c r="S64" s="90"/>
      <c r="U64" s="90"/>
      <c r="V64" s="90"/>
      <c r="W64" s="73"/>
      <c r="X64" s="73"/>
      <c r="Y64" s="73"/>
      <c r="AA64" s="73"/>
      <c r="AC64" s="73"/>
      <c r="AD64" s="73"/>
      <c r="AE64" s="73"/>
      <c r="AF64" s="73"/>
      <c r="AG64" s="73"/>
      <c r="AH64" s="73"/>
      <c r="AI64" s="73"/>
      <c r="AK64" s="73"/>
      <c r="AL64" s="73"/>
      <c r="AM64" s="73"/>
      <c r="AN64" s="73"/>
      <c r="AO64" s="73"/>
      <c r="AP64" s="73"/>
      <c r="AR64" s="73"/>
      <c r="AS64" s="73"/>
      <c r="AT64" s="73"/>
      <c r="AU64" s="73"/>
      <c r="AV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F64" s="73"/>
      <c r="CG64" s="73"/>
      <c r="CH64" s="73"/>
      <c r="CI64" s="73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68"/>
      <c r="CU64" s="90"/>
      <c r="CV64" s="68"/>
      <c r="CW64" s="90"/>
      <c r="CX64" s="90"/>
      <c r="CY64" s="68"/>
    </row>
    <row r="66" spans="2:17" x14ac:dyDescent="0.25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68"/>
      <c r="O66" s="70"/>
      <c r="P66" s="70"/>
      <c r="Q66" s="68"/>
    </row>
    <row r="67" spans="2:17" x14ac:dyDescent="0.25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68"/>
      <c r="O67" s="70"/>
      <c r="P67" s="70"/>
      <c r="Q67" s="68"/>
    </row>
    <row r="68" spans="2:17" x14ac:dyDescent="0.25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68"/>
      <c r="O68" s="70"/>
      <c r="P68" s="70"/>
      <c r="Q68" s="68"/>
    </row>
    <row r="69" spans="2:17" x14ac:dyDescent="0.25"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1"/>
      <c r="P69" s="71"/>
      <c r="Q69" s="69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Z7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40625" defaultRowHeight="15" x14ac:dyDescent="0.25"/>
  <cols>
    <col min="1" max="1" width="19" style="21" customWidth="1"/>
    <col min="2" max="5" width="9.140625" style="21"/>
    <col min="6" max="6" width="9.7109375" style="21" customWidth="1"/>
    <col min="7" max="7" width="10.5703125" style="21" customWidth="1"/>
    <col min="8" max="8" width="9.140625" style="21"/>
    <col min="9" max="9" width="10.42578125" style="41" customWidth="1"/>
    <col min="10" max="10" width="9.7109375" style="41" customWidth="1"/>
    <col min="11" max="11" width="9.140625" style="21"/>
    <col min="12" max="12" width="11.42578125" style="41" customWidth="1"/>
    <col min="13" max="13" width="9.140625" style="21"/>
    <col min="14" max="14" width="11.5703125" style="41" customWidth="1"/>
    <col min="15" max="17" width="9" style="21" customWidth="1"/>
    <col min="18" max="18" width="9.140625" style="21"/>
    <col min="19" max="19" width="15" style="21" bestFit="1" customWidth="1"/>
    <col min="20" max="20" width="5.42578125" style="73" bestFit="1" customWidth="1"/>
    <col min="21" max="21" width="5.42578125" style="19" bestFit="1" customWidth="1"/>
    <col min="22" max="22" width="9.7109375" style="73" bestFit="1" customWidth="1"/>
    <col min="23" max="23" width="5.5703125" style="19" bestFit="1" customWidth="1"/>
    <col min="24" max="24" width="14.5703125" style="19" bestFit="1" customWidth="1"/>
    <col min="25" max="25" width="5.5703125" style="19" bestFit="1" customWidth="1"/>
    <col min="26" max="26" width="5.5703125" style="73" customWidth="1"/>
    <col min="27" max="27" width="5.7109375" style="19" bestFit="1" customWidth="1"/>
    <col min="28" max="28" width="12.85546875" style="73" bestFit="1" customWidth="1"/>
    <col min="29" max="29" width="7.7109375" style="19" bestFit="1" customWidth="1"/>
    <col min="30" max="30" width="4" style="19" bestFit="1" customWidth="1"/>
    <col min="31" max="31" width="7.7109375" style="19" bestFit="1" customWidth="1"/>
    <col min="32" max="32" width="5.7109375" style="19" bestFit="1" customWidth="1"/>
    <col min="33" max="33" width="7.7109375" style="19" bestFit="1" customWidth="1"/>
    <col min="34" max="34" width="5.7109375" style="19" bestFit="1" customWidth="1"/>
    <col min="35" max="35" width="5.85546875" style="19" bestFit="1" customWidth="1"/>
    <col min="36" max="36" width="5.85546875" style="73" customWidth="1"/>
    <col min="37" max="37" width="6.42578125" style="19" bestFit="1" customWidth="1"/>
    <col min="38" max="38" width="15.42578125" style="19" bestFit="1" customWidth="1"/>
    <col min="39" max="39" width="4.28515625" style="19" bestFit="1" customWidth="1"/>
    <col min="40" max="40" width="6.5703125" style="19" bestFit="1" customWidth="1"/>
    <col min="41" max="41" width="5.7109375" style="19" bestFit="1" customWidth="1"/>
    <col min="42" max="42" width="5.140625" style="19" bestFit="1" customWidth="1"/>
    <col min="43" max="43" width="5.140625" style="73" customWidth="1"/>
    <col min="44" max="44" width="4.140625" style="19" bestFit="1" customWidth="1"/>
    <col min="45" max="45" width="6.5703125" style="19" bestFit="1" customWidth="1"/>
    <col min="46" max="46" width="6.140625" style="19" bestFit="1" customWidth="1"/>
    <col min="47" max="47" width="4.85546875" style="19" bestFit="1" customWidth="1"/>
    <col min="48" max="48" width="10" style="19" bestFit="1" customWidth="1"/>
    <col min="49" max="49" width="10" style="73" customWidth="1"/>
    <col min="50" max="50" width="7.7109375" style="19" bestFit="1" customWidth="1"/>
    <col min="51" max="51" width="6.7109375" style="19" bestFit="1" customWidth="1"/>
    <col min="52" max="52" width="7.7109375" style="19" bestFit="1" customWidth="1"/>
    <col min="53" max="53" width="6" style="19" bestFit="1" customWidth="1"/>
    <col min="54" max="54" width="5.7109375" style="19" bestFit="1" customWidth="1"/>
    <col min="55" max="55" width="4.28515625" style="19" bestFit="1" customWidth="1"/>
    <col min="56" max="56" width="7.7109375" style="19" bestFit="1" customWidth="1"/>
    <col min="57" max="57" width="4.5703125" style="19" bestFit="1" customWidth="1"/>
    <col min="58" max="58" width="4.140625" style="19" bestFit="1" customWidth="1"/>
    <col min="59" max="59" width="5.7109375" style="19" bestFit="1" customWidth="1"/>
    <col min="60" max="60" width="4.140625" style="19" bestFit="1" customWidth="1"/>
    <col min="61" max="61" width="5.85546875" style="19" bestFit="1" customWidth="1"/>
    <col min="62" max="62" width="3.28515625" style="19" bestFit="1" customWidth="1"/>
    <col min="63" max="63" width="6.7109375" style="19" bestFit="1" customWidth="1"/>
    <col min="64" max="64" width="6.85546875" style="19" bestFit="1" customWidth="1"/>
    <col min="65" max="65" width="5" style="19" bestFit="1" customWidth="1"/>
    <col min="66" max="66" width="5.140625" style="19" bestFit="1" customWidth="1"/>
    <col min="67" max="67" width="5.28515625" style="19" bestFit="1" customWidth="1"/>
    <col min="68" max="68" width="8.7109375" style="19" bestFit="1" customWidth="1"/>
    <col min="69" max="69" width="4.85546875" style="19" bestFit="1" customWidth="1"/>
    <col min="70" max="70" width="7.85546875" style="19" bestFit="1" customWidth="1"/>
    <col min="71" max="71" width="5.85546875" style="19" bestFit="1" customWidth="1"/>
    <col min="72" max="72" width="6" style="19" bestFit="1" customWidth="1"/>
    <col min="73" max="73" width="5.7109375" style="19" bestFit="1" customWidth="1"/>
    <col min="74" max="74" width="6.7109375" style="19" bestFit="1" customWidth="1"/>
    <col min="75" max="75" width="3.85546875" style="19" bestFit="1" customWidth="1"/>
    <col min="76" max="76" width="5.5703125" style="19" bestFit="1" customWidth="1"/>
    <col min="77" max="77" width="4.140625" style="19" bestFit="1" customWidth="1"/>
    <col min="78" max="78" width="6.7109375" style="19" bestFit="1" customWidth="1"/>
    <col min="79" max="79" width="8" style="19" bestFit="1" customWidth="1"/>
    <col min="80" max="81" width="5.28515625" style="19" bestFit="1" customWidth="1"/>
    <col min="82" max="82" width="5.7109375" style="19" bestFit="1" customWidth="1"/>
    <col min="83" max="83" width="5.7109375" style="73" customWidth="1"/>
    <col min="84" max="84" width="5.7109375" style="19" bestFit="1" customWidth="1"/>
    <col min="85" max="85" width="9.140625" style="19" bestFit="1" customWidth="1"/>
    <col min="86" max="86" width="7.140625" style="19" bestFit="1" customWidth="1"/>
    <col min="87" max="87" width="9.140625" style="21"/>
    <col min="88" max="88" width="9.140625" style="90"/>
    <col min="89" max="95" width="9.140625" style="21"/>
    <col min="96" max="97" width="9" style="41" customWidth="1"/>
    <col min="98" max="98" width="9" style="21" customWidth="1"/>
    <col min="99" max="99" width="9" style="41" customWidth="1"/>
    <col min="100" max="100" width="9" style="21" customWidth="1"/>
    <col min="101" max="101" width="9" style="41" customWidth="1"/>
    <col min="102" max="103" width="9" style="21" customWidth="1"/>
    <col min="104" max="104" width="9" style="41" customWidth="1"/>
    <col min="105" max="16384" width="9.140625" style="21"/>
  </cols>
  <sheetData>
    <row r="1" spans="1:104" x14ac:dyDescent="0.25">
      <c r="A1" s="90"/>
      <c r="B1" s="90" t="s">
        <v>500</v>
      </c>
      <c r="C1" s="90"/>
      <c r="D1" s="90"/>
      <c r="E1" s="90"/>
      <c r="F1" s="90"/>
      <c r="G1" s="90"/>
      <c r="H1" s="90"/>
      <c r="I1" s="68"/>
      <c r="J1" s="68"/>
      <c r="K1" s="90"/>
      <c r="L1" s="68"/>
      <c r="M1" s="90"/>
      <c r="N1" s="68"/>
      <c r="O1" s="90"/>
      <c r="P1" s="90"/>
      <c r="Q1" s="90"/>
      <c r="R1" s="90"/>
      <c r="S1" s="90" t="s">
        <v>501</v>
      </c>
      <c r="U1" s="73"/>
      <c r="W1" s="73"/>
      <c r="X1" s="73"/>
      <c r="Y1" s="73"/>
      <c r="AA1" s="73"/>
      <c r="AC1" s="73"/>
      <c r="AD1" s="73"/>
      <c r="AE1" s="73"/>
      <c r="AF1" s="73"/>
      <c r="AG1" s="73"/>
      <c r="AH1" s="73"/>
      <c r="AI1" s="73"/>
      <c r="AK1" s="73"/>
      <c r="AL1" s="73"/>
      <c r="AM1" s="73"/>
      <c r="AN1" s="73"/>
      <c r="AO1" s="73"/>
      <c r="AP1" s="73"/>
      <c r="AR1" s="73"/>
      <c r="AS1" s="73"/>
      <c r="AT1" s="73"/>
      <c r="AU1" s="73"/>
      <c r="AV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F1" s="73"/>
      <c r="CG1" s="73"/>
      <c r="CH1" s="73"/>
      <c r="CI1" s="90"/>
      <c r="CK1" s="90" t="s">
        <v>502</v>
      </c>
      <c r="CL1" s="90"/>
      <c r="CM1" s="90"/>
      <c r="CN1" s="90"/>
      <c r="CO1" s="90"/>
      <c r="CP1" s="90"/>
      <c r="CQ1" s="90"/>
      <c r="CR1" s="68"/>
      <c r="CS1" s="68"/>
      <c r="CT1" s="90"/>
      <c r="CU1" s="68"/>
      <c r="CV1" s="90"/>
      <c r="CW1" s="68"/>
      <c r="CX1" s="90"/>
      <c r="CY1" s="90"/>
      <c r="CZ1" s="68"/>
    </row>
    <row r="2" spans="1:104" x14ac:dyDescent="0.25">
      <c r="A2" s="90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69" t="s">
        <v>300</v>
      </c>
      <c r="J2" s="69" t="s">
        <v>301</v>
      </c>
      <c r="K2" s="73" t="s">
        <v>375</v>
      </c>
      <c r="L2" s="69" t="s">
        <v>302</v>
      </c>
      <c r="M2" s="73" t="s">
        <v>67</v>
      </c>
      <c r="N2" s="69" t="s">
        <v>303</v>
      </c>
      <c r="O2" s="73" t="s">
        <v>304</v>
      </c>
      <c r="P2" s="73" t="s">
        <v>305</v>
      </c>
      <c r="Q2" s="69" t="s">
        <v>306</v>
      </c>
      <c r="R2" s="90"/>
      <c r="S2" s="90" t="s">
        <v>307</v>
      </c>
      <c r="T2" s="73" t="s">
        <v>308</v>
      </c>
      <c r="U2" s="73" t="s">
        <v>35</v>
      </c>
      <c r="V2" s="73" t="s">
        <v>37</v>
      </c>
      <c r="W2" s="73" t="s">
        <v>39</v>
      </c>
      <c r="X2" s="73" t="s">
        <v>41</v>
      </c>
      <c r="Y2" s="73" t="s">
        <v>43</v>
      </c>
      <c r="Z2" s="73" t="s">
        <v>309</v>
      </c>
      <c r="AA2" s="73" t="s">
        <v>45</v>
      </c>
      <c r="AB2" s="73" t="s">
        <v>47</v>
      </c>
      <c r="AC2" s="90" t="s">
        <v>49</v>
      </c>
      <c r="AD2" s="73" t="s">
        <v>51</v>
      </c>
      <c r="AE2" s="73" t="s">
        <v>53</v>
      </c>
      <c r="AF2" s="73" t="s">
        <v>55</v>
      </c>
      <c r="AG2" s="73" t="s">
        <v>57</v>
      </c>
      <c r="AH2" s="73" t="s">
        <v>59</v>
      </c>
      <c r="AI2" s="73" t="s">
        <v>61</v>
      </c>
      <c r="AJ2" s="73" t="s">
        <v>310</v>
      </c>
      <c r="AK2" s="73" t="s">
        <v>63</v>
      </c>
      <c r="AL2" s="73" t="s">
        <v>65</v>
      </c>
      <c r="AM2" s="73" t="s">
        <v>67</v>
      </c>
      <c r="AN2" s="73" t="s">
        <v>69</v>
      </c>
      <c r="AO2" s="73" t="s">
        <v>71</v>
      </c>
      <c r="AP2" s="73" t="s">
        <v>73</v>
      </c>
      <c r="AQ2" s="73" t="s">
        <v>311</v>
      </c>
      <c r="AR2" s="73" t="s">
        <v>75</v>
      </c>
      <c r="AS2" s="73" t="s">
        <v>77</v>
      </c>
      <c r="AT2" s="73" t="s">
        <v>79</v>
      </c>
      <c r="AU2" s="73" t="s">
        <v>81</v>
      </c>
      <c r="AV2" s="73" t="s">
        <v>83</v>
      </c>
      <c r="AW2" s="73" t="s">
        <v>312</v>
      </c>
      <c r="AX2" s="73" t="s">
        <v>85</v>
      </c>
      <c r="AY2" s="73" t="s">
        <v>87</v>
      </c>
      <c r="AZ2" s="73" t="s">
        <v>160</v>
      </c>
      <c r="BA2" s="73" t="s">
        <v>91</v>
      </c>
      <c r="BB2" s="73" t="s">
        <v>93</v>
      </c>
      <c r="BC2" s="73" t="s">
        <v>95</v>
      </c>
      <c r="BD2" s="73" t="s">
        <v>97</v>
      </c>
      <c r="BE2" s="73" t="s">
        <v>99</v>
      </c>
      <c r="BF2" s="73" t="s">
        <v>101</v>
      </c>
      <c r="BG2" s="73" t="s">
        <v>103</v>
      </c>
      <c r="BH2" s="73" t="s">
        <v>105</v>
      </c>
      <c r="BI2" s="73" t="s">
        <v>107</v>
      </c>
      <c r="BJ2" s="73" t="s">
        <v>109</v>
      </c>
      <c r="BK2" s="73" t="s">
        <v>161</v>
      </c>
      <c r="BL2" s="73" t="s">
        <v>162</v>
      </c>
      <c r="BM2" s="73" t="s">
        <v>111</v>
      </c>
      <c r="BN2" s="73" t="s">
        <v>113</v>
      </c>
      <c r="BO2" s="73" t="s">
        <v>115</v>
      </c>
      <c r="BP2" s="73" t="s">
        <v>117</v>
      </c>
      <c r="BQ2" s="73" t="s">
        <v>119</v>
      </c>
      <c r="BR2" s="73" t="s">
        <v>121</v>
      </c>
      <c r="BS2" s="73" t="s">
        <v>123</v>
      </c>
      <c r="BT2" s="73" t="s">
        <v>125</v>
      </c>
      <c r="BU2" s="73" t="s">
        <v>127</v>
      </c>
      <c r="BV2" s="73" t="s">
        <v>129</v>
      </c>
      <c r="BW2" s="73" t="s">
        <v>131</v>
      </c>
      <c r="BX2" s="73" t="s">
        <v>133</v>
      </c>
      <c r="BY2" s="73" t="s">
        <v>135</v>
      </c>
      <c r="BZ2" s="73" t="s">
        <v>139</v>
      </c>
      <c r="CA2" s="73" t="s">
        <v>141</v>
      </c>
      <c r="CB2" s="73" t="s">
        <v>143</v>
      </c>
      <c r="CC2" s="73" t="s">
        <v>145</v>
      </c>
      <c r="CD2" s="73" t="s">
        <v>147</v>
      </c>
      <c r="CE2" s="73" t="s">
        <v>149</v>
      </c>
      <c r="CF2" s="73" t="s">
        <v>151</v>
      </c>
      <c r="CG2" s="73" t="s">
        <v>153</v>
      </c>
      <c r="CH2" s="73" t="s">
        <v>155</v>
      </c>
      <c r="CI2" s="90"/>
      <c r="CJ2" s="73" t="s">
        <v>312</v>
      </c>
      <c r="CK2" s="73" t="s">
        <v>53</v>
      </c>
      <c r="CL2" s="73" t="s">
        <v>81</v>
      </c>
      <c r="CM2" s="73" t="s">
        <v>160</v>
      </c>
      <c r="CN2" s="73" t="s">
        <v>161</v>
      </c>
      <c r="CO2" s="73" t="s">
        <v>162</v>
      </c>
      <c r="CP2" s="73" t="s">
        <v>139</v>
      </c>
      <c r="CQ2" s="73" t="s">
        <v>163</v>
      </c>
      <c r="CR2" s="69" t="s">
        <v>300</v>
      </c>
      <c r="CS2" s="69" t="s">
        <v>301</v>
      </c>
      <c r="CT2" s="73" t="s">
        <v>505</v>
      </c>
      <c r="CU2" s="69" t="s">
        <v>302</v>
      </c>
      <c r="CV2" s="73" t="s">
        <v>67</v>
      </c>
      <c r="CW2" s="69" t="s">
        <v>303</v>
      </c>
      <c r="CX2" s="73" t="s">
        <v>304</v>
      </c>
      <c r="CY2" s="73" t="s">
        <v>305</v>
      </c>
      <c r="CZ2" s="69" t="s">
        <v>306</v>
      </c>
    </row>
    <row r="3" spans="1:104" x14ac:dyDescent="0.25">
      <c r="A3" s="90" t="s">
        <v>165</v>
      </c>
      <c r="B3" s="73">
        <v>3237.2832318000001</v>
      </c>
      <c r="C3" s="73"/>
      <c r="D3" s="73">
        <v>9466.7246223000002</v>
      </c>
      <c r="E3" s="73">
        <v>347.01759177999998</v>
      </c>
      <c r="F3" s="73">
        <v>294.95722810000001</v>
      </c>
      <c r="G3" s="73">
        <v>5417.9543911999999</v>
      </c>
      <c r="H3" s="73">
        <v>1591.3576433000001</v>
      </c>
      <c r="I3" s="69"/>
      <c r="J3" s="69"/>
      <c r="K3" s="73"/>
      <c r="L3" s="69"/>
      <c r="M3" s="73"/>
      <c r="N3" s="69"/>
      <c r="O3" s="73">
        <v>42.106170972999998</v>
      </c>
      <c r="P3" s="73">
        <v>3.0475559953000002</v>
      </c>
      <c r="Q3" s="69"/>
      <c r="R3" s="73"/>
      <c r="S3" s="90" t="s">
        <v>165</v>
      </c>
      <c r="T3" s="73">
        <v>0</v>
      </c>
      <c r="U3" s="73">
        <v>0</v>
      </c>
      <c r="V3" s="73">
        <v>42.105389741591502</v>
      </c>
      <c r="W3" s="73">
        <v>32.694920351292097</v>
      </c>
      <c r="X3" s="73">
        <v>32.694920351292097</v>
      </c>
      <c r="Y3" s="73">
        <v>0.77259647769457795</v>
      </c>
      <c r="Z3" s="73">
        <v>0</v>
      </c>
      <c r="AA3" s="73">
        <v>21.7845820431017</v>
      </c>
      <c r="AB3" s="73">
        <v>3.04739213810831</v>
      </c>
      <c r="AC3" s="73">
        <v>6310.2739054191497</v>
      </c>
      <c r="AD3" s="73">
        <v>0</v>
      </c>
      <c r="AE3" s="73">
        <v>3236.35753033835</v>
      </c>
      <c r="AF3" s="73">
        <v>71.250096529704905</v>
      </c>
      <c r="AG3" s="73">
        <v>1086.99866168482</v>
      </c>
      <c r="AH3" s="73">
        <v>83.084198464341299</v>
      </c>
      <c r="AI3" s="73">
        <v>1.05925101547997E-2</v>
      </c>
      <c r="AJ3" s="73">
        <v>0</v>
      </c>
      <c r="AK3" s="73">
        <v>177.987041677327</v>
      </c>
      <c r="AL3" s="73">
        <v>177.987041677327</v>
      </c>
      <c r="AM3" s="73">
        <v>0</v>
      </c>
      <c r="AN3" s="73">
        <v>0</v>
      </c>
      <c r="AO3" s="73">
        <v>33.005110423854099</v>
      </c>
      <c r="AP3" s="73">
        <v>4.3919755106951897E-2</v>
      </c>
      <c r="AQ3" s="73">
        <v>7.3668994265390503E-2</v>
      </c>
      <c r="AR3" s="73">
        <v>0</v>
      </c>
      <c r="AS3" s="73">
        <v>2.0485748283604699</v>
      </c>
      <c r="AT3" s="73">
        <v>0</v>
      </c>
      <c r="AU3" s="73">
        <v>0</v>
      </c>
      <c r="AV3" s="73">
        <v>0</v>
      </c>
      <c r="AW3" s="73">
        <v>2678.3312826077399</v>
      </c>
      <c r="AX3" s="73">
        <v>8518.9720396611592</v>
      </c>
      <c r="AY3" s="73">
        <v>946.55312952705003</v>
      </c>
      <c r="AZ3" s="73">
        <v>9465.5251691882095</v>
      </c>
      <c r="BA3" s="73">
        <v>9.2637591123090405E-5</v>
      </c>
      <c r="BB3" s="73">
        <v>82.829335765441996</v>
      </c>
      <c r="BC3" s="73">
        <v>2.4792418039319402</v>
      </c>
      <c r="BD3" s="73">
        <v>674.58430759762405</v>
      </c>
      <c r="BE3" s="73">
        <v>3.29578281618413</v>
      </c>
      <c r="BF3" s="73">
        <v>8.2356035340090497</v>
      </c>
      <c r="BG3" s="73">
        <v>19.962899059177499</v>
      </c>
      <c r="BH3" s="73">
        <v>4.6533244959407298</v>
      </c>
      <c r="BI3" s="73">
        <v>0</v>
      </c>
      <c r="BJ3" s="73">
        <v>1.1071086883050301</v>
      </c>
      <c r="BK3" s="73">
        <v>347.01521012994601</v>
      </c>
      <c r="BL3" s="73">
        <v>294.94051406574698</v>
      </c>
      <c r="BM3" s="73">
        <v>52.074696064198598</v>
      </c>
      <c r="BN3" s="73">
        <v>5.33628201524493E-5</v>
      </c>
      <c r="BO3" s="73">
        <v>1.1788262592525299E-5</v>
      </c>
      <c r="BP3" s="73">
        <v>10.036555446243</v>
      </c>
      <c r="BQ3" s="73">
        <v>3.15195908221586E-5</v>
      </c>
      <c r="BR3" s="73">
        <v>53.747424853806002</v>
      </c>
      <c r="BS3" s="73">
        <v>13.2863982732298</v>
      </c>
      <c r="BT3" s="73">
        <v>7.1221159016628297</v>
      </c>
      <c r="BU3" s="73">
        <v>134.32874773998699</v>
      </c>
      <c r="BV3" s="73">
        <v>365.262734371401</v>
      </c>
      <c r="BW3" s="73">
        <v>7.4244612871134201</v>
      </c>
      <c r="BX3" s="73">
        <v>28.210668966087301</v>
      </c>
      <c r="BY3" s="73">
        <v>1.05008452939588</v>
      </c>
      <c r="BZ3" s="73">
        <v>5417.9479376326599</v>
      </c>
      <c r="CA3" s="73">
        <v>24.069111354306301</v>
      </c>
      <c r="CB3" s="73">
        <v>0</v>
      </c>
      <c r="CC3" s="73">
        <v>0</v>
      </c>
      <c r="CD3" s="73">
        <v>21.8777150645275</v>
      </c>
      <c r="CE3" s="73">
        <v>0</v>
      </c>
      <c r="CF3" s="73">
        <v>16.9780346079556</v>
      </c>
      <c r="CG3" s="73">
        <v>1591.3063117363099</v>
      </c>
      <c r="CH3" s="73">
        <v>13.665412923753401</v>
      </c>
      <c r="CI3" s="90"/>
      <c r="CJ3" s="92">
        <f>AW3/CG3</f>
        <v>1.6831022807201417</v>
      </c>
      <c r="CK3" s="66">
        <f t="shared" ref="CK3:CK34" si="0">+(AE3-B3)/(B3+1E-50)</f>
        <v>-2.8595009931687936E-4</v>
      </c>
      <c r="CL3" s="66">
        <f t="shared" ref="CL3:CL34" si="1">+(AU3-C3)/(C3+1E-50)</f>
        <v>0</v>
      </c>
      <c r="CM3" s="66">
        <f t="shared" ref="CM3:CM34" si="2">+(AZ3-D3)/(D3+1E-50)</f>
        <v>-1.2670201781989752E-4</v>
      </c>
      <c r="CN3" s="66">
        <f t="shared" ref="CN3:CN34" si="3">+(BK3-E3)/(E3+1E-50)</f>
        <v>-6.8631968821693237E-6</v>
      </c>
      <c r="CO3" s="66">
        <f t="shared" ref="CO3:CO34" si="4">+(BL3-F3)/(F3+1E-50)</f>
        <v>-5.6665959199212517E-5</v>
      </c>
      <c r="CP3" s="66">
        <f t="shared" ref="CP3:CP34" si="5">+(BZ3-G3)/(G3+1E-50)</f>
        <v>-1.1911446413269026E-6</v>
      </c>
      <c r="CQ3" s="66">
        <f t="shared" ref="CQ3:CQ34" si="6">+(CG3-H3)/(H3+1E-50)</f>
        <v>-3.2256459700478717E-5</v>
      </c>
      <c r="CR3" s="60">
        <f t="shared" ref="CR3:CR34" si="7">+(X3-I3)/(I3+1E-50)</f>
        <v>3.2694920351292097E+51</v>
      </c>
      <c r="CS3" s="60">
        <f t="shared" ref="CS3:CS34" si="8">+(AA3-J3)/(J3+1E-50)</f>
        <v>2.1784582043101701E+51</v>
      </c>
      <c r="CT3" s="66">
        <f t="shared" ref="CT3:CT34" si="9">+(AD3-K3)/(K3+1E-50)</f>
        <v>0</v>
      </c>
      <c r="CU3" s="60">
        <f t="shared" ref="CU3:CU34" si="10">+(AL3-L3)/(L3+1E-50)</f>
        <v>1.77987041677327E+52</v>
      </c>
      <c r="CV3" s="66">
        <f t="shared" ref="CV3:CV34" si="11">+(AM3-M3)/(M3+1E-50)</f>
        <v>0</v>
      </c>
      <c r="CW3" s="60">
        <f t="shared" ref="CW3:CW34" si="12">+(AS3-N3)/(N3+1E-50)</f>
        <v>2.04857482836047E+50</v>
      </c>
      <c r="CX3" s="66">
        <f>+(V3-O3)/(O3+1E-50)</f>
        <v>-1.855384591956356E-5</v>
      </c>
      <c r="CY3" s="66">
        <f>+(AB3-P3)/(P3+1E-50)</f>
        <v>-5.3766753405979239E-5</v>
      </c>
      <c r="CZ3" s="60">
        <f t="shared" ref="CZ3:CZ34" si="13">+(AT3-Q3)/(Q3+1E-50)</f>
        <v>0</v>
      </c>
    </row>
    <row r="4" spans="1:104" x14ac:dyDescent="0.25">
      <c r="A4" s="90" t="s">
        <v>167</v>
      </c>
      <c r="B4" s="73">
        <v>394.06941124000002</v>
      </c>
      <c r="C4" s="73"/>
      <c r="D4" s="73">
        <v>1877.2376131000001</v>
      </c>
      <c r="E4" s="73">
        <v>63.699618870999998</v>
      </c>
      <c r="F4" s="73">
        <v>63.699618870999998</v>
      </c>
      <c r="G4" s="73">
        <v>29.012592431000002</v>
      </c>
      <c r="H4" s="73">
        <v>226.65927922</v>
      </c>
      <c r="I4" s="69"/>
      <c r="J4" s="69"/>
      <c r="K4" s="73"/>
      <c r="L4" s="69"/>
      <c r="M4" s="73"/>
      <c r="N4" s="69"/>
      <c r="O4" s="73">
        <v>2.9321668768000002</v>
      </c>
      <c r="P4" s="73">
        <v>0.3024939036</v>
      </c>
      <c r="Q4" s="69"/>
      <c r="R4" s="73"/>
      <c r="S4" s="90" t="s">
        <v>167</v>
      </c>
      <c r="T4" s="73">
        <v>2.5118329346274601E-2</v>
      </c>
      <c r="U4" s="73">
        <v>5.0579405917756198E-2</v>
      </c>
      <c r="V4" s="73">
        <v>2.9321542573090702</v>
      </c>
      <c r="W4" s="73">
        <v>0.19286232869859499</v>
      </c>
      <c r="X4" s="73">
        <v>0.191037053429956</v>
      </c>
      <c r="Y4" s="73">
        <v>0.122344221266264</v>
      </c>
      <c r="Z4" s="73">
        <v>1.20423866984133E-2</v>
      </c>
      <c r="AA4" s="73">
        <v>1.3453526635947299</v>
      </c>
      <c r="AB4" s="73">
        <v>0.30249211326715703</v>
      </c>
      <c r="AC4" s="73">
        <v>924.44730142892502</v>
      </c>
      <c r="AD4" s="73">
        <v>0</v>
      </c>
      <c r="AE4" s="73">
        <v>394.03628027359298</v>
      </c>
      <c r="AF4" s="73">
        <v>3.50321823923943</v>
      </c>
      <c r="AG4" s="73">
        <v>154.002984030318</v>
      </c>
      <c r="AH4" s="73">
        <v>1.76096785148339</v>
      </c>
      <c r="AI4" s="73">
        <v>4.98480235640998E-2</v>
      </c>
      <c r="AJ4" s="73">
        <v>1.4451338095316599E-2</v>
      </c>
      <c r="AK4" s="73">
        <v>14.000763793163401</v>
      </c>
      <c r="AL4" s="73">
        <v>14.000763793163401</v>
      </c>
      <c r="AM4" s="73">
        <v>0</v>
      </c>
      <c r="AN4" s="73">
        <v>0</v>
      </c>
      <c r="AO4" s="73">
        <v>1.7333436735891801</v>
      </c>
      <c r="AP4" s="73">
        <v>1.3774818590566401E-2</v>
      </c>
      <c r="AQ4" s="73">
        <v>0.38542025715552097</v>
      </c>
      <c r="AR4" s="73">
        <v>3.2997428319471597E-2</v>
      </c>
      <c r="AS4" s="73">
        <v>5.16126850146333E-2</v>
      </c>
      <c r="AT4" s="73">
        <v>6.1933851675788597E-3</v>
      </c>
      <c r="AU4" s="73">
        <v>0</v>
      </c>
      <c r="AV4" s="73">
        <v>0</v>
      </c>
      <c r="AW4" s="73">
        <v>380.87252677237899</v>
      </c>
      <c r="AX4" s="73">
        <v>1689.46941968837</v>
      </c>
      <c r="AY4" s="73">
        <v>187.71995175184699</v>
      </c>
      <c r="AZ4" s="73">
        <v>1877.1893714402199</v>
      </c>
      <c r="BA4" s="73">
        <v>1.02688332368811E-4</v>
      </c>
      <c r="BB4" s="73">
        <v>6.6638205175532201</v>
      </c>
      <c r="BC4" s="73">
        <v>0.50993331569635703</v>
      </c>
      <c r="BD4" s="73">
        <v>114.199751294333</v>
      </c>
      <c r="BE4" s="73">
        <v>0.68795462777713201</v>
      </c>
      <c r="BF4" s="73">
        <v>1.80260575296107</v>
      </c>
      <c r="BG4" s="73">
        <v>4.3569079239625701</v>
      </c>
      <c r="BH4" s="73">
        <v>1.0191684441431399</v>
      </c>
      <c r="BI4" s="73">
        <v>0</v>
      </c>
      <c r="BJ4" s="73">
        <v>0.23994980571768701</v>
      </c>
      <c r="BK4" s="73">
        <v>63.702358968802997</v>
      </c>
      <c r="BL4" s="73">
        <v>63.702358968802997</v>
      </c>
      <c r="BM4" s="73">
        <v>0</v>
      </c>
      <c r="BN4" s="73">
        <v>0</v>
      </c>
      <c r="BO4" s="73">
        <v>2.4277583954761098E-7</v>
      </c>
      <c r="BP4" s="73">
        <v>1.8986816636077399</v>
      </c>
      <c r="BQ4" s="73">
        <v>0</v>
      </c>
      <c r="BR4" s="73">
        <v>11.7011502615232</v>
      </c>
      <c r="BS4" s="73">
        <v>2.9109418751412202</v>
      </c>
      <c r="BT4" s="73">
        <v>1.5605844508011</v>
      </c>
      <c r="BU4" s="73">
        <v>29.2432906187823</v>
      </c>
      <c r="BV4" s="73">
        <v>79.1836669317766</v>
      </c>
      <c r="BW4" s="73">
        <v>1.59250016810242</v>
      </c>
      <c r="BX4" s="73">
        <v>6.1786861224557104</v>
      </c>
      <c r="BY4" s="73">
        <v>3.69535541262255E-6</v>
      </c>
      <c r="BZ4" s="73">
        <v>29.011643040834901</v>
      </c>
      <c r="CA4" s="73">
        <v>1.7810351468100001</v>
      </c>
      <c r="CB4" s="73">
        <v>0</v>
      </c>
      <c r="CC4" s="73">
        <v>1.0693990190534301E-2</v>
      </c>
      <c r="CD4" s="73">
        <v>1.04662460830238</v>
      </c>
      <c r="CE4" s="73">
        <v>0</v>
      </c>
      <c r="CF4" s="73">
        <v>2.3332135300318999</v>
      </c>
      <c r="CG4" s="73">
        <v>226.65537448260301</v>
      </c>
      <c r="CH4" s="73">
        <v>0.77619294858848997</v>
      </c>
      <c r="CI4" s="90"/>
      <c r="CJ4" s="92">
        <f t="shared" ref="CJ4:CJ55" si="14">AW4/CG4</f>
        <v>1.6804036861769318</v>
      </c>
      <c r="CK4" s="66">
        <f t="shared" si="0"/>
        <v>-8.4073935865236225E-5</v>
      </c>
      <c r="CL4" s="66">
        <f t="shared" si="1"/>
        <v>0</v>
      </c>
      <c r="CM4" s="66">
        <f t="shared" si="2"/>
        <v>-2.5698217126864289E-5</v>
      </c>
      <c r="CN4" s="66">
        <f t="shared" si="3"/>
        <v>4.3015921469606111E-5</v>
      </c>
      <c r="CO4" s="66">
        <f t="shared" si="4"/>
        <v>4.3015921469606111E-5</v>
      </c>
      <c r="CP4" s="66">
        <f t="shared" si="5"/>
        <v>-3.272338269523663E-5</v>
      </c>
      <c r="CQ4" s="66">
        <f t="shared" si="6"/>
        <v>-1.7227344101820689E-5</v>
      </c>
      <c r="CR4" s="60">
        <f t="shared" si="7"/>
        <v>1.9103705342995599E+49</v>
      </c>
      <c r="CS4" s="60">
        <f t="shared" si="8"/>
        <v>1.34535266359473E+50</v>
      </c>
      <c r="CT4" s="66">
        <f t="shared" si="9"/>
        <v>0</v>
      </c>
      <c r="CU4" s="60">
        <f t="shared" si="10"/>
        <v>1.40007637931634E+51</v>
      </c>
      <c r="CV4" s="66">
        <f t="shared" si="11"/>
        <v>0</v>
      </c>
      <c r="CW4" s="60">
        <f t="shared" si="12"/>
        <v>5.1612685014633302E+48</v>
      </c>
      <c r="CX4" s="66">
        <f t="shared" ref="CX4:CX52" si="15">+(V4-O4)/(O4+1E-50)</f>
        <v>-4.3038106152343387E-6</v>
      </c>
      <c r="CY4" s="66">
        <f t="shared" ref="CY4:CY52" si="16">+(AB4-P4)/(P4+1E-50)</f>
        <v>-5.9185749586026237E-6</v>
      </c>
      <c r="CZ4" s="60">
        <f t="shared" si="13"/>
        <v>6.1933851675788595E+47</v>
      </c>
    </row>
    <row r="5" spans="1:104" x14ac:dyDescent="0.25">
      <c r="A5" s="90" t="s">
        <v>168</v>
      </c>
      <c r="B5" s="73">
        <v>1327.1358991</v>
      </c>
      <c r="C5" s="73">
        <v>2.2814807888000002</v>
      </c>
      <c r="D5" s="73">
        <v>3564.3856547999999</v>
      </c>
      <c r="E5" s="73">
        <v>95.619466747999994</v>
      </c>
      <c r="F5" s="73">
        <v>92.969964871000002</v>
      </c>
      <c r="G5" s="73">
        <v>89.165484542000002</v>
      </c>
      <c r="H5" s="73">
        <v>335.05618334000002</v>
      </c>
      <c r="I5" s="69"/>
      <c r="J5" s="69"/>
      <c r="K5" s="73"/>
      <c r="L5" s="69"/>
      <c r="M5" s="73"/>
      <c r="N5" s="69"/>
      <c r="O5" s="73">
        <v>12.895323127999999</v>
      </c>
      <c r="P5" s="73">
        <v>1.2214040636000001</v>
      </c>
      <c r="Q5" s="69"/>
      <c r="R5" s="73"/>
      <c r="S5" s="90" t="s">
        <v>168</v>
      </c>
      <c r="T5" s="73">
        <v>0</v>
      </c>
      <c r="U5" s="73">
        <v>0</v>
      </c>
      <c r="V5" s="73">
        <v>12.8952587337113</v>
      </c>
      <c r="W5" s="73">
        <v>1.00618714854444</v>
      </c>
      <c r="X5" s="73">
        <v>1.00618714854444</v>
      </c>
      <c r="Y5" s="73">
        <v>0.391454604261809</v>
      </c>
      <c r="Z5" s="73">
        <v>0</v>
      </c>
      <c r="AA5" s="73">
        <v>3.8994938940105301</v>
      </c>
      <c r="AB5" s="73">
        <v>1.22140970428092</v>
      </c>
      <c r="AC5" s="73">
        <v>2571.2731378447602</v>
      </c>
      <c r="AD5" s="73">
        <v>0</v>
      </c>
      <c r="AE5" s="73">
        <v>1327.1296405033099</v>
      </c>
      <c r="AF5" s="73">
        <v>20.4425401030126</v>
      </c>
      <c r="AG5" s="73">
        <v>466.43951025394102</v>
      </c>
      <c r="AH5" s="73">
        <v>10.434919325185501</v>
      </c>
      <c r="AI5" s="73">
        <v>0</v>
      </c>
      <c r="AJ5" s="73">
        <v>0</v>
      </c>
      <c r="AK5" s="73">
        <v>29.425945903855201</v>
      </c>
      <c r="AL5" s="73">
        <v>29.425945903855201</v>
      </c>
      <c r="AM5" s="73">
        <v>0</v>
      </c>
      <c r="AN5" s="73">
        <v>0</v>
      </c>
      <c r="AO5" s="73">
        <v>10.108449496421599</v>
      </c>
      <c r="AP5" s="73">
        <v>0</v>
      </c>
      <c r="AQ5" s="73">
        <v>0</v>
      </c>
      <c r="AR5" s="73">
        <v>0</v>
      </c>
      <c r="AS5" s="73">
        <v>2.2779971130474802E-3</v>
      </c>
      <c r="AT5" s="73">
        <v>0</v>
      </c>
      <c r="AU5" s="73">
        <v>2.2814969383312</v>
      </c>
      <c r="AV5" s="73">
        <v>0</v>
      </c>
      <c r="AW5" s="73">
        <v>801.50431280279099</v>
      </c>
      <c r="AX5" s="73">
        <v>3207.89185214703</v>
      </c>
      <c r="AY5" s="73">
        <v>356.431756751048</v>
      </c>
      <c r="AZ5" s="73">
        <v>3564.3236088980698</v>
      </c>
      <c r="BA5" s="73">
        <v>0</v>
      </c>
      <c r="BB5" s="73">
        <v>39.137718875157802</v>
      </c>
      <c r="BC5" s="73">
        <v>0.74692412076919101</v>
      </c>
      <c r="BD5" s="73">
        <v>108.294245343444</v>
      </c>
      <c r="BE5" s="73">
        <v>1.0066116724813501</v>
      </c>
      <c r="BF5" s="73">
        <v>2.6284471052762099</v>
      </c>
      <c r="BG5" s="73">
        <v>6.3551663342096596</v>
      </c>
      <c r="BH5" s="73">
        <v>1.4859540669212901</v>
      </c>
      <c r="BI5" s="73">
        <v>0</v>
      </c>
      <c r="BJ5" s="73">
        <v>0.350120239862872</v>
      </c>
      <c r="BK5" s="73">
        <v>95.623733252045398</v>
      </c>
      <c r="BL5" s="73">
        <v>92.974247585174794</v>
      </c>
      <c r="BM5" s="73">
        <v>2.6494856668705902</v>
      </c>
      <c r="BN5" s="73">
        <v>0</v>
      </c>
      <c r="BO5" s="73">
        <v>0</v>
      </c>
      <c r="BP5" s="73">
        <v>2.7989456603669498</v>
      </c>
      <c r="BQ5" s="73">
        <v>0</v>
      </c>
      <c r="BR5" s="73">
        <v>17.068070457514199</v>
      </c>
      <c r="BS5" s="73">
        <v>4.2441132191339097</v>
      </c>
      <c r="BT5" s="73">
        <v>2.2752816100354298</v>
      </c>
      <c r="BU5" s="73">
        <v>42.656492363740597</v>
      </c>
      <c r="BV5" s="73">
        <v>105.78842383651001</v>
      </c>
      <c r="BW5" s="73">
        <v>2.3253569483622298</v>
      </c>
      <c r="BX5" s="73">
        <v>9.0083695266125492</v>
      </c>
      <c r="BY5" s="73">
        <v>2.4394259888350301E-2</v>
      </c>
      <c r="BZ5" s="73">
        <v>89.163339168085301</v>
      </c>
      <c r="CA5" s="73">
        <v>2.3881057718041601</v>
      </c>
      <c r="CB5" s="73">
        <v>0</v>
      </c>
      <c r="CC5" s="73">
        <v>0</v>
      </c>
      <c r="CD5" s="73">
        <v>2.16699515004137</v>
      </c>
      <c r="CE5" s="73">
        <v>0</v>
      </c>
      <c r="CF5" s="73">
        <v>0.68721669640834104</v>
      </c>
      <c r="CG5" s="73">
        <v>335.055308663613</v>
      </c>
      <c r="CH5" s="73">
        <v>3.3630997114006602</v>
      </c>
      <c r="CI5" s="90"/>
      <c r="CJ5" s="92">
        <f t="shared" si="14"/>
        <v>2.3921552414723295</v>
      </c>
      <c r="CK5" s="66">
        <f t="shared" si="0"/>
        <v>-4.7158672252598714E-6</v>
      </c>
      <c r="CL5" s="66">
        <f t="shared" si="1"/>
        <v>7.0785304347782616E-6</v>
      </c>
      <c r="CM5" s="66">
        <f t="shared" si="2"/>
        <v>-1.7407179788907162E-5</v>
      </c>
      <c r="CN5" s="66">
        <f t="shared" si="3"/>
        <v>4.4619617641751824E-5</v>
      </c>
      <c r="CO5" s="66">
        <f t="shared" si="4"/>
        <v>4.6065567312352423E-5</v>
      </c>
      <c r="CP5" s="66">
        <f t="shared" si="5"/>
        <v>-2.40605871848322E-5</v>
      </c>
      <c r="CQ5" s="66">
        <f t="shared" si="6"/>
        <v>-2.6105364727024558E-6</v>
      </c>
      <c r="CR5" s="60">
        <f t="shared" si="7"/>
        <v>1.00618714854444E+50</v>
      </c>
      <c r="CS5" s="60">
        <f t="shared" si="8"/>
        <v>3.8994938940105299E+50</v>
      </c>
      <c r="CT5" s="66">
        <f t="shared" si="9"/>
        <v>0</v>
      </c>
      <c r="CU5" s="60">
        <f t="shared" si="10"/>
        <v>2.9425945903855201E+51</v>
      </c>
      <c r="CV5" s="66">
        <f t="shared" si="11"/>
        <v>0</v>
      </c>
      <c r="CW5" s="60">
        <f t="shared" si="12"/>
        <v>2.2779971130474801E+47</v>
      </c>
      <c r="CX5" s="66">
        <f t="shared" si="15"/>
        <v>-4.9936157520326619E-6</v>
      </c>
      <c r="CY5" s="66">
        <f t="shared" si="16"/>
        <v>4.6181940014834202E-6</v>
      </c>
      <c r="CZ5" s="60">
        <f t="shared" si="13"/>
        <v>0</v>
      </c>
    </row>
    <row r="6" spans="1:104" x14ac:dyDescent="0.25">
      <c r="A6" s="90" t="s">
        <v>169</v>
      </c>
      <c r="B6" s="73">
        <v>2951.1759729</v>
      </c>
      <c r="C6" s="73">
        <v>63.106216244000002</v>
      </c>
      <c r="D6" s="73">
        <v>1801.9471261000001</v>
      </c>
      <c r="E6" s="73">
        <v>375.90110528000002</v>
      </c>
      <c r="F6" s="73">
        <v>371.03526090999998</v>
      </c>
      <c r="G6" s="73">
        <v>136.90921066999999</v>
      </c>
      <c r="H6" s="73">
        <v>1794.8658857999999</v>
      </c>
      <c r="I6" s="69"/>
      <c r="J6" s="69"/>
      <c r="K6" s="73">
        <v>1.8426612299999999E-2</v>
      </c>
      <c r="L6" s="69"/>
      <c r="M6" s="73">
        <v>5.9219062099999997E-2</v>
      </c>
      <c r="N6" s="69"/>
      <c r="O6" s="73">
        <v>5.9490922460000002</v>
      </c>
      <c r="P6" s="73">
        <v>0.73361015750000003</v>
      </c>
      <c r="Q6" s="69"/>
      <c r="R6" s="73"/>
      <c r="S6" s="90" t="s">
        <v>169</v>
      </c>
      <c r="T6" s="73">
        <v>0.12913891212734099</v>
      </c>
      <c r="U6" s="73">
        <v>6.1505009347607302</v>
      </c>
      <c r="V6" s="73">
        <v>5.9494048753246602</v>
      </c>
      <c r="W6" s="73">
        <v>3.4819437533689901</v>
      </c>
      <c r="X6" s="73">
        <v>3.4725889960637502</v>
      </c>
      <c r="Y6" s="73">
        <v>0.49713227299516999</v>
      </c>
      <c r="Z6" s="73">
        <v>6.1726661429539698E-2</v>
      </c>
      <c r="AA6" s="73">
        <v>58.589535060729098</v>
      </c>
      <c r="AB6" s="73">
        <v>0.73354350575279803</v>
      </c>
      <c r="AC6" s="73">
        <v>3185.3791683509498</v>
      </c>
      <c r="AD6" s="73">
        <v>1.8427936166432599E-2</v>
      </c>
      <c r="AE6" s="73">
        <v>2950.5650988294601</v>
      </c>
      <c r="AF6" s="73">
        <v>16.255342452820699</v>
      </c>
      <c r="AG6" s="73">
        <v>435.58906267314302</v>
      </c>
      <c r="AH6" s="73">
        <v>11.8425281490206</v>
      </c>
      <c r="AI6" s="73">
        <v>4.6302862203576698</v>
      </c>
      <c r="AJ6" s="73">
        <v>7.4688863820653595E-2</v>
      </c>
      <c r="AK6" s="73">
        <v>107.499762441306</v>
      </c>
      <c r="AL6" s="73">
        <v>107.499762441306</v>
      </c>
      <c r="AM6" s="73">
        <v>5.9235616222732698E-2</v>
      </c>
      <c r="AN6" s="73">
        <v>0</v>
      </c>
      <c r="AO6" s="73">
        <v>23.190912320455599</v>
      </c>
      <c r="AP6" s="73">
        <v>0.13075232660274899</v>
      </c>
      <c r="AQ6" s="73">
        <v>4.4700613210259998</v>
      </c>
      <c r="AR6" s="73">
        <v>0.545893878512409</v>
      </c>
      <c r="AS6" s="73">
        <v>3.1769162616653701</v>
      </c>
      <c r="AT6" s="73">
        <v>3.21035484022602E-2</v>
      </c>
      <c r="AU6" s="73">
        <v>63.143307741860603</v>
      </c>
      <c r="AV6" s="73">
        <v>0</v>
      </c>
      <c r="AW6" s="73">
        <v>2241.17862614571</v>
      </c>
      <c r="AX6" s="73">
        <v>1621.3478543543999</v>
      </c>
      <c r="AY6" s="73">
        <v>180.15007564725499</v>
      </c>
      <c r="AZ6" s="73">
        <v>1801.49793000165</v>
      </c>
      <c r="BA6" s="73">
        <v>1.3996564208128E-3</v>
      </c>
      <c r="BB6" s="73">
        <v>47.137849377744899</v>
      </c>
      <c r="BC6" s="73">
        <v>2.9949318796055802</v>
      </c>
      <c r="BD6" s="73">
        <v>971.69379451274699</v>
      </c>
      <c r="BE6" s="73">
        <v>3.9804497446505902</v>
      </c>
      <c r="BF6" s="73">
        <v>10.18099602142</v>
      </c>
      <c r="BG6" s="73">
        <v>27.788084998098501</v>
      </c>
      <c r="BH6" s="73">
        <v>5.79714154864861</v>
      </c>
      <c r="BI6" s="73">
        <v>0.111414957098916</v>
      </c>
      <c r="BJ6" s="73">
        <v>1.36653467639959</v>
      </c>
      <c r="BK6" s="73">
        <v>375.93191668364</v>
      </c>
      <c r="BL6" s="73">
        <v>371.06454421063</v>
      </c>
      <c r="BM6" s="73">
        <v>4.8673724730107404</v>
      </c>
      <c r="BN6" s="73">
        <v>9.3616606315139296E-4</v>
      </c>
      <c r="BO6" s="73">
        <v>7.6999031877731901E-4</v>
      </c>
      <c r="BP6" s="73">
        <v>15.221999784309601</v>
      </c>
      <c r="BQ6" s="73">
        <v>3.4401053666010799E-3</v>
      </c>
      <c r="BR6" s="73">
        <v>66.555530445967406</v>
      </c>
      <c r="BS6" s="73">
        <v>16.487194119501499</v>
      </c>
      <c r="BT6" s="73">
        <v>8.8417271553861703</v>
      </c>
      <c r="BU6" s="73">
        <v>166.59200045481299</v>
      </c>
      <c r="BV6" s="73">
        <v>330.86940694857498</v>
      </c>
      <c r="BW6" s="73">
        <v>9.1880554288816292</v>
      </c>
      <c r="BX6" s="73">
        <v>35.522831294035903</v>
      </c>
      <c r="BY6" s="73">
        <v>0.43050544006379499</v>
      </c>
      <c r="BZ6" s="73">
        <v>136.90071676335</v>
      </c>
      <c r="CA6" s="73">
        <v>134.55849260678599</v>
      </c>
      <c r="CB6" s="73">
        <v>1.3700029433533301E-3</v>
      </c>
      <c r="CC6" s="73">
        <v>0.81412048058693998</v>
      </c>
      <c r="CD6" s="73">
        <v>93.916238124875306</v>
      </c>
      <c r="CE6" s="73">
        <v>0</v>
      </c>
      <c r="CF6" s="73">
        <v>65.748837411884296</v>
      </c>
      <c r="CG6" s="73">
        <v>1794.8575926630101</v>
      </c>
      <c r="CH6" s="73">
        <v>31.340835295924201</v>
      </c>
      <c r="CI6" s="90"/>
      <c r="CJ6" s="92">
        <f t="shared" si="14"/>
        <v>1.2486665434111117</v>
      </c>
      <c r="CK6" s="66">
        <f t="shared" si="0"/>
        <v>-2.069934413093098E-4</v>
      </c>
      <c r="CL6" s="66">
        <f t="shared" si="1"/>
        <v>5.8776298228983945E-4</v>
      </c>
      <c r="CM6" s="66">
        <f t="shared" si="2"/>
        <v>-2.492837286087656E-4</v>
      </c>
      <c r="CN6" s="66">
        <f t="shared" si="3"/>
        <v>8.1966781175123768E-5</v>
      </c>
      <c r="CO6" s="66">
        <f t="shared" si="4"/>
        <v>7.8923228369742824E-5</v>
      </c>
      <c r="CP6" s="66">
        <f t="shared" si="5"/>
        <v>-6.2040432549580947E-5</v>
      </c>
      <c r="CQ6" s="66">
        <f t="shared" si="6"/>
        <v>-4.6204772486839415E-6</v>
      </c>
      <c r="CR6" s="60">
        <f t="shared" si="7"/>
        <v>3.4725889960637502E+50</v>
      </c>
      <c r="CS6" s="60">
        <f t="shared" si="8"/>
        <v>5.85895350607291E+51</v>
      </c>
      <c r="CT6" s="66">
        <f t="shared" si="9"/>
        <v>7.1845351226077953E-5</v>
      </c>
      <c r="CU6" s="60">
        <f t="shared" si="10"/>
        <v>1.07499762441306E+52</v>
      </c>
      <c r="CV6" s="66">
        <f t="shared" si="11"/>
        <v>2.7954044096049538E-4</v>
      </c>
      <c r="CW6" s="60">
        <f t="shared" si="12"/>
        <v>3.17691626166537E+50</v>
      </c>
      <c r="CX6" s="66">
        <f t="shared" si="15"/>
        <v>5.2550760978741389E-5</v>
      </c>
      <c r="CY6" s="66">
        <f t="shared" si="16"/>
        <v>-9.0854449765433658E-5</v>
      </c>
      <c r="CZ6" s="60">
        <f t="shared" si="13"/>
        <v>3.2103548402260202E+48</v>
      </c>
    </row>
    <row r="7" spans="1:104" x14ac:dyDescent="0.25">
      <c r="A7" s="90" t="s">
        <v>170</v>
      </c>
      <c r="B7" s="73">
        <v>14053.852014</v>
      </c>
      <c r="C7" s="73"/>
      <c r="D7" s="73">
        <v>13900.39797</v>
      </c>
      <c r="E7" s="73">
        <v>507.49326251999997</v>
      </c>
      <c r="F7" s="73">
        <v>469.78949238000001</v>
      </c>
      <c r="G7" s="73">
        <v>466.52247604000002</v>
      </c>
      <c r="H7" s="73">
        <v>18737.222522</v>
      </c>
      <c r="I7" s="69"/>
      <c r="J7" s="69"/>
      <c r="K7" s="73"/>
      <c r="L7" s="69"/>
      <c r="M7" s="73">
        <v>1.5929838628999999</v>
      </c>
      <c r="N7" s="69"/>
      <c r="O7" s="73">
        <v>184.07856391000001</v>
      </c>
      <c r="P7" s="73">
        <v>40.141239401</v>
      </c>
      <c r="Q7" s="69"/>
      <c r="R7" s="73"/>
      <c r="S7" s="90" t="s">
        <v>170</v>
      </c>
      <c r="T7" s="73">
        <v>0.21711070011519101</v>
      </c>
      <c r="U7" s="73">
        <v>1.6103452555526001</v>
      </c>
      <c r="V7" s="73">
        <v>184.077824230083</v>
      </c>
      <c r="W7" s="73">
        <v>198.814733059893</v>
      </c>
      <c r="X7" s="73">
        <v>198.79875061724201</v>
      </c>
      <c r="Y7" s="73">
        <v>7.5558141743315899</v>
      </c>
      <c r="Z7" s="73">
        <v>0.10408963286429899</v>
      </c>
      <c r="AA7" s="73">
        <v>239.263545422996</v>
      </c>
      <c r="AB7" s="73">
        <v>40.1398359097252</v>
      </c>
      <c r="AC7" s="73">
        <v>63305.750630768802</v>
      </c>
      <c r="AD7" s="73">
        <v>0</v>
      </c>
      <c r="AE7" s="73">
        <v>14053.8723271658</v>
      </c>
      <c r="AF7" s="73">
        <v>553.10693418242397</v>
      </c>
      <c r="AG7" s="73">
        <v>11271.035979491</v>
      </c>
      <c r="AH7" s="73">
        <v>556.43008395371101</v>
      </c>
      <c r="AI7" s="73">
        <v>4.7583804246472496</v>
      </c>
      <c r="AJ7" s="73">
        <v>0.124906670579871</v>
      </c>
      <c r="AK7" s="73">
        <v>992.19983835271705</v>
      </c>
      <c r="AL7" s="73">
        <v>992.19983835271705</v>
      </c>
      <c r="AM7" s="73">
        <v>1.5928025476148699</v>
      </c>
      <c r="AN7" s="73">
        <v>0</v>
      </c>
      <c r="AO7" s="73">
        <v>198.77529871649699</v>
      </c>
      <c r="AP7" s="73">
        <v>0.17218039777465399</v>
      </c>
      <c r="AQ7" s="73">
        <v>3.6427442380306299</v>
      </c>
      <c r="AR7" s="73">
        <v>0.89673403711481103</v>
      </c>
      <c r="AS7" s="73">
        <v>12.2720087722758</v>
      </c>
      <c r="AT7" s="73">
        <v>5.3643688482283299E-2</v>
      </c>
      <c r="AU7" s="73">
        <v>0</v>
      </c>
      <c r="AV7" s="73">
        <v>0</v>
      </c>
      <c r="AW7" s="73">
        <v>30019.152693552001</v>
      </c>
      <c r="AX7" s="73">
        <v>12510.385033976499</v>
      </c>
      <c r="AY7" s="73">
        <v>1390.04423420184</v>
      </c>
      <c r="AZ7" s="73">
        <v>13900.429268178301</v>
      </c>
      <c r="BA7" s="73">
        <v>9.3308767213964199E-4</v>
      </c>
      <c r="BB7" s="73">
        <v>726.89607426616601</v>
      </c>
      <c r="BC7" s="73">
        <v>4.2322220984088101</v>
      </c>
      <c r="BD7" s="73">
        <v>9489.4890789485908</v>
      </c>
      <c r="BE7" s="73">
        <v>5.5066349735555598</v>
      </c>
      <c r="BF7" s="73">
        <v>12.5874952795185</v>
      </c>
      <c r="BG7" s="73">
        <v>37.186356317289103</v>
      </c>
      <c r="BH7" s="73">
        <v>7.2889516495863402</v>
      </c>
      <c r="BI7" s="73">
        <v>0.130016656580521</v>
      </c>
      <c r="BJ7" s="73">
        <v>1.8835444486295501</v>
      </c>
      <c r="BK7" s="73">
        <v>507.30845103028503</v>
      </c>
      <c r="BL7" s="73">
        <v>469.72576783997698</v>
      </c>
      <c r="BM7" s="73">
        <v>37.582683190308202</v>
      </c>
      <c r="BN7" s="73">
        <v>2.3225394489547298E-2</v>
      </c>
      <c r="BO7" s="73">
        <v>8.7949149567067703E-3</v>
      </c>
      <c r="BP7" s="73">
        <v>21.1390591109861</v>
      </c>
      <c r="BQ7" s="73">
        <v>7.0703694709458406E-2</v>
      </c>
      <c r="BR7" s="73">
        <v>82.668564066755806</v>
      </c>
      <c r="BS7" s="73">
        <v>20.566989225295799</v>
      </c>
      <c r="BT7" s="73">
        <v>11.0183839051736</v>
      </c>
      <c r="BU7" s="73">
        <v>207.126508188516</v>
      </c>
      <c r="BV7" s="73">
        <v>5299.12936304901</v>
      </c>
      <c r="BW7" s="73">
        <v>12.323401708896199</v>
      </c>
      <c r="BX7" s="73">
        <v>44.088721441106401</v>
      </c>
      <c r="BY7" s="73">
        <v>1.8761947655218001</v>
      </c>
      <c r="BZ7" s="73">
        <v>466.52978065730599</v>
      </c>
      <c r="CA7" s="73">
        <v>246.80077791370499</v>
      </c>
      <c r="CB7" s="73">
        <v>0</v>
      </c>
      <c r="CC7" s="73">
        <v>9.2425454942486704E-2</v>
      </c>
      <c r="CD7" s="73">
        <v>221.22463624100899</v>
      </c>
      <c r="CE7" s="73">
        <v>0</v>
      </c>
      <c r="CF7" s="73">
        <v>133.14563336165199</v>
      </c>
      <c r="CG7" s="73">
        <v>18737.138954072201</v>
      </c>
      <c r="CH7" s="73">
        <v>133.05752469959401</v>
      </c>
      <c r="CI7" s="90"/>
      <c r="CJ7" s="92">
        <f t="shared" si="14"/>
        <v>1.6021204073436113</v>
      </c>
      <c r="CK7" s="66">
        <f t="shared" si="0"/>
        <v>1.4453806529147082E-6</v>
      </c>
      <c r="CL7" s="66">
        <f t="shared" si="1"/>
        <v>0</v>
      </c>
      <c r="CM7" s="66">
        <f t="shared" si="2"/>
        <v>2.2516030381580597E-6</v>
      </c>
      <c r="CN7" s="66">
        <f t="shared" si="3"/>
        <v>-3.641654054622301E-4</v>
      </c>
      <c r="CO7" s="66">
        <f t="shared" si="4"/>
        <v>-1.3564488149829933E-4</v>
      </c>
      <c r="CP7" s="66">
        <f t="shared" si="5"/>
        <v>1.5657589250534267E-5</v>
      </c>
      <c r="CQ7" s="66">
        <f t="shared" si="6"/>
        <v>-4.4599954822945371E-6</v>
      </c>
      <c r="CR7" s="60">
        <f t="shared" si="7"/>
        <v>1.9879875061724201E+52</v>
      </c>
      <c r="CS7" s="60">
        <f t="shared" si="8"/>
        <v>2.3926354542299601E+52</v>
      </c>
      <c r="CT7" s="66">
        <f t="shared" si="9"/>
        <v>0</v>
      </c>
      <c r="CU7" s="60">
        <f t="shared" si="10"/>
        <v>9.9219983835271707E+52</v>
      </c>
      <c r="CV7" s="66">
        <f t="shared" si="11"/>
        <v>-1.1382116878441507E-4</v>
      </c>
      <c r="CW7" s="60">
        <f t="shared" si="12"/>
        <v>1.2272008772275801E+51</v>
      </c>
      <c r="CX7" s="66">
        <f t="shared" si="15"/>
        <v>-4.018283831134793E-6</v>
      </c>
      <c r="CY7" s="66">
        <f t="shared" si="16"/>
        <v>-3.4963825127065039E-5</v>
      </c>
      <c r="CZ7" s="60">
        <f t="shared" si="13"/>
        <v>5.3643688482283297E+48</v>
      </c>
    </row>
    <row r="8" spans="1:104" x14ac:dyDescent="0.25">
      <c r="A8" s="90" t="s">
        <v>171</v>
      </c>
      <c r="B8" s="73">
        <v>62.535486779999999</v>
      </c>
      <c r="C8" s="73">
        <v>4.0966041999999999E-6</v>
      </c>
      <c r="D8" s="73">
        <v>128.93456974</v>
      </c>
      <c r="E8" s="73">
        <v>13.655692522000001</v>
      </c>
      <c r="F8" s="73">
        <v>13.655692522000001</v>
      </c>
      <c r="G8" s="73">
        <v>9.2870211957999995</v>
      </c>
      <c r="H8" s="73">
        <v>90.052677856000003</v>
      </c>
      <c r="I8" s="69"/>
      <c r="J8" s="69"/>
      <c r="K8" s="73"/>
      <c r="L8" s="69"/>
      <c r="M8" s="73"/>
      <c r="N8" s="69"/>
      <c r="O8" s="73">
        <v>2.1600328200000001E-2</v>
      </c>
      <c r="P8" s="73">
        <v>1.3743602000000001E-3</v>
      </c>
      <c r="Q8" s="69"/>
      <c r="R8" s="73"/>
      <c r="S8" s="90" t="s">
        <v>171</v>
      </c>
      <c r="T8" s="73">
        <v>3.6020012879401403E-2</v>
      </c>
      <c r="U8" s="73">
        <v>7.25357052018058E-2</v>
      </c>
      <c r="V8" s="73">
        <v>2.1599398518515899E-2</v>
      </c>
      <c r="W8" s="73">
        <v>0.14079092231618301</v>
      </c>
      <c r="X8" s="73">
        <v>0.138173046477958</v>
      </c>
      <c r="Y8" s="73">
        <v>0.120723948978984</v>
      </c>
      <c r="Z8" s="73">
        <v>1.7271534131406498E-2</v>
      </c>
      <c r="AA8" s="73">
        <v>10.826501138200101</v>
      </c>
      <c r="AB8" s="73">
        <v>1.3743284968336001E-3</v>
      </c>
      <c r="AC8" s="73">
        <v>262.33370656040199</v>
      </c>
      <c r="AD8" s="73">
        <v>0</v>
      </c>
      <c r="AE8" s="73">
        <v>62.535120862888597</v>
      </c>
      <c r="AF8" s="73">
        <v>2.1723436601068</v>
      </c>
      <c r="AG8" s="73">
        <v>45.722491139701297</v>
      </c>
      <c r="AH8" s="73">
        <v>1.07414533709055</v>
      </c>
      <c r="AI8" s="73">
        <v>6.7107132947524295E-2</v>
      </c>
      <c r="AJ8" s="73">
        <v>2.07233373429896E-2</v>
      </c>
      <c r="AK8" s="73">
        <v>8.7946649973379891</v>
      </c>
      <c r="AL8" s="73">
        <v>8.7946649973379891</v>
      </c>
      <c r="AM8" s="73">
        <v>0</v>
      </c>
      <c r="AN8" s="73">
        <v>0</v>
      </c>
      <c r="AO8" s="73">
        <v>1.07555525542198</v>
      </c>
      <c r="AP8" s="73">
        <v>1.9738113109233499E-2</v>
      </c>
      <c r="AQ8" s="73">
        <v>0.55263220026896098</v>
      </c>
      <c r="AR8" s="73">
        <v>4.7320239388878603E-2</v>
      </c>
      <c r="AS8" s="73">
        <v>7.40162129323121E-2</v>
      </c>
      <c r="AT8" s="73">
        <v>8.8801076257873698E-3</v>
      </c>
      <c r="AU8" s="73">
        <v>4.0943711591351401E-6</v>
      </c>
      <c r="AV8" s="73">
        <v>0</v>
      </c>
      <c r="AW8" s="73">
        <v>136.078705005042</v>
      </c>
      <c r="AX8" s="73">
        <v>116.041880211864</v>
      </c>
      <c r="AY8" s="73">
        <v>12.893515512271501</v>
      </c>
      <c r="AZ8" s="73">
        <v>128.93539572413599</v>
      </c>
      <c r="BA8" s="73">
        <v>1.47272451594768E-4</v>
      </c>
      <c r="BB8" s="73">
        <v>7.4263256234946899</v>
      </c>
      <c r="BC8" s="73">
        <v>0.10931190440759</v>
      </c>
      <c r="BD8" s="73">
        <v>33.7624508738568</v>
      </c>
      <c r="BE8" s="73">
        <v>0.14747941709794599</v>
      </c>
      <c r="BF8" s="73">
        <v>0.38645496784007599</v>
      </c>
      <c r="BG8" s="73">
        <v>0.93404448927176098</v>
      </c>
      <c r="BH8" s="73">
        <v>0.21848982842529399</v>
      </c>
      <c r="BI8" s="73">
        <v>0</v>
      </c>
      <c r="BJ8" s="73">
        <v>5.1440825190010697E-2</v>
      </c>
      <c r="BK8" s="73">
        <v>13.6566915513373</v>
      </c>
      <c r="BL8" s="73">
        <v>13.6566915513373</v>
      </c>
      <c r="BM8" s="73">
        <v>0</v>
      </c>
      <c r="BN8" s="73">
        <v>0</v>
      </c>
      <c r="BO8" s="73">
        <v>0</v>
      </c>
      <c r="BP8" s="73">
        <v>0.406942299530967</v>
      </c>
      <c r="BQ8" s="73">
        <v>0</v>
      </c>
      <c r="BR8" s="73">
        <v>2.5085715702971298</v>
      </c>
      <c r="BS8" s="73">
        <v>0.62406697641605602</v>
      </c>
      <c r="BT8" s="73">
        <v>0.33456472494584799</v>
      </c>
      <c r="BU8" s="73">
        <v>6.2693166222986498</v>
      </c>
      <c r="BV8" s="73">
        <v>13.136871054966599</v>
      </c>
      <c r="BW8" s="73">
        <v>0.34139249436443497</v>
      </c>
      <c r="BX8" s="73">
        <v>1.3246154312516101</v>
      </c>
      <c r="BY8" s="73">
        <v>0</v>
      </c>
      <c r="BZ8" s="73">
        <v>9.2871182834813304</v>
      </c>
      <c r="CA8" s="73">
        <v>8.7758503692607501</v>
      </c>
      <c r="CB8" s="73">
        <v>0</v>
      </c>
      <c r="CC8" s="73">
        <v>1.53311586688493E-2</v>
      </c>
      <c r="CD8" s="73">
        <v>3.9042111073507701</v>
      </c>
      <c r="CE8" s="73">
        <v>0</v>
      </c>
      <c r="CF8" s="73">
        <v>4.31727129549098</v>
      </c>
      <c r="CG8" s="73">
        <v>90.052605587614707</v>
      </c>
      <c r="CH8" s="73">
        <v>2.1271713651184498</v>
      </c>
      <c r="CI8" s="90"/>
      <c r="CJ8" s="92">
        <f t="shared" si="14"/>
        <v>1.5111023619704951</v>
      </c>
      <c r="CK8" s="66">
        <f t="shared" si="0"/>
        <v>-5.8513514524900476E-6</v>
      </c>
      <c r="CL8" s="66">
        <f t="shared" si="1"/>
        <v>-5.4509558547534691E-4</v>
      </c>
      <c r="CM8" s="66">
        <f t="shared" si="2"/>
        <v>6.4062271092346304E-6</v>
      </c>
      <c r="CN8" s="66">
        <f t="shared" si="3"/>
        <v>7.3158452834927318E-5</v>
      </c>
      <c r="CO8" s="66">
        <f t="shared" si="4"/>
        <v>7.3158452834927318E-5</v>
      </c>
      <c r="CP8" s="66">
        <f t="shared" si="5"/>
        <v>1.0454125093930403E-5</v>
      </c>
      <c r="CQ8" s="66">
        <f t="shared" si="6"/>
        <v>-8.0251234073435292E-7</v>
      </c>
      <c r="CR8" s="60">
        <f t="shared" si="7"/>
        <v>1.38173046477958E+49</v>
      </c>
      <c r="CS8" s="60">
        <f t="shared" si="8"/>
        <v>1.08265011382001E+51</v>
      </c>
      <c r="CT8" s="66">
        <f t="shared" si="9"/>
        <v>0</v>
      </c>
      <c r="CU8" s="60">
        <f t="shared" si="10"/>
        <v>8.7946649973379892E+50</v>
      </c>
      <c r="CV8" s="66">
        <f t="shared" si="11"/>
        <v>0</v>
      </c>
      <c r="CW8" s="60">
        <f t="shared" si="12"/>
        <v>7.40162129323121E+48</v>
      </c>
      <c r="CX8" s="66">
        <f t="shared" si="15"/>
        <v>-4.3040155477915198E-5</v>
      </c>
      <c r="CY8" s="66">
        <f t="shared" si="16"/>
        <v>-2.306758184648588E-5</v>
      </c>
      <c r="CZ8" s="60">
        <f t="shared" si="13"/>
        <v>8.8801076257873695E+47</v>
      </c>
    </row>
    <row r="9" spans="1:104" x14ac:dyDescent="0.25">
      <c r="A9" s="90" t="s">
        <v>172</v>
      </c>
      <c r="B9" s="73">
        <v>4.0309881150000004</v>
      </c>
      <c r="C9" s="73"/>
      <c r="D9" s="73">
        <v>8.8996602492000001</v>
      </c>
      <c r="E9" s="73">
        <v>0.22974934999999999</v>
      </c>
      <c r="F9" s="73">
        <v>0.22974934999999999</v>
      </c>
      <c r="G9" s="73">
        <v>1.18597982E-2</v>
      </c>
      <c r="H9" s="73">
        <v>3.7100433499999999</v>
      </c>
      <c r="I9" s="69"/>
      <c r="J9" s="69"/>
      <c r="K9" s="73"/>
      <c r="L9" s="69"/>
      <c r="M9" s="73"/>
      <c r="N9" s="69"/>
      <c r="O9" s="73">
        <v>0.17261982140000001</v>
      </c>
      <c r="P9" s="73">
        <v>1.3734927500000001E-2</v>
      </c>
      <c r="Q9" s="69"/>
      <c r="R9" s="73"/>
      <c r="S9" s="90" t="s">
        <v>172</v>
      </c>
      <c r="T9" s="73">
        <v>0</v>
      </c>
      <c r="U9" s="73">
        <v>0</v>
      </c>
      <c r="V9" s="73">
        <v>0.172619696982589</v>
      </c>
      <c r="W9" s="73">
        <v>1.19433273854396E-2</v>
      </c>
      <c r="X9" s="73">
        <v>1.19433273854396E-2</v>
      </c>
      <c r="Y9" s="73">
        <v>4.8141761272507801E-3</v>
      </c>
      <c r="Z9" s="73">
        <v>0</v>
      </c>
      <c r="AA9" s="73">
        <v>4.4137168659975801E-2</v>
      </c>
      <c r="AB9" s="73">
        <v>1.37345797997101E-2</v>
      </c>
      <c r="AC9" s="73">
        <v>30.5278021286727</v>
      </c>
      <c r="AD9" s="73">
        <v>0</v>
      </c>
      <c r="AE9" s="73">
        <v>4.0309509085798503</v>
      </c>
      <c r="AF9" s="73">
        <v>0.25207241722416102</v>
      </c>
      <c r="AG9" s="73">
        <v>5.5731197853469796</v>
      </c>
      <c r="AH9" s="73">
        <v>0.12789402469452099</v>
      </c>
      <c r="AI9" s="73">
        <v>0</v>
      </c>
      <c r="AJ9" s="73">
        <v>0</v>
      </c>
      <c r="AK9" s="73">
        <v>0.32245135825327897</v>
      </c>
      <c r="AL9" s="73">
        <v>0.32245135825327897</v>
      </c>
      <c r="AM9" s="73">
        <v>0</v>
      </c>
      <c r="AN9" s="73">
        <v>0</v>
      </c>
      <c r="AO9" s="73">
        <v>0.12458512408163699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9.2833121138466304</v>
      </c>
      <c r="AX9" s="73">
        <v>8.0096213010576598</v>
      </c>
      <c r="AY9" s="73">
        <v>0.88996614802934604</v>
      </c>
      <c r="AZ9" s="73">
        <v>8.8995874490870097</v>
      </c>
      <c r="BA9" s="73">
        <v>0</v>
      </c>
      <c r="BB9" s="73">
        <v>0.48099288483054897</v>
      </c>
      <c r="BC9" s="73">
        <v>1.8115516680721E-3</v>
      </c>
      <c r="BD9" s="73">
        <v>1.11650503546684</v>
      </c>
      <c r="BE9" s="73">
        <v>2.4461680914036202E-3</v>
      </c>
      <c r="BF9" s="73">
        <v>6.4053891984545497E-3</v>
      </c>
      <c r="BG9" s="73">
        <v>1.8132576045679701E-2</v>
      </c>
      <c r="BH9" s="73">
        <v>3.6218560712533801E-3</v>
      </c>
      <c r="BI9" s="73">
        <v>0</v>
      </c>
      <c r="BJ9" s="73">
        <v>8.5260613876993196E-4</v>
      </c>
      <c r="BK9" s="73">
        <v>0.22976584101699099</v>
      </c>
      <c r="BL9" s="73">
        <v>0.22976584101699099</v>
      </c>
      <c r="BM9" s="73">
        <v>0</v>
      </c>
      <c r="BN9" s="73">
        <v>0</v>
      </c>
      <c r="BO9" s="73">
        <v>0</v>
      </c>
      <c r="BP9" s="73">
        <v>6.7582444595093299E-3</v>
      </c>
      <c r="BQ9" s="73">
        <v>0</v>
      </c>
      <c r="BR9" s="73">
        <v>4.1724229346825702E-2</v>
      </c>
      <c r="BS9" s="73">
        <v>1.03421997718216E-2</v>
      </c>
      <c r="BT9" s="73">
        <v>5.5484779840936698E-3</v>
      </c>
      <c r="BU9" s="73">
        <v>0.104502692394604</v>
      </c>
      <c r="BV9" s="73">
        <v>1.1584078525460599</v>
      </c>
      <c r="BW9" s="73">
        <v>5.6579154196773097E-3</v>
      </c>
      <c r="BX9" s="73">
        <v>2.1961920666677601E-2</v>
      </c>
      <c r="BY9" s="73">
        <v>1.37601481505976E-8</v>
      </c>
      <c r="BZ9" s="73">
        <v>1.18591555195467E-2</v>
      </c>
      <c r="CA9" s="73">
        <v>2.3280852173415401E-2</v>
      </c>
      <c r="CB9" s="73">
        <v>0</v>
      </c>
      <c r="CC9" s="73">
        <v>0</v>
      </c>
      <c r="CD9" s="73">
        <v>2.2043233308972399E-2</v>
      </c>
      <c r="CE9" s="73">
        <v>0</v>
      </c>
      <c r="CF9" s="73">
        <v>4.7335986309297601E-3</v>
      </c>
      <c r="CG9" s="73">
        <v>3.7100417224711801</v>
      </c>
      <c r="CH9" s="73">
        <v>4.0277492640971399E-2</v>
      </c>
      <c r="CI9" s="90"/>
      <c r="CJ9" s="92">
        <f t="shared" si="14"/>
        <v>2.5022123222008439</v>
      </c>
      <c r="CK9" s="66">
        <f t="shared" si="0"/>
        <v>-9.2300991937180992E-6</v>
      </c>
      <c r="CL9" s="66">
        <f t="shared" si="1"/>
        <v>0</v>
      </c>
      <c r="CM9" s="66">
        <f t="shared" si="2"/>
        <v>-8.18010024561588E-6</v>
      </c>
      <c r="CN9" s="66">
        <f t="shared" si="3"/>
        <v>7.1778296613240943E-5</v>
      </c>
      <c r="CO9" s="66">
        <f t="shared" si="4"/>
        <v>7.1778296613240943E-5</v>
      </c>
      <c r="CP9" s="66">
        <f t="shared" si="5"/>
        <v>-5.418983042223768E-5</v>
      </c>
      <c r="CQ9" s="66">
        <f t="shared" si="6"/>
        <v>-4.3868188756184905E-7</v>
      </c>
      <c r="CR9" s="60">
        <f t="shared" si="7"/>
        <v>1.19433273854396E+48</v>
      </c>
      <c r="CS9" s="60">
        <f t="shared" si="8"/>
        <v>4.4137168659975798E+48</v>
      </c>
      <c r="CT9" s="66">
        <f t="shared" si="9"/>
        <v>0</v>
      </c>
      <c r="CU9" s="60">
        <f t="shared" si="10"/>
        <v>3.2245135825327895E+49</v>
      </c>
      <c r="CV9" s="66">
        <f t="shared" si="11"/>
        <v>0</v>
      </c>
      <c r="CW9" s="60">
        <f t="shared" si="12"/>
        <v>0</v>
      </c>
      <c r="CX9" s="66">
        <f t="shared" si="15"/>
        <v>-7.2075970189050446E-7</v>
      </c>
      <c r="CY9" s="66">
        <f t="shared" si="16"/>
        <v>-2.5315043701557307E-5</v>
      </c>
      <c r="CZ9" s="60">
        <f t="shared" si="13"/>
        <v>0</v>
      </c>
    </row>
    <row r="10" spans="1:104" x14ac:dyDescent="0.25">
      <c r="A10" s="90"/>
      <c r="B10" s="73"/>
      <c r="C10" s="73"/>
      <c r="D10" s="73"/>
      <c r="E10" s="73"/>
      <c r="F10" s="73"/>
      <c r="G10" s="73"/>
      <c r="H10" s="73"/>
      <c r="I10" s="69"/>
      <c r="J10" s="69"/>
      <c r="K10" s="73"/>
      <c r="L10" s="69"/>
      <c r="M10" s="73"/>
      <c r="N10" s="69"/>
      <c r="O10" s="73"/>
      <c r="P10" s="73"/>
      <c r="Q10" s="69"/>
      <c r="R10" s="73"/>
      <c r="S10" s="90"/>
      <c r="U10" s="73"/>
      <c r="W10" s="73"/>
      <c r="X10" s="73"/>
      <c r="Y10" s="73"/>
      <c r="AA10" s="73"/>
      <c r="AC10" s="73"/>
      <c r="AD10" s="73"/>
      <c r="AE10" s="73"/>
      <c r="AF10" s="73"/>
      <c r="AG10" s="73"/>
      <c r="AH10" s="73"/>
      <c r="AI10" s="73"/>
      <c r="AK10" s="73"/>
      <c r="AL10" s="73"/>
      <c r="AM10" s="73"/>
      <c r="AN10" s="73"/>
      <c r="AO10" s="73"/>
      <c r="AP10" s="73"/>
      <c r="AR10" s="73"/>
      <c r="AS10" s="73"/>
      <c r="AT10" s="73"/>
      <c r="AU10" s="73"/>
      <c r="AV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F10" s="73"/>
      <c r="CG10" s="73"/>
      <c r="CH10" s="73"/>
      <c r="CI10" s="90"/>
      <c r="CJ10" s="92" t="e">
        <f t="shared" si="14"/>
        <v>#DIV/0!</v>
      </c>
      <c r="CK10" s="66">
        <f t="shared" si="0"/>
        <v>0</v>
      </c>
      <c r="CL10" s="66">
        <f t="shared" si="1"/>
        <v>0</v>
      </c>
      <c r="CM10" s="66">
        <f t="shared" si="2"/>
        <v>0</v>
      </c>
      <c r="CN10" s="66">
        <f t="shared" si="3"/>
        <v>0</v>
      </c>
      <c r="CO10" s="66">
        <f t="shared" si="4"/>
        <v>0</v>
      </c>
      <c r="CP10" s="66">
        <f t="shared" si="5"/>
        <v>0</v>
      </c>
      <c r="CQ10" s="66">
        <f t="shared" si="6"/>
        <v>0</v>
      </c>
      <c r="CR10" s="60">
        <f t="shared" si="7"/>
        <v>0</v>
      </c>
      <c r="CS10" s="60">
        <f t="shared" si="8"/>
        <v>0</v>
      </c>
      <c r="CT10" s="66">
        <f t="shared" si="9"/>
        <v>0</v>
      </c>
      <c r="CU10" s="60">
        <f t="shared" si="10"/>
        <v>0</v>
      </c>
      <c r="CV10" s="66">
        <f t="shared" si="11"/>
        <v>0</v>
      </c>
      <c r="CW10" s="60">
        <f t="shared" si="12"/>
        <v>0</v>
      </c>
      <c r="CX10" s="66">
        <f t="shared" si="15"/>
        <v>0</v>
      </c>
      <c r="CY10" s="66">
        <f t="shared" si="16"/>
        <v>0</v>
      </c>
      <c r="CZ10" s="60">
        <f t="shared" si="13"/>
        <v>0</v>
      </c>
    </row>
    <row r="11" spans="1:104" x14ac:dyDescent="0.25">
      <c r="A11" s="90" t="s">
        <v>174</v>
      </c>
      <c r="B11" s="73">
        <v>1381.2762780999999</v>
      </c>
      <c r="C11" s="73"/>
      <c r="D11" s="73">
        <v>6179.0493163000001</v>
      </c>
      <c r="E11" s="73">
        <v>106.51424953</v>
      </c>
      <c r="F11" s="73">
        <v>103.11481721</v>
      </c>
      <c r="G11" s="73">
        <v>1099.1052827000001</v>
      </c>
      <c r="H11" s="73">
        <v>643.11201979999998</v>
      </c>
      <c r="I11" s="69"/>
      <c r="J11" s="69"/>
      <c r="K11" s="73"/>
      <c r="L11" s="69"/>
      <c r="M11" s="73"/>
      <c r="N11" s="69"/>
      <c r="O11" s="73">
        <v>21.565521261000001</v>
      </c>
      <c r="P11" s="73">
        <v>1.6896054455</v>
      </c>
      <c r="Q11" s="69"/>
      <c r="R11" s="73"/>
      <c r="S11" s="90" t="s">
        <v>174</v>
      </c>
      <c r="T11" s="73">
        <v>8.5569358712941695E-4</v>
      </c>
      <c r="U11" s="73">
        <v>4.5026117913104799E-3</v>
      </c>
      <c r="V11" s="73">
        <v>21.565394285604601</v>
      </c>
      <c r="W11" s="73">
        <v>1.7349586490964699</v>
      </c>
      <c r="X11" s="73">
        <v>1.7349586490964699</v>
      </c>
      <c r="Y11" s="73">
        <v>0.61999489238165195</v>
      </c>
      <c r="Z11" s="73">
        <v>0</v>
      </c>
      <c r="AA11" s="73">
        <v>7.7815131480896804</v>
      </c>
      <c r="AB11" s="73">
        <v>1.6896127293894001</v>
      </c>
      <c r="AC11" s="73">
        <v>4129.55331138154</v>
      </c>
      <c r="AD11" s="73">
        <v>0</v>
      </c>
      <c r="AE11" s="73">
        <v>1381.2726681327299</v>
      </c>
      <c r="AF11" s="73">
        <v>34.772082311979297</v>
      </c>
      <c r="AG11" s="73">
        <v>734.77165264084897</v>
      </c>
      <c r="AH11" s="73">
        <v>17.687920391094298</v>
      </c>
      <c r="AI11" s="73">
        <v>9.49707237646118E-4</v>
      </c>
      <c r="AJ11" s="73">
        <v>1.3652776936347001E-3</v>
      </c>
      <c r="AK11" s="73">
        <v>89.535525219223203</v>
      </c>
      <c r="AL11" s="73">
        <v>89.535525219223203</v>
      </c>
      <c r="AM11" s="73">
        <v>0</v>
      </c>
      <c r="AN11" s="73">
        <v>0</v>
      </c>
      <c r="AO11" s="73">
        <v>16.5049421373946</v>
      </c>
      <c r="AP11" s="73">
        <v>6.2321778323054099E-6</v>
      </c>
      <c r="AQ11" s="73">
        <v>0.106202467818824</v>
      </c>
      <c r="AR11" s="73">
        <v>5.0035263612162898E-3</v>
      </c>
      <c r="AS11" s="73">
        <v>2.1346742538512001E-2</v>
      </c>
      <c r="AT11" s="73">
        <v>1.78985603009309E-5</v>
      </c>
      <c r="AU11" s="73">
        <v>0</v>
      </c>
      <c r="AV11" s="73">
        <v>0</v>
      </c>
      <c r="AW11" s="73">
        <v>1377.9356502256901</v>
      </c>
      <c r="AX11" s="73">
        <v>5561.1440704938695</v>
      </c>
      <c r="AY11" s="73">
        <v>617.90480330362595</v>
      </c>
      <c r="AZ11" s="73">
        <v>6179.0488737975002</v>
      </c>
      <c r="BA11" s="73">
        <v>1.4423605281172001E-4</v>
      </c>
      <c r="BB11" s="73">
        <v>63.290812385990598</v>
      </c>
      <c r="BC11" s="73">
        <v>0.82540836200389101</v>
      </c>
      <c r="BD11" s="73">
        <v>218.08853631819301</v>
      </c>
      <c r="BE11" s="73">
        <v>1.11363160113978</v>
      </c>
      <c r="BF11" s="73">
        <v>2.91812871535023</v>
      </c>
      <c r="BG11" s="73">
        <v>7.0532090166779602</v>
      </c>
      <c r="BH11" s="73">
        <v>1.64982010124727</v>
      </c>
      <c r="BI11" s="73">
        <v>0</v>
      </c>
      <c r="BJ11" s="73">
        <v>0.388429665713167</v>
      </c>
      <c r="BK11" s="73">
        <v>106.521084523456</v>
      </c>
      <c r="BL11" s="73">
        <v>103.121666477522</v>
      </c>
      <c r="BM11" s="73">
        <v>3.3994180459333099</v>
      </c>
      <c r="BN11" s="73">
        <v>0</v>
      </c>
      <c r="BO11" s="73">
        <v>0</v>
      </c>
      <c r="BP11" s="73">
        <v>3.07279916500493</v>
      </c>
      <c r="BQ11" s="73">
        <v>0</v>
      </c>
      <c r="BR11" s="73">
        <v>18.942069227941399</v>
      </c>
      <c r="BS11" s="73">
        <v>4.7123312480585398</v>
      </c>
      <c r="BT11" s="73">
        <v>2.5262791489607901</v>
      </c>
      <c r="BU11" s="73">
        <v>47.339644892772696</v>
      </c>
      <c r="BV11" s="73">
        <v>178.967004647951</v>
      </c>
      <c r="BW11" s="73">
        <v>2.5778586253520501</v>
      </c>
      <c r="BX11" s="73">
        <v>10.0020567063498</v>
      </c>
      <c r="BY11" s="73">
        <v>9.5021081697779503E-10</v>
      </c>
      <c r="BZ11" s="73">
        <v>1098.7694445300101</v>
      </c>
      <c r="CA11" s="73">
        <v>9.0531165618377596</v>
      </c>
      <c r="CB11" s="73">
        <v>0</v>
      </c>
      <c r="CC11" s="73">
        <v>1.46958550240579E-4</v>
      </c>
      <c r="CD11" s="73">
        <v>4.4755340777755803</v>
      </c>
      <c r="CE11" s="73">
        <v>0</v>
      </c>
      <c r="CF11" s="73">
        <v>3.7822261184712</v>
      </c>
      <c r="CG11" s="73">
        <v>643.10606937945397</v>
      </c>
      <c r="CH11" s="73">
        <v>5.7322694477027802</v>
      </c>
      <c r="CI11" s="90"/>
      <c r="CJ11" s="92">
        <f t="shared" si="14"/>
        <v>2.1426257904163273</v>
      </c>
      <c r="CK11" s="66">
        <f t="shared" si="0"/>
        <v>-2.6135012431838714E-6</v>
      </c>
      <c r="CL11" s="66">
        <f t="shared" si="1"/>
        <v>0</v>
      </c>
      <c r="CM11" s="66">
        <f t="shared" si="2"/>
        <v>-7.1613362717316969E-8</v>
      </c>
      <c r="CN11" s="66">
        <f t="shared" si="3"/>
        <v>6.4169756498833969E-5</v>
      </c>
      <c r="CO11" s="66">
        <f t="shared" si="4"/>
        <v>6.6423698429790305E-5</v>
      </c>
      <c r="CP11" s="66">
        <f t="shared" si="5"/>
        <v>-3.0555596017606485E-4</v>
      </c>
      <c r="CQ11" s="66">
        <f t="shared" si="6"/>
        <v>-9.2525413346571647E-6</v>
      </c>
      <c r="CR11" s="60">
        <f t="shared" si="7"/>
        <v>1.7349586490964698E+50</v>
      </c>
      <c r="CS11" s="60">
        <f t="shared" si="8"/>
        <v>7.7815131480896802E+50</v>
      </c>
      <c r="CT11" s="66">
        <f t="shared" si="9"/>
        <v>0</v>
      </c>
      <c r="CU11" s="60">
        <f t="shared" si="10"/>
        <v>8.9535525219223201E+51</v>
      </c>
      <c r="CV11" s="66">
        <f t="shared" si="11"/>
        <v>0</v>
      </c>
      <c r="CW11" s="60">
        <f t="shared" si="12"/>
        <v>2.1346742538511999E+48</v>
      </c>
      <c r="CX11" s="66">
        <f t="shared" si="15"/>
        <v>-5.8878889994410107E-6</v>
      </c>
      <c r="CY11" s="66">
        <f t="shared" si="16"/>
        <v>4.3110001920730555E-6</v>
      </c>
      <c r="CZ11" s="60">
        <f t="shared" si="13"/>
        <v>1.78985603009309E+45</v>
      </c>
    </row>
    <row r="12" spans="1:104" x14ac:dyDescent="0.25">
      <c r="A12" s="90" t="s">
        <v>175</v>
      </c>
      <c r="B12" s="73">
        <v>1584.363505</v>
      </c>
      <c r="C12" s="73"/>
      <c r="D12" s="73">
        <v>5347.2190833000004</v>
      </c>
      <c r="E12" s="73">
        <v>158.02994190999999</v>
      </c>
      <c r="F12" s="73">
        <v>158.02994190999999</v>
      </c>
      <c r="G12" s="73">
        <v>8.4822902876999997</v>
      </c>
      <c r="H12" s="73">
        <v>753.66245750999997</v>
      </c>
      <c r="I12" s="69"/>
      <c r="J12" s="69"/>
      <c r="K12" s="73"/>
      <c r="L12" s="69"/>
      <c r="M12" s="73"/>
      <c r="N12" s="69"/>
      <c r="O12" s="73">
        <v>43.429910448999998</v>
      </c>
      <c r="P12" s="73">
        <v>4.6959415851999999</v>
      </c>
      <c r="Q12" s="69"/>
      <c r="R12" s="73"/>
      <c r="S12" s="90" t="s">
        <v>175</v>
      </c>
      <c r="T12" s="73">
        <v>0</v>
      </c>
      <c r="U12" s="73">
        <v>5.72705156846731</v>
      </c>
      <c r="V12" s="73">
        <v>43.429307931133899</v>
      </c>
      <c r="W12" s="73">
        <v>2.1789505808849099</v>
      </c>
      <c r="X12" s="73">
        <v>2.1789505808849099</v>
      </c>
      <c r="Y12" s="73">
        <v>0.878199192141076</v>
      </c>
      <c r="Z12" s="73">
        <v>0</v>
      </c>
      <c r="AA12" s="73">
        <v>8.04087065884395</v>
      </c>
      <c r="AB12" s="73">
        <v>4.6960119204775097</v>
      </c>
      <c r="AC12" s="73">
        <v>5675.5357902989599</v>
      </c>
      <c r="AD12" s="73">
        <v>0</v>
      </c>
      <c r="AE12" s="73">
        <v>1584.3622865898301</v>
      </c>
      <c r="AF12" s="73">
        <v>45.7567866331256</v>
      </c>
      <c r="AG12" s="73">
        <v>1016.81477449519</v>
      </c>
      <c r="AH12" s="73">
        <v>23.241958968013599</v>
      </c>
      <c r="AI12" s="73">
        <v>0</v>
      </c>
      <c r="AJ12" s="73">
        <v>0</v>
      </c>
      <c r="AK12" s="73">
        <v>103.93874866796899</v>
      </c>
      <c r="AL12" s="73">
        <v>103.93874866796899</v>
      </c>
      <c r="AM12" s="73">
        <v>0</v>
      </c>
      <c r="AN12" s="73">
        <v>0</v>
      </c>
      <c r="AO12" s="73">
        <v>22.673506033747199</v>
      </c>
      <c r="AP12" s="73">
        <v>0</v>
      </c>
      <c r="AQ12" s="73">
        <v>1.3869568326409101</v>
      </c>
      <c r="AR12" s="73">
        <v>0.238360240369935</v>
      </c>
      <c r="AS12" s="73">
        <v>2.8427908511494202</v>
      </c>
      <c r="AT12" s="73">
        <v>0</v>
      </c>
      <c r="AU12" s="73">
        <v>0</v>
      </c>
      <c r="AV12" s="73">
        <v>0</v>
      </c>
      <c r="AW12" s="73">
        <v>1776.2246312494101</v>
      </c>
      <c r="AX12" s="73">
        <v>4812.49387864658</v>
      </c>
      <c r="AY12" s="73">
        <v>534.72266833776905</v>
      </c>
      <c r="AZ12" s="73">
        <v>5347.2165469843503</v>
      </c>
      <c r="BA12" s="73">
        <v>0</v>
      </c>
      <c r="BB12" s="73">
        <v>87.685942616307301</v>
      </c>
      <c r="BC12" s="73">
        <v>1.2650037790527799</v>
      </c>
      <c r="BD12" s="73">
        <v>211.685996989963</v>
      </c>
      <c r="BE12" s="73">
        <v>1.70673089777719</v>
      </c>
      <c r="BF12" s="73">
        <v>4.4722487067136196</v>
      </c>
      <c r="BG12" s="73">
        <v>10.809263953879199</v>
      </c>
      <c r="BH12" s="73">
        <v>2.5284913826837898</v>
      </c>
      <c r="BI12" s="73">
        <v>0</v>
      </c>
      <c r="BJ12" s="73">
        <v>0.59529348633409995</v>
      </c>
      <c r="BK12" s="73">
        <v>158.04119909742701</v>
      </c>
      <c r="BL12" s="73">
        <v>158.04119909742701</v>
      </c>
      <c r="BM12" s="73">
        <v>0</v>
      </c>
      <c r="BN12" s="73">
        <v>0</v>
      </c>
      <c r="BO12" s="73">
        <v>0</v>
      </c>
      <c r="BP12" s="73">
        <v>4.7092766260465098</v>
      </c>
      <c r="BQ12" s="73">
        <v>0</v>
      </c>
      <c r="BR12" s="73">
        <v>29.030104730567601</v>
      </c>
      <c r="BS12" s="73">
        <v>7.2220035858176699</v>
      </c>
      <c r="BT12" s="73">
        <v>3.87172909274293</v>
      </c>
      <c r="BU12" s="73">
        <v>72.551449307473007</v>
      </c>
      <c r="BV12" s="73">
        <v>211.40665183137199</v>
      </c>
      <c r="BW12" s="73">
        <v>3.9507160457900001</v>
      </c>
      <c r="BX12" s="73">
        <v>15.328887502549</v>
      </c>
      <c r="BY12" s="73">
        <v>0</v>
      </c>
      <c r="BZ12" s="73">
        <v>8.4823583247077501</v>
      </c>
      <c r="CA12" s="73">
        <v>6.5818996348908403</v>
      </c>
      <c r="CB12" s="73">
        <v>0</v>
      </c>
      <c r="CC12" s="73">
        <v>0</v>
      </c>
      <c r="CD12" s="73">
        <v>15.5541854400711</v>
      </c>
      <c r="CE12" s="73">
        <v>0</v>
      </c>
      <c r="CF12" s="73">
        <v>3.2509538819418098</v>
      </c>
      <c r="CG12" s="73">
        <v>753.662251800896</v>
      </c>
      <c r="CH12" s="73">
        <v>11.052039927432</v>
      </c>
      <c r="CI12" s="90"/>
      <c r="CJ12" s="92">
        <f t="shared" si="14"/>
        <v>2.3567912908004534</v>
      </c>
      <c r="CK12" s="66">
        <f t="shared" si="0"/>
        <v>-7.6902186025826073E-7</v>
      </c>
      <c r="CL12" s="66">
        <f t="shared" si="1"/>
        <v>0</v>
      </c>
      <c r="CM12" s="66">
        <f t="shared" si="2"/>
        <v>-4.743242441712525E-7</v>
      </c>
      <c r="CN12" s="66">
        <f t="shared" si="3"/>
        <v>7.1234522337743482E-5</v>
      </c>
      <c r="CO12" s="66">
        <f t="shared" si="4"/>
        <v>7.1234522337743482E-5</v>
      </c>
      <c r="CP12" s="66">
        <f t="shared" si="5"/>
        <v>8.0210657078119331E-6</v>
      </c>
      <c r="CQ12" s="66">
        <f t="shared" si="6"/>
        <v>-2.729459347698388E-7</v>
      </c>
      <c r="CR12" s="60">
        <f t="shared" si="7"/>
        <v>2.1789505808849098E+50</v>
      </c>
      <c r="CS12" s="60">
        <f t="shared" si="8"/>
        <v>8.0408706588439498E+50</v>
      </c>
      <c r="CT12" s="66">
        <f t="shared" si="9"/>
        <v>0</v>
      </c>
      <c r="CU12" s="60">
        <f t="shared" si="10"/>
        <v>1.0393874866796899E+52</v>
      </c>
      <c r="CV12" s="66">
        <f t="shared" si="11"/>
        <v>0</v>
      </c>
      <c r="CW12" s="60">
        <f t="shared" si="12"/>
        <v>2.8427908511494201E+50</v>
      </c>
      <c r="CX12" s="66">
        <f t="shared" si="15"/>
        <v>-1.3873338901001103E-5</v>
      </c>
      <c r="CY12" s="66">
        <f t="shared" si="16"/>
        <v>1.4977885953999637E-5</v>
      </c>
      <c r="CZ12" s="60">
        <f t="shared" si="13"/>
        <v>0</v>
      </c>
    </row>
    <row r="13" spans="1:104" x14ac:dyDescent="0.25">
      <c r="A13" s="90" t="s">
        <v>176</v>
      </c>
      <c r="B13" s="73">
        <v>810.55008855000005</v>
      </c>
      <c r="C13" s="73"/>
      <c r="D13" s="73">
        <v>1327.6074595</v>
      </c>
      <c r="E13" s="73">
        <v>26.042456395999999</v>
      </c>
      <c r="F13" s="73">
        <v>26.042456395999999</v>
      </c>
      <c r="G13" s="73">
        <v>10.799363393</v>
      </c>
      <c r="H13" s="73">
        <v>50.278853626999997</v>
      </c>
      <c r="I13" s="69"/>
      <c r="J13" s="69"/>
      <c r="K13" s="73"/>
      <c r="L13" s="69"/>
      <c r="M13" s="73"/>
      <c r="N13" s="69"/>
      <c r="O13" s="73">
        <v>0.86086859069999999</v>
      </c>
      <c r="P13" s="73">
        <v>8.2655804400000005E-2</v>
      </c>
      <c r="Q13" s="69"/>
      <c r="R13" s="73"/>
      <c r="S13" s="90" t="s">
        <v>176</v>
      </c>
      <c r="T13" s="73">
        <v>0</v>
      </c>
      <c r="U13" s="73">
        <v>0</v>
      </c>
      <c r="V13" s="73">
        <v>0.86087376158610796</v>
      </c>
      <c r="W13" s="73">
        <v>0.11287134385377</v>
      </c>
      <c r="X13" s="73">
        <v>0.11287134385377</v>
      </c>
      <c r="Y13" s="73">
        <v>4.5491797215396999E-2</v>
      </c>
      <c r="Z13" s="73">
        <v>0</v>
      </c>
      <c r="AA13" s="73">
        <v>0.42224823506692799</v>
      </c>
      <c r="AB13" s="73">
        <v>8.2656207228827702E-2</v>
      </c>
      <c r="AC13" s="73">
        <v>324.00309996385499</v>
      </c>
      <c r="AD13" s="73">
        <v>0</v>
      </c>
      <c r="AE13" s="73">
        <v>810.54930008763199</v>
      </c>
      <c r="AF13" s="73">
        <v>2.3702436627904699</v>
      </c>
      <c r="AG13" s="73">
        <v>52.670983312467001</v>
      </c>
      <c r="AH13" s="73">
        <v>1.20394615971118</v>
      </c>
      <c r="AI13" s="73">
        <v>0</v>
      </c>
      <c r="AJ13" s="73">
        <v>0</v>
      </c>
      <c r="AK13" s="73">
        <v>18.222485440202298</v>
      </c>
      <c r="AL13" s="73">
        <v>18.222485440202298</v>
      </c>
      <c r="AM13" s="73">
        <v>0</v>
      </c>
      <c r="AN13" s="73">
        <v>0</v>
      </c>
      <c r="AO13" s="73">
        <v>1.17436641149065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102.951431516174</v>
      </c>
      <c r="AX13" s="73">
        <v>1194.8439165109601</v>
      </c>
      <c r="AY13" s="73">
        <v>132.76116722608899</v>
      </c>
      <c r="AZ13" s="73">
        <v>1327.6050837370501</v>
      </c>
      <c r="BA13" s="73">
        <v>0</v>
      </c>
      <c r="BB13" s="73">
        <v>4.5382692875984496</v>
      </c>
      <c r="BC13" s="73">
        <v>0.208462120736123</v>
      </c>
      <c r="BD13" s="73">
        <v>10.601357411114501</v>
      </c>
      <c r="BE13" s="73">
        <v>0.28125719781521902</v>
      </c>
      <c r="BF13" s="73">
        <v>0.73699991512205099</v>
      </c>
      <c r="BG13" s="73">
        <v>1.7813113642752001</v>
      </c>
      <c r="BH13" s="73">
        <v>0.41667747592828203</v>
      </c>
      <c r="BI13" s="73">
        <v>0</v>
      </c>
      <c r="BJ13" s="73">
        <v>9.8101890904280703E-2</v>
      </c>
      <c r="BK13" s="73">
        <v>26.0442599104923</v>
      </c>
      <c r="BL13" s="73">
        <v>26.0442599104923</v>
      </c>
      <c r="BM13" s="73">
        <v>0</v>
      </c>
      <c r="BN13" s="73">
        <v>0</v>
      </c>
      <c r="BO13" s="73">
        <v>0</v>
      </c>
      <c r="BP13" s="73">
        <v>0.776060505850514</v>
      </c>
      <c r="BQ13" s="73">
        <v>0</v>
      </c>
      <c r="BR13" s="73">
        <v>4.7839880619719297</v>
      </c>
      <c r="BS13" s="73">
        <v>1.19013563165175</v>
      </c>
      <c r="BT13" s="73">
        <v>0.63803909235712497</v>
      </c>
      <c r="BU13" s="73">
        <v>11.9560668441387</v>
      </c>
      <c r="BV13" s="73">
        <v>10.956631513743201</v>
      </c>
      <c r="BW13" s="73">
        <v>0.651059598648565</v>
      </c>
      <c r="BX13" s="73">
        <v>2.5261002110925501</v>
      </c>
      <c r="BY13" s="73">
        <v>0</v>
      </c>
      <c r="BZ13" s="73">
        <v>10.7988961545881</v>
      </c>
      <c r="CA13" s="73">
        <v>0.22004187247297399</v>
      </c>
      <c r="CB13" s="73">
        <v>0</v>
      </c>
      <c r="CC13" s="73">
        <v>0</v>
      </c>
      <c r="CD13" s="73">
        <v>0.212568837603058</v>
      </c>
      <c r="CE13" s="73">
        <v>0</v>
      </c>
      <c r="CF13" s="73">
        <v>4.48538225076274E-2</v>
      </c>
      <c r="CG13" s="73">
        <v>50.278791646687203</v>
      </c>
      <c r="CH13" s="73">
        <v>0.38066247872571601</v>
      </c>
      <c r="CI13" s="90"/>
      <c r="CJ13" s="92">
        <f t="shared" si="14"/>
        <v>2.0476114907379106</v>
      </c>
      <c r="CK13" s="66">
        <f t="shared" si="0"/>
        <v>-9.7274971553495726E-7</v>
      </c>
      <c r="CL13" s="66">
        <f t="shared" si="1"/>
        <v>0</v>
      </c>
      <c r="CM13" s="66">
        <f t="shared" si="2"/>
        <v>-1.7895070812502791E-6</v>
      </c>
      <c r="CN13" s="66">
        <f t="shared" si="3"/>
        <v>6.9252856369527544E-5</v>
      </c>
      <c r="CO13" s="66">
        <f t="shared" si="4"/>
        <v>6.9252856369527544E-5</v>
      </c>
      <c r="CP13" s="66">
        <f t="shared" si="5"/>
        <v>-4.3265366197723905E-5</v>
      </c>
      <c r="CQ13" s="66">
        <f t="shared" si="6"/>
        <v>-1.2327312244042302E-6</v>
      </c>
      <c r="CR13" s="60">
        <f t="shared" si="7"/>
        <v>1.1287134385377E+49</v>
      </c>
      <c r="CS13" s="60">
        <f t="shared" si="8"/>
        <v>4.2224823506692798E+49</v>
      </c>
      <c r="CT13" s="66">
        <f t="shared" si="9"/>
        <v>0</v>
      </c>
      <c r="CU13" s="60">
        <f t="shared" si="10"/>
        <v>1.8222485440202299E+51</v>
      </c>
      <c r="CV13" s="66">
        <f t="shared" si="11"/>
        <v>0</v>
      </c>
      <c r="CW13" s="60">
        <f t="shared" si="12"/>
        <v>0</v>
      </c>
      <c r="CX13" s="66">
        <f t="shared" si="15"/>
        <v>6.0065916724397555E-6</v>
      </c>
      <c r="CY13" s="66">
        <f t="shared" si="16"/>
        <v>4.8735697465124155E-6</v>
      </c>
      <c r="CZ13" s="60">
        <f t="shared" si="13"/>
        <v>0</v>
      </c>
    </row>
    <row r="14" spans="1:104" x14ac:dyDescent="0.25">
      <c r="A14" s="90" t="s">
        <v>177</v>
      </c>
      <c r="B14" s="73">
        <v>2968.1323133000001</v>
      </c>
      <c r="C14" s="73">
        <v>6.1900330153000001</v>
      </c>
      <c r="D14" s="73">
        <v>5861.6635987</v>
      </c>
      <c r="E14" s="73">
        <v>240.87503254000001</v>
      </c>
      <c r="F14" s="73">
        <v>238.8964799</v>
      </c>
      <c r="G14" s="73">
        <v>140.09344407</v>
      </c>
      <c r="H14" s="73">
        <v>1628.1805850000001</v>
      </c>
      <c r="I14" s="69"/>
      <c r="J14" s="69"/>
      <c r="K14" s="73"/>
      <c r="L14" s="69"/>
      <c r="M14" s="73">
        <v>1.41E-2</v>
      </c>
      <c r="N14" s="69"/>
      <c r="O14" s="73">
        <v>17.439610304999999</v>
      </c>
      <c r="P14" s="73">
        <v>1.0428031797999999</v>
      </c>
      <c r="Q14" s="69"/>
      <c r="R14" s="73"/>
      <c r="S14" s="90" t="s">
        <v>177</v>
      </c>
      <c r="T14" s="73">
        <v>3.8962228429951402E-2</v>
      </c>
      <c r="U14" s="73">
        <v>7.84558511592406E-2</v>
      </c>
      <c r="V14" s="73">
        <v>17.439775802951502</v>
      </c>
      <c r="W14" s="73">
        <v>2.4092555468943</v>
      </c>
      <c r="X14" s="73">
        <v>2.4064231674144798</v>
      </c>
      <c r="Y14" s="73">
        <v>1.0412621808249001</v>
      </c>
      <c r="Z14" s="73">
        <v>1.8682680518106901E-2</v>
      </c>
      <c r="AA14" s="73">
        <v>19.446696678646699</v>
      </c>
      <c r="AB14" s="73">
        <v>1.04279775909466</v>
      </c>
      <c r="AC14" s="73">
        <v>6442.3282199835303</v>
      </c>
      <c r="AD14" s="73">
        <v>0</v>
      </c>
      <c r="AE14" s="73">
        <v>2968.10753196316</v>
      </c>
      <c r="AF14" s="73">
        <v>49.976916918419498</v>
      </c>
      <c r="AG14" s="73">
        <v>1174.84712811688</v>
      </c>
      <c r="AH14" s="73">
        <v>25.206718393454</v>
      </c>
      <c r="AI14" s="73">
        <v>3.69592227749341</v>
      </c>
      <c r="AJ14" s="73">
        <v>2.2415259601218401E-2</v>
      </c>
      <c r="AK14" s="73">
        <v>100.11510847175801</v>
      </c>
      <c r="AL14" s="73">
        <v>100.11510847175801</v>
      </c>
      <c r="AM14" s="73">
        <v>1.40704287769308E-2</v>
      </c>
      <c r="AN14" s="73">
        <v>0</v>
      </c>
      <c r="AO14" s="73">
        <v>31.569445733208699</v>
      </c>
      <c r="AP14" s="73">
        <v>4.5538882351071397E-2</v>
      </c>
      <c r="AQ14" s="73">
        <v>3.0415068387986799</v>
      </c>
      <c r="AR14" s="73">
        <v>5.1184594460079197E-2</v>
      </c>
      <c r="AS14" s="73">
        <v>1.6385549450105199</v>
      </c>
      <c r="AT14" s="73">
        <v>9.60323428267453E-3</v>
      </c>
      <c r="AU14" s="73">
        <v>6.1896760201590499</v>
      </c>
      <c r="AV14" s="73">
        <v>0</v>
      </c>
      <c r="AW14" s="73">
        <v>2803.3790647734399</v>
      </c>
      <c r="AX14" s="73">
        <v>5275.4454728336495</v>
      </c>
      <c r="AY14" s="73">
        <v>586.15985489806303</v>
      </c>
      <c r="AZ14" s="73">
        <v>5861.6053277317096</v>
      </c>
      <c r="BA14" s="73">
        <v>2.2194907155493099E-4</v>
      </c>
      <c r="BB14" s="73">
        <v>100.276391674953</v>
      </c>
      <c r="BC14" s="73">
        <v>1.9369066831131401</v>
      </c>
      <c r="BD14" s="73">
        <v>823.84223777212003</v>
      </c>
      <c r="BE14" s="73">
        <v>2.72128225955014</v>
      </c>
      <c r="BF14" s="73">
        <v>6.7404080507228299</v>
      </c>
      <c r="BG14" s="73">
        <v>16.274270837921701</v>
      </c>
      <c r="BH14" s="73">
        <v>3.80186909745531</v>
      </c>
      <c r="BI14" s="73">
        <v>3.82573052905417E-2</v>
      </c>
      <c r="BJ14" s="73">
        <v>0.94968366283392902</v>
      </c>
      <c r="BK14" s="73">
        <v>240.85600079003501</v>
      </c>
      <c r="BL14" s="73">
        <v>238.89661590767901</v>
      </c>
      <c r="BM14" s="73">
        <v>1.95938488235585</v>
      </c>
      <c r="BN14" s="73">
        <v>3.81006740631733E-4</v>
      </c>
      <c r="BO14" s="73">
        <v>7.4812284153728099E-4</v>
      </c>
      <c r="BP14" s="73">
        <v>7.4584085018877202</v>
      </c>
      <c r="BQ14" s="73">
        <v>1.7689077806621399E-2</v>
      </c>
      <c r="BR14" s="73">
        <v>43.691829699840497</v>
      </c>
      <c r="BS14" s="73">
        <v>10.861791496249401</v>
      </c>
      <c r="BT14" s="73">
        <v>5.8493749087617202</v>
      </c>
      <c r="BU14" s="73">
        <v>109.195419305819</v>
      </c>
      <c r="BV14" s="73">
        <v>392.18965502067198</v>
      </c>
      <c r="BW14" s="73">
        <v>5.9946492170230004</v>
      </c>
      <c r="BX14" s="73">
        <v>23.1577495299194</v>
      </c>
      <c r="BY14" s="73">
        <v>0.20589714390097399</v>
      </c>
      <c r="BZ14" s="73">
        <v>140.09409342138599</v>
      </c>
      <c r="CA14" s="73">
        <v>70.936062288701905</v>
      </c>
      <c r="CB14" s="73">
        <v>0</v>
      </c>
      <c r="CC14" s="73">
        <v>1.65873195387411E-2</v>
      </c>
      <c r="CD14" s="73">
        <v>22.9270944667417</v>
      </c>
      <c r="CE14" s="73">
        <v>0</v>
      </c>
      <c r="CF14" s="73">
        <v>32.517933537678999</v>
      </c>
      <c r="CG14" s="73">
        <v>1628.1801381653099</v>
      </c>
      <c r="CH14" s="73">
        <v>18.430487071594499</v>
      </c>
      <c r="CI14" s="90"/>
      <c r="CJ14" s="92">
        <f t="shared" si="14"/>
        <v>1.721786796842016</v>
      </c>
      <c r="CK14" s="66">
        <f t="shared" si="0"/>
        <v>-8.34913481755343E-6</v>
      </c>
      <c r="CL14" s="66">
        <f t="shared" si="1"/>
        <v>-5.7672574615954576E-5</v>
      </c>
      <c r="CM14" s="66">
        <f t="shared" si="2"/>
        <v>-9.9410290797423985E-6</v>
      </c>
      <c r="CN14" s="66">
        <f t="shared" si="3"/>
        <v>-7.901088694958278E-5</v>
      </c>
      <c r="CO14" s="66">
        <f t="shared" si="4"/>
        <v>5.6931637946486599E-7</v>
      </c>
      <c r="CP14" s="66">
        <f t="shared" si="5"/>
        <v>4.6351304323957153E-6</v>
      </c>
      <c r="CQ14" s="66">
        <f t="shared" si="6"/>
        <v>-2.7443804099753514E-7</v>
      </c>
      <c r="CR14" s="60">
        <f t="shared" si="7"/>
        <v>2.4064231674144797E+50</v>
      </c>
      <c r="CS14" s="60">
        <f t="shared" si="8"/>
        <v>1.9446696678646698E+51</v>
      </c>
      <c r="CT14" s="66">
        <f t="shared" si="9"/>
        <v>0</v>
      </c>
      <c r="CU14" s="60">
        <f t="shared" si="10"/>
        <v>1.0011510847175801E+52</v>
      </c>
      <c r="CV14" s="66">
        <f t="shared" si="11"/>
        <v>-2.0972498630637826E-3</v>
      </c>
      <c r="CW14" s="60">
        <f t="shared" si="12"/>
        <v>1.6385549450105199E+50</v>
      </c>
      <c r="CX14" s="66">
        <f t="shared" si="15"/>
        <v>9.4897734874078076E-6</v>
      </c>
      <c r="CY14" s="66">
        <f t="shared" si="16"/>
        <v>-5.1982056105457716E-6</v>
      </c>
      <c r="CZ14" s="60">
        <f t="shared" si="13"/>
        <v>9.6032342826745294E+47</v>
      </c>
    </row>
    <row r="15" spans="1:104" x14ac:dyDescent="0.25">
      <c r="A15" s="90" t="s">
        <v>178</v>
      </c>
      <c r="B15" s="73">
        <v>824.64691261999997</v>
      </c>
      <c r="C15" s="73">
        <v>0.51925113180000004</v>
      </c>
      <c r="D15" s="73">
        <v>2567.7340337000001</v>
      </c>
      <c r="E15" s="73">
        <v>59.081058896000002</v>
      </c>
      <c r="F15" s="73">
        <v>39.531096112</v>
      </c>
      <c r="G15" s="73">
        <v>95.735303439999996</v>
      </c>
      <c r="H15" s="73">
        <v>247.08523185999999</v>
      </c>
      <c r="I15" s="69"/>
      <c r="J15" s="69"/>
      <c r="K15" s="73"/>
      <c r="L15" s="69"/>
      <c r="M15" s="73"/>
      <c r="N15" s="69"/>
      <c r="O15" s="73">
        <v>25.199636416000001</v>
      </c>
      <c r="P15" s="73">
        <v>1.0664873800000001</v>
      </c>
      <c r="Q15" s="69"/>
      <c r="R15" s="73"/>
      <c r="S15" s="90" t="s">
        <v>178</v>
      </c>
      <c r="T15" s="73">
        <v>7.76551659474082E-3</v>
      </c>
      <c r="U15" s="73">
        <v>1.5640007567916E-2</v>
      </c>
      <c r="V15" s="73">
        <v>25.199394513543599</v>
      </c>
      <c r="W15" s="73">
        <v>0.74627915836606595</v>
      </c>
      <c r="X15" s="73">
        <v>0.74571552633048399</v>
      </c>
      <c r="Y15" s="73">
        <v>0.256333936969451</v>
      </c>
      <c r="Z15" s="73">
        <v>3.7234379991953198E-3</v>
      </c>
      <c r="AA15" s="73">
        <v>5.8213153501259001</v>
      </c>
      <c r="AB15" s="73">
        <v>1.0664883238301599</v>
      </c>
      <c r="AC15" s="73">
        <v>1526.0623252184901</v>
      </c>
      <c r="AD15" s="73">
        <v>0</v>
      </c>
      <c r="AE15" s="73">
        <v>824.64761512370899</v>
      </c>
      <c r="AF15" s="73">
        <v>12.993445138003</v>
      </c>
      <c r="AG15" s="73">
        <v>277.34338311208597</v>
      </c>
      <c r="AH15" s="73">
        <v>6.7707527347075498</v>
      </c>
      <c r="AI15" s="73">
        <v>1.4468672276988601E-2</v>
      </c>
      <c r="AJ15" s="73">
        <v>4.4683596647872104E-3</v>
      </c>
      <c r="AK15" s="73">
        <v>19.469342692105499</v>
      </c>
      <c r="AL15" s="73">
        <v>19.469342692105499</v>
      </c>
      <c r="AM15" s="73">
        <v>0</v>
      </c>
      <c r="AN15" s="73">
        <v>0</v>
      </c>
      <c r="AO15" s="73">
        <v>9.2123614440095203</v>
      </c>
      <c r="AP15" s="73">
        <v>1.4142177498194901E-2</v>
      </c>
      <c r="AQ15" s="73">
        <v>0.131180209365553</v>
      </c>
      <c r="AR15" s="73">
        <v>1.02029156897435E-2</v>
      </c>
      <c r="AS15" s="73">
        <v>2.5383733433390201E-2</v>
      </c>
      <c r="AT15" s="73">
        <v>1.9147409764546301E-3</v>
      </c>
      <c r="AU15" s="73">
        <v>0.51925122053384698</v>
      </c>
      <c r="AV15" s="73">
        <v>0</v>
      </c>
      <c r="AW15" s="73">
        <v>524.49846722718996</v>
      </c>
      <c r="AX15" s="73">
        <v>2310.9624928509602</v>
      </c>
      <c r="AY15" s="73">
        <v>256.77388391166102</v>
      </c>
      <c r="AZ15" s="73">
        <v>2567.7363767626198</v>
      </c>
      <c r="BA15" s="73">
        <v>3.17521015173312E-5</v>
      </c>
      <c r="BB15" s="73">
        <v>25.722313689113498</v>
      </c>
      <c r="BC15" s="73">
        <v>0.30841605872010602</v>
      </c>
      <c r="BD15" s="73">
        <v>95.389557454041807</v>
      </c>
      <c r="BE15" s="73">
        <v>0.41670141295325602</v>
      </c>
      <c r="BF15" s="73">
        <v>1.0905783140704399</v>
      </c>
      <c r="BG15" s="73">
        <v>3.4083065195632698</v>
      </c>
      <c r="BH15" s="73">
        <v>0.61672226848437695</v>
      </c>
      <c r="BI15" s="73">
        <v>0</v>
      </c>
      <c r="BJ15" s="73">
        <v>0.1451762235156</v>
      </c>
      <c r="BK15" s="73">
        <v>59.092811228276503</v>
      </c>
      <c r="BL15" s="73">
        <v>39.534008822482697</v>
      </c>
      <c r="BM15" s="73">
        <v>19.558802405793799</v>
      </c>
      <c r="BN15" s="73">
        <v>0</v>
      </c>
      <c r="BO15" s="73">
        <v>0</v>
      </c>
      <c r="BP15" s="73">
        <v>1.1522661691937099</v>
      </c>
      <c r="BQ15" s="73">
        <v>0</v>
      </c>
      <c r="BR15" s="73">
        <v>7.1217531779625904</v>
      </c>
      <c r="BS15" s="73">
        <v>1.76077677370106</v>
      </c>
      <c r="BT15" s="73">
        <v>0.94510920093475903</v>
      </c>
      <c r="BU15" s="73">
        <v>17.864656039837399</v>
      </c>
      <c r="BV15" s="73">
        <v>59.660758298622298</v>
      </c>
      <c r="BW15" s="73">
        <v>0.96322387319014502</v>
      </c>
      <c r="BX15" s="73">
        <v>3.7403187816156498</v>
      </c>
      <c r="BY15" s="73">
        <v>4.0087402238793296E-6</v>
      </c>
      <c r="BZ15" s="73">
        <v>95.736507851606902</v>
      </c>
      <c r="CA15" s="73">
        <v>4.8612838927610502</v>
      </c>
      <c r="CB15" s="73">
        <v>0</v>
      </c>
      <c r="CC15" s="73">
        <v>3.3063120876117001E-3</v>
      </c>
      <c r="CD15" s="73">
        <v>5.0983973945469998</v>
      </c>
      <c r="CE15" s="73">
        <v>0</v>
      </c>
      <c r="CF15" s="73">
        <v>2.4974410262594802</v>
      </c>
      <c r="CG15" s="73">
        <v>247.084361361243</v>
      </c>
      <c r="CH15" s="73">
        <v>3.7373464282998299</v>
      </c>
      <c r="CI15" s="90"/>
      <c r="CJ15" s="92">
        <f t="shared" si="14"/>
        <v>2.1227505631583101</v>
      </c>
      <c r="CK15" s="66">
        <f t="shared" si="0"/>
        <v>8.5188424072267237E-7</v>
      </c>
      <c r="CL15" s="66">
        <f t="shared" si="1"/>
        <v>1.7088811463783019E-7</v>
      </c>
      <c r="CM15" s="66">
        <f t="shared" si="2"/>
        <v>9.1250206952055314E-7</v>
      </c>
      <c r="CN15" s="66">
        <f t="shared" si="3"/>
        <v>1.9891878202773106E-4</v>
      </c>
      <c r="CO15" s="66">
        <f t="shared" si="4"/>
        <v>7.3681500620286235E-5</v>
      </c>
      <c r="CP15" s="66">
        <f t="shared" si="5"/>
        <v>1.2580642287943004E-5</v>
      </c>
      <c r="CQ15" s="66">
        <f t="shared" si="6"/>
        <v>-3.5230707656735233E-6</v>
      </c>
      <c r="CR15" s="60">
        <f t="shared" si="7"/>
        <v>7.4571552633048402E+49</v>
      </c>
      <c r="CS15" s="60">
        <f t="shared" si="8"/>
        <v>5.8213153501259003E+50</v>
      </c>
      <c r="CT15" s="66">
        <f t="shared" si="9"/>
        <v>0</v>
      </c>
      <c r="CU15" s="60">
        <f t="shared" si="10"/>
        <v>1.9469342692105498E+51</v>
      </c>
      <c r="CV15" s="66">
        <f t="shared" si="11"/>
        <v>0</v>
      </c>
      <c r="CW15" s="60">
        <f t="shared" si="12"/>
        <v>2.5383733433390199E+48</v>
      </c>
      <c r="CX15" s="66">
        <f t="shared" si="15"/>
        <v>-9.5994423256200934E-6</v>
      </c>
      <c r="CY15" s="66">
        <f t="shared" si="16"/>
        <v>8.8498952496302289E-7</v>
      </c>
      <c r="CZ15" s="60">
        <f t="shared" si="13"/>
        <v>1.9147409764546301E+47</v>
      </c>
    </row>
    <row r="16" spans="1:104" x14ac:dyDescent="0.25">
      <c r="A16" s="90" t="s">
        <v>179</v>
      </c>
      <c r="B16" s="73">
        <v>2098.8616304000002</v>
      </c>
      <c r="C16" s="73">
        <v>0.51261389059999996</v>
      </c>
      <c r="D16" s="73">
        <v>9004.3461528999997</v>
      </c>
      <c r="E16" s="73">
        <v>209.20545401000001</v>
      </c>
      <c r="F16" s="73">
        <v>209.20274257</v>
      </c>
      <c r="G16" s="73">
        <v>9.8246602643000003</v>
      </c>
      <c r="H16" s="73">
        <v>549.18554830000005</v>
      </c>
      <c r="I16" s="69"/>
      <c r="J16" s="69"/>
      <c r="K16" s="73"/>
      <c r="L16" s="69"/>
      <c r="M16" s="73"/>
      <c r="N16" s="69"/>
      <c r="O16" s="73">
        <v>32.708890941999996</v>
      </c>
      <c r="P16" s="73">
        <v>3.3273583479000002</v>
      </c>
      <c r="Q16" s="69"/>
      <c r="R16" s="73"/>
      <c r="S16" s="90" t="s">
        <v>179</v>
      </c>
      <c r="T16" s="73">
        <v>2.4154284193411398E-3</v>
      </c>
      <c r="U16" s="73">
        <v>4.8630538995354002E-3</v>
      </c>
      <c r="V16" s="73">
        <v>32.709052644967102</v>
      </c>
      <c r="W16" s="73">
        <v>1.6692346677085399</v>
      </c>
      <c r="X16" s="73">
        <v>1.66906096978562</v>
      </c>
      <c r="Y16" s="73">
        <v>0.67794513344834595</v>
      </c>
      <c r="Z16" s="73">
        <v>1.15792179792434E-3</v>
      </c>
      <c r="AA16" s="73">
        <v>6.3349596453572996</v>
      </c>
      <c r="AB16" s="73">
        <v>3.32737995976782</v>
      </c>
      <c r="AC16" s="73">
        <v>4312.84954749803</v>
      </c>
      <c r="AD16" s="73">
        <v>0</v>
      </c>
      <c r="AE16" s="73">
        <v>2098.8577203106302</v>
      </c>
      <c r="AF16" s="73">
        <v>35.037904393435298</v>
      </c>
      <c r="AG16" s="73">
        <v>784.10934333134401</v>
      </c>
      <c r="AH16" s="73">
        <v>17.750442867548902</v>
      </c>
      <c r="AI16" s="73">
        <v>1.06663363419368E-2</v>
      </c>
      <c r="AJ16" s="73">
        <v>1.3896172646703699E-3</v>
      </c>
      <c r="AK16" s="73">
        <v>49.2263683661877</v>
      </c>
      <c r="AL16" s="73">
        <v>49.2263683661877</v>
      </c>
      <c r="AM16" s="73">
        <v>0</v>
      </c>
      <c r="AN16" s="73">
        <v>0</v>
      </c>
      <c r="AO16" s="73">
        <v>17.343132141615101</v>
      </c>
      <c r="AP16" s="73">
        <v>1.3660188443536899E-3</v>
      </c>
      <c r="AQ16" s="73">
        <v>4.8893204081929403E-2</v>
      </c>
      <c r="AR16" s="73">
        <v>3.1731195346042999E-3</v>
      </c>
      <c r="AS16" s="73">
        <v>2.87451779452924E-2</v>
      </c>
      <c r="AT16" s="73">
        <v>5.9551899461879397E-4</v>
      </c>
      <c r="AU16" s="73">
        <v>0.51250739716816196</v>
      </c>
      <c r="AV16" s="73">
        <v>0</v>
      </c>
      <c r="AW16" s="73">
        <v>1333.3312736652299</v>
      </c>
      <c r="AX16" s="73">
        <v>8103.9102876480501</v>
      </c>
      <c r="AY16" s="73">
        <v>900.43412664450898</v>
      </c>
      <c r="AZ16" s="73">
        <v>9004.34441429256</v>
      </c>
      <c r="BA16" s="73">
        <v>6.3785066890435804E-5</v>
      </c>
      <c r="BB16" s="73">
        <v>66.954767129122104</v>
      </c>
      <c r="BC16" s="73">
        <v>1.6721886335201701</v>
      </c>
      <c r="BD16" s="73">
        <v>175.186365184235</v>
      </c>
      <c r="BE16" s="73">
        <v>2.2561176531798899</v>
      </c>
      <c r="BF16" s="73">
        <v>5.9118630543935398</v>
      </c>
      <c r="BG16" s="73">
        <v>14.3062236126038</v>
      </c>
      <c r="BH16" s="73">
        <v>3.3423697206192799</v>
      </c>
      <c r="BI16" s="73">
        <v>6.6596702987814097E-3</v>
      </c>
      <c r="BJ16" s="73">
        <v>0.78692394384827902</v>
      </c>
      <c r="BK16" s="73">
        <v>209.220954017982</v>
      </c>
      <c r="BL16" s="73">
        <v>209.21824287968099</v>
      </c>
      <c r="BM16" s="73">
        <v>2.71113830144899E-3</v>
      </c>
      <c r="BN16" s="73">
        <v>0</v>
      </c>
      <c r="BO16" s="73">
        <v>1.5099952049471599E-7</v>
      </c>
      <c r="BP16" s="73">
        <v>6.4417792093123296</v>
      </c>
      <c r="BQ16" s="73">
        <v>0</v>
      </c>
      <c r="BR16" s="73">
        <v>38.383788168895997</v>
      </c>
      <c r="BS16" s="73">
        <v>9.54668813968485</v>
      </c>
      <c r="BT16" s="73">
        <v>5.1188937096623102</v>
      </c>
      <c r="BU16" s="73">
        <v>95.929514101313302</v>
      </c>
      <c r="BV16" s="73">
        <v>169.09598809000701</v>
      </c>
      <c r="BW16" s="73">
        <v>5.2224847357485098</v>
      </c>
      <c r="BX16" s="73">
        <v>20.2927456748072</v>
      </c>
      <c r="BY16" s="73">
        <v>2.7007934875466402E-6</v>
      </c>
      <c r="BZ16" s="73">
        <v>9.8251013233243807</v>
      </c>
      <c r="CA16" s="73">
        <v>3.9059587324184299</v>
      </c>
      <c r="CB16" s="73">
        <v>0</v>
      </c>
      <c r="CC16" s="73">
        <v>1.0284538080215001E-3</v>
      </c>
      <c r="CD16" s="73">
        <v>3.2339309602641202</v>
      </c>
      <c r="CE16" s="73">
        <v>0</v>
      </c>
      <c r="CF16" s="73">
        <v>1.39533617972982</v>
      </c>
      <c r="CG16" s="73">
        <v>549.18571603366502</v>
      </c>
      <c r="CH16" s="73">
        <v>5.6408386421629499</v>
      </c>
      <c r="CI16" s="90"/>
      <c r="CJ16" s="92">
        <f t="shared" si="14"/>
        <v>2.4278331259138155</v>
      </c>
      <c r="CK16" s="66">
        <f t="shared" si="0"/>
        <v>-1.8629571923198726E-6</v>
      </c>
      <c r="CL16" s="66">
        <f t="shared" si="1"/>
        <v>-2.0774589567471057E-4</v>
      </c>
      <c r="CM16" s="66">
        <f t="shared" si="2"/>
        <v>-1.9308536234582754E-7</v>
      </c>
      <c r="CN16" s="66">
        <f t="shared" si="3"/>
        <v>7.4089884775390961E-5</v>
      </c>
      <c r="CO16" s="66">
        <f t="shared" si="4"/>
        <v>7.4092287178316278E-5</v>
      </c>
      <c r="CP16" s="66">
        <f t="shared" si="5"/>
        <v>4.4893056097124306E-5</v>
      </c>
      <c r="CQ16" s="66">
        <f t="shared" si="6"/>
        <v>3.0542257618683039E-7</v>
      </c>
      <c r="CR16" s="60">
        <f t="shared" si="7"/>
        <v>1.6690609697856201E+50</v>
      </c>
      <c r="CS16" s="60">
        <f t="shared" si="8"/>
        <v>6.3349596453572999E+50</v>
      </c>
      <c r="CT16" s="66">
        <f t="shared" si="9"/>
        <v>0</v>
      </c>
      <c r="CU16" s="60">
        <f t="shared" si="10"/>
        <v>4.9226368366187701E+51</v>
      </c>
      <c r="CV16" s="66">
        <f t="shared" si="11"/>
        <v>0</v>
      </c>
      <c r="CW16" s="60">
        <f t="shared" si="12"/>
        <v>2.8745177945292398E+48</v>
      </c>
      <c r="CX16" s="66">
        <f t="shared" si="15"/>
        <v>4.9437007018062827E-6</v>
      </c>
      <c r="CY16" s="66">
        <f t="shared" si="16"/>
        <v>6.4952029688755609E-6</v>
      </c>
      <c r="CZ16" s="60">
        <f t="shared" si="13"/>
        <v>5.9551899461879393E+46</v>
      </c>
    </row>
    <row r="17" spans="1:104" x14ac:dyDescent="0.25">
      <c r="A17" s="90" t="s">
        <v>180</v>
      </c>
      <c r="B17" s="73">
        <v>7896.4286301000002</v>
      </c>
      <c r="C17" s="73">
        <v>5.8331664176000002</v>
      </c>
      <c r="D17" s="73">
        <v>27456.759221</v>
      </c>
      <c r="E17" s="73">
        <v>443.68249056000002</v>
      </c>
      <c r="F17" s="73">
        <v>358.89412358999999</v>
      </c>
      <c r="G17" s="73">
        <v>59.497623081999997</v>
      </c>
      <c r="H17" s="73">
        <v>2832.3250767999998</v>
      </c>
      <c r="I17" s="69"/>
      <c r="J17" s="69"/>
      <c r="K17" s="73"/>
      <c r="L17" s="69"/>
      <c r="M17" s="73"/>
      <c r="N17" s="69"/>
      <c r="O17" s="73">
        <v>74.316688087000003</v>
      </c>
      <c r="P17" s="73">
        <v>15.968618295000001</v>
      </c>
      <c r="Q17" s="69"/>
      <c r="R17" s="73"/>
      <c r="S17" s="90" t="s">
        <v>180</v>
      </c>
      <c r="T17" s="73">
        <v>3.8397507692476997E-2</v>
      </c>
      <c r="U17" s="73">
        <v>7.7319075213986302E-2</v>
      </c>
      <c r="V17" s="73">
        <v>74.316511464852496</v>
      </c>
      <c r="W17" s="73">
        <v>6.61941370882219</v>
      </c>
      <c r="X17" s="73">
        <v>6.6166132729221196</v>
      </c>
      <c r="Y17" s="73">
        <v>2.3494720811480798</v>
      </c>
      <c r="Z17" s="73">
        <v>1.8411641747824298E-2</v>
      </c>
      <c r="AA17" s="73">
        <v>46.488108960892099</v>
      </c>
      <c r="AB17" s="73">
        <v>15.9686805871402</v>
      </c>
      <c r="AC17" s="73">
        <v>15832.366669584801</v>
      </c>
      <c r="AD17" s="73">
        <v>0</v>
      </c>
      <c r="AE17" s="73">
        <v>7896.38082987704</v>
      </c>
      <c r="AF17" s="73">
        <v>120.602826891993</v>
      </c>
      <c r="AG17" s="73">
        <v>2804.6010579113199</v>
      </c>
      <c r="AH17" s="73">
        <v>61.412610427559997</v>
      </c>
      <c r="AI17" s="73">
        <v>1.13790022896325</v>
      </c>
      <c r="AJ17" s="73">
        <v>2.2089955425299099E-2</v>
      </c>
      <c r="AK17" s="73">
        <v>310.405463561766</v>
      </c>
      <c r="AL17" s="73">
        <v>310.405463561766</v>
      </c>
      <c r="AM17" s="73">
        <v>0</v>
      </c>
      <c r="AN17" s="73">
        <v>0</v>
      </c>
      <c r="AO17" s="73">
        <v>59.533193955205697</v>
      </c>
      <c r="AP17" s="73">
        <v>2.5978129815879401E-2</v>
      </c>
      <c r="AQ17" s="73">
        <v>0.79639114838116998</v>
      </c>
      <c r="AR17" s="73">
        <v>5.0441758770261802E-2</v>
      </c>
      <c r="AS17" s="73">
        <v>0.49858451099036999</v>
      </c>
      <c r="AT17" s="73">
        <v>9.4654108868367608E-3</v>
      </c>
      <c r="AU17" s="73">
        <v>5.8324257224270504</v>
      </c>
      <c r="AV17" s="73">
        <v>0</v>
      </c>
      <c r="AW17" s="73">
        <v>5637.2928735483902</v>
      </c>
      <c r="AX17" s="73">
        <v>24710.951075620698</v>
      </c>
      <c r="AY17" s="73">
        <v>2745.6611543058898</v>
      </c>
      <c r="AZ17" s="73">
        <v>27456.612229926599</v>
      </c>
      <c r="BA17" s="73">
        <v>7.2002547782425597E-4</v>
      </c>
      <c r="BB17" s="73">
        <v>234.12660934311</v>
      </c>
      <c r="BC17" s="73">
        <v>2.7234491258728899</v>
      </c>
      <c r="BD17" s="73">
        <v>1101.3238832289401</v>
      </c>
      <c r="BE17" s="73">
        <v>3.6618904890623099</v>
      </c>
      <c r="BF17" s="73">
        <v>9.5467331847969295</v>
      </c>
      <c r="BG17" s="73">
        <v>23.489112536307299</v>
      </c>
      <c r="BH17" s="73">
        <v>5.4175408425514098</v>
      </c>
      <c r="BI17" s="73">
        <v>0.47930780381068799</v>
      </c>
      <c r="BJ17" s="73">
        <v>1.27284338218224</v>
      </c>
      <c r="BK17" s="73">
        <v>443.94367981285001</v>
      </c>
      <c r="BL17" s="73">
        <v>358.90702951660302</v>
      </c>
      <c r="BM17" s="73">
        <v>85.036650296245995</v>
      </c>
      <c r="BN17" s="73">
        <v>1.5507485793966999E-3</v>
      </c>
      <c r="BO17" s="73">
        <v>3.6184361513913802E-4</v>
      </c>
      <c r="BP17" s="73">
        <v>25.651826786708298</v>
      </c>
      <c r="BQ17" s="73">
        <v>1.0435382529472999E-3</v>
      </c>
      <c r="BR17" s="73">
        <v>62.701597180839499</v>
      </c>
      <c r="BS17" s="73">
        <v>15.5049086724317</v>
      </c>
      <c r="BT17" s="73">
        <v>8.3515177793393907</v>
      </c>
      <c r="BU17" s="73">
        <v>156.71077954849301</v>
      </c>
      <c r="BV17" s="73">
        <v>794.23401820553795</v>
      </c>
      <c r="BW17" s="73">
        <v>8.4657865526326095</v>
      </c>
      <c r="BX17" s="73">
        <v>34.909512392290402</v>
      </c>
      <c r="BY17" s="73">
        <v>1.7267108837262599E-2</v>
      </c>
      <c r="BZ17" s="73">
        <v>59.4929823137374</v>
      </c>
      <c r="CA17" s="73">
        <v>63.8733251589383</v>
      </c>
      <c r="CB17" s="73">
        <v>0</v>
      </c>
      <c r="CC17" s="73">
        <v>1.6345196693066999E-2</v>
      </c>
      <c r="CD17" s="73">
        <v>39.303836859174801</v>
      </c>
      <c r="CE17" s="73">
        <v>0</v>
      </c>
      <c r="CF17" s="73">
        <v>27.652781862243501</v>
      </c>
      <c r="CG17" s="73">
        <v>2832.3016827063898</v>
      </c>
      <c r="CH17" s="73">
        <v>26.882360106720999</v>
      </c>
      <c r="CI17" s="90"/>
      <c r="CJ17" s="92">
        <f t="shared" si="14"/>
        <v>1.9903574919186247</v>
      </c>
      <c r="CK17" s="66">
        <f t="shared" si="0"/>
        <v>-6.0533977066505462E-6</v>
      </c>
      <c r="CL17" s="66">
        <f t="shared" si="1"/>
        <v>-1.2697994878304645E-4</v>
      </c>
      <c r="CM17" s="66">
        <f t="shared" si="2"/>
        <v>-5.3535478174303645E-6</v>
      </c>
      <c r="CN17" s="66">
        <f t="shared" si="3"/>
        <v>5.8868505836307471E-4</v>
      </c>
      <c r="CO17" s="66">
        <f t="shared" si="4"/>
        <v>3.5960261689235881E-5</v>
      </c>
      <c r="CP17" s="66">
        <f t="shared" si="5"/>
        <v>-7.7999221182347309E-5</v>
      </c>
      <c r="CQ17" s="66">
        <f t="shared" si="6"/>
        <v>-8.2596781710005933E-6</v>
      </c>
      <c r="CR17" s="60">
        <f t="shared" si="7"/>
        <v>6.6166132729221194E+50</v>
      </c>
      <c r="CS17" s="60">
        <f t="shared" si="8"/>
        <v>4.6488108960892099E+51</v>
      </c>
      <c r="CT17" s="66">
        <f t="shared" si="9"/>
        <v>0</v>
      </c>
      <c r="CU17" s="60">
        <f t="shared" si="10"/>
        <v>3.1040546356176597E+52</v>
      </c>
      <c r="CV17" s="66">
        <f t="shared" si="11"/>
        <v>0</v>
      </c>
      <c r="CW17" s="60">
        <f t="shared" si="12"/>
        <v>4.9858451099036996E+49</v>
      </c>
      <c r="CX17" s="66">
        <f t="shared" si="15"/>
        <v>-2.376614890316589E-6</v>
      </c>
      <c r="CY17" s="66">
        <f t="shared" si="16"/>
        <v>3.9009098375981656E-6</v>
      </c>
      <c r="CZ17" s="60">
        <f t="shared" si="13"/>
        <v>9.4654108868367607E+47</v>
      </c>
    </row>
    <row r="18" spans="1:104" x14ac:dyDescent="0.25">
      <c r="A18" s="90" t="s">
        <v>181</v>
      </c>
      <c r="B18" s="73">
        <v>3588.3400636000001</v>
      </c>
      <c r="C18" s="73">
        <v>5.3640201999999998E-3</v>
      </c>
      <c r="D18" s="73">
        <v>8248.1230962999998</v>
      </c>
      <c r="E18" s="73">
        <v>393.95427902</v>
      </c>
      <c r="F18" s="73">
        <v>390.91901425999998</v>
      </c>
      <c r="G18" s="73">
        <v>148.83897189999999</v>
      </c>
      <c r="H18" s="73">
        <v>1506.7998484</v>
      </c>
      <c r="I18" s="69"/>
      <c r="J18" s="69"/>
      <c r="K18" s="73"/>
      <c r="L18" s="69"/>
      <c r="M18" s="73"/>
      <c r="N18" s="69"/>
      <c r="O18" s="73">
        <v>37.861875863999998</v>
      </c>
      <c r="P18" s="73">
        <v>3.2775551474000002</v>
      </c>
      <c r="Q18" s="69"/>
      <c r="R18" s="73"/>
      <c r="S18" s="90" t="s">
        <v>181</v>
      </c>
      <c r="T18" s="73">
        <v>5.1554477006520501E-2</v>
      </c>
      <c r="U18" s="73">
        <v>9.3620041933343394</v>
      </c>
      <c r="V18" s="73">
        <v>37.861713332493999</v>
      </c>
      <c r="W18" s="73">
        <v>2.8673709158046901</v>
      </c>
      <c r="X18" s="73">
        <v>2.8636381828897899</v>
      </c>
      <c r="Y18" s="73">
        <v>1.1529138619325601</v>
      </c>
      <c r="Z18" s="73">
        <v>2.4720054515782401E-2</v>
      </c>
      <c r="AA18" s="73">
        <v>26.447463225215898</v>
      </c>
      <c r="AB18" s="73">
        <v>3.27756171711138</v>
      </c>
      <c r="AC18" s="73">
        <v>8141.1154428340797</v>
      </c>
      <c r="AD18" s="73">
        <v>0</v>
      </c>
      <c r="AE18" s="73">
        <v>3588.2830282863902</v>
      </c>
      <c r="AF18" s="73">
        <v>66.388530178944507</v>
      </c>
      <c r="AG18" s="73">
        <v>1418.6250243004799</v>
      </c>
      <c r="AH18" s="73">
        <v>28.168123750806199</v>
      </c>
      <c r="AI18" s="73">
        <v>0.37330332932249799</v>
      </c>
      <c r="AJ18" s="73">
        <v>2.9660019636843799E-2</v>
      </c>
      <c r="AK18" s="73">
        <v>131.820247020339</v>
      </c>
      <c r="AL18" s="73">
        <v>131.820247020339</v>
      </c>
      <c r="AM18" s="73">
        <v>0</v>
      </c>
      <c r="AN18" s="73">
        <v>0</v>
      </c>
      <c r="AO18" s="73">
        <v>27.253294787117301</v>
      </c>
      <c r="AP18" s="73">
        <v>2.9675987217331799E-2</v>
      </c>
      <c r="AQ18" s="73">
        <v>3.0359106120969002</v>
      </c>
      <c r="AR18" s="73">
        <v>0.45254068952479198</v>
      </c>
      <c r="AS18" s="73">
        <v>4.7108117959243199</v>
      </c>
      <c r="AT18" s="73">
        <v>1.2709254382996501E-2</v>
      </c>
      <c r="AU18" s="73">
        <v>5.3610495102983198E-3</v>
      </c>
      <c r="AV18" s="73">
        <v>0</v>
      </c>
      <c r="AW18" s="73">
        <v>2935.1351600665798</v>
      </c>
      <c r="AX18" s="73">
        <v>7423.2273898554204</v>
      </c>
      <c r="AY18" s="73">
        <v>824.80283436784998</v>
      </c>
      <c r="AZ18" s="73">
        <v>8248.0302242232701</v>
      </c>
      <c r="BA18" s="73">
        <v>2.10916120836323E-4</v>
      </c>
      <c r="BB18" s="73">
        <v>108.604222314681</v>
      </c>
      <c r="BC18" s="73">
        <v>3.1402769972111599</v>
      </c>
      <c r="BD18" s="73">
        <v>594.43184802793701</v>
      </c>
      <c r="BE18" s="73">
        <v>4.2310590916295796</v>
      </c>
      <c r="BF18" s="73">
        <v>11.044753623290701</v>
      </c>
      <c r="BG18" s="73">
        <v>26.768877144518399</v>
      </c>
      <c r="BH18" s="73">
        <v>6.2487518135992</v>
      </c>
      <c r="BI18" s="73">
        <v>5.8259743051306701E-5</v>
      </c>
      <c r="BJ18" s="73">
        <v>1.4713331208242999</v>
      </c>
      <c r="BK18" s="73">
        <v>393.97049495856601</v>
      </c>
      <c r="BL18" s="73">
        <v>390.93530686308401</v>
      </c>
      <c r="BM18" s="73">
        <v>3.0351880954821699</v>
      </c>
      <c r="BN18" s="73">
        <v>3.3424174782431299E-4</v>
      </c>
      <c r="BO18" s="73">
        <v>7.3976413300484505E-5</v>
      </c>
      <c r="BP18" s="73">
        <v>11.773622467908901</v>
      </c>
      <c r="BQ18" s="73">
        <v>1.9743944178971201E-4</v>
      </c>
      <c r="BR18" s="73">
        <v>71.749971914107903</v>
      </c>
      <c r="BS18" s="73">
        <v>17.8563411399549</v>
      </c>
      <c r="BT18" s="73">
        <v>9.5677145630714602</v>
      </c>
      <c r="BU18" s="73">
        <v>179.31920656800901</v>
      </c>
      <c r="BV18" s="73">
        <v>438.71835842241398</v>
      </c>
      <c r="BW18" s="73">
        <v>9.7739293857923109</v>
      </c>
      <c r="BX18" s="73">
        <v>37.903840467545102</v>
      </c>
      <c r="BY18" s="73">
        <v>8.4964648274201193E-2</v>
      </c>
      <c r="BZ18" s="73">
        <v>148.834469833393</v>
      </c>
      <c r="CA18" s="73">
        <v>25.027183931623501</v>
      </c>
      <c r="CB18" s="73">
        <v>0</v>
      </c>
      <c r="CC18" s="73">
        <v>2.19485515634298E-2</v>
      </c>
      <c r="CD18" s="73">
        <v>37.0698219358543</v>
      </c>
      <c r="CE18" s="73">
        <v>0</v>
      </c>
      <c r="CF18" s="73">
        <v>15.736191716051099</v>
      </c>
      <c r="CG18" s="73">
        <v>1506.783942003</v>
      </c>
      <c r="CH18" s="73">
        <v>17.015226398251901</v>
      </c>
      <c r="CI18" s="90"/>
      <c r="CJ18" s="92">
        <f t="shared" si="14"/>
        <v>1.9479469340274771</v>
      </c>
      <c r="CK18" s="66">
        <f t="shared" si="0"/>
        <v>-1.5894623307451454E-5</v>
      </c>
      <c r="CL18" s="66">
        <f t="shared" si="1"/>
        <v>-5.5381776930669003E-4</v>
      </c>
      <c r="CM18" s="66">
        <f t="shared" si="2"/>
        <v>-1.1259783061597624E-5</v>
      </c>
      <c r="CN18" s="66">
        <f t="shared" si="3"/>
        <v>4.1161981045985484E-5</v>
      </c>
      <c r="CO18" s="66">
        <f t="shared" si="4"/>
        <v>4.1677694073967863E-5</v>
      </c>
      <c r="CP18" s="66">
        <f t="shared" si="5"/>
        <v>-3.024790180634686E-5</v>
      </c>
      <c r="CQ18" s="66">
        <f t="shared" si="6"/>
        <v>-1.0556410008184497E-5</v>
      </c>
      <c r="CR18" s="60">
        <f t="shared" si="7"/>
        <v>2.86363818288979E+50</v>
      </c>
      <c r="CS18" s="60">
        <f t="shared" si="8"/>
        <v>2.6447463225215898E+51</v>
      </c>
      <c r="CT18" s="66">
        <f t="shared" si="9"/>
        <v>0</v>
      </c>
      <c r="CU18" s="60">
        <f t="shared" si="10"/>
        <v>1.31820247020339E+52</v>
      </c>
      <c r="CV18" s="66">
        <f t="shared" si="11"/>
        <v>0</v>
      </c>
      <c r="CW18" s="60">
        <f t="shared" si="12"/>
        <v>4.7108117959243194E+50</v>
      </c>
      <c r="CX18" s="66">
        <f t="shared" si="15"/>
        <v>-4.2927483726233257E-6</v>
      </c>
      <c r="CY18" s="66">
        <f t="shared" si="16"/>
        <v>2.0044548708850275E-6</v>
      </c>
      <c r="CZ18" s="60">
        <f t="shared" si="13"/>
        <v>1.2709254382996501E+48</v>
      </c>
    </row>
    <row r="19" spans="1:104" x14ac:dyDescent="0.25">
      <c r="A19" s="90" t="s">
        <v>182</v>
      </c>
      <c r="B19" s="73">
        <v>16073.203995</v>
      </c>
      <c r="C19" s="73">
        <v>35.127081150000002</v>
      </c>
      <c r="D19" s="73">
        <v>26247.110785000001</v>
      </c>
      <c r="E19" s="73">
        <v>1468.8403364000001</v>
      </c>
      <c r="F19" s="73">
        <v>1444.5272932</v>
      </c>
      <c r="G19" s="73">
        <v>1287.0777278</v>
      </c>
      <c r="H19" s="73">
        <v>11323.63654</v>
      </c>
      <c r="I19" s="69"/>
      <c r="J19" s="69"/>
      <c r="K19" s="73"/>
      <c r="L19" s="69"/>
      <c r="M19" s="73">
        <v>1.0526837000000001E-6</v>
      </c>
      <c r="N19" s="69"/>
      <c r="O19" s="73">
        <v>64.091598915000006</v>
      </c>
      <c r="P19" s="73">
        <v>7.2694398236</v>
      </c>
      <c r="Q19" s="69"/>
      <c r="R19" s="73"/>
      <c r="S19" s="90" t="s">
        <v>182</v>
      </c>
      <c r="T19" s="73">
        <v>0.315317714997156</v>
      </c>
      <c r="U19" s="73">
        <v>310.24730900507097</v>
      </c>
      <c r="V19" s="73">
        <v>64.090895458356002</v>
      </c>
      <c r="W19" s="73">
        <v>25.897928565589702</v>
      </c>
      <c r="X19" s="73">
        <v>25.877339923041699</v>
      </c>
      <c r="Y19" s="73">
        <v>4.6216345039908102</v>
      </c>
      <c r="Z19" s="73">
        <v>0.13602100338689099</v>
      </c>
      <c r="AA19" s="73">
        <v>160.000883572904</v>
      </c>
      <c r="AB19" s="73">
        <v>7.2694080928638298</v>
      </c>
      <c r="AC19" s="73">
        <v>32715.300927148299</v>
      </c>
      <c r="AD19" s="73">
        <v>0</v>
      </c>
      <c r="AE19" s="73">
        <v>16067.0641671544</v>
      </c>
      <c r="AF19" s="73">
        <v>223.480787587332</v>
      </c>
      <c r="AG19" s="73">
        <v>5611.9079599141296</v>
      </c>
      <c r="AH19" s="73">
        <v>129.97039040814499</v>
      </c>
      <c r="AI19" s="73">
        <v>10.1861101623919</v>
      </c>
      <c r="AJ19" s="73">
        <v>0.213674996538223</v>
      </c>
      <c r="AK19" s="73">
        <v>644.63333997783604</v>
      </c>
      <c r="AL19" s="73">
        <v>644.63333997783604</v>
      </c>
      <c r="AM19" s="73">
        <v>1.0526793366292399E-6</v>
      </c>
      <c r="AN19" s="73">
        <v>0</v>
      </c>
      <c r="AO19" s="73">
        <v>163.32949603555801</v>
      </c>
      <c r="AP19" s="73">
        <v>0.38587842282923401</v>
      </c>
      <c r="AQ19" s="73">
        <v>84.280249268155998</v>
      </c>
      <c r="AR19" s="73">
        <v>13.373454216928801</v>
      </c>
      <c r="AS19" s="73">
        <v>157.577053507871</v>
      </c>
      <c r="AT19" s="73">
        <v>7.2034529974649E-2</v>
      </c>
      <c r="AU19" s="73">
        <v>35.127364870450599</v>
      </c>
      <c r="AV19" s="73">
        <v>0</v>
      </c>
      <c r="AW19" s="73">
        <v>17248.642271311801</v>
      </c>
      <c r="AX19" s="73">
        <v>23617.069441178999</v>
      </c>
      <c r="AY19" s="73">
        <v>2624.1189494843902</v>
      </c>
      <c r="AZ19" s="73">
        <v>26241.188390663399</v>
      </c>
      <c r="BA19" s="73">
        <v>1.9907772520471701E-2</v>
      </c>
      <c r="BB19" s="73">
        <v>416.73198983650502</v>
      </c>
      <c r="BC19" s="73">
        <v>14.431719400949101</v>
      </c>
      <c r="BD19" s="73">
        <v>5339.3320467305903</v>
      </c>
      <c r="BE19" s="73">
        <v>17.614395247386099</v>
      </c>
      <c r="BF19" s="73">
        <v>34.639602678615603</v>
      </c>
      <c r="BG19" s="73">
        <v>94.136854300941707</v>
      </c>
      <c r="BH19" s="73">
        <v>20.1608497489486</v>
      </c>
      <c r="BI19" s="73">
        <v>4.1210235426621997</v>
      </c>
      <c r="BJ19" s="73">
        <v>4.93138963270997</v>
      </c>
      <c r="BK19" s="73">
        <v>1470.24534119398</v>
      </c>
      <c r="BL19" s="73">
        <v>1444.3304861531101</v>
      </c>
      <c r="BM19" s="73">
        <v>25.914855040868201</v>
      </c>
      <c r="BN19" s="73">
        <v>4.5457043528056497E-2</v>
      </c>
      <c r="BO19" s="73">
        <v>1.0774093906755501E-2</v>
      </c>
      <c r="BP19" s="73">
        <v>128.18676232135601</v>
      </c>
      <c r="BQ19" s="73">
        <v>3.0097378925742799E-2</v>
      </c>
      <c r="BR19" s="73">
        <v>237.708378083301</v>
      </c>
      <c r="BS19" s="73">
        <v>58.447263678301503</v>
      </c>
      <c r="BT19" s="73">
        <v>30.856925792423699</v>
      </c>
      <c r="BU19" s="73">
        <v>594.51997330753898</v>
      </c>
      <c r="BV19" s="73">
        <v>2521.1464244140502</v>
      </c>
      <c r="BW19" s="73">
        <v>35.773333314042802</v>
      </c>
      <c r="BX19" s="73">
        <v>142.028067276244</v>
      </c>
      <c r="BY19" s="73">
        <v>26.6876193113334</v>
      </c>
      <c r="BZ19" s="73">
        <v>1286.9629820422499</v>
      </c>
      <c r="CA19" s="73">
        <v>353.95263580950302</v>
      </c>
      <c r="CB19" s="73">
        <v>2.4268094159404999E-4</v>
      </c>
      <c r="CC19" s="73">
        <v>0.19458872329972501</v>
      </c>
      <c r="CD19" s="73">
        <v>791.54754629884496</v>
      </c>
      <c r="CE19" s="73">
        <v>0</v>
      </c>
      <c r="CF19" s="73">
        <v>266.80152371711102</v>
      </c>
      <c r="CG19" s="73">
        <v>11323.027529114701</v>
      </c>
      <c r="CH19" s="73">
        <v>285.11795067599297</v>
      </c>
      <c r="CI19" s="90"/>
      <c r="CJ19" s="92">
        <f t="shared" si="14"/>
        <v>1.5233242369993953</v>
      </c>
      <c r="CK19" s="66">
        <f t="shared" si="0"/>
        <v>-3.819915337047857E-4</v>
      </c>
      <c r="CL19" s="66">
        <f t="shared" si="1"/>
        <v>8.0769719916380628E-6</v>
      </c>
      <c r="CM19" s="66">
        <f t="shared" si="2"/>
        <v>-2.2563985747284709E-4</v>
      </c>
      <c r="CN19" s="66">
        <f t="shared" si="3"/>
        <v>9.5654017605719776E-4</v>
      </c>
      <c r="CO19" s="66">
        <f t="shared" si="4"/>
        <v>-1.3624321798307167E-4</v>
      </c>
      <c r="CP19" s="66">
        <f t="shared" si="5"/>
        <v>-8.9152158623922011E-5</v>
      </c>
      <c r="CQ19" s="66">
        <f t="shared" si="6"/>
        <v>-5.3782270664317037E-5</v>
      </c>
      <c r="CR19" s="60">
        <f t="shared" si="7"/>
        <v>2.58773399230417E+51</v>
      </c>
      <c r="CS19" s="60">
        <f t="shared" si="8"/>
        <v>1.60000883572904E+52</v>
      </c>
      <c r="CT19" s="66">
        <f t="shared" si="9"/>
        <v>0</v>
      </c>
      <c r="CU19" s="60">
        <f t="shared" si="10"/>
        <v>6.4463333997783608E+52</v>
      </c>
      <c r="CV19" s="66">
        <f t="shared" si="11"/>
        <v>-4.1449969826036681E-6</v>
      </c>
      <c r="CW19" s="60">
        <f t="shared" si="12"/>
        <v>1.57577053507871E+52</v>
      </c>
      <c r="CX19" s="66">
        <f t="shared" si="15"/>
        <v>-1.0975801133265634E-5</v>
      </c>
      <c r="CY19" s="66">
        <f t="shared" si="16"/>
        <v>-4.3649492863424831E-6</v>
      </c>
      <c r="CZ19" s="60">
        <f t="shared" si="13"/>
        <v>7.2034529974649001E+48</v>
      </c>
    </row>
    <row r="20" spans="1:104" x14ac:dyDescent="0.25">
      <c r="A20" s="90" t="s">
        <v>183</v>
      </c>
      <c r="B20" s="73">
        <v>58.298994538000002</v>
      </c>
      <c r="C20" s="73"/>
      <c r="D20" s="73">
        <v>24.830269587</v>
      </c>
      <c r="E20" s="73">
        <v>1.4311896311000001</v>
      </c>
      <c r="F20" s="73">
        <v>1.4311896311000001</v>
      </c>
      <c r="G20" s="73">
        <v>1.2930659631000001</v>
      </c>
      <c r="H20" s="73">
        <v>52.865875738</v>
      </c>
      <c r="I20" s="69"/>
      <c r="J20" s="69"/>
      <c r="K20" s="73"/>
      <c r="L20" s="69"/>
      <c r="M20" s="73"/>
      <c r="N20" s="69"/>
      <c r="O20" s="73">
        <v>7.3540633300000005E-2</v>
      </c>
      <c r="P20" s="73"/>
      <c r="Q20" s="69"/>
      <c r="R20" s="73"/>
      <c r="S20" s="90" t="s">
        <v>183</v>
      </c>
      <c r="T20" s="73">
        <v>0</v>
      </c>
      <c r="U20" s="73">
        <v>0</v>
      </c>
      <c r="V20" s="73">
        <v>7.35467895199967E-2</v>
      </c>
      <c r="W20" s="73">
        <v>1.01359223650033E-3</v>
      </c>
      <c r="X20" s="73">
        <v>1.01359223650033E-3</v>
      </c>
      <c r="Y20" s="73">
        <v>4.0853128601663199E-4</v>
      </c>
      <c r="Z20" s="73">
        <v>0</v>
      </c>
      <c r="AA20" s="73">
        <v>9.5301329730319698E-2</v>
      </c>
      <c r="AB20" s="73">
        <v>0</v>
      </c>
      <c r="AC20" s="73">
        <v>29.0469624093211</v>
      </c>
      <c r="AD20" s="73">
        <v>0</v>
      </c>
      <c r="AE20" s="73">
        <v>58.300033091375902</v>
      </c>
      <c r="AF20" s="73">
        <v>2.12864763800658E-2</v>
      </c>
      <c r="AG20" s="73">
        <v>4.9473408013690596</v>
      </c>
      <c r="AH20" s="73">
        <v>1.08119965251409E-2</v>
      </c>
      <c r="AI20" s="73">
        <v>0</v>
      </c>
      <c r="AJ20" s="73">
        <v>0</v>
      </c>
      <c r="AK20" s="73">
        <v>1.85261214351758</v>
      </c>
      <c r="AL20" s="73">
        <v>1.85261214351758</v>
      </c>
      <c r="AM20" s="73">
        <v>0</v>
      </c>
      <c r="AN20" s="73">
        <v>0</v>
      </c>
      <c r="AO20" s="73">
        <v>1.0547729355203201E-2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57.825134344152502</v>
      </c>
      <c r="AX20" s="73">
        <v>22.3488313453154</v>
      </c>
      <c r="AY20" s="73">
        <v>2.4831851445956499</v>
      </c>
      <c r="AZ20" s="73">
        <v>24.832016489911101</v>
      </c>
      <c r="BA20" s="73">
        <v>0</v>
      </c>
      <c r="BB20" s="73">
        <v>9.1438708642669606E-2</v>
      </c>
      <c r="BC20" s="73">
        <v>1.14571101814955E-2</v>
      </c>
      <c r="BD20" s="73">
        <v>41.130486958117501</v>
      </c>
      <c r="BE20" s="73">
        <v>1.54578109205949E-2</v>
      </c>
      <c r="BF20" s="73">
        <v>4.0505045497886201E-2</v>
      </c>
      <c r="BG20" s="73">
        <v>9.7899755066496702E-2</v>
      </c>
      <c r="BH20" s="73">
        <v>2.2900320882730699E-2</v>
      </c>
      <c r="BI20" s="73">
        <v>0</v>
      </c>
      <c r="BJ20" s="73">
        <v>5.3915979651338796E-3</v>
      </c>
      <c r="BK20" s="73">
        <v>1.4313761420217399</v>
      </c>
      <c r="BL20" s="73">
        <v>1.4313761420217399</v>
      </c>
      <c r="BM20" s="73">
        <v>0</v>
      </c>
      <c r="BN20" s="73">
        <v>0</v>
      </c>
      <c r="BO20" s="73">
        <v>0</v>
      </c>
      <c r="BP20" s="73">
        <v>4.2652142947689799E-2</v>
      </c>
      <c r="BQ20" s="73">
        <v>0</v>
      </c>
      <c r="BR20" s="73">
        <v>0.26292430209935003</v>
      </c>
      <c r="BS20" s="73">
        <v>6.5409103325120801E-2</v>
      </c>
      <c r="BT20" s="73">
        <v>3.5066276228112397E-2</v>
      </c>
      <c r="BU20" s="73">
        <v>0.65709602782232901</v>
      </c>
      <c r="BV20" s="73">
        <v>8.9843505624100892</v>
      </c>
      <c r="BW20" s="73">
        <v>3.57818095537294E-2</v>
      </c>
      <c r="BX20" s="73">
        <v>0.138834839531077</v>
      </c>
      <c r="BY20" s="73">
        <v>0</v>
      </c>
      <c r="BZ20" s="73">
        <v>1.29307939791773</v>
      </c>
      <c r="CA20" s="73">
        <v>1.3615489410338699</v>
      </c>
      <c r="CB20" s="73">
        <v>0</v>
      </c>
      <c r="CC20" s="73">
        <v>0</v>
      </c>
      <c r="CD20" s="73">
        <v>0.428258441678599</v>
      </c>
      <c r="CE20" s="73">
        <v>0</v>
      </c>
      <c r="CF20" s="73">
        <v>0.14966330866581701</v>
      </c>
      <c r="CG20" s="73">
        <v>52.877697051869298</v>
      </c>
      <c r="CH20" s="73">
        <v>0.11914472844127701</v>
      </c>
      <c r="CI20" s="90"/>
      <c r="CJ20" s="92">
        <f t="shared" si="14"/>
        <v>1.0935637814829591</v>
      </c>
      <c r="CK20" s="66">
        <f t="shared" si="0"/>
        <v>1.7814258790042363E-5</v>
      </c>
      <c r="CL20" s="66">
        <f t="shared" si="1"/>
        <v>0</v>
      </c>
      <c r="CM20" s="66">
        <f t="shared" si="2"/>
        <v>7.0353763376610441E-5</v>
      </c>
      <c r="CN20" s="66">
        <f t="shared" si="3"/>
        <v>1.3031880450145065E-4</v>
      </c>
      <c r="CO20" s="66">
        <f t="shared" si="4"/>
        <v>1.3031880450145065E-4</v>
      </c>
      <c r="CP20" s="66">
        <f t="shared" si="5"/>
        <v>1.0389893565564117E-5</v>
      </c>
      <c r="CQ20" s="66">
        <f t="shared" si="6"/>
        <v>2.236095345868035E-4</v>
      </c>
      <c r="CR20" s="60">
        <f t="shared" si="7"/>
        <v>1.0135922365003299E+47</v>
      </c>
      <c r="CS20" s="60">
        <f t="shared" si="8"/>
        <v>9.5301329730319702E+48</v>
      </c>
      <c r="CT20" s="66">
        <f t="shared" si="9"/>
        <v>0</v>
      </c>
      <c r="CU20" s="60">
        <f t="shared" si="10"/>
        <v>1.8526121435175799E+50</v>
      </c>
      <c r="CV20" s="66">
        <f t="shared" si="11"/>
        <v>0</v>
      </c>
      <c r="CW20" s="60">
        <f t="shared" si="12"/>
        <v>0</v>
      </c>
      <c r="CX20" s="66">
        <f t="shared" si="15"/>
        <v>8.3711816453648747E-5</v>
      </c>
      <c r="CY20" s="66">
        <f t="shared" si="16"/>
        <v>0</v>
      </c>
      <c r="CZ20" s="60">
        <f t="shared" si="13"/>
        <v>0</v>
      </c>
    </row>
    <row r="21" spans="1:104" x14ac:dyDescent="0.25">
      <c r="A21" s="90" t="s">
        <v>184</v>
      </c>
      <c r="B21" s="73">
        <v>75.287227512000001</v>
      </c>
      <c r="C21" s="73"/>
      <c r="D21" s="73">
        <v>244.85187525000001</v>
      </c>
      <c r="E21" s="73">
        <v>37.104199686999998</v>
      </c>
      <c r="F21" s="73">
        <v>20.280118050999999</v>
      </c>
      <c r="G21" s="73">
        <v>0.99047244339999996</v>
      </c>
      <c r="H21" s="73">
        <v>45.642819844000002</v>
      </c>
      <c r="I21" s="69"/>
      <c r="J21" s="69"/>
      <c r="K21" s="73"/>
      <c r="L21" s="69"/>
      <c r="M21" s="73"/>
      <c r="N21" s="69"/>
      <c r="O21" s="73">
        <v>1.5805821659999999</v>
      </c>
      <c r="P21" s="73">
        <v>0.16894814180000001</v>
      </c>
      <c r="Q21" s="69"/>
      <c r="R21" s="73"/>
      <c r="S21" s="90" t="s">
        <v>184</v>
      </c>
      <c r="T21" s="73">
        <v>1.11167211737408E-4</v>
      </c>
      <c r="U21" s="73">
        <v>2.2383928356950301E-4</v>
      </c>
      <c r="V21" s="73">
        <v>1.58056569686296</v>
      </c>
      <c r="W21" s="73">
        <v>8.5621569056190797E-2</v>
      </c>
      <c r="X21" s="73">
        <v>8.5613415888380506E-2</v>
      </c>
      <c r="Y21" s="73">
        <v>3.4705184804659499E-2</v>
      </c>
      <c r="Z21" s="73">
        <v>5.3294549780915497E-5</v>
      </c>
      <c r="AA21" s="73">
        <v>1.7050794525284401</v>
      </c>
      <c r="AB21" s="73">
        <v>0.168947188393475</v>
      </c>
      <c r="AC21" s="73">
        <v>246.63986421100401</v>
      </c>
      <c r="AD21" s="73">
        <v>0</v>
      </c>
      <c r="AE21" s="73">
        <v>75.265772251525206</v>
      </c>
      <c r="AF21" s="73">
        <v>1.8491419156760101</v>
      </c>
      <c r="AG21" s="73">
        <v>39.9372099016703</v>
      </c>
      <c r="AH21" s="73">
        <v>0.93305748680904399</v>
      </c>
      <c r="AI21" s="73">
        <v>2.0703954564945201E-4</v>
      </c>
      <c r="AJ21" s="73">
        <v>6.3960689109718497E-5</v>
      </c>
      <c r="AK21" s="73">
        <v>8.7416121001874991</v>
      </c>
      <c r="AL21" s="73">
        <v>8.7416121001874991</v>
      </c>
      <c r="AM21" s="73">
        <v>0</v>
      </c>
      <c r="AN21" s="73">
        <v>0</v>
      </c>
      <c r="AO21" s="73">
        <v>0.90318914727878197</v>
      </c>
      <c r="AP21" s="73">
        <v>6.0897094319239698E-5</v>
      </c>
      <c r="AQ21" s="73">
        <v>1.70562991573933E-3</v>
      </c>
      <c r="AR21" s="73">
        <v>1.4598784922590201E-4</v>
      </c>
      <c r="AS21" s="73">
        <v>2.28444305847208E-4</v>
      </c>
      <c r="AT21" s="73">
        <v>2.7403537702342699E-5</v>
      </c>
      <c r="AU21" s="73">
        <v>0</v>
      </c>
      <c r="AV21" s="73">
        <v>0</v>
      </c>
      <c r="AW21" s="73">
        <v>85.529033328373202</v>
      </c>
      <c r="AX21" s="73">
        <v>220.201721875912</v>
      </c>
      <c r="AY21" s="73">
        <v>24.466816243654801</v>
      </c>
      <c r="AZ21" s="73">
        <v>244.66853811956699</v>
      </c>
      <c r="BA21" s="73">
        <v>4.5429125095762999E-7</v>
      </c>
      <c r="BB21" s="73">
        <v>3.4713037690052002</v>
      </c>
      <c r="BC21" s="73">
        <v>0.35140329161086098</v>
      </c>
      <c r="BD21" s="73">
        <v>16.979061213908899</v>
      </c>
      <c r="BE21" s="73">
        <v>0.396328197445945</v>
      </c>
      <c r="BF21" s="73">
        <v>0.404613924392489</v>
      </c>
      <c r="BG21" s="73">
        <v>0.984994324200686</v>
      </c>
      <c r="BH21" s="73">
        <v>0.22296390923571199</v>
      </c>
      <c r="BI21" s="73">
        <v>0</v>
      </c>
      <c r="BJ21" s="73">
        <v>7.1029926641203195E-2</v>
      </c>
      <c r="BK21" s="73">
        <v>37.129221642663801</v>
      </c>
      <c r="BL21" s="73">
        <v>20.275563842986799</v>
      </c>
      <c r="BM21" s="73">
        <v>16.853657799676899</v>
      </c>
      <c r="BN21" s="73">
        <v>0</v>
      </c>
      <c r="BO21" s="73">
        <v>0</v>
      </c>
      <c r="BP21" s="73">
        <v>2.5590411988734401</v>
      </c>
      <c r="BQ21" s="73">
        <v>0</v>
      </c>
      <c r="BR21" s="73">
        <v>3.0655342295121599</v>
      </c>
      <c r="BS21" s="73">
        <v>0.62748722476672503</v>
      </c>
      <c r="BT21" s="73">
        <v>0.33640275136824199</v>
      </c>
      <c r="BU21" s="73">
        <v>7.6624161885392699</v>
      </c>
      <c r="BV21" s="73">
        <v>9.69899295013564</v>
      </c>
      <c r="BW21" s="73">
        <v>0.59261413052464396</v>
      </c>
      <c r="BX21" s="73">
        <v>1.3318801225769801</v>
      </c>
      <c r="BY21" s="73">
        <v>1.6688544232984399</v>
      </c>
      <c r="BZ21" s="73">
        <v>0.98862915061426404</v>
      </c>
      <c r="CA21" s="73">
        <v>0.16721338679285599</v>
      </c>
      <c r="CB21" s="73">
        <v>0</v>
      </c>
      <c r="CC21" s="73">
        <v>4.73199473679572E-5</v>
      </c>
      <c r="CD21" s="73">
        <v>0.84694293685428901</v>
      </c>
      <c r="CE21" s="73">
        <v>0</v>
      </c>
      <c r="CF21" s="73">
        <v>5.4981026570677501E-2</v>
      </c>
      <c r="CG21" s="73">
        <v>45.590030633222497</v>
      </c>
      <c r="CH21" s="73">
        <v>0.28885239578746202</v>
      </c>
      <c r="CI21" s="90"/>
      <c r="CJ21" s="92">
        <f t="shared" si="14"/>
        <v>1.8760468492874018</v>
      </c>
      <c r="CK21" s="66">
        <f t="shared" si="0"/>
        <v>-2.8497875647466662E-4</v>
      </c>
      <c r="CL21" s="66">
        <f t="shared" si="1"/>
        <v>0</v>
      </c>
      <c r="CM21" s="66">
        <f t="shared" si="2"/>
        <v>-7.4876751605771957E-4</v>
      </c>
      <c r="CN21" s="66">
        <f t="shared" si="3"/>
        <v>6.7436990623381517E-4</v>
      </c>
      <c r="CO21" s="66">
        <f t="shared" si="4"/>
        <v>-2.2456516287268862E-4</v>
      </c>
      <c r="CP21" s="66">
        <f t="shared" si="5"/>
        <v>-1.8610237952793884E-3</v>
      </c>
      <c r="CQ21" s="66">
        <f t="shared" si="6"/>
        <v>-1.1565720732840297E-3</v>
      </c>
      <c r="CR21" s="60">
        <f t="shared" si="7"/>
        <v>8.56134158883805E+48</v>
      </c>
      <c r="CS21" s="60">
        <f t="shared" si="8"/>
        <v>1.7050794525284401E+50</v>
      </c>
      <c r="CT21" s="66">
        <f t="shared" si="9"/>
        <v>0</v>
      </c>
      <c r="CU21" s="60">
        <f t="shared" si="10"/>
        <v>8.7416121001874996E+50</v>
      </c>
      <c r="CV21" s="66">
        <f t="shared" si="11"/>
        <v>0</v>
      </c>
      <c r="CW21" s="60">
        <f t="shared" si="12"/>
        <v>2.2844430584720802E+46</v>
      </c>
      <c r="CX21" s="66">
        <f t="shared" si="15"/>
        <v>-1.0419665231056634E-5</v>
      </c>
      <c r="CY21" s="66">
        <f t="shared" si="16"/>
        <v>-5.6431903591737763E-6</v>
      </c>
      <c r="CZ21" s="60">
        <f t="shared" si="13"/>
        <v>2.7403537702342699E+45</v>
      </c>
    </row>
    <row r="22" spans="1:104" x14ac:dyDescent="0.25">
      <c r="A22" s="90" t="s">
        <v>313</v>
      </c>
      <c r="B22" s="73">
        <v>83.952597100000006</v>
      </c>
      <c r="C22" s="73">
        <v>0.8268718893</v>
      </c>
      <c r="D22" s="73">
        <v>216.28450859</v>
      </c>
      <c r="E22" s="73">
        <v>16.120382315000001</v>
      </c>
      <c r="F22" s="73">
        <v>16.030257023000001</v>
      </c>
      <c r="G22" s="73">
        <v>3.0970282532</v>
      </c>
      <c r="H22" s="73">
        <v>43.327718726000001</v>
      </c>
      <c r="I22" s="69"/>
      <c r="J22" s="69"/>
      <c r="K22" s="73"/>
      <c r="L22" s="69"/>
      <c r="M22" s="73"/>
      <c r="N22" s="69"/>
      <c r="O22" s="73">
        <v>1.3134553699999999E-2</v>
      </c>
      <c r="P22" s="73">
        <v>6.9012399999999997E-5</v>
      </c>
      <c r="Q22" s="69"/>
      <c r="R22" s="73"/>
      <c r="S22" s="90" t="s">
        <v>313</v>
      </c>
      <c r="T22" s="73">
        <v>0</v>
      </c>
      <c r="U22" s="73">
        <v>1.93832808568814E-3</v>
      </c>
      <c r="V22" s="73">
        <v>1.3133942125383701E-2</v>
      </c>
      <c r="W22" s="73">
        <v>0.181765093719296</v>
      </c>
      <c r="X22" s="73">
        <v>0.181765093719296</v>
      </c>
      <c r="Y22" s="73">
        <v>4.6606681042700999E-2</v>
      </c>
      <c r="Z22" s="73">
        <v>0</v>
      </c>
      <c r="AA22" s="73">
        <v>0.59594877938617097</v>
      </c>
      <c r="AB22" s="73">
        <v>6.9010224282809194E-5</v>
      </c>
      <c r="AC22" s="73">
        <v>311.564772608689</v>
      </c>
      <c r="AD22" s="73">
        <v>0</v>
      </c>
      <c r="AE22" s="73">
        <v>83.946603870214105</v>
      </c>
      <c r="AF22" s="73">
        <v>2.4960133076797502</v>
      </c>
      <c r="AG22" s="73">
        <v>54.699900515168601</v>
      </c>
      <c r="AH22" s="73">
        <v>1.36805338961332</v>
      </c>
      <c r="AI22" s="73">
        <v>0</v>
      </c>
      <c r="AJ22" s="73">
        <v>0</v>
      </c>
      <c r="AK22" s="73">
        <v>7.4199015023174004</v>
      </c>
      <c r="AL22" s="73">
        <v>7.4199015023174004</v>
      </c>
      <c r="AM22" s="73">
        <v>0</v>
      </c>
      <c r="AN22" s="73">
        <v>0</v>
      </c>
      <c r="AO22" s="73">
        <v>1.2026393058342499</v>
      </c>
      <c r="AP22" s="73">
        <v>0</v>
      </c>
      <c r="AQ22" s="73">
        <v>7.0839887766001796E-4</v>
      </c>
      <c r="AR22" s="73">
        <v>7.5602921124137299E-4</v>
      </c>
      <c r="AS22" s="73">
        <v>4.3084699217910104E-3</v>
      </c>
      <c r="AT22" s="73">
        <v>0</v>
      </c>
      <c r="AU22" s="73">
        <v>0.82680428391121796</v>
      </c>
      <c r="AV22" s="73">
        <v>0</v>
      </c>
      <c r="AW22" s="73">
        <v>98.029723698032896</v>
      </c>
      <c r="AX22" s="73">
        <v>194.63840919702099</v>
      </c>
      <c r="AY22" s="73">
        <v>21.6264950062005</v>
      </c>
      <c r="AZ22" s="73">
        <v>216.26490420322199</v>
      </c>
      <c r="BA22" s="73">
        <v>0</v>
      </c>
      <c r="BB22" s="73">
        <v>4.6454972495772697</v>
      </c>
      <c r="BC22" s="73">
        <v>0.128196398937372</v>
      </c>
      <c r="BD22" s="73">
        <v>12.631744295848099</v>
      </c>
      <c r="BE22" s="73">
        <v>0.17296550404823599</v>
      </c>
      <c r="BF22" s="73">
        <v>0.45317472418525301</v>
      </c>
      <c r="BG22" s="73">
        <v>1.1070427534626299</v>
      </c>
      <c r="BH22" s="73">
        <v>0.25621549240783198</v>
      </c>
      <c r="BI22" s="73">
        <v>0</v>
      </c>
      <c r="BJ22" s="73">
        <v>6.0323162982192001E-2</v>
      </c>
      <c r="BK22" s="73">
        <v>16.120011956831</v>
      </c>
      <c r="BL22" s="73">
        <v>16.029884595818601</v>
      </c>
      <c r="BM22" s="73">
        <v>9.0127361012362503E-2</v>
      </c>
      <c r="BN22" s="73">
        <v>0</v>
      </c>
      <c r="BO22" s="73">
        <v>0</v>
      </c>
      <c r="BP22" s="73">
        <v>0.47738449555493201</v>
      </c>
      <c r="BQ22" s="73">
        <v>0</v>
      </c>
      <c r="BR22" s="73">
        <v>2.9423205313138898</v>
      </c>
      <c r="BS22" s="73">
        <v>0.73179885525002997</v>
      </c>
      <c r="BT22" s="73">
        <v>0.39233791214581398</v>
      </c>
      <c r="BU22" s="73">
        <v>7.3543670537982901</v>
      </c>
      <c r="BV22" s="73">
        <v>11.9923905797702</v>
      </c>
      <c r="BW22" s="73">
        <v>0.400343974051597</v>
      </c>
      <c r="BX22" s="73">
        <v>1.5533116827328399</v>
      </c>
      <c r="BY22" s="73">
        <v>1.0205494775464801E-4</v>
      </c>
      <c r="BZ22" s="73">
        <v>3.0969524485523801</v>
      </c>
      <c r="CA22" s="73">
        <v>0.22570024319295201</v>
      </c>
      <c r="CB22" s="73">
        <v>0</v>
      </c>
      <c r="CC22" s="73">
        <v>0</v>
      </c>
      <c r="CD22" s="73">
        <v>0.30225934352565298</v>
      </c>
      <c r="CE22" s="73">
        <v>0</v>
      </c>
      <c r="CF22" s="73">
        <v>5.6297064871376701E-2</v>
      </c>
      <c r="CG22" s="73">
        <v>43.3268264290083</v>
      </c>
      <c r="CH22" s="73">
        <v>0.39097555485263602</v>
      </c>
      <c r="CI22" s="90"/>
      <c r="CJ22" s="92">
        <f t="shared" si="14"/>
        <v>2.2625641381479018</v>
      </c>
      <c r="CK22" s="66">
        <f t="shared" si="0"/>
        <v>-7.1388259481262271E-5</v>
      </c>
      <c r="CL22" s="66">
        <f t="shared" si="1"/>
        <v>-8.1760414952871356E-5</v>
      </c>
      <c r="CM22" s="66">
        <f t="shared" si="2"/>
        <v>-9.0641659478147969E-5</v>
      </c>
      <c r="CN22" s="66">
        <f t="shared" si="3"/>
        <v>-2.2974527636098425E-5</v>
      </c>
      <c r="CO22" s="66">
        <f t="shared" si="4"/>
        <v>-2.3232764194966839E-5</v>
      </c>
      <c r="CP22" s="66">
        <f t="shared" si="5"/>
        <v>-2.4476576066617972E-5</v>
      </c>
      <c r="CQ22" s="66">
        <f t="shared" si="6"/>
        <v>-2.0594137377591846E-5</v>
      </c>
      <c r="CR22" s="60">
        <f t="shared" si="7"/>
        <v>1.81765093719296E+49</v>
      </c>
      <c r="CS22" s="60">
        <f t="shared" si="8"/>
        <v>5.95948779386171E+49</v>
      </c>
      <c r="CT22" s="66">
        <f t="shared" si="9"/>
        <v>0</v>
      </c>
      <c r="CU22" s="60">
        <f t="shared" si="10"/>
        <v>7.4199015023174002E+50</v>
      </c>
      <c r="CV22" s="66">
        <f t="shared" si="11"/>
        <v>0</v>
      </c>
      <c r="CW22" s="60">
        <f t="shared" si="12"/>
        <v>4.3084699217910104E+47</v>
      </c>
      <c r="CX22" s="66">
        <f t="shared" si="15"/>
        <v>-4.6562268522173517E-5</v>
      </c>
      <c r="CY22" s="66">
        <f t="shared" si="16"/>
        <v>-3.1526467573976312E-5</v>
      </c>
      <c r="CZ22" s="60">
        <f t="shared" si="13"/>
        <v>0</v>
      </c>
    </row>
    <row r="23" spans="1:104" x14ac:dyDescent="0.25">
      <c r="A23" s="90" t="s">
        <v>186</v>
      </c>
      <c r="B23" s="73">
        <v>3801.0852295</v>
      </c>
      <c r="C23" s="73">
        <v>7.0468194853000004</v>
      </c>
      <c r="D23" s="73">
        <v>8832.9226072000001</v>
      </c>
      <c r="E23" s="73">
        <v>205.58827776000001</v>
      </c>
      <c r="F23" s="73">
        <v>204.60578963</v>
      </c>
      <c r="G23" s="73">
        <v>368.46837764999998</v>
      </c>
      <c r="H23" s="73">
        <v>1169.6320158999999</v>
      </c>
      <c r="I23" s="69"/>
      <c r="J23" s="69"/>
      <c r="K23" s="73"/>
      <c r="L23" s="69"/>
      <c r="M23" s="73"/>
      <c r="N23" s="69"/>
      <c r="O23" s="73">
        <v>36.692314858000003</v>
      </c>
      <c r="P23" s="73">
        <v>3.4899663773</v>
      </c>
      <c r="Q23" s="69"/>
      <c r="R23" s="73"/>
      <c r="S23" s="90" t="s">
        <v>186</v>
      </c>
      <c r="T23" s="73">
        <v>4.4656552726290502E-2</v>
      </c>
      <c r="U23" s="73">
        <v>0.112342363638783</v>
      </c>
      <c r="V23" s="73">
        <v>36.6923748149974</v>
      </c>
      <c r="W23" s="73">
        <v>2.5942563852437899</v>
      </c>
      <c r="X23" s="73">
        <v>2.5909933456918801</v>
      </c>
      <c r="Y23" s="73">
        <v>1.07552404584904</v>
      </c>
      <c r="Z23" s="73">
        <v>2.14135231767059E-2</v>
      </c>
      <c r="AA23" s="73">
        <v>15.4348712551486</v>
      </c>
      <c r="AB23" s="73">
        <v>3.4899622795431098</v>
      </c>
      <c r="AC23" s="73">
        <v>7029.7646219862399</v>
      </c>
      <c r="AD23" s="73">
        <v>0</v>
      </c>
      <c r="AE23" s="73">
        <v>3800.9645855045601</v>
      </c>
      <c r="AF23" s="73">
        <v>51.094967265703602</v>
      </c>
      <c r="AG23" s="73">
        <v>1253.5140792028501</v>
      </c>
      <c r="AH23" s="73">
        <v>26.031559964369499</v>
      </c>
      <c r="AI23" s="73">
        <v>0.103320067934472</v>
      </c>
      <c r="AJ23" s="73">
        <v>2.56926051260216E-2</v>
      </c>
      <c r="AK23" s="73">
        <v>84.332693341337105</v>
      </c>
      <c r="AL23" s="73">
        <v>84.332693341337105</v>
      </c>
      <c r="AM23" s="73">
        <v>0</v>
      </c>
      <c r="AN23" s="73">
        <v>0</v>
      </c>
      <c r="AO23" s="73">
        <v>27.707710768594399</v>
      </c>
      <c r="AP23" s="73">
        <v>3.2930800150593902E-2</v>
      </c>
      <c r="AQ23" s="73">
        <v>0.73857221169859599</v>
      </c>
      <c r="AR23" s="73">
        <v>5.8928418577246899E-2</v>
      </c>
      <c r="AS23" s="73">
        <v>0.30502693889056598</v>
      </c>
      <c r="AT23" s="73">
        <v>1.1014463668130201E-2</v>
      </c>
      <c r="AU23" s="73">
        <v>7.0465838384453097</v>
      </c>
      <c r="AV23" s="73">
        <v>0</v>
      </c>
      <c r="AW23" s="73">
        <v>2423.9267377183201</v>
      </c>
      <c r="AX23" s="73">
        <v>7949.3509095284398</v>
      </c>
      <c r="AY23" s="73">
        <v>883.26134550025904</v>
      </c>
      <c r="AZ23" s="73">
        <v>8832.6122550286891</v>
      </c>
      <c r="BA23" s="73">
        <v>2.71959908208359E-4</v>
      </c>
      <c r="BB23" s="73">
        <v>98.189243470207799</v>
      </c>
      <c r="BC23" s="73">
        <v>1.6364269724995399</v>
      </c>
      <c r="BD23" s="73">
        <v>480.87966107373302</v>
      </c>
      <c r="BE23" s="73">
        <v>2.2079344994339598</v>
      </c>
      <c r="BF23" s="73">
        <v>5.7854207339671602</v>
      </c>
      <c r="BG23" s="73">
        <v>14.107336861549699</v>
      </c>
      <c r="BH23" s="73">
        <v>3.2709302688933302</v>
      </c>
      <c r="BI23" s="73">
        <v>0</v>
      </c>
      <c r="BJ23" s="73">
        <v>0.77009371386233205</v>
      </c>
      <c r="BK23" s="73">
        <v>205.588757513275</v>
      </c>
      <c r="BL23" s="73">
        <v>204.60628627477399</v>
      </c>
      <c r="BM23" s="73">
        <v>0.98247123850152196</v>
      </c>
      <c r="BN23" s="73">
        <v>0</v>
      </c>
      <c r="BO23" s="73">
        <v>0</v>
      </c>
      <c r="BP23" s="73">
        <v>6.0926835978471798</v>
      </c>
      <c r="BQ23" s="73">
        <v>0</v>
      </c>
      <c r="BR23" s="73">
        <v>37.560912853089398</v>
      </c>
      <c r="BS23" s="73">
        <v>9.3424896849991992</v>
      </c>
      <c r="BT23" s="73">
        <v>5.00873436840115</v>
      </c>
      <c r="BU23" s="73">
        <v>93.882344425822694</v>
      </c>
      <c r="BV23" s="73">
        <v>353.55573581422902</v>
      </c>
      <c r="BW23" s="73">
        <v>5.1107748401770197</v>
      </c>
      <c r="BX23" s="73">
        <v>19.830202809581198</v>
      </c>
      <c r="BY23" s="73">
        <v>6.4465026427906003E-7</v>
      </c>
      <c r="BZ23" s="73">
        <v>368.454128922368</v>
      </c>
      <c r="CA23" s="73">
        <v>12.995633865050699</v>
      </c>
      <c r="CB23" s="73">
        <v>0</v>
      </c>
      <c r="CC23" s="73">
        <v>3.5749499447301103E-2</v>
      </c>
      <c r="CD23" s="73">
        <v>11.3522286188241</v>
      </c>
      <c r="CE23" s="73">
        <v>0</v>
      </c>
      <c r="CF23" s="73">
        <v>7.7585784493065804</v>
      </c>
      <c r="CG23" s="73">
        <v>1169.62248384177</v>
      </c>
      <c r="CH23" s="73">
        <v>10.1111956841645</v>
      </c>
      <c r="CI23" s="90"/>
      <c r="CJ23" s="92">
        <f t="shared" si="14"/>
        <v>2.0724009423593093</v>
      </c>
      <c r="CK23" s="66">
        <f t="shared" si="0"/>
        <v>-3.1739355514463736E-5</v>
      </c>
      <c r="CL23" s="66">
        <f t="shared" si="1"/>
        <v>-3.3440171865088342E-5</v>
      </c>
      <c r="CM23" s="66">
        <f t="shared" si="2"/>
        <v>-3.5135841794656498E-5</v>
      </c>
      <c r="CN23" s="66">
        <f t="shared" si="3"/>
        <v>2.3335633734315857E-6</v>
      </c>
      <c r="CO23" s="66">
        <f t="shared" si="4"/>
        <v>2.4273251254865726E-6</v>
      </c>
      <c r="CP23" s="66">
        <f t="shared" si="5"/>
        <v>-3.8670150537353227E-5</v>
      </c>
      <c r="CQ23" s="66">
        <f t="shared" si="6"/>
        <v>-8.1496215052257252E-6</v>
      </c>
      <c r="CR23" s="60">
        <f t="shared" si="7"/>
        <v>2.5909933456918801E+50</v>
      </c>
      <c r="CS23" s="60">
        <f t="shared" si="8"/>
        <v>1.5434871255148599E+51</v>
      </c>
      <c r="CT23" s="66">
        <f t="shared" si="9"/>
        <v>0</v>
      </c>
      <c r="CU23" s="60">
        <f t="shared" si="10"/>
        <v>8.4332693341337106E+51</v>
      </c>
      <c r="CV23" s="66">
        <f t="shared" si="11"/>
        <v>0</v>
      </c>
      <c r="CW23" s="60">
        <f t="shared" si="12"/>
        <v>3.0502693889056597E+49</v>
      </c>
      <c r="CX23" s="66">
        <f t="shared" si="15"/>
        <v>1.6340478279762884E-6</v>
      </c>
      <c r="CY23" s="66">
        <f t="shared" si="16"/>
        <v>-1.1741536872408478E-6</v>
      </c>
      <c r="CZ23" s="60">
        <f t="shared" si="13"/>
        <v>1.1014463668130201E+48</v>
      </c>
    </row>
    <row r="24" spans="1:104" x14ac:dyDescent="0.25">
      <c r="A24" s="90" t="s">
        <v>187</v>
      </c>
      <c r="B24" s="73">
        <v>830.85232578</v>
      </c>
      <c r="C24" s="73">
        <v>77.982037320000003</v>
      </c>
      <c r="D24" s="73">
        <v>3945.5744522</v>
      </c>
      <c r="E24" s="73">
        <v>39.241323682000001</v>
      </c>
      <c r="F24" s="73">
        <v>12.510898346999999</v>
      </c>
      <c r="G24" s="73">
        <v>17.626183613999999</v>
      </c>
      <c r="H24" s="73">
        <v>195.12007453000001</v>
      </c>
      <c r="I24" s="69"/>
      <c r="J24" s="69"/>
      <c r="K24" s="73"/>
      <c r="L24" s="69"/>
      <c r="M24" s="73"/>
      <c r="N24" s="69"/>
      <c r="O24" s="73">
        <v>8.0462672820000005</v>
      </c>
      <c r="P24" s="73">
        <v>0.81276426580000005</v>
      </c>
      <c r="Q24" s="69"/>
      <c r="R24" s="73"/>
      <c r="S24" s="90" t="s">
        <v>187</v>
      </c>
      <c r="T24" s="73">
        <v>0</v>
      </c>
      <c r="U24" s="73">
        <v>8.2147996253245006E-3</v>
      </c>
      <c r="V24" s="73">
        <v>8.0462687238521493</v>
      </c>
      <c r="W24" s="73">
        <v>0.39135602020451798</v>
      </c>
      <c r="X24" s="73">
        <v>0.39135602020451798</v>
      </c>
      <c r="Y24" s="73">
        <v>0.15774365341638399</v>
      </c>
      <c r="Z24" s="73">
        <v>0</v>
      </c>
      <c r="AA24" s="73">
        <v>2.05246721027927</v>
      </c>
      <c r="AB24" s="73">
        <v>0.81276334890728497</v>
      </c>
      <c r="AC24" s="73">
        <v>1033.83185705236</v>
      </c>
      <c r="AD24" s="73">
        <v>0</v>
      </c>
      <c r="AE24" s="73">
        <v>830.84965490831496</v>
      </c>
      <c r="AF24" s="73">
        <v>8.2414498719752292</v>
      </c>
      <c r="AG24" s="73">
        <v>182.588769953298</v>
      </c>
      <c r="AH24" s="73">
        <v>4.1826823358012604</v>
      </c>
      <c r="AI24" s="73">
        <v>3.6308842074549199</v>
      </c>
      <c r="AJ24" s="73">
        <v>0</v>
      </c>
      <c r="AK24" s="73">
        <v>24.953253866173799</v>
      </c>
      <c r="AL24" s="73">
        <v>24.953253866173799</v>
      </c>
      <c r="AM24" s="73">
        <v>0</v>
      </c>
      <c r="AN24" s="73">
        <v>0</v>
      </c>
      <c r="AO24" s="73">
        <v>8.4042639473189098</v>
      </c>
      <c r="AP24" s="73">
        <v>1.55593445556453E-2</v>
      </c>
      <c r="AQ24" s="73">
        <v>7.1808768549664906E-2</v>
      </c>
      <c r="AR24" s="73">
        <v>4.4355825279298201E-3</v>
      </c>
      <c r="AS24" s="73">
        <v>0</v>
      </c>
      <c r="AT24" s="73">
        <v>0</v>
      </c>
      <c r="AU24" s="73">
        <v>77.982147748584893</v>
      </c>
      <c r="AV24" s="73">
        <v>0</v>
      </c>
      <c r="AW24" s="73">
        <v>377.723178094876</v>
      </c>
      <c r="AX24" s="73">
        <v>3551.0100984958999</v>
      </c>
      <c r="AY24" s="73">
        <v>394.55585946328398</v>
      </c>
      <c r="AZ24" s="73">
        <v>3945.5659579591802</v>
      </c>
      <c r="BA24" s="73">
        <v>0</v>
      </c>
      <c r="BB24" s="73">
        <v>16.8618217374047</v>
      </c>
      <c r="BC24" s="73">
        <v>0.104508293843041</v>
      </c>
      <c r="BD24" s="73">
        <v>77.264303516752193</v>
      </c>
      <c r="BE24" s="73">
        <v>0.14168738604584499</v>
      </c>
      <c r="BF24" s="73">
        <v>0.34966085153524301</v>
      </c>
      <c r="BG24" s="73">
        <v>0.87418478281717904</v>
      </c>
      <c r="BH24" s="73">
        <v>0.20270901605516001</v>
      </c>
      <c r="BI24" s="73">
        <v>2.3468697123519501E-4</v>
      </c>
      <c r="BJ24" s="73">
        <v>4.8494260376879803E-2</v>
      </c>
      <c r="BK24" s="73">
        <v>39.2421469408416</v>
      </c>
      <c r="BL24" s="73">
        <v>12.5117188111382</v>
      </c>
      <c r="BM24" s="73">
        <v>26.730428129703299</v>
      </c>
      <c r="BN24" s="73">
        <v>8.3204638524666597E-4</v>
      </c>
      <c r="BO24" s="73">
        <v>1.38768277694185E-4</v>
      </c>
      <c r="BP24" s="73">
        <v>0.43895020552588498</v>
      </c>
      <c r="BQ24" s="73">
        <v>8.2359717146999204E-5</v>
      </c>
      <c r="BR24" s="73">
        <v>2.2731882013040399</v>
      </c>
      <c r="BS24" s="73">
        <v>0.56441887123354095</v>
      </c>
      <c r="BT24" s="73">
        <v>0.30273761691385898</v>
      </c>
      <c r="BU24" s="73">
        <v>5.6836045762440799</v>
      </c>
      <c r="BV24" s="73">
        <v>38.115269214766798</v>
      </c>
      <c r="BW24" s="73">
        <v>0.326902680379414</v>
      </c>
      <c r="BX24" s="73">
        <v>1.1988839354707099</v>
      </c>
      <c r="BY24" s="73">
        <v>5.0027204203111596E-4</v>
      </c>
      <c r="BZ24" s="73">
        <v>17.626040698644701</v>
      </c>
      <c r="CA24" s="73">
        <v>3.3839526483992501</v>
      </c>
      <c r="CB24" s="73">
        <v>0</v>
      </c>
      <c r="CC24" s="73">
        <v>0</v>
      </c>
      <c r="CD24" s="73">
        <v>4.5045371591637799</v>
      </c>
      <c r="CE24" s="73">
        <v>0</v>
      </c>
      <c r="CF24" s="73">
        <v>2.01143361683522</v>
      </c>
      <c r="CG24" s="73">
        <v>195.12138324597399</v>
      </c>
      <c r="CH24" s="73">
        <v>5.02541142504597</v>
      </c>
      <c r="CI24" s="90"/>
      <c r="CJ24" s="92">
        <f t="shared" si="14"/>
        <v>1.9358369226949896</v>
      </c>
      <c r="CK24" s="66">
        <f t="shared" si="0"/>
        <v>-3.2146166077507993E-6</v>
      </c>
      <c r="CL24" s="66">
        <f t="shared" si="1"/>
        <v>1.4160771978358011E-6</v>
      </c>
      <c r="CM24" s="66">
        <f t="shared" si="2"/>
        <v>-2.1528527525476168E-6</v>
      </c>
      <c r="CN24" s="66">
        <f t="shared" si="3"/>
        <v>2.0979385106137806E-5</v>
      </c>
      <c r="CO24" s="66">
        <f t="shared" si="4"/>
        <v>6.557995400846213E-5</v>
      </c>
      <c r="CP24" s="66">
        <f t="shared" si="5"/>
        <v>-8.1081281363784331E-6</v>
      </c>
      <c r="CQ24" s="66">
        <f t="shared" si="6"/>
        <v>6.7072338770332027E-6</v>
      </c>
      <c r="CR24" s="60">
        <f t="shared" si="7"/>
        <v>3.91356020204518E+49</v>
      </c>
      <c r="CS24" s="60">
        <f t="shared" si="8"/>
        <v>2.0524672102792702E+50</v>
      </c>
      <c r="CT24" s="66">
        <f t="shared" si="9"/>
        <v>0</v>
      </c>
      <c r="CU24" s="60">
        <f t="shared" si="10"/>
        <v>2.49532538661738E+51</v>
      </c>
      <c r="CV24" s="66">
        <f t="shared" si="11"/>
        <v>0</v>
      </c>
      <c r="CW24" s="60">
        <f t="shared" si="12"/>
        <v>0</v>
      </c>
      <c r="CX24" s="66">
        <f t="shared" si="15"/>
        <v>1.79195159476296E-7</v>
      </c>
      <c r="CY24" s="66">
        <f t="shared" si="16"/>
        <v>-1.1281164215352156E-6</v>
      </c>
      <c r="CZ24" s="60">
        <f t="shared" si="13"/>
        <v>0</v>
      </c>
    </row>
    <row r="25" spans="1:104" x14ac:dyDescent="0.25">
      <c r="A25" s="90" t="s">
        <v>188</v>
      </c>
      <c r="B25" s="73">
        <v>2678.9422509000001</v>
      </c>
      <c r="C25" s="73"/>
      <c r="D25" s="73">
        <v>9198.3309766999992</v>
      </c>
      <c r="E25" s="73">
        <v>295.15446785</v>
      </c>
      <c r="F25" s="73">
        <v>281.18516204999997</v>
      </c>
      <c r="G25" s="73">
        <v>241.22999580000001</v>
      </c>
      <c r="H25" s="73">
        <v>1669.0868244999999</v>
      </c>
      <c r="I25" s="69"/>
      <c r="J25" s="69"/>
      <c r="K25" s="73"/>
      <c r="L25" s="69"/>
      <c r="M25" s="73"/>
      <c r="N25" s="69"/>
      <c r="O25" s="73">
        <v>35.898304330000002</v>
      </c>
      <c r="P25" s="73">
        <v>2.8946865066999998</v>
      </c>
      <c r="Q25" s="69"/>
      <c r="R25" s="73"/>
      <c r="S25" s="90" t="s">
        <v>188</v>
      </c>
      <c r="T25" s="73">
        <v>2.6469442252242001E-2</v>
      </c>
      <c r="U25" s="73">
        <v>9.0999123208083805</v>
      </c>
      <c r="V25" s="73">
        <v>35.898247801407202</v>
      </c>
      <c r="W25" s="73">
        <v>4.9574582576338697</v>
      </c>
      <c r="X25" s="73">
        <v>4.9555351734873003</v>
      </c>
      <c r="Y25" s="73">
        <v>1.1254418919356299</v>
      </c>
      <c r="Z25" s="73">
        <v>1.2690822905250899E-2</v>
      </c>
      <c r="AA25" s="73">
        <v>18.698707706495501</v>
      </c>
      <c r="AB25" s="73">
        <v>2.8946968507660702</v>
      </c>
      <c r="AC25" s="73">
        <v>7623.7116547580999</v>
      </c>
      <c r="AD25" s="73">
        <v>0</v>
      </c>
      <c r="AE25" s="73">
        <v>2678.9212740245898</v>
      </c>
      <c r="AF25" s="73">
        <v>58.0324289812893</v>
      </c>
      <c r="AG25" s="73">
        <v>1326.0344873190099</v>
      </c>
      <c r="AH25" s="73">
        <v>32.8900389377173</v>
      </c>
      <c r="AI25" s="73">
        <v>3.91871495815277</v>
      </c>
      <c r="AJ25" s="73">
        <v>1.52290326698799E-2</v>
      </c>
      <c r="AK25" s="73">
        <v>199.19563429977899</v>
      </c>
      <c r="AL25" s="73">
        <v>199.19563429977899</v>
      </c>
      <c r="AM25" s="73">
        <v>0</v>
      </c>
      <c r="AN25" s="73">
        <v>0</v>
      </c>
      <c r="AO25" s="73">
        <v>33.754764737217002</v>
      </c>
      <c r="AP25" s="73">
        <v>3.5903852478446803E-2</v>
      </c>
      <c r="AQ25" s="73">
        <v>2.69747499411148</v>
      </c>
      <c r="AR25" s="73">
        <v>0.40544212787281497</v>
      </c>
      <c r="AS25" s="73">
        <v>4.5732577571311204</v>
      </c>
      <c r="AT25" s="73">
        <v>6.8140128985680901E-3</v>
      </c>
      <c r="AU25" s="73">
        <v>0</v>
      </c>
      <c r="AV25" s="73">
        <v>0</v>
      </c>
      <c r="AW25" s="73">
        <v>3013.9384716127402</v>
      </c>
      <c r="AX25" s="73">
        <v>8278.4748047245102</v>
      </c>
      <c r="AY25" s="73">
        <v>919.83158306695896</v>
      </c>
      <c r="AZ25" s="73">
        <v>9198.3063877914592</v>
      </c>
      <c r="BA25" s="73">
        <v>1.1074083592431399E-4</v>
      </c>
      <c r="BB25" s="73">
        <v>111.409125617982</v>
      </c>
      <c r="BC25" s="73">
        <v>2.2613767198531698</v>
      </c>
      <c r="BD25" s="73">
        <v>709.74155335199703</v>
      </c>
      <c r="BE25" s="73">
        <v>3.04198968340526</v>
      </c>
      <c r="BF25" s="73">
        <v>7.8971345222892699</v>
      </c>
      <c r="BG25" s="73">
        <v>19.1478715256535</v>
      </c>
      <c r="BH25" s="73">
        <v>4.4641420225841504</v>
      </c>
      <c r="BI25" s="73">
        <v>3.17520649040713E-2</v>
      </c>
      <c r="BJ25" s="73">
        <v>1.05318215862144</v>
      </c>
      <c r="BK25" s="73">
        <v>295.172785727259</v>
      </c>
      <c r="BL25" s="73">
        <v>281.20325196071798</v>
      </c>
      <c r="BM25" s="73">
        <v>13.969533766541501</v>
      </c>
      <c r="BN25" s="73">
        <v>0</v>
      </c>
      <c r="BO25" s="73">
        <v>0</v>
      </c>
      <c r="BP25" s="73">
        <v>9.6156880386029204</v>
      </c>
      <c r="BQ25" s="73">
        <v>0</v>
      </c>
      <c r="BR25" s="73">
        <v>51.356235508854198</v>
      </c>
      <c r="BS25" s="73">
        <v>12.7495738646472</v>
      </c>
      <c r="BT25" s="73">
        <v>6.8391257214349901</v>
      </c>
      <c r="BU25" s="73">
        <v>128.35300071209301</v>
      </c>
      <c r="BV25" s="73">
        <v>406.67413473602301</v>
      </c>
      <c r="BW25" s="73">
        <v>7.00370645711733</v>
      </c>
      <c r="BX25" s="73">
        <v>27.1938585190452</v>
      </c>
      <c r="BY25" s="73">
        <v>0.19461444161212901</v>
      </c>
      <c r="BZ25" s="73">
        <v>241.22814173161899</v>
      </c>
      <c r="CA25" s="73">
        <v>43.791656681746097</v>
      </c>
      <c r="CB25" s="73">
        <v>0</v>
      </c>
      <c r="CC25" s="73">
        <v>2.08713143045135E-2</v>
      </c>
      <c r="CD25" s="73">
        <v>39.351981625120096</v>
      </c>
      <c r="CE25" s="73">
        <v>0</v>
      </c>
      <c r="CF25" s="73">
        <v>23.7853889333044</v>
      </c>
      <c r="CG25" s="73">
        <v>1669.30283963028</v>
      </c>
      <c r="CH25" s="73">
        <v>22.8394070227043</v>
      </c>
      <c r="CI25" s="90"/>
      <c r="CJ25" s="92">
        <f t="shared" si="14"/>
        <v>1.8055073052414339</v>
      </c>
      <c r="CK25" s="66">
        <f t="shared" si="0"/>
        <v>-7.8302827928532092E-6</v>
      </c>
      <c r="CL25" s="66">
        <f t="shared" si="1"/>
        <v>0</v>
      </c>
      <c r="CM25" s="66">
        <f t="shared" si="2"/>
        <v>-2.6731924087358214E-6</v>
      </c>
      <c r="CN25" s="66">
        <f t="shared" si="3"/>
        <v>6.2062002287911603E-5</v>
      </c>
      <c r="CO25" s="66">
        <f t="shared" si="4"/>
        <v>6.4334513905777143E-5</v>
      </c>
      <c r="CP25" s="66">
        <f t="shared" si="5"/>
        <v>-7.6858948443489309E-6</v>
      </c>
      <c r="CQ25" s="66">
        <f t="shared" si="6"/>
        <v>1.2942114640728455E-4</v>
      </c>
      <c r="CR25" s="60">
        <f t="shared" si="7"/>
        <v>4.9555351734873002E+50</v>
      </c>
      <c r="CS25" s="60">
        <f t="shared" si="8"/>
        <v>1.86987077064955E+51</v>
      </c>
      <c r="CT25" s="66">
        <f t="shared" si="9"/>
        <v>0</v>
      </c>
      <c r="CU25" s="60">
        <f t="shared" si="10"/>
        <v>1.99195634299779E+52</v>
      </c>
      <c r="CV25" s="66">
        <f t="shared" si="11"/>
        <v>0</v>
      </c>
      <c r="CW25" s="60">
        <f t="shared" si="12"/>
        <v>4.5732577571311204E+50</v>
      </c>
      <c r="CX25" s="66">
        <f t="shared" si="15"/>
        <v>-1.5746869902497008E-6</v>
      </c>
      <c r="CY25" s="66">
        <f t="shared" si="16"/>
        <v>3.5734667800553315E-6</v>
      </c>
      <c r="CZ25" s="60">
        <f t="shared" si="13"/>
        <v>6.8140128985680903E+47</v>
      </c>
    </row>
    <row r="26" spans="1:104" x14ac:dyDescent="0.25">
      <c r="A26" s="90" t="s">
        <v>189</v>
      </c>
      <c r="B26" s="73">
        <v>1313.1773564</v>
      </c>
      <c r="C26" s="73">
        <v>0.12725076669999999</v>
      </c>
      <c r="D26" s="73">
        <v>3905.8974425000001</v>
      </c>
      <c r="E26" s="73">
        <v>113.94504762</v>
      </c>
      <c r="F26" s="73">
        <v>113.43719672</v>
      </c>
      <c r="G26" s="73">
        <v>3.9400575527999999</v>
      </c>
      <c r="H26" s="73">
        <v>311.67928013</v>
      </c>
      <c r="I26" s="69"/>
      <c r="J26" s="69"/>
      <c r="K26" s="73"/>
      <c r="L26" s="69"/>
      <c r="M26" s="73"/>
      <c r="N26" s="69"/>
      <c r="O26" s="73">
        <v>15.29338694</v>
      </c>
      <c r="P26" s="73">
        <v>0.98694205400000001</v>
      </c>
      <c r="Q26" s="69"/>
      <c r="R26" s="73"/>
      <c r="S26" s="90" t="s">
        <v>189</v>
      </c>
      <c r="T26" s="73">
        <v>3.5855714457360002E-4</v>
      </c>
      <c r="U26" s="73">
        <v>7.22062205062919E-4</v>
      </c>
      <c r="V26" s="73">
        <v>15.2933964209836</v>
      </c>
      <c r="W26" s="73">
        <v>0.84960545998604298</v>
      </c>
      <c r="X26" s="73">
        <v>0.84957887356926898</v>
      </c>
      <c r="Y26" s="73">
        <v>0.34306285888573002</v>
      </c>
      <c r="Z26" s="73">
        <v>1.7189314832145701E-4</v>
      </c>
      <c r="AA26" s="73">
        <v>3.1837609213923401</v>
      </c>
      <c r="AB26" s="73">
        <v>0.98692955923376602</v>
      </c>
      <c r="AC26" s="73">
        <v>2246.4158422513801</v>
      </c>
      <c r="AD26" s="73">
        <v>0</v>
      </c>
      <c r="AE26" s="73">
        <v>1313.1756270661399</v>
      </c>
      <c r="AF26" s="73">
        <v>17.833857993285299</v>
      </c>
      <c r="AG26" s="73">
        <v>398.85032456337302</v>
      </c>
      <c r="AH26" s="73">
        <v>9.0581685463499699</v>
      </c>
      <c r="AI26" s="73">
        <v>9.3212762741006199E-4</v>
      </c>
      <c r="AJ26" s="73">
        <v>2.0628896256000799E-4</v>
      </c>
      <c r="AK26" s="73">
        <v>48.718647560457697</v>
      </c>
      <c r="AL26" s="73">
        <v>48.718647560457697</v>
      </c>
      <c r="AM26" s="73">
        <v>0</v>
      </c>
      <c r="AN26" s="73">
        <v>0</v>
      </c>
      <c r="AO26" s="73">
        <v>8.83637253060839</v>
      </c>
      <c r="AP26" s="73">
        <v>1.9758188058668401E-4</v>
      </c>
      <c r="AQ26" s="73">
        <v>5.5081624299287103E-3</v>
      </c>
      <c r="AR26" s="73">
        <v>4.7101083681939297E-4</v>
      </c>
      <c r="AS26" s="73">
        <v>7.3677156202979499E-4</v>
      </c>
      <c r="AT26" s="73">
        <v>8.8388527703830796E-5</v>
      </c>
      <c r="AU26" s="73">
        <v>0.12717703775966199</v>
      </c>
      <c r="AV26" s="73">
        <v>0</v>
      </c>
      <c r="AW26" s="73">
        <v>710.54256287306305</v>
      </c>
      <c r="AX26" s="73">
        <v>3515.30180678032</v>
      </c>
      <c r="AY26" s="73">
        <v>390.58897919321799</v>
      </c>
      <c r="AZ26" s="73">
        <v>3905.89078597354</v>
      </c>
      <c r="BA26" s="73">
        <v>1.46588399223973E-6</v>
      </c>
      <c r="BB26" s="73">
        <v>34.157165492716501</v>
      </c>
      <c r="BC26" s="73">
        <v>0.90802868698226002</v>
      </c>
      <c r="BD26" s="73">
        <v>97.127520748656394</v>
      </c>
      <c r="BE26" s="73">
        <v>1.2251213432761701</v>
      </c>
      <c r="BF26" s="73">
        <v>3.2102538043508102</v>
      </c>
      <c r="BG26" s="73">
        <v>7.7590661496828304</v>
      </c>
      <c r="BH26" s="73">
        <v>1.8149932078903399</v>
      </c>
      <c r="BI26" s="73">
        <v>0</v>
      </c>
      <c r="BJ26" s="73">
        <v>0.42731586148360001</v>
      </c>
      <c r="BK26" s="73">
        <v>113.95389830155899</v>
      </c>
      <c r="BL26" s="73">
        <v>113.445016544365</v>
      </c>
      <c r="BM26" s="73">
        <v>0.50888175719395701</v>
      </c>
      <c r="BN26" s="73">
        <v>0</v>
      </c>
      <c r="BO26" s="73">
        <v>0</v>
      </c>
      <c r="BP26" s="73">
        <v>3.3804348506644102</v>
      </c>
      <c r="BQ26" s="73">
        <v>0</v>
      </c>
      <c r="BR26" s="73">
        <v>20.838363968760401</v>
      </c>
      <c r="BS26" s="73">
        <v>5.1840345078456904</v>
      </c>
      <c r="BT26" s="73">
        <v>2.7792157658029999</v>
      </c>
      <c r="BU26" s="73">
        <v>52.078877654502797</v>
      </c>
      <c r="BV26" s="73">
        <v>86.549441462246094</v>
      </c>
      <c r="BW26" s="73">
        <v>2.83592074108368</v>
      </c>
      <c r="BX26" s="73">
        <v>11.0033900020393</v>
      </c>
      <c r="BY26" s="73">
        <v>0</v>
      </c>
      <c r="BZ26" s="73">
        <v>3.9400110257554899</v>
      </c>
      <c r="CA26" s="73">
        <v>2.3323345445166699</v>
      </c>
      <c r="CB26" s="73">
        <v>0</v>
      </c>
      <c r="CC26" s="73">
        <v>1.5265383229440599E-4</v>
      </c>
      <c r="CD26" s="73">
        <v>1.68234129924132</v>
      </c>
      <c r="CE26" s="73">
        <v>0</v>
      </c>
      <c r="CF26" s="73">
        <v>0.705278954797531</v>
      </c>
      <c r="CG26" s="73">
        <v>311.68182300192302</v>
      </c>
      <c r="CH26" s="73">
        <v>2.8926321619256101</v>
      </c>
      <c r="CI26" s="90"/>
      <c r="CJ26" s="92">
        <f t="shared" si="14"/>
        <v>2.2797048478142377</v>
      </c>
      <c r="CK26" s="66">
        <f t="shared" si="0"/>
        <v>-1.3169080716202428E-6</v>
      </c>
      <c r="CL26" s="66">
        <f t="shared" si="1"/>
        <v>-5.7939879067146749E-4</v>
      </c>
      <c r="CM26" s="66">
        <f t="shared" si="2"/>
        <v>-1.7042245881036069E-6</v>
      </c>
      <c r="CN26" s="66">
        <f t="shared" si="3"/>
        <v>7.7674999869350159E-5</v>
      </c>
      <c r="CO26" s="66">
        <f t="shared" si="4"/>
        <v>6.8935275122344601E-5</v>
      </c>
      <c r="CP26" s="66">
        <f t="shared" si="5"/>
        <v>-1.1808722052032154E-5</v>
      </c>
      <c r="CQ26" s="66">
        <f t="shared" si="6"/>
        <v>8.1586171591696711E-6</v>
      </c>
      <c r="CR26" s="60">
        <f t="shared" si="7"/>
        <v>8.4957887356926894E+49</v>
      </c>
      <c r="CS26" s="60">
        <f t="shared" si="8"/>
        <v>3.1837609213923399E+50</v>
      </c>
      <c r="CT26" s="66">
        <f t="shared" si="9"/>
        <v>0</v>
      </c>
      <c r="CU26" s="60">
        <f t="shared" si="10"/>
        <v>4.8718647560457695E+51</v>
      </c>
      <c r="CV26" s="66">
        <f t="shared" si="11"/>
        <v>0</v>
      </c>
      <c r="CW26" s="60">
        <f t="shared" si="12"/>
        <v>7.3677156202979493E+46</v>
      </c>
      <c r="CX26" s="66">
        <f t="shared" si="15"/>
        <v>6.1994008503033365E-7</v>
      </c>
      <c r="CY26" s="66">
        <f t="shared" si="16"/>
        <v>-1.2660080886567129E-5</v>
      </c>
      <c r="CZ26" s="60">
        <f t="shared" si="13"/>
        <v>8.8388527703830794E+45</v>
      </c>
    </row>
    <row r="27" spans="1:104" x14ac:dyDescent="0.25">
      <c r="A27" s="90" t="s">
        <v>190</v>
      </c>
      <c r="B27" s="73">
        <v>770.49459851999995</v>
      </c>
      <c r="C27" s="73"/>
      <c r="D27" s="73">
        <v>752.87177969000004</v>
      </c>
      <c r="E27" s="73">
        <v>84.06900847</v>
      </c>
      <c r="F27" s="73">
        <v>65.012330293000005</v>
      </c>
      <c r="G27" s="73">
        <v>122.26089419</v>
      </c>
      <c r="H27" s="73">
        <v>1355.5996455</v>
      </c>
      <c r="I27" s="69"/>
      <c r="J27" s="69"/>
      <c r="K27" s="73"/>
      <c r="L27" s="69"/>
      <c r="M27" s="73"/>
      <c r="N27" s="69"/>
      <c r="O27" s="73">
        <v>22.674151341000002</v>
      </c>
      <c r="P27" s="73">
        <v>4.7772369187999999</v>
      </c>
      <c r="Q27" s="69"/>
      <c r="R27" s="73"/>
      <c r="S27" s="90" t="s">
        <v>190</v>
      </c>
      <c r="T27" s="73">
        <v>0.75173960171572796</v>
      </c>
      <c r="U27" s="73">
        <v>1.51376773042291</v>
      </c>
      <c r="V27" s="73">
        <v>22.674263325006599</v>
      </c>
      <c r="W27" s="73">
        <v>6.1558687860622596</v>
      </c>
      <c r="X27" s="73">
        <v>6.1012390168776003</v>
      </c>
      <c r="Y27" s="73">
        <v>2.4604011555415899</v>
      </c>
      <c r="Z27" s="73">
        <v>0.36041316569267501</v>
      </c>
      <c r="AA27" s="73">
        <v>17.005291068933399</v>
      </c>
      <c r="AB27" s="73">
        <v>4.7771547798428697</v>
      </c>
      <c r="AC27" s="73">
        <v>7533.5320208864796</v>
      </c>
      <c r="AD27" s="73">
        <v>0</v>
      </c>
      <c r="AE27" s="73">
        <v>770.46641567485995</v>
      </c>
      <c r="AF27" s="73">
        <v>47.330930500458003</v>
      </c>
      <c r="AG27" s="73">
        <v>1098.9020763850201</v>
      </c>
      <c r="AH27" s="73">
        <v>28.372075127126699</v>
      </c>
      <c r="AI27" s="73">
        <v>1.40049263078266</v>
      </c>
      <c r="AJ27" s="73">
        <v>0.43249497631230199</v>
      </c>
      <c r="AK27" s="73">
        <v>96.415664203541297</v>
      </c>
      <c r="AL27" s="73">
        <v>96.415664203541297</v>
      </c>
      <c r="AM27" s="73">
        <v>0</v>
      </c>
      <c r="AN27" s="73">
        <v>0</v>
      </c>
      <c r="AO27" s="73">
        <v>26.704870716103599</v>
      </c>
      <c r="AP27" s="73">
        <v>0.43039720304201101</v>
      </c>
      <c r="AQ27" s="73">
        <v>11.555847702627499</v>
      </c>
      <c r="AR27" s="73">
        <v>0.98755368362781604</v>
      </c>
      <c r="AS27" s="73">
        <v>2.00560816729518</v>
      </c>
      <c r="AT27" s="73">
        <v>0.18531370604849401</v>
      </c>
      <c r="AU27" s="73">
        <v>0</v>
      </c>
      <c r="AV27" s="73">
        <v>0</v>
      </c>
      <c r="AW27" s="73">
        <v>2460.7503964461398</v>
      </c>
      <c r="AX27" s="73">
        <v>677.56266853398097</v>
      </c>
      <c r="AY27" s="73">
        <v>75.284870269018995</v>
      </c>
      <c r="AZ27" s="73">
        <v>752.84753880300002</v>
      </c>
      <c r="BA27" s="73">
        <v>3.0732097748574399E-3</v>
      </c>
      <c r="BB27" s="73">
        <v>82.746635334286694</v>
      </c>
      <c r="BC27" s="73">
        <v>0.68645876210475198</v>
      </c>
      <c r="BD27" s="73">
        <v>606.43853804154503</v>
      </c>
      <c r="BE27" s="73">
        <v>0.86191657853690196</v>
      </c>
      <c r="BF27" s="73">
        <v>1.7276376913198499</v>
      </c>
      <c r="BG27" s="73">
        <v>4.5688981674079701</v>
      </c>
      <c r="BH27" s="73">
        <v>1.1124236267134</v>
      </c>
      <c r="BI27" s="73">
        <v>5.7872634578393601E-3</v>
      </c>
      <c r="BJ27" s="73">
        <v>0.28544068541697598</v>
      </c>
      <c r="BK27" s="73">
        <v>84.234539426963806</v>
      </c>
      <c r="BL27" s="73">
        <v>65.014897049719906</v>
      </c>
      <c r="BM27" s="73">
        <v>19.219642377243801</v>
      </c>
      <c r="BN27" s="73">
        <v>2.1903455414276098E-2</v>
      </c>
      <c r="BO27" s="73">
        <v>4.3613653406196096E-3</v>
      </c>
      <c r="BP27" s="73">
        <v>4.0096972326482403</v>
      </c>
      <c r="BQ27" s="73">
        <v>6.0697299007369003E-3</v>
      </c>
      <c r="BR27" s="73">
        <v>11.2547659374879</v>
      </c>
      <c r="BS27" s="73">
        <v>2.7811073154869201</v>
      </c>
      <c r="BT27" s="73">
        <v>1.4947082215865499</v>
      </c>
      <c r="BU27" s="73">
        <v>28.162716447031201</v>
      </c>
      <c r="BV27" s="73">
        <v>363.89406612393799</v>
      </c>
      <c r="BW27" s="73">
        <v>2.09366924607439</v>
      </c>
      <c r="BX27" s="73">
        <v>5.9244222214873403</v>
      </c>
      <c r="BY27" s="73">
        <v>1.29131023040504E-2</v>
      </c>
      <c r="BZ27" s="73">
        <v>122.26072621923799</v>
      </c>
      <c r="CA27" s="73">
        <v>29.401323467252599</v>
      </c>
      <c r="CB27" s="73">
        <v>0</v>
      </c>
      <c r="CC27" s="73">
        <v>0.320007905242851</v>
      </c>
      <c r="CD27" s="73">
        <v>19.7822276984583</v>
      </c>
      <c r="CE27" s="73">
        <v>0</v>
      </c>
      <c r="CF27" s="73">
        <v>24.739261039915402</v>
      </c>
      <c r="CG27" s="73">
        <v>1355.5124427762801</v>
      </c>
      <c r="CH27" s="73">
        <v>13.7407524460529</v>
      </c>
      <c r="CI27" s="90"/>
      <c r="CJ27" s="92">
        <f t="shared" si="14"/>
        <v>1.8153654063153983</v>
      </c>
      <c r="CK27" s="66">
        <f t="shared" si="0"/>
        <v>-3.6577602483059128E-5</v>
      </c>
      <c r="CL27" s="66">
        <f t="shared" si="1"/>
        <v>0</v>
      </c>
      <c r="CM27" s="66">
        <f t="shared" si="2"/>
        <v>-3.2197895649642197E-5</v>
      </c>
      <c r="CN27" s="66">
        <f t="shared" si="3"/>
        <v>1.9689890481208189E-3</v>
      </c>
      <c r="CO27" s="66">
        <f t="shared" si="4"/>
        <v>3.948107548726301E-5</v>
      </c>
      <c r="CP27" s="66">
        <f t="shared" si="5"/>
        <v>-1.3738715320206536E-6</v>
      </c>
      <c r="CQ27" s="66">
        <f t="shared" si="6"/>
        <v>-6.4327785869049627E-5</v>
      </c>
      <c r="CR27" s="60">
        <f t="shared" si="7"/>
        <v>6.1012390168776004E+50</v>
      </c>
      <c r="CS27" s="60">
        <f t="shared" si="8"/>
        <v>1.70052910689334E+51</v>
      </c>
      <c r="CT27" s="66">
        <f t="shared" si="9"/>
        <v>0</v>
      </c>
      <c r="CU27" s="60">
        <f t="shared" si="10"/>
        <v>9.6415664203541294E+51</v>
      </c>
      <c r="CV27" s="66">
        <f t="shared" si="11"/>
        <v>0</v>
      </c>
      <c r="CW27" s="60">
        <f t="shared" si="12"/>
        <v>2.00560816729518E+50</v>
      </c>
      <c r="CX27" s="66">
        <f t="shared" si="15"/>
        <v>4.938840043597014E-6</v>
      </c>
      <c r="CY27" s="66">
        <f t="shared" si="16"/>
        <v>-1.7193821141027871E-5</v>
      </c>
      <c r="CZ27" s="60">
        <f t="shared" si="13"/>
        <v>1.8531370604849401E+49</v>
      </c>
    </row>
    <row r="28" spans="1:104" x14ac:dyDescent="0.25">
      <c r="A28" s="90" t="s">
        <v>191</v>
      </c>
      <c r="B28" s="73">
        <v>1497.7833029999999</v>
      </c>
      <c r="C28" s="73">
        <v>1.0000286800000001E-2</v>
      </c>
      <c r="D28" s="73">
        <v>5861.3185313000004</v>
      </c>
      <c r="E28" s="73">
        <v>131.12723410999999</v>
      </c>
      <c r="F28" s="73">
        <v>131.06697729999999</v>
      </c>
      <c r="G28" s="73">
        <v>4.6093215716999998</v>
      </c>
      <c r="H28" s="73">
        <v>510.57694628000002</v>
      </c>
      <c r="I28" s="69"/>
      <c r="J28" s="69"/>
      <c r="K28" s="73"/>
      <c r="L28" s="69"/>
      <c r="M28" s="73"/>
      <c r="N28" s="69"/>
      <c r="O28" s="73">
        <v>32.931255688999997</v>
      </c>
      <c r="P28" s="73">
        <v>2.5681492767999998</v>
      </c>
      <c r="Q28" s="69"/>
      <c r="R28" s="73"/>
      <c r="S28" s="90" t="s">
        <v>191</v>
      </c>
      <c r="T28" s="73">
        <v>1.5132367900703599E-2</v>
      </c>
      <c r="U28" s="73">
        <v>13.7574395092093</v>
      </c>
      <c r="V28" s="73">
        <v>32.931221729015803</v>
      </c>
      <c r="W28" s="73">
        <v>1.18740183693407</v>
      </c>
      <c r="X28" s="73">
        <v>1.18630293170746</v>
      </c>
      <c r="Y28" s="73">
        <v>0.50544248015013304</v>
      </c>
      <c r="Z28" s="73">
        <v>7.2572234814287703E-3</v>
      </c>
      <c r="AA28" s="73">
        <v>8.9633561338546492</v>
      </c>
      <c r="AB28" s="73">
        <v>2.5681520577683701</v>
      </c>
      <c r="AC28" s="73">
        <v>3077.1154274993501</v>
      </c>
      <c r="AD28" s="73">
        <v>0</v>
      </c>
      <c r="AE28" s="73">
        <v>1497.78488135928</v>
      </c>
      <c r="AF28" s="73">
        <v>24.613177218015998</v>
      </c>
      <c r="AG28" s="73">
        <v>546.964287409745</v>
      </c>
      <c r="AH28" s="73">
        <v>12.488878831061999</v>
      </c>
      <c r="AI28" s="73">
        <v>5.8656879692234702E-2</v>
      </c>
      <c r="AJ28" s="73">
        <v>8.70524607715077E-3</v>
      </c>
      <c r="AK28" s="73">
        <v>65.916240169436605</v>
      </c>
      <c r="AL28" s="73">
        <v>65.916240169436605</v>
      </c>
      <c r="AM28" s="73">
        <v>0</v>
      </c>
      <c r="AN28" s="73">
        <v>0</v>
      </c>
      <c r="AO28" s="73">
        <v>12.5115278547171</v>
      </c>
      <c r="AP28" s="73">
        <v>9.3513764400369893E-3</v>
      </c>
      <c r="AQ28" s="73">
        <v>3.55834684908758</v>
      </c>
      <c r="AR28" s="73">
        <v>0.59119837752387805</v>
      </c>
      <c r="AS28" s="73">
        <v>6.8451698976978603</v>
      </c>
      <c r="AT28" s="73">
        <v>3.7299546142462899E-3</v>
      </c>
      <c r="AU28" s="73">
        <v>1.00001323097824E-2</v>
      </c>
      <c r="AV28" s="73">
        <v>0</v>
      </c>
      <c r="AW28" s="73">
        <v>1071.40708433229</v>
      </c>
      <c r="AX28" s="73">
        <v>5275.1855808304999</v>
      </c>
      <c r="AY28" s="73">
        <v>586.13116763973505</v>
      </c>
      <c r="AZ28" s="73">
        <v>5861.3167484702399</v>
      </c>
      <c r="BA28" s="73">
        <v>6.1846381994852407E-5</v>
      </c>
      <c r="BB28" s="73">
        <v>48.784328037062501</v>
      </c>
      <c r="BC28" s="73">
        <v>0.958505229820932</v>
      </c>
      <c r="BD28" s="73">
        <v>149.09478922897199</v>
      </c>
      <c r="BE28" s="73">
        <v>1.29321497020134</v>
      </c>
      <c r="BF28" s="73">
        <v>3.3887240450040501</v>
      </c>
      <c r="BG28" s="73">
        <v>8.3046120837816009</v>
      </c>
      <c r="BH28" s="73">
        <v>1.91588424231695</v>
      </c>
      <c r="BI28" s="73">
        <v>0.26799888170549502</v>
      </c>
      <c r="BJ28" s="73">
        <v>0.451070867611646</v>
      </c>
      <c r="BK28" s="73">
        <v>131.136485436095</v>
      </c>
      <c r="BL28" s="73">
        <v>131.07622682462701</v>
      </c>
      <c r="BM28" s="73">
        <v>6.0258611468443697E-2</v>
      </c>
      <c r="BN28" s="73">
        <v>0</v>
      </c>
      <c r="BO28" s="73">
        <v>0</v>
      </c>
      <c r="BP28" s="73">
        <v>12.194114335397099</v>
      </c>
      <c r="BQ28" s="73">
        <v>0</v>
      </c>
      <c r="BR28" s="73">
        <v>22.329906117419299</v>
      </c>
      <c r="BS28" s="73">
        <v>5.4722517487451601</v>
      </c>
      <c r="BT28" s="73">
        <v>2.96731757055595</v>
      </c>
      <c r="BU28" s="73">
        <v>55.8090504949432</v>
      </c>
      <c r="BV28" s="73">
        <v>116.96369572629099</v>
      </c>
      <c r="BW28" s="73">
        <v>2.99355424796993</v>
      </c>
      <c r="BX28" s="73">
        <v>12.730021921154901</v>
      </c>
      <c r="BY28" s="73">
        <v>6.7999448844502194E-8</v>
      </c>
      <c r="BZ28" s="73">
        <v>4.6092932488963099</v>
      </c>
      <c r="CA28" s="73">
        <v>12.007158008820101</v>
      </c>
      <c r="CB28" s="73">
        <v>0</v>
      </c>
      <c r="CC28" s="73">
        <v>6.4405117754371896E-3</v>
      </c>
      <c r="CD28" s="73">
        <v>31.6957250586822</v>
      </c>
      <c r="CE28" s="73">
        <v>0</v>
      </c>
      <c r="CF28" s="73">
        <v>8.39317552642739</v>
      </c>
      <c r="CG28" s="73">
        <v>510.57704878277298</v>
      </c>
      <c r="CH28" s="73">
        <v>13.7454924897523</v>
      </c>
      <c r="CI28" s="90"/>
      <c r="CJ28" s="92">
        <f t="shared" si="14"/>
        <v>2.0984239046517037</v>
      </c>
      <c r="CK28" s="66">
        <f t="shared" si="0"/>
        <v>1.0537968188809736E-6</v>
      </c>
      <c r="CL28" s="66">
        <f t="shared" si="1"/>
        <v>-1.5448578694899101E-5</v>
      </c>
      <c r="CM28" s="66">
        <f t="shared" si="2"/>
        <v>-3.0416872090571631E-7</v>
      </c>
      <c r="CN28" s="66">
        <f t="shared" si="3"/>
        <v>7.0552285784130747E-5</v>
      </c>
      <c r="CO28" s="66">
        <f t="shared" si="4"/>
        <v>7.0570976897193005E-5</v>
      </c>
      <c r="CP28" s="66">
        <f t="shared" si="5"/>
        <v>-6.1446794825103752E-6</v>
      </c>
      <c r="CQ28" s="66">
        <f t="shared" si="6"/>
        <v>2.0075871758000585E-7</v>
      </c>
      <c r="CR28" s="60">
        <f t="shared" si="7"/>
        <v>1.18630293170746E+50</v>
      </c>
      <c r="CS28" s="60">
        <f t="shared" si="8"/>
        <v>8.963356133854649E+50</v>
      </c>
      <c r="CT28" s="66">
        <f t="shared" si="9"/>
        <v>0</v>
      </c>
      <c r="CU28" s="60">
        <f t="shared" si="10"/>
        <v>6.5916240169436607E+51</v>
      </c>
      <c r="CV28" s="66">
        <f t="shared" si="11"/>
        <v>0</v>
      </c>
      <c r="CW28" s="60">
        <f t="shared" si="12"/>
        <v>6.8451698976978602E+50</v>
      </c>
      <c r="CX28" s="66">
        <f t="shared" si="15"/>
        <v>-1.0312386662190642E-6</v>
      </c>
      <c r="CY28" s="66">
        <f t="shared" si="16"/>
        <v>1.0828686616371689E-6</v>
      </c>
      <c r="CZ28" s="60">
        <f t="shared" si="13"/>
        <v>3.7299546142462896E+47</v>
      </c>
    </row>
    <row r="29" spans="1:104" x14ac:dyDescent="0.25">
      <c r="A29" s="90" t="s">
        <v>192</v>
      </c>
      <c r="B29" s="73">
        <v>108.85642442</v>
      </c>
      <c r="C29" s="73"/>
      <c r="D29" s="73">
        <v>193.29362363999999</v>
      </c>
      <c r="E29" s="73">
        <v>15.743602611</v>
      </c>
      <c r="F29" s="73">
        <v>15.73130581</v>
      </c>
      <c r="G29" s="73">
        <v>22.693177161000001</v>
      </c>
      <c r="H29" s="73">
        <v>29.906583405999999</v>
      </c>
      <c r="I29" s="69"/>
      <c r="J29" s="69"/>
      <c r="K29" s="73"/>
      <c r="L29" s="69"/>
      <c r="M29" s="73"/>
      <c r="N29" s="69"/>
      <c r="O29" s="73">
        <v>8.5828502700000003E-2</v>
      </c>
      <c r="P29" s="73">
        <v>7.3407011999999999E-3</v>
      </c>
      <c r="Q29" s="69"/>
      <c r="R29" s="73"/>
      <c r="S29" s="90" t="s">
        <v>192</v>
      </c>
      <c r="T29" s="73">
        <v>2.9916809731201501E-2</v>
      </c>
      <c r="U29" s="73">
        <v>6.0244290319504297E-2</v>
      </c>
      <c r="V29" s="73">
        <v>8.5813308669307906E-2</v>
      </c>
      <c r="W29" s="73">
        <v>4.0756352296956302E-2</v>
      </c>
      <c r="X29" s="73">
        <v>3.8581583404943998E-2</v>
      </c>
      <c r="Y29" s="73">
        <v>6.9565685512442299E-2</v>
      </c>
      <c r="Z29" s="73">
        <v>1.43445270777184E-2</v>
      </c>
      <c r="AA29" s="73">
        <v>0.278498884858917</v>
      </c>
      <c r="AB29" s="73">
        <v>7.3409359485048396E-3</v>
      </c>
      <c r="AC29" s="73">
        <v>46.334958334316603</v>
      </c>
      <c r="AD29" s="73">
        <v>0</v>
      </c>
      <c r="AE29" s="73">
        <v>108.851469700226</v>
      </c>
      <c r="AF29" s="73">
        <v>0.239995772270226</v>
      </c>
      <c r="AG29" s="73">
        <v>2.0222554434859998</v>
      </c>
      <c r="AH29" s="73">
        <v>9.3154523789619498E-2</v>
      </c>
      <c r="AI29" s="73">
        <v>5.5737566492612002E-2</v>
      </c>
      <c r="AJ29" s="73">
        <v>1.7212351050226799E-2</v>
      </c>
      <c r="AK29" s="73">
        <v>15.3367482013781</v>
      </c>
      <c r="AL29" s="73">
        <v>15.3367482013781</v>
      </c>
      <c r="AM29" s="73">
        <v>0</v>
      </c>
      <c r="AN29" s="73">
        <v>0</v>
      </c>
      <c r="AO29" s="73">
        <v>0.78355375535683502</v>
      </c>
      <c r="AP29" s="73">
        <v>1.8680224792076601E-2</v>
      </c>
      <c r="AQ29" s="73">
        <v>0.46187809512667899</v>
      </c>
      <c r="AR29" s="73">
        <v>3.9303082998506302E-2</v>
      </c>
      <c r="AS29" s="73">
        <v>6.1474981514244097E-2</v>
      </c>
      <c r="AT29" s="73">
        <v>7.4104034020073496E-3</v>
      </c>
      <c r="AU29" s="73">
        <v>0</v>
      </c>
      <c r="AV29" s="73">
        <v>0</v>
      </c>
      <c r="AW29" s="73">
        <v>32.174937016705499</v>
      </c>
      <c r="AX29" s="73">
        <v>173.940715806588</v>
      </c>
      <c r="AY29" s="73">
        <v>19.326630949806201</v>
      </c>
      <c r="AZ29" s="73">
        <v>193.26734675639401</v>
      </c>
      <c r="BA29" s="73">
        <v>1.2232465924811399E-4</v>
      </c>
      <c r="BB29" s="73">
        <v>0.53427645436239801</v>
      </c>
      <c r="BC29" s="73">
        <v>0.12550536427520301</v>
      </c>
      <c r="BD29" s="73">
        <v>9.0301366281634792</v>
      </c>
      <c r="BE29" s="73">
        <v>0.16935989400177401</v>
      </c>
      <c r="BF29" s="73">
        <v>0.44372297181942</v>
      </c>
      <c r="BG29" s="73">
        <v>1.1100933860238</v>
      </c>
      <c r="BH29" s="73">
        <v>0.25087528874485299</v>
      </c>
      <c r="BI29" s="73">
        <v>0</v>
      </c>
      <c r="BJ29" s="73">
        <v>5.9064300270617098E-2</v>
      </c>
      <c r="BK29" s="73">
        <v>15.7410997608167</v>
      </c>
      <c r="BL29" s="73">
        <v>15.7288029921312</v>
      </c>
      <c r="BM29" s="73">
        <v>1.22967686855492E-2</v>
      </c>
      <c r="BN29" s="73">
        <v>0</v>
      </c>
      <c r="BO29" s="73">
        <v>0</v>
      </c>
      <c r="BP29" s="73">
        <v>0.46742932632263401</v>
      </c>
      <c r="BQ29" s="73">
        <v>0</v>
      </c>
      <c r="BR29" s="73">
        <v>2.8823396580631302</v>
      </c>
      <c r="BS29" s="73">
        <v>0.71653618864950097</v>
      </c>
      <c r="BT29" s="73">
        <v>0.38418744633123297</v>
      </c>
      <c r="BU29" s="73">
        <v>7.2067188489668501</v>
      </c>
      <c r="BV29" s="73">
        <v>0.61548225767859799</v>
      </c>
      <c r="BW29" s="73">
        <v>0.39197160849220403</v>
      </c>
      <c r="BX29" s="73">
        <v>1.52099851485639</v>
      </c>
      <c r="BY29" s="73">
        <v>1.9531360196652201E-7</v>
      </c>
      <c r="BZ29" s="73">
        <v>22.6912670910563</v>
      </c>
      <c r="CA29" s="73">
        <v>0.58491941533222203</v>
      </c>
      <c r="CB29" s="73">
        <v>0</v>
      </c>
      <c r="CC29" s="73">
        <v>1.27330288122047E-2</v>
      </c>
      <c r="CD29" s="73">
        <v>0.97218336355899304</v>
      </c>
      <c r="CE29" s="73">
        <v>0</v>
      </c>
      <c r="CF29" s="73">
        <v>0.71330856467773196</v>
      </c>
      <c r="CG29" s="73">
        <v>29.901437130794701</v>
      </c>
      <c r="CH29" s="73">
        <v>0.44815283856911398</v>
      </c>
      <c r="CI29" s="90"/>
      <c r="CJ29" s="92">
        <f t="shared" si="14"/>
        <v>1.0760331309818343</v>
      </c>
      <c r="CK29" s="66">
        <f t="shared" si="0"/>
        <v>-4.5516098846627914E-5</v>
      </c>
      <c r="CL29" s="66">
        <f t="shared" si="1"/>
        <v>0</v>
      </c>
      <c r="CM29" s="66">
        <f t="shared" si="2"/>
        <v>-1.3594283717773898E-4</v>
      </c>
      <c r="CN29" s="66">
        <f t="shared" si="3"/>
        <v>-1.5897569604245539E-4</v>
      </c>
      <c r="CO29" s="66">
        <f t="shared" si="4"/>
        <v>-1.5909790954601131E-4</v>
      </c>
      <c r="CP29" s="66">
        <f t="shared" si="5"/>
        <v>-8.4169348793686587E-5</v>
      </c>
      <c r="CQ29" s="66">
        <f t="shared" si="6"/>
        <v>-1.7207833925509368E-4</v>
      </c>
      <c r="CR29" s="60">
        <f t="shared" si="7"/>
        <v>3.8581583404944E+48</v>
      </c>
      <c r="CS29" s="60">
        <f t="shared" si="8"/>
        <v>2.7849888485891699E+49</v>
      </c>
      <c r="CT29" s="66">
        <f t="shared" si="9"/>
        <v>0</v>
      </c>
      <c r="CU29" s="60">
        <f t="shared" si="10"/>
        <v>1.5336748201378101E+51</v>
      </c>
      <c r="CV29" s="66">
        <f t="shared" si="11"/>
        <v>0</v>
      </c>
      <c r="CW29" s="60">
        <f t="shared" si="12"/>
        <v>6.1474981514244091E+48</v>
      </c>
      <c r="CX29" s="66">
        <f t="shared" si="15"/>
        <v>-1.7702779629287174E-4</v>
      </c>
      <c r="CY29" s="66">
        <f t="shared" si="16"/>
        <v>3.1979030128580179E-5</v>
      </c>
      <c r="CZ29" s="60">
        <f t="shared" si="13"/>
        <v>7.4104034020073489E+47</v>
      </c>
    </row>
    <row r="30" spans="1:104" x14ac:dyDescent="0.25">
      <c r="A30" s="90"/>
      <c r="B30" s="73"/>
      <c r="C30" s="73"/>
      <c r="D30" s="73"/>
      <c r="E30" s="73"/>
      <c r="F30" s="73"/>
      <c r="G30" s="73"/>
      <c r="H30" s="73"/>
      <c r="I30" s="69"/>
      <c r="J30" s="69"/>
      <c r="K30" s="73"/>
      <c r="L30" s="69"/>
      <c r="M30" s="73"/>
      <c r="N30" s="69"/>
      <c r="O30" s="73"/>
      <c r="P30" s="73"/>
      <c r="Q30" s="69"/>
      <c r="R30" s="73"/>
      <c r="S30" s="90"/>
      <c r="U30" s="73"/>
      <c r="W30" s="73"/>
      <c r="X30" s="73"/>
      <c r="Y30" s="73"/>
      <c r="AA30" s="73"/>
      <c r="AC30" s="73"/>
      <c r="AD30" s="73"/>
      <c r="AE30" s="73"/>
      <c r="AF30" s="73"/>
      <c r="AG30" s="73"/>
      <c r="AH30" s="73"/>
      <c r="AI30" s="73"/>
      <c r="AK30" s="73"/>
      <c r="AL30" s="73"/>
      <c r="AM30" s="73"/>
      <c r="AN30" s="73"/>
      <c r="AO30" s="73"/>
      <c r="AP30" s="73"/>
      <c r="AR30" s="73"/>
      <c r="AS30" s="73"/>
      <c r="AT30" s="73"/>
      <c r="AU30" s="73"/>
      <c r="AV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F30" s="73"/>
      <c r="CG30" s="73"/>
      <c r="CH30" s="73"/>
      <c r="CI30" s="90"/>
      <c r="CJ30" s="92" t="e">
        <f t="shared" si="14"/>
        <v>#DIV/0!</v>
      </c>
      <c r="CK30" s="66">
        <f t="shared" si="0"/>
        <v>0</v>
      </c>
      <c r="CL30" s="66">
        <f t="shared" si="1"/>
        <v>0</v>
      </c>
      <c r="CM30" s="66">
        <f t="shared" si="2"/>
        <v>0</v>
      </c>
      <c r="CN30" s="66">
        <f t="shared" si="3"/>
        <v>0</v>
      </c>
      <c r="CO30" s="66">
        <f t="shared" si="4"/>
        <v>0</v>
      </c>
      <c r="CP30" s="66">
        <f t="shared" si="5"/>
        <v>0</v>
      </c>
      <c r="CQ30" s="66">
        <f t="shared" si="6"/>
        <v>0</v>
      </c>
      <c r="CR30" s="60">
        <f t="shared" si="7"/>
        <v>0</v>
      </c>
      <c r="CS30" s="60">
        <f t="shared" si="8"/>
        <v>0</v>
      </c>
      <c r="CT30" s="66">
        <f t="shared" si="9"/>
        <v>0</v>
      </c>
      <c r="CU30" s="60">
        <f t="shared" si="10"/>
        <v>0</v>
      </c>
      <c r="CV30" s="66">
        <f t="shared" si="11"/>
        <v>0</v>
      </c>
      <c r="CW30" s="60">
        <f t="shared" si="12"/>
        <v>0</v>
      </c>
      <c r="CX30" s="66">
        <f t="shared" si="15"/>
        <v>0</v>
      </c>
      <c r="CY30" s="66">
        <f t="shared" si="16"/>
        <v>0</v>
      </c>
      <c r="CZ30" s="60">
        <f t="shared" si="13"/>
        <v>0</v>
      </c>
    </row>
    <row r="31" spans="1:104" x14ac:dyDescent="0.25">
      <c r="A31" s="90" t="s">
        <v>194</v>
      </c>
      <c r="B31" s="73">
        <v>112.14636126000001</v>
      </c>
      <c r="C31" s="73">
        <v>5.1308686914999999</v>
      </c>
      <c r="D31" s="73">
        <v>307.76953182</v>
      </c>
      <c r="E31" s="73">
        <v>22.846505362999999</v>
      </c>
      <c r="F31" s="73">
        <v>21.384529752999999</v>
      </c>
      <c r="G31" s="73">
        <v>7.5714206197999996</v>
      </c>
      <c r="H31" s="73">
        <v>152.15539981000001</v>
      </c>
      <c r="I31" s="69"/>
      <c r="J31" s="69"/>
      <c r="K31" s="73"/>
      <c r="L31" s="69"/>
      <c r="M31" s="73"/>
      <c r="N31" s="69"/>
      <c r="O31" s="73">
        <v>2.1276103006999998</v>
      </c>
      <c r="P31" s="73">
        <v>0.69215745799999995</v>
      </c>
      <c r="Q31" s="69"/>
      <c r="R31" s="73"/>
      <c r="S31" s="90" t="s">
        <v>194</v>
      </c>
      <c r="T31" s="73">
        <v>0</v>
      </c>
      <c r="U31" s="73">
        <v>8.6393854862839401</v>
      </c>
      <c r="V31" s="73">
        <v>2.1276003037752398</v>
      </c>
      <c r="W31" s="73">
        <v>0.23283901514990701</v>
      </c>
      <c r="X31" s="73">
        <v>0.23283901514990701</v>
      </c>
      <c r="Y31" s="73">
        <v>9.3654651501099598E-2</v>
      </c>
      <c r="Z31" s="73">
        <v>0</v>
      </c>
      <c r="AA31" s="73">
        <v>0.91551228264774998</v>
      </c>
      <c r="AB31" s="73">
        <v>0.69216693472281299</v>
      </c>
      <c r="AC31" s="73">
        <v>663.63192931573803</v>
      </c>
      <c r="AD31" s="73">
        <v>0</v>
      </c>
      <c r="AE31" s="73">
        <v>112.143098662345</v>
      </c>
      <c r="AF31" s="73">
        <v>4.8803242860645604</v>
      </c>
      <c r="AG31" s="73">
        <v>108.668716317224</v>
      </c>
      <c r="AH31" s="73">
        <v>2.4795746321943</v>
      </c>
      <c r="AI31" s="73">
        <v>0</v>
      </c>
      <c r="AJ31" s="73">
        <v>0</v>
      </c>
      <c r="AK31" s="73">
        <v>35.443661892200602</v>
      </c>
      <c r="AL31" s="73">
        <v>35.443661892200602</v>
      </c>
      <c r="AM31" s="73">
        <v>0</v>
      </c>
      <c r="AN31" s="73">
        <v>0</v>
      </c>
      <c r="AO31" s="73">
        <v>2.4212198425243998</v>
      </c>
      <c r="AP31" s="73">
        <v>0</v>
      </c>
      <c r="AQ31" s="73">
        <v>2.0923052373084201</v>
      </c>
      <c r="AR31" s="73">
        <v>0.35957305872561701</v>
      </c>
      <c r="AS31" s="73">
        <v>4.28859965042522</v>
      </c>
      <c r="AT31" s="73">
        <v>0</v>
      </c>
      <c r="AU31" s="73">
        <v>5.1307880112655999</v>
      </c>
      <c r="AV31" s="73">
        <v>0</v>
      </c>
      <c r="AW31" s="73">
        <v>269.46440648820197</v>
      </c>
      <c r="AX31" s="73">
        <v>276.99124844436301</v>
      </c>
      <c r="AY31" s="73">
        <v>30.776510570611201</v>
      </c>
      <c r="AZ31" s="73">
        <v>307.76775901497399</v>
      </c>
      <c r="BA31" s="73">
        <v>0</v>
      </c>
      <c r="BB31" s="73">
        <v>9.4594732800916592</v>
      </c>
      <c r="BC31" s="73">
        <v>0.16460154885717801</v>
      </c>
      <c r="BD31" s="73">
        <v>35.388775666264202</v>
      </c>
      <c r="BE31" s="73">
        <v>0.22207947000887299</v>
      </c>
      <c r="BF31" s="73">
        <v>0.58193434084558204</v>
      </c>
      <c r="BG31" s="73">
        <v>1.41422405463053</v>
      </c>
      <c r="BH31" s="73">
        <v>0.32901113598659598</v>
      </c>
      <c r="BI31" s="73">
        <v>1.9451015504004101E-2</v>
      </c>
      <c r="BJ31" s="73">
        <v>7.74610409122726E-2</v>
      </c>
      <c r="BK31" s="73">
        <v>22.847660675339998</v>
      </c>
      <c r="BL31" s="73">
        <v>21.385679656584198</v>
      </c>
      <c r="BM31" s="73">
        <v>1.46198101875583</v>
      </c>
      <c r="BN31" s="73">
        <v>0</v>
      </c>
      <c r="BO31" s="73">
        <v>0</v>
      </c>
      <c r="BP31" s="73">
        <v>1.2388322337781099</v>
      </c>
      <c r="BQ31" s="73">
        <v>0</v>
      </c>
      <c r="BR31" s="73">
        <v>3.8015442054266702</v>
      </c>
      <c r="BS31" s="73">
        <v>0.93973119705462604</v>
      </c>
      <c r="BT31" s="73">
        <v>0.50622983294476898</v>
      </c>
      <c r="BU31" s="73">
        <v>9.5009667267426199</v>
      </c>
      <c r="BV31" s="73">
        <v>23.214260701308799</v>
      </c>
      <c r="BW31" s="73">
        <v>0.51407703500388702</v>
      </c>
      <c r="BX31" s="73">
        <v>2.07553581684</v>
      </c>
      <c r="BY31" s="73">
        <v>2.0484840468041302E-9</v>
      </c>
      <c r="BZ31" s="73">
        <v>7.5714305505492296</v>
      </c>
      <c r="CA31" s="73">
        <v>4.0213646646498002</v>
      </c>
      <c r="CB31" s="73">
        <v>0</v>
      </c>
      <c r="CC31" s="73">
        <v>0</v>
      </c>
      <c r="CD31" s="73">
        <v>17.8258776215458</v>
      </c>
      <c r="CE31" s="73">
        <v>0</v>
      </c>
      <c r="CF31" s="73">
        <v>3.70230959433853</v>
      </c>
      <c r="CG31" s="73">
        <v>152.15509581838199</v>
      </c>
      <c r="CH31" s="73">
        <v>6.37879758626904</v>
      </c>
      <c r="CI31" s="90"/>
      <c r="CJ31" s="92">
        <f t="shared" si="14"/>
        <v>1.7709850928019182</v>
      </c>
      <c r="CK31" s="66">
        <f t="shared" si="0"/>
        <v>-2.9092318452003586E-5</v>
      </c>
      <c r="CL31" s="66">
        <f t="shared" si="1"/>
        <v>-1.5724478494968526E-5</v>
      </c>
      <c r="CM31" s="66">
        <f t="shared" si="2"/>
        <v>-5.7601706560230552E-6</v>
      </c>
      <c r="CN31" s="66">
        <f t="shared" si="3"/>
        <v>5.0568448944096004E-5</v>
      </c>
      <c r="CO31" s="66">
        <f t="shared" si="4"/>
        <v>5.3772685089696195E-5</v>
      </c>
      <c r="CP31" s="66">
        <f t="shared" si="5"/>
        <v>1.3116097663479873E-6</v>
      </c>
      <c r="CQ31" s="66">
        <f t="shared" si="6"/>
        <v>-1.9979022656509376E-6</v>
      </c>
      <c r="CR31" s="60">
        <f t="shared" si="7"/>
        <v>2.3283901514990702E+49</v>
      </c>
      <c r="CS31" s="60">
        <f t="shared" si="8"/>
        <v>9.1551228264774994E+49</v>
      </c>
      <c r="CT31" s="66">
        <f t="shared" si="9"/>
        <v>0</v>
      </c>
      <c r="CU31" s="60">
        <f t="shared" si="10"/>
        <v>3.5443661892200604E+51</v>
      </c>
      <c r="CV31" s="66">
        <f t="shared" si="11"/>
        <v>0</v>
      </c>
      <c r="CW31" s="60">
        <f t="shared" si="12"/>
        <v>4.2885996504252201E+50</v>
      </c>
      <c r="CX31" s="66">
        <f t="shared" si="15"/>
        <v>-4.6986634520023941E-6</v>
      </c>
      <c r="CY31" s="66">
        <f t="shared" si="16"/>
        <v>1.3691570759669409E-5</v>
      </c>
      <c r="CZ31" s="60">
        <f t="shared" si="13"/>
        <v>0</v>
      </c>
    </row>
    <row r="32" spans="1:104" x14ac:dyDescent="0.25">
      <c r="A32" s="90" t="s">
        <v>195</v>
      </c>
      <c r="B32" s="73">
        <v>28234.822480999999</v>
      </c>
      <c r="C32" s="73"/>
      <c r="D32" s="73">
        <v>33617.408152000004</v>
      </c>
      <c r="E32" s="73">
        <v>1329.4842796999999</v>
      </c>
      <c r="F32" s="73">
        <v>1180.1992797</v>
      </c>
      <c r="G32" s="73">
        <v>15648.157316999999</v>
      </c>
      <c r="H32" s="73">
        <v>23308.159656</v>
      </c>
      <c r="I32" s="69">
        <v>138.19731795999999</v>
      </c>
      <c r="J32" s="69">
        <v>79.804340577999994</v>
      </c>
      <c r="K32" s="73"/>
      <c r="L32" s="69">
        <v>785.13212324000006</v>
      </c>
      <c r="M32" s="73"/>
      <c r="N32" s="69">
        <v>19.354785978999999</v>
      </c>
      <c r="O32" s="73">
        <v>88.495961140999995</v>
      </c>
      <c r="P32" s="73">
        <v>4.3473324899999999E-2</v>
      </c>
      <c r="Q32" s="69"/>
      <c r="R32" s="73"/>
      <c r="S32" s="90" t="s">
        <v>195</v>
      </c>
      <c r="T32" s="73">
        <v>0</v>
      </c>
      <c r="U32" s="73">
        <v>0.63027618126787399</v>
      </c>
      <c r="V32" s="73">
        <v>88.494508637940399</v>
      </c>
      <c r="W32" s="73">
        <v>344.69806624020799</v>
      </c>
      <c r="X32" s="73">
        <v>344.69806624020799</v>
      </c>
      <c r="Y32" s="73">
        <v>16.3418645438013</v>
      </c>
      <c r="Z32" s="73">
        <v>0</v>
      </c>
      <c r="AA32" s="73">
        <v>196.47694371656601</v>
      </c>
      <c r="AB32" s="73">
        <v>4.3473612118366201E-2</v>
      </c>
      <c r="AC32" s="73">
        <v>116895.420271005</v>
      </c>
      <c r="AD32" s="73">
        <v>0</v>
      </c>
      <c r="AE32" s="73">
        <v>28233.935712120401</v>
      </c>
      <c r="AF32" s="73">
        <v>1159.7758005348701</v>
      </c>
      <c r="AG32" s="73">
        <v>21094.132585373201</v>
      </c>
      <c r="AH32" s="73">
        <v>1047.9827340038501</v>
      </c>
      <c r="AI32" s="73">
        <v>0.95997212430650503</v>
      </c>
      <c r="AJ32" s="73">
        <v>0</v>
      </c>
      <c r="AK32" s="73">
        <v>1822.76123045285</v>
      </c>
      <c r="AL32" s="73">
        <v>1822.76123045285</v>
      </c>
      <c r="AM32" s="73">
        <v>0</v>
      </c>
      <c r="AN32" s="73">
        <v>0</v>
      </c>
      <c r="AO32" s="73">
        <v>428.10770894200101</v>
      </c>
      <c r="AP32" s="73">
        <v>3.0108852643437E-2</v>
      </c>
      <c r="AQ32" s="73">
        <v>1.27907206166077</v>
      </c>
      <c r="AR32" s="73">
        <v>0</v>
      </c>
      <c r="AS32" s="73">
        <v>22.3509122435566</v>
      </c>
      <c r="AT32" s="73">
        <v>0</v>
      </c>
      <c r="AU32" s="73">
        <v>0</v>
      </c>
      <c r="AV32" s="73">
        <v>0</v>
      </c>
      <c r="AW32" s="73">
        <v>44403.123944950501</v>
      </c>
      <c r="AX32" s="73">
        <v>30255.239005164301</v>
      </c>
      <c r="AY32" s="73">
        <v>3361.66284453556</v>
      </c>
      <c r="AZ32" s="73">
        <v>33616.901849699898</v>
      </c>
      <c r="BA32" s="73">
        <v>5.6641548220594503E-3</v>
      </c>
      <c r="BB32" s="73">
        <v>1622.4205726496</v>
      </c>
      <c r="BC32" s="73">
        <v>9.8097056074560296</v>
      </c>
      <c r="BD32" s="73">
        <v>9601.8325292332793</v>
      </c>
      <c r="BE32" s="73">
        <v>12.7969076324013</v>
      </c>
      <c r="BF32" s="73">
        <v>29.951035884632098</v>
      </c>
      <c r="BG32" s="73">
        <v>75.631556412969601</v>
      </c>
      <c r="BH32" s="73">
        <v>16.9137052056636</v>
      </c>
      <c r="BI32" s="73">
        <v>4.3442995419897796</v>
      </c>
      <c r="BJ32" s="73">
        <v>4.0839250268688296</v>
      </c>
      <c r="BK32" s="73">
        <v>1329.6387938826299</v>
      </c>
      <c r="BL32" s="73">
        <v>1180.2081316693</v>
      </c>
      <c r="BM32" s="73">
        <v>149.43066221333001</v>
      </c>
      <c r="BN32" s="73">
        <v>9.03651140616303E-4</v>
      </c>
      <c r="BO32" s="73">
        <v>1.97378463047779E-4</v>
      </c>
      <c r="BP32" s="73">
        <v>99.813357307495195</v>
      </c>
      <c r="BQ32" s="73">
        <v>5.0910770570501002E-4</v>
      </c>
      <c r="BR32" s="73">
        <v>198.47365548647701</v>
      </c>
      <c r="BS32" s="73">
        <v>48.275723865033001</v>
      </c>
      <c r="BT32" s="73">
        <v>26.104818830778701</v>
      </c>
      <c r="BU32" s="73">
        <v>496.28946096992303</v>
      </c>
      <c r="BV32" s="73">
        <v>6697.34306066102</v>
      </c>
      <c r="BW32" s="73">
        <v>27.7887920672189</v>
      </c>
      <c r="BX32" s="73">
        <v>120.58235948511</v>
      </c>
      <c r="BY32" s="73">
        <v>9.3472182079730501</v>
      </c>
      <c r="BZ32" s="73">
        <v>15647.446848279</v>
      </c>
      <c r="CA32" s="73">
        <v>221.087246592828</v>
      </c>
      <c r="CB32" s="73">
        <v>0</v>
      </c>
      <c r="CC32" s="73">
        <v>0</v>
      </c>
      <c r="CD32" s="73">
        <v>128.388009846171</v>
      </c>
      <c r="CE32" s="73">
        <v>0</v>
      </c>
      <c r="CF32" s="73">
        <v>101.33834738596801</v>
      </c>
      <c r="CG32" s="73">
        <v>23308.1600767208</v>
      </c>
      <c r="CH32" s="73">
        <v>157.08906265999599</v>
      </c>
      <c r="CI32" s="90"/>
      <c r="CJ32" s="92">
        <f t="shared" si="14"/>
        <v>1.9050462927487122</v>
      </c>
      <c r="CK32" s="66">
        <f t="shared" si="0"/>
        <v>-3.1406922433984682E-5</v>
      </c>
      <c r="CL32" s="66">
        <f t="shared" si="1"/>
        <v>0</v>
      </c>
      <c r="CM32" s="66">
        <f t="shared" si="2"/>
        <v>-1.5060717882131642E-5</v>
      </c>
      <c r="CN32" s="66">
        <f t="shared" si="3"/>
        <v>1.1622114303215075E-4</v>
      </c>
      <c r="CO32" s="66">
        <f t="shared" si="4"/>
        <v>7.5004022220636596E-6</v>
      </c>
      <c r="CP32" s="66">
        <f t="shared" si="5"/>
        <v>-4.5402708229905728E-5</v>
      </c>
      <c r="CQ32" s="66">
        <f t="shared" si="6"/>
        <v>1.8050365474159111E-8</v>
      </c>
      <c r="CR32" s="60">
        <f t="shared" si="7"/>
        <v>1.4942457012080208</v>
      </c>
      <c r="CS32" s="60">
        <f t="shared" si="8"/>
        <v>1.4619831740170992</v>
      </c>
      <c r="CT32" s="66">
        <f t="shared" si="9"/>
        <v>0</v>
      </c>
      <c r="CU32" s="60">
        <f t="shared" si="10"/>
        <v>1.3215980807547041</v>
      </c>
      <c r="CV32" s="66">
        <f t="shared" si="11"/>
        <v>0</v>
      </c>
      <c r="CW32" s="60">
        <f t="shared" si="12"/>
        <v>0.15480027874280847</v>
      </c>
      <c r="CX32" s="66">
        <f t="shared" si="15"/>
        <v>-1.6413212997166593E-5</v>
      </c>
      <c r="CY32" s="66">
        <f t="shared" si="16"/>
        <v>6.6067724716798369E-6</v>
      </c>
      <c r="CZ32" s="60">
        <f t="shared" si="13"/>
        <v>0</v>
      </c>
    </row>
    <row r="33" spans="1:104" x14ac:dyDescent="0.25">
      <c r="A33" s="90" t="s">
        <v>196</v>
      </c>
      <c r="B33" s="73">
        <v>1089.6021971</v>
      </c>
      <c r="C33" s="73">
        <v>0.27020667030000001</v>
      </c>
      <c r="D33" s="73">
        <v>1055.5391629999999</v>
      </c>
      <c r="E33" s="73">
        <v>79.963900648999996</v>
      </c>
      <c r="F33" s="73">
        <v>65.539985731000002</v>
      </c>
      <c r="G33" s="73">
        <v>15.218087913</v>
      </c>
      <c r="H33" s="73">
        <v>480.41858074999999</v>
      </c>
      <c r="I33" s="69"/>
      <c r="J33" s="69"/>
      <c r="K33" s="73"/>
      <c r="L33" s="69"/>
      <c r="M33" s="73"/>
      <c r="N33" s="69"/>
      <c r="O33" s="73">
        <v>5.2534886246000001</v>
      </c>
      <c r="P33" s="73">
        <v>0.45391081030000002</v>
      </c>
      <c r="Q33" s="69"/>
      <c r="R33" s="73"/>
      <c r="S33" s="90" t="s">
        <v>196</v>
      </c>
      <c r="T33" s="73">
        <v>1.30568922457933E-3</v>
      </c>
      <c r="U33" s="73">
        <v>0.66166906243770496</v>
      </c>
      <c r="V33" s="73">
        <v>5.2534589663809204</v>
      </c>
      <c r="W33" s="73">
        <v>1.18526110061248</v>
      </c>
      <c r="X33" s="73">
        <v>1.1851665937917999</v>
      </c>
      <c r="Y33" s="73">
        <v>0.480023956986117</v>
      </c>
      <c r="Z33" s="73">
        <v>6.2596293170632698E-4</v>
      </c>
      <c r="AA33" s="73">
        <v>6.3591979384225299</v>
      </c>
      <c r="AB33" s="73">
        <v>0.45391418642933001</v>
      </c>
      <c r="AC33" s="73">
        <v>3206.7933576393898</v>
      </c>
      <c r="AD33" s="73">
        <v>0</v>
      </c>
      <c r="AE33" s="73">
        <v>1089.3679917652901</v>
      </c>
      <c r="AF33" s="73">
        <v>29.4558486727013</v>
      </c>
      <c r="AG33" s="73">
        <v>563.83769068682204</v>
      </c>
      <c r="AH33" s="73">
        <v>12.7078831418864</v>
      </c>
      <c r="AI33" s="73">
        <v>2.43183423359071E-3</v>
      </c>
      <c r="AJ33" s="73">
        <v>7.51269588066386E-4</v>
      </c>
      <c r="AK33" s="73">
        <v>78.208247197507305</v>
      </c>
      <c r="AL33" s="73">
        <v>78.208247197507305</v>
      </c>
      <c r="AM33" s="73">
        <v>0</v>
      </c>
      <c r="AN33" s="73">
        <v>0</v>
      </c>
      <c r="AO33" s="73">
        <v>12.3205636852146</v>
      </c>
      <c r="AP33" s="73">
        <v>7.1558196790070096E-4</v>
      </c>
      <c r="AQ33" s="73">
        <v>0.17963941553433799</v>
      </c>
      <c r="AR33" s="73">
        <v>2.9144710416309699E-2</v>
      </c>
      <c r="AS33" s="73">
        <v>0.32982775986329299</v>
      </c>
      <c r="AT33" s="73">
        <v>3.2189100929248202E-4</v>
      </c>
      <c r="AU33" s="73">
        <v>0.27007437216444102</v>
      </c>
      <c r="AV33" s="73">
        <v>0</v>
      </c>
      <c r="AW33" s="73">
        <v>1044.87432253509</v>
      </c>
      <c r="AX33" s="73">
        <v>949.63700008267404</v>
      </c>
      <c r="AY33" s="73">
        <v>105.515175064402</v>
      </c>
      <c r="AZ33" s="73">
        <v>1055.15217514707</v>
      </c>
      <c r="BA33" s="73">
        <v>5.33963232967917E-6</v>
      </c>
      <c r="BB33" s="73">
        <v>48.943345680084001</v>
      </c>
      <c r="BC33" s="73">
        <v>0.52451150497417698</v>
      </c>
      <c r="BD33" s="73">
        <v>150.06937085570101</v>
      </c>
      <c r="BE33" s="73">
        <v>0.70766961314395604</v>
      </c>
      <c r="BF33" s="73">
        <v>1.8543465627628299</v>
      </c>
      <c r="BG33" s="73">
        <v>4.4818944999090604</v>
      </c>
      <c r="BH33" s="73">
        <v>1.0483994140776101</v>
      </c>
      <c r="BI33" s="73">
        <v>0</v>
      </c>
      <c r="BJ33" s="73">
        <v>0.246831712680434</v>
      </c>
      <c r="BK33" s="73">
        <v>79.953080862500997</v>
      </c>
      <c r="BL33" s="73">
        <v>65.529647049739495</v>
      </c>
      <c r="BM33" s="73">
        <v>14.423433812761401</v>
      </c>
      <c r="BN33" s="73">
        <v>0</v>
      </c>
      <c r="BO33" s="73">
        <v>0</v>
      </c>
      <c r="BP33" s="73">
        <v>1.95264349602341</v>
      </c>
      <c r="BQ33" s="73">
        <v>0</v>
      </c>
      <c r="BR33" s="73">
        <v>12.0369399788356</v>
      </c>
      <c r="BS33" s="73">
        <v>2.9944932684072199</v>
      </c>
      <c r="BT33" s="73">
        <v>1.6053595246394099</v>
      </c>
      <c r="BU33" s="73">
        <v>30.082511882251101</v>
      </c>
      <c r="BV33" s="73">
        <v>127.70579463569</v>
      </c>
      <c r="BW33" s="73">
        <v>1.63812841538385</v>
      </c>
      <c r="BX33" s="73">
        <v>6.35591717665086</v>
      </c>
      <c r="BY33" s="73">
        <v>0</v>
      </c>
      <c r="BZ33" s="73">
        <v>15.211044013293799</v>
      </c>
      <c r="CA33" s="73">
        <v>6.1017889184535603</v>
      </c>
      <c r="CB33" s="73">
        <v>0</v>
      </c>
      <c r="CC33" s="73">
        <v>5.5580246300368302E-4</v>
      </c>
      <c r="CD33" s="73">
        <v>5.0907735249133497</v>
      </c>
      <c r="CE33" s="73">
        <v>0</v>
      </c>
      <c r="CF33" s="73">
        <v>2.9157819003202401</v>
      </c>
      <c r="CG33" s="73">
        <v>480.35570527731397</v>
      </c>
      <c r="CH33" s="73">
        <v>4.6830953580146302</v>
      </c>
      <c r="CI33" s="90"/>
      <c r="CJ33" s="92">
        <f t="shared" si="14"/>
        <v>2.1752095604482804</v>
      </c>
      <c r="CK33" s="66">
        <f t="shared" si="0"/>
        <v>-2.149457254521728E-4</v>
      </c>
      <c r="CL33" s="66">
        <f t="shared" si="1"/>
        <v>-4.8961831849709007E-4</v>
      </c>
      <c r="CM33" s="66">
        <f t="shared" si="2"/>
        <v>-3.6662576481769613E-4</v>
      </c>
      <c r="CN33" s="66">
        <f t="shared" si="3"/>
        <v>-1.3530838804990512E-4</v>
      </c>
      <c r="CO33" s="66">
        <f t="shared" si="4"/>
        <v>-1.5774616282249968E-4</v>
      </c>
      <c r="CP33" s="66">
        <f t="shared" si="5"/>
        <v>-4.6286364926196379E-4</v>
      </c>
      <c r="CQ33" s="66">
        <f t="shared" si="6"/>
        <v>-1.3087643818409197E-4</v>
      </c>
      <c r="CR33" s="60">
        <f t="shared" si="7"/>
        <v>1.1851665937917998E+50</v>
      </c>
      <c r="CS33" s="60">
        <f t="shared" si="8"/>
        <v>6.35919793842253E+50</v>
      </c>
      <c r="CT33" s="66">
        <f t="shared" si="9"/>
        <v>0</v>
      </c>
      <c r="CU33" s="60">
        <f t="shared" si="10"/>
        <v>7.8208247197507298E+51</v>
      </c>
      <c r="CV33" s="66">
        <f t="shared" si="11"/>
        <v>0</v>
      </c>
      <c r="CW33" s="60">
        <f t="shared" si="12"/>
        <v>3.2982775986329296E+49</v>
      </c>
      <c r="CX33" s="66">
        <f t="shared" si="15"/>
        <v>-5.6454331966885115E-6</v>
      </c>
      <c r="CY33" s="66">
        <f t="shared" si="16"/>
        <v>7.4378694082196005E-6</v>
      </c>
      <c r="CZ33" s="60">
        <f t="shared" si="13"/>
        <v>3.2189100929248201E+46</v>
      </c>
    </row>
    <row r="34" spans="1:104" x14ac:dyDescent="0.25">
      <c r="A34" s="90" t="s">
        <v>197</v>
      </c>
      <c r="B34" s="73">
        <v>500.77664558999999</v>
      </c>
      <c r="C34" s="73"/>
      <c r="D34" s="73">
        <v>754.07114652999996</v>
      </c>
      <c r="E34" s="73">
        <v>34.148763621000001</v>
      </c>
      <c r="F34" s="73">
        <v>34.148763621000001</v>
      </c>
      <c r="G34" s="73">
        <v>2.3167019776000002</v>
      </c>
      <c r="H34" s="73">
        <v>180.40426912999999</v>
      </c>
      <c r="I34" s="69"/>
      <c r="J34" s="69"/>
      <c r="K34" s="73"/>
      <c r="L34" s="69"/>
      <c r="M34" s="73">
        <v>3.3178000000000001</v>
      </c>
      <c r="N34" s="69"/>
      <c r="O34" s="73">
        <v>12.531411220000001</v>
      </c>
      <c r="P34" s="73">
        <v>1.0987423164000001</v>
      </c>
      <c r="Q34" s="69"/>
      <c r="R34" s="73"/>
      <c r="S34" s="90" t="s">
        <v>197</v>
      </c>
      <c r="T34" s="73">
        <v>2.6028977511973701E-2</v>
      </c>
      <c r="U34" s="73">
        <v>0.43650810125271899</v>
      </c>
      <c r="V34" s="73">
        <v>12.531411586600701</v>
      </c>
      <c r="W34" s="73">
        <v>0.58742464484961698</v>
      </c>
      <c r="X34" s="73">
        <v>0.58552630428052599</v>
      </c>
      <c r="Y34" s="73">
        <v>0.282979937224489</v>
      </c>
      <c r="Z34" s="73">
        <v>1.247880673889E-2</v>
      </c>
      <c r="AA34" s="73">
        <v>2.3550976136259099</v>
      </c>
      <c r="AB34" s="73">
        <v>1.09872558893315</v>
      </c>
      <c r="AC34" s="73">
        <v>1424.1866093257199</v>
      </c>
      <c r="AD34" s="73">
        <v>0</v>
      </c>
      <c r="AE34" s="73">
        <v>500.33715473337799</v>
      </c>
      <c r="AF34" s="73">
        <v>11.781849736645</v>
      </c>
      <c r="AG34" s="73">
        <v>259.31539520991299</v>
      </c>
      <c r="AH34" s="73">
        <v>5.9618945626382702</v>
      </c>
      <c r="AI34" s="73">
        <v>4.8488958156252801E-2</v>
      </c>
      <c r="AJ34" s="73">
        <v>1.4973912109988601E-2</v>
      </c>
      <c r="AK34" s="73">
        <v>16.075821420130001</v>
      </c>
      <c r="AL34" s="73">
        <v>16.075821420130001</v>
      </c>
      <c r="AM34" s="73">
        <v>3.3087337969653299</v>
      </c>
      <c r="AN34" s="73">
        <v>0</v>
      </c>
      <c r="AO34" s="73">
        <v>5.8361781753754602</v>
      </c>
      <c r="AP34" s="73">
        <v>1.4287658729062999E-2</v>
      </c>
      <c r="AQ34" s="73">
        <v>0.492373704036078</v>
      </c>
      <c r="AR34" s="73">
        <v>5.0178771921934102E-2</v>
      </c>
      <c r="AS34" s="73">
        <v>0.24414662890149</v>
      </c>
      <c r="AT34" s="73">
        <v>6.4161613867623497E-3</v>
      </c>
      <c r="AU34" s="73">
        <v>0</v>
      </c>
      <c r="AV34" s="73">
        <v>0</v>
      </c>
      <c r="AW34" s="73">
        <v>440.315284878277</v>
      </c>
      <c r="AX34" s="73">
        <v>678.56995395294098</v>
      </c>
      <c r="AY34" s="73">
        <v>75.397782695481197</v>
      </c>
      <c r="AZ34" s="73">
        <v>753.96773664842203</v>
      </c>
      <c r="BA34" s="73">
        <v>1.06398310521007E-4</v>
      </c>
      <c r="BB34" s="73">
        <v>22.5216858234208</v>
      </c>
      <c r="BC34" s="73">
        <v>0.27309796330406599</v>
      </c>
      <c r="BD34" s="73">
        <v>54.608785996917803</v>
      </c>
      <c r="BE34" s="73">
        <v>0.368470698413222</v>
      </c>
      <c r="BF34" s="73">
        <v>0.96551240904556201</v>
      </c>
      <c r="BG34" s="73">
        <v>2.34464037941544</v>
      </c>
      <c r="BH34" s="73">
        <v>0.54587277380027199</v>
      </c>
      <c r="BI34" s="73">
        <v>0</v>
      </c>
      <c r="BJ34" s="73">
        <v>0.12851874468823801</v>
      </c>
      <c r="BK34" s="73">
        <v>34.1336059379205</v>
      </c>
      <c r="BL34" s="73">
        <v>34.1336059379205</v>
      </c>
      <c r="BM34" s="73">
        <v>0</v>
      </c>
      <c r="BN34" s="73">
        <v>0</v>
      </c>
      <c r="BO34" s="73">
        <v>0</v>
      </c>
      <c r="BP34" s="73">
        <v>1.01673415433456</v>
      </c>
      <c r="BQ34" s="73">
        <v>0</v>
      </c>
      <c r="BR34" s="73">
        <v>6.2678911895588998</v>
      </c>
      <c r="BS34" s="73">
        <v>1.5591388117087399</v>
      </c>
      <c r="BT34" s="73">
        <v>0.83587924557835303</v>
      </c>
      <c r="BU34" s="73">
        <v>15.6655442854544</v>
      </c>
      <c r="BV34" s="73">
        <v>54.146585061663203</v>
      </c>
      <c r="BW34" s="73">
        <v>0.85292148051389804</v>
      </c>
      <c r="BX34" s="73">
        <v>3.3093837447709</v>
      </c>
      <c r="BY34" s="73">
        <v>5.7333950627490001E-8</v>
      </c>
      <c r="BZ34" s="73">
        <v>2.31357732731471</v>
      </c>
      <c r="CA34" s="73">
        <v>1.4273153958729801</v>
      </c>
      <c r="CB34" s="73">
        <v>0</v>
      </c>
      <c r="CC34" s="73">
        <v>1.10771321250902E-2</v>
      </c>
      <c r="CD34" s="73">
        <v>2.0747817209630002</v>
      </c>
      <c r="CE34" s="73">
        <v>0</v>
      </c>
      <c r="CF34" s="73">
        <v>0.759340846461944</v>
      </c>
      <c r="CG34" s="73">
        <v>180.39144189145401</v>
      </c>
      <c r="CH34" s="73">
        <v>2.2512323551148201</v>
      </c>
      <c r="CI34" s="90"/>
      <c r="CJ34" s="92">
        <f t="shared" si="14"/>
        <v>2.4408878839342365</v>
      </c>
      <c r="CK34" s="66">
        <f t="shared" si="0"/>
        <v>-8.7761851614347175E-4</v>
      </c>
      <c r="CL34" s="66">
        <f t="shared" si="1"/>
        <v>0</v>
      </c>
      <c r="CM34" s="66">
        <f t="shared" si="2"/>
        <v>-1.3713544412061331E-4</v>
      </c>
      <c r="CN34" s="66">
        <f t="shared" si="3"/>
        <v>-4.4387209000385343E-4</v>
      </c>
      <c r="CO34" s="66">
        <f t="shared" si="4"/>
        <v>-4.4387209000385343E-4</v>
      </c>
      <c r="CP34" s="66">
        <f t="shared" si="5"/>
        <v>-1.3487493495072617E-3</v>
      </c>
      <c r="CQ34" s="66">
        <f t="shared" si="6"/>
        <v>-7.1102743897582231E-5</v>
      </c>
      <c r="CR34" s="60">
        <f t="shared" si="7"/>
        <v>5.8552630428052601E+49</v>
      </c>
      <c r="CS34" s="60">
        <f t="shared" si="8"/>
        <v>2.35509761362591E+50</v>
      </c>
      <c r="CT34" s="66">
        <f t="shared" si="9"/>
        <v>0</v>
      </c>
      <c r="CU34" s="60">
        <f t="shared" si="10"/>
        <v>1.607582142013E+51</v>
      </c>
      <c r="CV34" s="66">
        <f t="shared" si="11"/>
        <v>-2.7325948021792168E-3</v>
      </c>
      <c r="CW34" s="60">
        <f t="shared" si="12"/>
        <v>2.4414662890148998E+49</v>
      </c>
      <c r="CX34" s="66">
        <f t="shared" si="15"/>
        <v>2.9254542332315899E-8</v>
      </c>
      <c r="CY34" s="66">
        <f t="shared" si="16"/>
        <v>-1.5224194609083033E-5</v>
      </c>
      <c r="CZ34" s="60">
        <f t="shared" si="13"/>
        <v>6.4161613867623497E+47</v>
      </c>
    </row>
    <row r="35" spans="1:104" x14ac:dyDescent="0.25">
      <c r="A35" s="90" t="s">
        <v>198</v>
      </c>
      <c r="B35" s="73">
        <v>3247.0576876999999</v>
      </c>
      <c r="C35" s="73">
        <v>58.19</v>
      </c>
      <c r="D35" s="73">
        <v>4282.0696968000002</v>
      </c>
      <c r="E35" s="73">
        <v>508.53351676</v>
      </c>
      <c r="F35" s="73">
        <v>486.70125789000002</v>
      </c>
      <c r="G35" s="73">
        <v>4848.4148877999996</v>
      </c>
      <c r="H35" s="73">
        <v>1426.5047927999999</v>
      </c>
      <c r="I35" s="69"/>
      <c r="J35" s="69"/>
      <c r="K35" s="73"/>
      <c r="L35" s="69"/>
      <c r="M35" s="73"/>
      <c r="N35" s="69"/>
      <c r="O35" s="73">
        <v>9.1792665179000004</v>
      </c>
      <c r="P35" s="73">
        <v>0.41506471659999999</v>
      </c>
      <c r="Q35" s="69"/>
      <c r="R35" s="73"/>
      <c r="S35" s="90" t="s">
        <v>198</v>
      </c>
      <c r="T35" s="73">
        <v>1.99837620421412</v>
      </c>
      <c r="U35" s="73">
        <v>4.0241531499638796</v>
      </c>
      <c r="V35" s="73">
        <v>9.1785185277765997</v>
      </c>
      <c r="W35" s="73">
        <v>8.8877728917514691</v>
      </c>
      <c r="X35" s="73">
        <v>8.7426110561722599</v>
      </c>
      <c r="Y35" s="73">
        <v>7.1100576163296196</v>
      </c>
      <c r="Z35" s="73">
        <v>0.95807408785418802</v>
      </c>
      <c r="AA35" s="73">
        <v>71.277009845398794</v>
      </c>
      <c r="AB35" s="73">
        <v>0.41506244008884702</v>
      </c>
      <c r="AC35" s="73">
        <v>1529.58299608124</v>
      </c>
      <c r="AD35" s="73">
        <v>0</v>
      </c>
      <c r="AE35" s="73">
        <v>3245.8550741028498</v>
      </c>
      <c r="AF35" s="73">
        <v>126.991040197705</v>
      </c>
      <c r="AG35" s="73">
        <v>259.20945843565499</v>
      </c>
      <c r="AH35" s="73">
        <v>16.505275585740499</v>
      </c>
      <c r="AI35" s="73">
        <v>10.766666185862199</v>
      </c>
      <c r="AJ35" s="73">
        <v>1.1497183858584401</v>
      </c>
      <c r="AK35" s="73">
        <v>112.650582953434</v>
      </c>
      <c r="AL35" s="73">
        <v>112.650582953434</v>
      </c>
      <c r="AM35" s="73">
        <v>0</v>
      </c>
      <c r="AN35" s="73">
        <v>0</v>
      </c>
      <c r="AO35" s="73">
        <v>29.527720240325799</v>
      </c>
      <c r="AP35" s="73">
        <v>1.09496922112358</v>
      </c>
      <c r="AQ35" s="73">
        <v>44.1256542991228</v>
      </c>
      <c r="AR35" s="73">
        <v>2.6252302672552901</v>
      </c>
      <c r="AS35" s="73">
        <v>31.473405395167099</v>
      </c>
      <c r="AT35" s="73">
        <v>0.49262422838340297</v>
      </c>
      <c r="AU35" s="73">
        <v>58.189936451771104</v>
      </c>
      <c r="AV35" s="73">
        <v>0</v>
      </c>
      <c r="AW35" s="73">
        <v>1702.37518488511</v>
      </c>
      <c r="AX35" s="73">
        <v>3853.0143561456698</v>
      </c>
      <c r="AY35" s="73">
        <v>428.11248572231699</v>
      </c>
      <c r="AZ35" s="73">
        <v>4281.1268418679902</v>
      </c>
      <c r="BA35" s="73">
        <v>6.9781912594950493E-2</v>
      </c>
      <c r="BB35" s="73">
        <v>103.700135789557</v>
      </c>
      <c r="BC35" s="73">
        <v>3.7195930609522798</v>
      </c>
      <c r="BD35" s="73">
        <v>479.04871520560903</v>
      </c>
      <c r="BE35" s="73">
        <v>4.8507720365746998</v>
      </c>
      <c r="BF35" s="73">
        <v>10.949176705964</v>
      </c>
      <c r="BG35" s="73">
        <v>76.752374895969595</v>
      </c>
      <c r="BH35" s="73">
        <v>6.1820401340409896</v>
      </c>
      <c r="BI35" s="73">
        <v>0.50773403440312503</v>
      </c>
      <c r="BJ35" s="73">
        <v>1.50292897259104</v>
      </c>
      <c r="BK35" s="73">
        <v>508.462566801148</v>
      </c>
      <c r="BL35" s="73">
        <v>486.63496845020597</v>
      </c>
      <c r="BM35" s="73">
        <v>21.827598350942701</v>
      </c>
      <c r="BN35" s="73">
        <v>0</v>
      </c>
      <c r="BO35" s="73">
        <v>6.1437854461879698E-5</v>
      </c>
      <c r="BP35" s="73">
        <v>31.825373920424202</v>
      </c>
      <c r="BQ35" s="73">
        <v>0</v>
      </c>
      <c r="BR35" s="73">
        <v>75.409514365867693</v>
      </c>
      <c r="BS35" s="73">
        <v>17.582690079752101</v>
      </c>
      <c r="BT35" s="73">
        <v>9.5519478077789799</v>
      </c>
      <c r="BU35" s="73">
        <v>192.739301685984</v>
      </c>
      <c r="BV35" s="73">
        <v>150.32433159095001</v>
      </c>
      <c r="BW35" s="73">
        <v>10.2791578520368</v>
      </c>
      <c r="BX35" s="73">
        <v>40.359536334926297</v>
      </c>
      <c r="BY35" s="73">
        <v>4.4227651250847604</v>
      </c>
      <c r="BZ35" s="73">
        <v>4848.3487944796198</v>
      </c>
      <c r="CA35" s="73">
        <v>39.589786897012601</v>
      </c>
      <c r="CB35" s="73">
        <v>0</v>
      </c>
      <c r="CC35" s="73">
        <v>0.85069568301945597</v>
      </c>
      <c r="CD35" s="73">
        <v>67.206821894813402</v>
      </c>
      <c r="CE35" s="73">
        <v>0</v>
      </c>
      <c r="CF35" s="73">
        <v>116.393838188971</v>
      </c>
      <c r="CG35" s="73">
        <v>1426.3835749047801</v>
      </c>
      <c r="CH35" s="73">
        <v>18.434705590020101</v>
      </c>
      <c r="CI35" s="90"/>
      <c r="CJ35" s="92">
        <f t="shared" si="14"/>
        <v>1.1934904571505278</v>
      </c>
      <c r="CK35" s="66">
        <f t="shared" ref="CK35:CK51" si="17">+(AE35-B35)/(B35+1E-50)</f>
        <v>-3.7037025911353599E-4</v>
      </c>
      <c r="CL35" s="66">
        <f t="shared" ref="CL35:CL52" si="18">+(AU35-C35)/(C35+1E-50)</f>
        <v>-1.0920816101427351E-6</v>
      </c>
      <c r="CM35" s="66">
        <f t="shared" ref="CM35:CM52" si="19">+(AZ35-D35)/(D35+1E-50)</f>
        <v>-2.2018673183078912E-4</v>
      </c>
      <c r="CN35" s="66">
        <f t="shared" ref="CN35:CN52" si="20">+(BK35-E35)/(E35+1E-50)</f>
        <v>-1.3951874657945507E-4</v>
      </c>
      <c r="CO35" s="66">
        <f t="shared" ref="CO35:CO52" si="21">+(BL35-F35)/(F35+1E-50)</f>
        <v>-1.3620149674860679E-4</v>
      </c>
      <c r="CP35" s="66">
        <f t="shared" ref="CP35:CP52" si="22">+(BZ35-G35)/(G35+1E-50)</f>
        <v>-1.3631944029003668E-5</v>
      </c>
      <c r="CQ35" s="66">
        <f t="shared" ref="CQ35:CQ52" si="23">+(CG35-H35)/(H35+1E-50)</f>
        <v>-8.4975455975799116E-5</v>
      </c>
      <c r="CR35" s="60">
        <f t="shared" ref="CR35:CR52" si="24">+(X35-I35)/(I35+1E-50)</f>
        <v>8.7426110561722606E+50</v>
      </c>
      <c r="CS35" s="60">
        <f t="shared" ref="CS35:CS52" si="25">+(AA35-J35)/(J35+1E-50)</f>
        <v>7.1277009845398788E+51</v>
      </c>
      <c r="CT35" s="66">
        <f t="shared" ref="CT35:CT52" si="26">+(AD35-K35)/(K35+1E-50)</f>
        <v>0</v>
      </c>
      <c r="CU35" s="60">
        <f t="shared" ref="CU35:CU52" si="27">+(AL35-L35)/(L35+1E-50)</f>
        <v>1.1265058295343399E+52</v>
      </c>
      <c r="CV35" s="66">
        <f t="shared" ref="CV35:CV52" si="28">+(AM35-M35)/(M35+1E-50)</f>
        <v>0</v>
      </c>
      <c r="CW35" s="60">
        <f t="shared" ref="CW35:CW52" si="29">+(AS35-N35)/(N35+1E-50)</f>
        <v>3.1473405395167101E+51</v>
      </c>
      <c r="CX35" s="66">
        <f t="shared" si="15"/>
        <v>-8.1486916404708247E-5</v>
      </c>
      <c r="CY35" s="66">
        <f t="shared" si="16"/>
        <v>-5.4847137372325541E-6</v>
      </c>
      <c r="CZ35" s="60">
        <f t="shared" ref="CZ35:CZ52" si="30">+(AT35-Q35)/(Q35+1E-50)</f>
        <v>4.9262422838340294E+49</v>
      </c>
    </row>
    <row r="36" spans="1:104" x14ac:dyDescent="0.25">
      <c r="A36" s="90" t="s">
        <v>199</v>
      </c>
      <c r="B36" s="73">
        <v>2640.0718596000002</v>
      </c>
      <c r="C36" s="73">
        <v>7.3835202650999996</v>
      </c>
      <c r="D36" s="73">
        <v>7101.9746558999996</v>
      </c>
      <c r="E36" s="73">
        <v>496.11737212999998</v>
      </c>
      <c r="F36" s="73">
        <v>401.25193479000001</v>
      </c>
      <c r="G36" s="73">
        <v>51.605196874999997</v>
      </c>
      <c r="H36" s="73">
        <v>1632.4507289999999</v>
      </c>
      <c r="I36" s="69"/>
      <c r="J36" s="69"/>
      <c r="K36" s="73"/>
      <c r="L36" s="69"/>
      <c r="M36" s="73">
        <v>5.27</v>
      </c>
      <c r="N36" s="69"/>
      <c r="O36" s="73">
        <v>30.523794896999998</v>
      </c>
      <c r="P36" s="73">
        <v>1.7307034814</v>
      </c>
      <c r="Q36" s="69"/>
      <c r="R36" s="73"/>
      <c r="S36" s="90" t="s">
        <v>199</v>
      </c>
      <c r="T36" s="73">
        <v>3.32076104785681E-2</v>
      </c>
      <c r="U36" s="73">
        <v>6.6869090940932796E-2</v>
      </c>
      <c r="V36" s="73">
        <v>30.5237887313823</v>
      </c>
      <c r="W36" s="73">
        <v>11.4037131287868</v>
      </c>
      <c r="X36" s="73">
        <v>11.4012849027215</v>
      </c>
      <c r="Y36" s="73">
        <v>1.0899984873759401</v>
      </c>
      <c r="Z36" s="73">
        <v>1.5923137623527601E-2</v>
      </c>
      <c r="AA36" s="73">
        <v>15.3224700892731</v>
      </c>
      <c r="AB36" s="73">
        <v>1.7307067126940501</v>
      </c>
      <c r="AC36" s="73">
        <v>8246.0580607897591</v>
      </c>
      <c r="AD36" s="73">
        <v>0</v>
      </c>
      <c r="AE36" s="73">
        <v>2640.0621807569501</v>
      </c>
      <c r="AF36" s="73">
        <v>61.855978845130601</v>
      </c>
      <c r="AG36" s="73">
        <v>1439.93267087965</v>
      </c>
      <c r="AH36" s="73">
        <v>44.891191864364998</v>
      </c>
      <c r="AI36" s="73">
        <v>6.1865509508100998E-2</v>
      </c>
      <c r="AJ36" s="73">
        <v>1.9104876362043E-2</v>
      </c>
      <c r="AK36" s="73">
        <v>153.554063137908</v>
      </c>
      <c r="AL36" s="73">
        <v>153.554063137908</v>
      </c>
      <c r="AM36" s="73">
        <v>5.2699979331668798</v>
      </c>
      <c r="AN36" s="73">
        <v>0</v>
      </c>
      <c r="AO36" s="73">
        <v>30.9044581370282</v>
      </c>
      <c r="AP36" s="73">
        <v>3.3848008081835697E-2</v>
      </c>
      <c r="AQ36" s="73">
        <v>0.52849928827954495</v>
      </c>
      <c r="AR36" s="73">
        <v>4.36236033337246E-2</v>
      </c>
      <c r="AS36" s="73">
        <v>0.64517596673556199</v>
      </c>
      <c r="AT36" s="73">
        <v>8.1839319408390301E-3</v>
      </c>
      <c r="AU36" s="73">
        <v>7.3830238454119304</v>
      </c>
      <c r="AV36" s="73">
        <v>0</v>
      </c>
      <c r="AW36" s="73">
        <v>3072.68150858336</v>
      </c>
      <c r="AX36" s="73">
        <v>6391.76679455459</v>
      </c>
      <c r="AY36" s="73">
        <v>710.19630711155799</v>
      </c>
      <c r="AZ36" s="73">
        <v>7101.9631016661497</v>
      </c>
      <c r="BA36" s="73">
        <v>1.3576427641550501E-4</v>
      </c>
      <c r="BB36" s="73">
        <v>102.812197878451</v>
      </c>
      <c r="BC36" s="73">
        <v>3.53262039716265</v>
      </c>
      <c r="BD36" s="73">
        <v>692.71530517464305</v>
      </c>
      <c r="BE36" s="73">
        <v>4.7921198619906598</v>
      </c>
      <c r="BF36" s="73">
        <v>11.164610113482899</v>
      </c>
      <c r="BG36" s="73">
        <v>26.981489795355898</v>
      </c>
      <c r="BH36" s="73">
        <v>6.4870347139778399</v>
      </c>
      <c r="BI36" s="73">
        <v>2.2853287036271298E-2</v>
      </c>
      <c r="BJ36" s="73">
        <v>1.55790905912245</v>
      </c>
      <c r="BK36" s="73">
        <v>496.143671962832</v>
      </c>
      <c r="BL36" s="73">
        <v>401.23551166917599</v>
      </c>
      <c r="BM36" s="73">
        <v>94.908160293655797</v>
      </c>
      <c r="BN36" s="73">
        <v>3.4102967421198699E-2</v>
      </c>
      <c r="BO36" s="73">
        <v>1.18847176705963E-2</v>
      </c>
      <c r="BP36" s="73">
        <v>16.0695568103529</v>
      </c>
      <c r="BQ36" s="73">
        <v>2.4579567012240899E-2</v>
      </c>
      <c r="BR36" s="73">
        <v>72.444867476534696</v>
      </c>
      <c r="BS36" s="73">
        <v>17.997830348275201</v>
      </c>
      <c r="BT36" s="73">
        <v>9.6488235490004808</v>
      </c>
      <c r="BU36" s="73">
        <v>181.053297212806</v>
      </c>
      <c r="BV36" s="73">
        <v>484.49171858461398</v>
      </c>
      <c r="BW36" s="73">
        <v>10.862960467820701</v>
      </c>
      <c r="BX36" s="73">
        <v>38.281263272651103</v>
      </c>
      <c r="BY36" s="73">
        <v>0.26770805150184201</v>
      </c>
      <c r="BZ36" s="73">
        <v>51.604721534857603</v>
      </c>
      <c r="CA36" s="73">
        <v>14.391363713592501</v>
      </c>
      <c r="CB36" s="73">
        <v>0</v>
      </c>
      <c r="CC36" s="73">
        <v>1.41362381862575E-2</v>
      </c>
      <c r="CD36" s="73">
        <v>14.303650246282499</v>
      </c>
      <c r="CE36" s="73">
        <v>0</v>
      </c>
      <c r="CF36" s="73">
        <v>9.2784884103243801</v>
      </c>
      <c r="CG36" s="73">
        <v>1632.4390933560001</v>
      </c>
      <c r="CH36" s="73">
        <v>11.621927946093001</v>
      </c>
      <c r="CI36" s="90"/>
      <c r="CJ36" s="92">
        <f t="shared" si="14"/>
        <v>1.8822641047308428</v>
      </c>
      <c r="CK36" s="66">
        <f t="shared" si="17"/>
        <v>-3.6661286377117499E-6</v>
      </c>
      <c r="CL36" s="66">
        <f t="shared" si="18"/>
        <v>-6.7233469977144439E-5</v>
      </c>
      <c r="CM36" s="66">
        <f t="shared" si="19"/>
        <v>-1.6269044047198746E-6</v>
      </c>
      <c r="CN36" s="66">
        <f t="shared" si="20"/>
        <v>5.30113120593007E-5</v>
      </c>
      <c r="CO36" s="66">
        <f t="shared" si="21"/>
        <v>-4.0929698775435316E-5</v>
      </c>
      <c r="CP36" s="66">
        <f t="shared" si="22"/>
        <v>-9.211090571854965E-6</v>
      </c>
      <c r="CQ36" s="66">
        <f t="shared" si="23"/>
        <v>-7.1277152768833244E-6</v>
      </c>
      <c r="CR36" s="60">
        <f t="shared" si="24"/>
        <v>1.14012849027215E+51</v>
      </c>
      <c r="CS36" s="60">
        <f t="shared" si="25"/>
        <v>1.53224700892731E+51</v>
      </c>
      <c r="CT36" s="66">
        <f t="shared" si="26"/>
        <v>0</v>
      </c>
      <c r="CU36" s="60">
        <f t="shared" si="27"/>
        <v>1.5355406313790801E+52</v>
      </c>
      <c r="CV36" s="66">
        <f t="shared" si="28"/>
        <v>-3.9218844777279591E-7</v>
      </c>
      <c r="CW36" s="60">
        <f t="shared" si="29"/>
        <v>6.4517596673556197E+49</v>
      </c>
      <c r="CX36" s="66">
        <f t="shared" si="15"/>
        <v>-2.0199381233487425E-7</v>
      </c>
      <c r="CY36" s="66">
        <f t="shared" si="16"/>
        <v>1.8670408217450199E-6</v>
      </c>
      <c r="CZ36" s="60">
        <f t="shared" si="30"/>
        <v>8.1839319408390307E+47</v>
      </c>
    </row>
    <row r="37" spans="1:104" x14ac:dyDescent="0.25">
      <c r="A37" s="90" t="s">
        <v>200</v>
      </c>
      <c r="B37" s="73">
        <v>27217.741967999998</v>
      </c>
      <c r="C37" s="73">
        <v>0.21793934130000001</v>
      </c>
      <c r="D37" s="73">
        <v>35149.395691999998</v>
      </c>
      <c r="E37" s="73">
        <v>1203.8818730999999</v>
      </c>
      <c r="F37" s="73">
        <v>1182.6735662999999</v>
      </c>
      <c r="G37" s="73">
        <v>549.37409144000003</v>
      </c>
      <c r="H37" s="73">
        <v>27566.597926999999</v>
      </c>
      <c r="I37" s="69"/>
      <c r="J37" s="69"/>
      <c r="K37" s="73"/>
      <c r="L37" s="69"/>
      <c r="M37" s="73"/>
      <c r="N37" s="69"/>
      <c r="O37" s="73">
        <v>278.79413799999998</v>
      </c>
      <c r="P37" s="73">
        <v>70.685674207000005</v>
      </c>
      <c r="Q37" s="69"/>
      <c r="R37" s="73"/>
      <c r="S37" s="90" t="s">
        <v>200</v>
      </c>
      <c r="T37" s="73">
        <v>1.1773428321455901E-2</v>
      </c>
      <c r="U37" s="73">
        <v>0.307915165103402</v>
      </c>
      <c r="V37" s="73">
        <v>278.79374807143</v>
      </c>
      <c r="W37" s="73">
        <v>70.680507801857701</v>
      </c>
      <c r="X37" s="73">
        <v>70.679591383853506</v>
      </c>
      <c r="Y37" s="73">
        <v>12.6752987995858</v>
      </c>
      <c r="Z37" s="73">
        <v>5.6444502536307098E-3</v>
      </c>
      <c r="AA37" s="73">
        <v>205.21368611292101</v>
      </c>
      <c r="AB37" s="73">
        <v>70.685847806216302</v>
      </c>
      <c r="AC37" s="73">
        <v>104718.05379388</v>
      </c>
      <c r="AD37" s="73">
        <v>0</v>
      </c>
      <c r="AE37" s="73">
        <v>27217.588127184601</v>
      </c>
      <c r="AF37" s="73">
        <v>700.36680961817297</v>
      </c>
      <c r="AG37" s="73">
        <v>18762.458573084801</v>
      </c>
      <c r="AH37" s="73">
        <v>414.926865092757</v>
      </c>
      <c r="AI37" s="73">
        <v>3.7587163303745199</v>
      </c>
      <c r="AJ37" s="73">
        <v>6.77268921030438E-3</v>
      </c>
      <c r="AK37" s="73">
        <v>1208.7676105094499</v>
      </c>
      <c r="AL37" s="73">
        <v>1208.7676105094499</v>
      </c>
      <c r="AM37" s="73">
        <v>0</v>
      </c>
      <c r="AN37" s="73">
        <v>0</v>
      </c>
      <c r="AO37" s="73">
        <v>427.27842172936403</v>
      </c>
      <c r="AP37" s="73">
        <v>0.34597751730826998</v>
      </c>
      <c r="AQ37" s="73">
        <v>0.75933115700991305</v>
      </c>
      <c r="AR37" s="73">
        <v>1.54661249645882E-2</v>
      </c>
      <c r="AS37" s="73">
        <v>4.9301360562407899</v>
      </c>
      <c r="AT37" s="73">
        <v>2.91262549873593E-3</v>
      </c>
      <c r="AU37" s="73">
        <v>0.217860537927765</v>
      </c>
      <c r="AV37" s="73">
        <v>0</v>
      </c>
      <c r="AW37" s="73">
        <v>46329.462101225203</v>
      </c>
      <c r="AX37" s="73">
        <v>31634.289625372901</v>
      </c>
      <c r="AY37" s="73">
        <v>3514.9212150253802</v>
      </c>
      <c r="AZ37" s="73">
        <v>35149.2108403983</v>
      </c>
      <c r="BA37" s="73">
        <v>5.6409591077674105E-4</v>
      </c>
      <c r="BB37" s="73">
        <v>1297.70756064233</v>
      </c>
      <c r="BC37" s="73">
        <v>8.8880081903911492</v>
      </c>
      <c r="BD37" s="73">
        <v>14308.3631370002</v>
      </c>
      <c r="BE37" s="73">
        <v>11.773833361332001</v>
      </c>
      <c r="BF37" s="73">
        <v>30.599197431064201</v>
      </c>
      <c r="BG37" s="73">
        <v>80.475513776131606</v>
      </c>
      <c r="BH37" s="73">
        <v>17.364385933960499</v>
      </c>
      <c r="BI37" s="73">
        <v>1.39671820521723</v>
      </c>
      <c r="BJ37" s="73">
        <v>4.1074248513809097</v>
      </c>
      <c r="BK37" s="73">
        <v>1203.9570600474799</v>
      </c>
      <c r="BL37" s="73">
        <v>1182.7487348572499</v>
      </c>
      <c r="BM37" s="73">
        <v>21.208325190231299</v>
      </c>
      <c r="BN37" s="73">
        <v>9.5229877423017601E-3</v>
      </c>
      <c r="BO37" s="73">
        <v>2.99909673969476E-3</v>
      </c>
      <c r="BP37" s="73">
        <v>105.844404386646</v>
      </c>
      <c r="BQ37" s="73">
        <v>1.13442793421407E-2</v>
      </c>
      <c r="BR37" s="73">
        <v>202.05538100277201</v>
      </c>
      <c r="BS37" s="73">
        <v>49.409488782331998</v>
      </c>
      <c r="BT37" s="73">
        <v>26.647410282908101</v>
      </c>
      <c r="BU37" s="73">
        <v>505.19953165561498</v>
      </c>
      <c r="BV37" s="73">
        <v>8305.5521690085807</v>
      </c>
      <c r="BW37" s="73">
        <v>27.505157987621001</v>
      </c>
      <c r="BX37" s="73">
        <v>111.091832047487</v>
      </c>
      <c r="BY37" s="73">
        <v>0.366580598571278</v>
      </c>
      <c r="BZ37" s="73">
        <v>549.36845326146295</v>
      </c>
      <c r="CA37" s="73">
        <v>369.45071921518303</v>
      </c>
      <c r="CB37" s="73">
        <v>0</v>
      </c>
      <c r="CC37" s="73">
        <v>5.01136585414441E-3</v>
      </c>
      <c r="CD37" s="73">
        <v>267.564638638573</v>
      </c>
      <c r="CE37" s="73">
        <v>0</v>
      </c>
      <c r="CF37" s="73">
        <v>154.33422656819701</v>
      </c>
      <c r="CG37" s="73">
        <v>27566.1950979127</v>
      </c>
      <c r="CH37" s="73">
        <v>199.14302255428899</v>
      </c>
      <c r="CI37" s="90"/>
      <c r="CJ37" s="92">
        <f t="shared" si="14"/>
        <v>1.680662200084815</v>
      </c>
      <c r="CK37" s="66">
        <f t="shared" si="17"/>
        <v>-5.6522255071080926E-6</v>
      </c>
      <c r="CL37" s="66">
        <f t="shared" si="18"/>
        <v>-3.6158396994755436E-4</v>
      </c>
      <c r="CM37" s="66">
        <f t="shared" si="19"/>
        <v>-5.2590264514874889E-6</v>
      </c>
      <c r="CN37" s="66">
        <f t="shared" si="20"/>
        <v>6.2453758263175224E-5</v>
      </c>
      <c r="CO37" s="66">
        <f t="shared" si="21"/>
        <v>6.3558161264351377E-5</v>
      </c>
      <c r="CP37" s="66">
        <f t="shared" si="22"/>
        <v>-1.026291305857645E-5</v>
      </c>
      <c r="CQ37" s="66">
        <f t="shared" si="23"/>
        <v>-1.461294166099381E-5</v>
      </c>
      <c r="CR37" s="60">
        <f t="shared" si="24"/>
        <v>7.0679591383853505E+51</v>
      </c>
      <c r="CS37" s="60">
        <f t="shared" si="25"/>
        <v>2.05213686112921E+52</v>
      </c>
      <c r="CT37" s="66">
        <f t="shared" si="26"/>
        <v>0</v>
      </c>
      <c r="CU37" s="60">
        <f t="shared" si="27"/>
        <v>1.2087676105094499E+53</v>
      </c>
      <c r="CV37" s="66">
        <f t="shared" si="28"/>
        <v>0</v>
      </c>
      <c r="CW37" s="60">
        <f t="shared" si="29"/>
        <v>4.9301360562407901E+50</v>
      </c>
      <c r="CX37" s="66">
        <f t="shared" si="15"/>
        <v>-1.3986254258083007E-6</v>
      </c>
      <c r="CY37" s="66">
        <f t="shared" si="16"/>
        <v>2.4559321000173316E-6</v>
      </c>
      <c r="CZ37" s="60">
        <f t="shared" si="30"/>
        <v>2.9126254987359298E+47</v>
      </c>
    </row>
    <row r="38" spans="1:104" x14ac:dyDescent="0.25">
      <c r="A38" s="90" t="s">
        <v>201</v>
      </c>
      <c r="B38" s="73">
        <v>513.10148982999999</v>
      </c>
      <c r="C38" s="73"/>
      <c r="D38" s="73">
        <v>824.61312966000003</v>
      </c>
      <c r="E38" s="73">
        <v>35.428477409999999</v>
      </c>
      <c r="F38" s="73">
        <v>35.338864194000003</v>
      </c>
      <c r="G38" s="73">
        <v>21.847937206000001</v>
      </c>
      <c r="H38" s="73">
        <v>83.011747322999994</v>
      </c>
      <c r="I38" s="69"/>
      <c r="J38" s="69"/>
      <c r="K38" s="73"/>
      <c r="L38" s="69"/>
      <c r="M38" s="73"/>
      <c r="N38" s="69"/>
      <c r="O38" s="73">
        <v>1.9473760600000001E-2</v>
      </c>
      <c r="P38" s="73">
        <v>7.6936560000000003E-4</v>
      </c>
      <c r="Q38" s="69"/>
      <c r="R38" s="73"/>
      <c r="S38" s="90" t="s">
        <v>201</v>
      </c>
      <c r="T38" s="73">
        <v>0</v>
      </c>
      <c r="U38" s="73">
        <v>1.27681161438957E-2</v>
      </c>
      <c r="V38" s="73">
        <v>1.9448184094583699E-2</v>
      </c>
      <c r="W38" s="73">
        <v>0.248519213704921</v>
      </c>
      <c r="X38" s="73">
        <v>0.248519213704921</v>
      </c>
      <c r="Y38" s="73">
        <v>9.9485691760776804E-2</v>
      </c>
      <c r="Z38" s="73">
        <v>6.7365012527764801E-3</v>
      </c>
      <c r="AA38" s="73">
        <v>0.88623115890079796</v>
      </c>
      <c r="AB38" s="73">
        <v>7.6756297974239004E-4</v>
      </c>
      <c r="AC38" s="73">
        <v>632.53274703880902</v>
      </c>
      <c r="AD38" s="73">
        <v>0</v>
      </c>
      <c r="AE38" s="73">
        <v>512.50292577588698</v>
      </c>
      <c r="AF38" s="73">
        <v>5.0908903016633698</v>
      </c>
      <c r="AG38" s="73">
        <v>112.756685042246</v>
      </c>
      <c r="AH38" s="73">
        <v>2.5800497644637002</v>
      </c>
      <c r="AI38" s="73">
        <v>5.18989013266314E-3</v>
      </c>
      <c r="AJ38" s="73">
        <v>0</v>
      </c>
      <c r="AK38" s="73">
        <v>12.9036639760533</v>
      </c>
      <c r="AL38" s="73">
        <v>12.9036639760533</v>
      </c>
      <c r="AM38" s="73">
        <v>0</v>
      </c>
      <c r="AN38" s="73">
        <v>0</v>
      </c>
      <c r="AO38" s="73">
        <v>2.52949488000242</v>
      </c>
      <c r="AP38" s="73">
        <v>3.4806170020447902E-3</v>
      </c>
      <c r="AQ38" s="73">
        <v>0.16764933381531799</v>
      </c>
      <c r="AR38" s="73">
        <v>8.0960060627104698E-4</v>
      </c>
      <c r="AS38" s="73">
        <v>0.188453660433098</v>
      </c>
      <c r="AT38" s="73">
        <v>4.4859498395310804E-3</v>
      </c>
      <c r="AU38" s="73">
        <v>0</v>
      </c>
      <c r="AV38" s="73">
        <v>0</v>
      </c>
      <c r="AW38" s="73">
        <v>195.57449164172701</v>
      </c>
      <c r="AX38" s="73">
        <v>741.01280510590504</v>
      </c>
      <c r="AY38" s="73">
        <v>82.334713107028804</v>
      </c>
      <c r="AZ38" s="73">
        <v>823.34751821293401</v>
      </c>
      <c r="BA38" s="73">
        <v>1.2598635135060599E-6</v>
      </c>
      <c r="BB38" s="73">
        <v>9.7350930799671502</v>
      </c>
      <c r="BC38" s="73">
        <v>0.18263113918329801</v>
      </c>
      <c r="BD38" s="73">
        <v>22.9581346923725</v>
      </c>
      <c r="BE38" s="73">
        <v>0.252994855514586</v>
      </c>
      <c r="BF38" s="73">
        <v>0.63930337141817595</v>
      </c>
      <c r="BG38" s="73">
        <v>10.3699373336199</v>
      </c>
      <c r="BH38" s="73">
        <v>0.36831037219530799</v>
      </c>
      <c r="BI38" s="73">
        <v>1.89262388597693E-3</v>
      </c>
      <c r="BJ38" s="73">
        <v>8.5592329238247902E-2</v>
      </c>
      <c r="BK38" s="73">
        <v>35.398331726274101</v>
      </c>
      <c r="BL38" s="73">
        <v>35.308717755584603</v>
      </c>
      <c r="BM38" s="73">
        <v>8.9613970689550695E-2</v>
      </c>
      <c r="BN38" s="73">
        <v>0</v>
      </c>
      <c r="BO38" s="73">
        <v>4.30145449935788E-4</v>
      </c>
      <c r="BP38" s="73">
        <v>1.1640496657241901</v>
      </c>
      <c r="BQ38" s="73">
        <v>3.4411635994863001E-3</v>
      </c>
      <c r="BR38" s="73">
        <v>4.8867385373435397</v>
      </c>
      <c r="BS38" s="73">
        <v>1.0279144386205601</v>
      </c>
      <c r="BT38" s="73">
        <v>0.57193972783941405</v>
      </c>
      <c r="BU38" s="73">
        <v>12.962925423149599</v>
      </c>
      <c r="BV38" s="73">
        <v>23.446002122239701</v>
      </c>
      <c r="BW38" s="73">
        <v>0.56661601106720105</v>
      </c>
      <c r="BX38" s="73">
        <v>2.2232381928713498</v>
      </c>
      <c r="BY38" s="73">
        <v>7.62424863726808E-4</v>
      </c>
      <c r="BZ38" s="73">
        <v>21.8354010350699</v>
      </c>
      <c r="CA38" s="73">
        <v>0.70430526848109298</v>
      </c>
      <c r="CB38" s="73">
        <v>0</v>
      </c>
      <c r="CC38" s="73">
        <v>0.39481707505084201</v>
      </c>
      <c r="CD38" s="73">
        <v>0.47344299569282899</v>
      </c>
      <c r="CE38" s="73">
        <v>1.62722249375816E-3</v>
      </c>
      <c r="CF38" s="73">
        <v>0.212380784060582</v>
      </c>
      <c r="CG38" s="73">
        <v>82.801164260872795</v>
      </c>
      <c r="CH38" s="73">
        <v>0.85369516569387904</v>
      </c>
      <c r="CI38" s="90"/>
      <c r="CJ38" s="92">
        <f t="shared" si="14"/>
        <v>2.3619775565661287</v>
      </c>
      <c r="CK38" s="66">
        <f t="shared" si="17"/>
        <v>-1.1665607408610872E-3</v>
      </c>
      <c r="CL38" s="66">
        <f t="shared" si="18"/>
        <v>0</v>
      </c>
      <c r="CM38" s="66">
        <f t="shared" si="19"/>
        <v>-1.5347941980839565E-3</v>
      </c>
      <c r="CN38" s="66">
        <f t="shared" si="20"/>
        <v>-8.5088849224407607E-4</v>
      </c>
      <c r="CO38" s="66">
        <f t="shared" si="21"/>
        <v>-8.5306755332896674E-4</v>
      </c>
      <c r="CP38" s="66">
        <f t="shared" si="22"/>
        <v>-5.7379197001071166E-4</v>
      </c>
      <c r="CQ38" s="66">
        <f t="shared" si="23"/>
        <v>-2.5367862852930584E-3</v>
      </c>
      <c r="CR38" s="60">
        <f t="shared" si="24"/>
        <v>2.4851921370492101E+49</v>
      </c>
      <c r="CS38" s="60">
        <f t="shared" si="25"/>
        <v>8.8623115890079796E+49</v>
      </c>
      <c r="CT38" s="66">
        <f t="shared" si="26"/>
        <v>0</v>
      </c>
      <c r="CU38" s="60">
        <f t="shared" si="27"/>
        <v>1.29036639760533E+51</v>
      </c>
      <c r="CV38" s="66">
        <f t="shared" si="28"/>
        <v>0</v>
      </c>
      <c r="CW38" s="60">
        <f t="shared" si="29"/>
        <v>1.8845366043309799E+49</v>
      </c>
      <c r="CX38" s="66">
        <f t="shared" si="15"/>
        <v>-1.3133829639613592E-3</v>
      </c>
      <c r="CY38" s="66">
        <f t="shared" si="16"/>
        <v>-2.3429956546146555E-3</v>
      </c>
      <c r="CZ38" s="60">
        <f t="shared" si="30"/>
        <v>4.4859498395310805E+47</v>
      </c>
    </row>
    <row r="39" spans="1:104" x14ac:dyDescent="0.25">
      <c r="A39" s="90" t="s">
        <v>314</v>
      </c>
      <c r="B39" s="73">
        <v>2366.2864347</v>
      </c>
      <c r="C39" s="73">
        <v>8.4808184474000008</v>
      </c>
      <c r="D39" s="73">
        <v>4412.4504029</v>
      </c>
      <c r="E39" s="73">
        <v>355.74665220000003</v>
      </c>
      <c r="F39" s="73">
        <v>291.89525644999998</v>
      </c>
      <c r="G39" s="73">
        <v>56.301544864999997</v>
      </c>
      <c r="H39" s="73">
        <v>1028.4710485000001</v>
      </c>
      <c r="I39" s="69"/>
      <c r="J39" s="69"/>
      <c r="K39" s="73"/>
      <c r="L39" s="69"/>
      <c r="M39" s="73">
        <v>0.59499999999999997</v>
      </c>
      <c r="N39" s="69"/>
      <c r="O39" s="73">
        <v>23.053199576000001</v>
      </c>
      <c r="P39" s="73">
        <v>1.0049037857000001</v>
      </c>
      <c r="Q39" s="69"/>
      <c r="R39" s="73"/>
      <c r="S39" s="90" t="s">
        <v>314</v>
      </c>
      <c r="T39" s="73">
        <v>7.1187461917601905E-2</v>
      </c>
      <c r="U39" s="73">
        <v>2.4628955285202498</v>
      </c>
      <c r="V39" s="73">
        <v>23.0531418012005</v>
      </c>
      <c r="W39" s="73">
        <v>2.1674759780000001</v>
      </c>
      <c r="X39" s="73">
        <v>2.1623035704646001</v>
      </c>
      <c r="Y39" s="73">
        <v>1.00001790176014</v>
      </c>
      <c r="Z39" s="73">
        <v>3.41287926202705E-2</v>
      </c>
      <c r="AA39" s="73">
        <v>23.9295517712372</v>
      </c>
      <c r="AB39" s="73">
        <v>1.00490455071986</v>
      </c>
      <c r="AC39" s="73">
        <v>6113.84423068264</v>
      </c>
      <c r="AD39" s="73">
        <v>0</v>
      </c>
      <c r="AE39" s="73">
        <v>2366.0669159520899</v>
      </c>
      <c r="AF39" s="73">
        <v>44.001505056416299</v>
      </c>
      <c r="AG39" s="73">
        <v>1050.6527492324999</v>
      </c>
      <c r="AH39" s="73">
        <v>22.285449020502899</v>
      </c>
      <c r="AI39" s="73">
        <v>0.193659823534229</v>
      </c>
      <c r="AJ39" s="73">
        <v>4.0954840319228997E-2</v>
      </c>
      <c r="AK39" s="73">
        <v>180.45033285167901</v>
      </c>
      <c r="AL39" s="73">
        <v>180.45033285167901</v>
      </c>
      <c r="AM39" s="73">
        <v>0.59499266852957</v>
      </c>
      <c r="AN39" s="73">
        <v>0</v>
      </c>
      <c r="AO39" s="73">
        <v>21.856677702148701</v>
      </c>
      <c r="AP39" s="73">
        <v>3.9260756841537202E-2</v>
      </c>
      <c r="AQ39" s="73">
        <v>1.6551035431433301</v>
      </c>
      <c r="AR39" s="73">
        <v>0.19005994593605399</v>
      </c>
      <c r="AS39" s="73">
        <v>1.29769128693155</v>
      </c>
      <c r="AT39" s="73">
        <v>1.7547556785679399E-2</v>
      </c>
      <c r="AU39" s="73">
        <v>8.4776260522385201</v>
      </c>
      <c r="AV39" s="73">
        <v>0</v>
      </c>
      <c r="AW39" s="73">
        <v>2082.0159973544501</v>
      </c>
      <c r="AX39" s="73">
        <v>3970.8150192816202</v>
      </c>
      <c r="AY39" s="73">
        <v>441.20253040019401</v>
      </c>
      <c r="AZ39" s="73">
        <v>4412.0175496818101</v>
      </c>
      <c r="BA39" s="73">
        <v>2.9103893359733499E-4</v>
      </c>
      <c r="BB39" s="73">
        <v>88.416039347696298</v>
      </c>
      <c r="BC39" s="73">
        <v>2.3747556315084499</v>
      </c>
      <c r="BD39" s="73">
        <v>334.28877708049299</v>
      </c>
      <c r="BE39" s="73">
        <v>3.1828843883000602</v>
      </c>
      <c r="BF39" s="73">
        <v>8.2282879450167208</v>
      </c>
      <c r="BG39" s="73">
        <v>19.939330610845602</v>
      </c>
      <c r="BH39" s="73">
        <v>4.6589680169425201</v>
      </c>
      <c r="BI39" s="73">
        <v>1.59287796866129E-4</v>
      </c>
      <c r="BJ39" s="73">
        <v>1.1011708736641299</v>
      </c>
      <c r="BK39" s="73">
        <v>356.010725516283</v>
      </c>
      <c r="BL39" s="73">
        <v>291.90408563356903</v>
      </c>
      <c r="BM39" s="73">
        <v>64.106639882714106</v>
      </c>
      <c r="BN39" s="73">
        <v>1.2960691589918201E-3</v>
      </c>
      <c r="BO39" s="73">
        <v>1.7115693050480201E-4</v>
      </c>
      <c r="BP39" s="73">
        <v>9.0748938519155402</v>
      </c>
      <c r="BQ39" s="73">
        <v>5.6726411922595403E-4</v>
      </c>
      <c r="BR39" s="73">
        <v>53.4824964213472</v>
      </c>
      <c r="BS39" s="73">
        <v>13.283557278228701</v>
      </c>
      <c r="BT39" s="73">
        <v>7.1214551560045702</v>
      </c>
      <c r="BU39" s="73">
        <v>133.66710197368701</v>
      </c>
      <c r="BV39" s="73">
        <v>269.47218516247602</v>
      </c>
      <c r="BW39" s="73">
        <v>7.3431934493515598</v>
      </c>
      <c r="BX39" s="73">
        <v>28.1950643122406</v>
      </c>
      <c r="BY39" s="73">
        <v>0.24873194651048</v>
      </c>
      <c r="BZ39" s="73">
        <v>56.297264495334304</v>
      </c>
      <c r="CA39" s="73">
        <v>17.732848914875799</v>
      </c>
      <c r="CB39" s="73">
        <v>0</v>
      </c>
      <c r="CC39" s="73">
        <v>3.0301703491140301E-2</v>
      </c>
      <c r="CD39" s="73">
        <v>15.849645543278999</v>
      </c>
      <c r="CE39" s="73">
        <v>0</v>
      </c>
      <c r="CF39" s="73">
        <v>9.4613020332208997</v>
      </c>
      <c r="CG39" s="73">
        <v>1028.4232881606199</v>
      </c>
      <c r="CH39" s="73">
        <v>11.139285832919301</v>
      </c>
      <c r="CI39" s="90"/>
      <c r="CJ39" s="92">
        <f t="shared" si="14"/>
        <v>2.024473795297097</v>
      </c>
      <c r="CK39" s="66">
        <f t="shared" si="17"/>
        <v>-9.2769304971291797E-5</v>
      </c>
      <c r="CL39" s="66">
        <f t="shared" si="18"/>
        <v>-3.7642536286806584E-4</v>
      </c>
      <c r="CM39" s="66">
        <f t="shared" si="19"/>
        <v>-9.8098149251799743E-5</v>
      </c>
      <c r="CN39" s="66">
        <f t="shared" si="20"/>
        <v>7.4230724210586031E-4</v>
      </c>
      <c r="CO39" s="66">
        <f t="shared" si="21"/>
        <v>3.0247780236061398E-5</v>
      </c>
      <c r="CP39" s="66">
        <f t="shared" si="22"/>
        <v>-7.6025794246973357E-5</v>
      </c>
      <c r="CQ39" s="66">
        <f t="shared" si="23"/>
        <v>-4.6438195270352661E-5</v>
      </c>
      <c r="CR39" s="60">
        <f t="shared" si="24"/>
        <v>2.1623035704646001E+50</v>
      </c>
      <c r="CS39" s="60">
        <f t="shared" si="25"/>
        <v>2.39295517712372E+51</v>
      </c>
      <c r="CT39" s="66">
        <f t="shared" si="26"/>
        <v>0</v>
      </c>
      <c r="CU39" s="60">
        <f t="shared" si="27"/>
        <v>1.8045033285167902E+52</v>
      </c>
      <c r="CV39" s="66">
        <f t="shared" si="28"/>
        <v>-1.2321799041969858E-5</v>
      </c>
      <c r="CW39" s="60">
        <f t="shared" si="29"/>
        <v>1.2976912869315501E+50</v>
      </c>
      <c r="CX39" s="66">
        <f t="shared" si="15"/>
        <v>-2.506151014331368E-6</v>
      </c>
      <c r="CY39" s="66">
        <f t="shared" si="16"/>
        <v>7.6128667320352451E-7</v>
      </c>
      <c r="CZ39" s="60">
        <f t="shared" si="30"/>
        <v>1.7547556785679399E+48</v>
      </c>
    </row>
    <row r="40" spans="1:104" x14ac:dyDescent="0.25">
      <c r="A40" s="90" t="s">
        <v>203</v>
      </c>
      <c r="B40" s="73">
        <v>73.722849127999993</v>
      </c>
      <c r="C40" s="73">
        <v>3.8282765900000001E-2</v>
      </c>
      <c r="D40" s="73">
        <v>58.528128453000001</v>
      </c>
      <c r="E40" s="73">
        <v>7.1417206853000001</v>
      </c>
      <c r="F40" s="73">
        <v>7.1415206852999997</v>
      </c>
      <c r="G40" s="73">
        <v>6.7380313492999999</v>
      </c>
      <c r="H40" s="73">
        <v>33.254557032999998</v>
      </c>
      <c r="I40" s="69"/>
      <c r="J40" s="69"/>
      <c r="K40" s="73"/>
      <c r="L40" s="69"/>
      <c r="M40" s="73"/>
      <c r="N40" s="69"/>
      <c r="O40" s="73">
        <v>0.99924297740000001</v>
      </c>
      <c r="P40" s="73">
        <v>0.1020169172</v>
      </c>
      <c r="Q40" s="69"/>
      <c r="R40" s="73"/>
      <c r="S40" s="90" t="s">
        <v>203</v>
      </c>
      <c r="T40" s="73">
        <v>1.83023609848048E-4</v>
      </c>
      <c r="U40" s="73">
        <v>3.6850876938000201E-4</v>
      </c>
      <c r="V40" s="73">
        <v>0.99615248519751198</v>
      </c>
      <c r="W40" s="73">
        <v>6.9921620556887207E-2</v>
      </c>
      <c r="X40" s="73">
        <v>6.9908723109773405E-2</v>
      </c>
      <c r="Y40" s="73">
        <v>2.8506298219216599E-2</v>
      </c>
      <c r="Z40" s="73">
        <v>8.7755398744467799E-5</v>
      </c>
      <c r="AA40" s="73">
        <v>0.28495173618752601</v>
      </c>
      <c r="AB40" s="73">
        <v>0.101699134164167</v>
      </c>
      <c r="AC40" s="73">
        <v>204.72434232466401</v>
      </c>
      <c r="AD40" s="73">
        <v>0</v>
      </c>
      <c r="AE40" s="73">
        <v>73.533268296984602</v>
      </c>
      <c r="AF40" s="73">
        <v>1.4668912571305599</v>
      </c>
      <c r="AG40" s="73">
        <v>32.525557270457497</v>
      </c>
      <c r="AH40" s="73">
        <v>0.74464803989153405</v>
      </c>
      <c r="AI40" s="73">
        <v>3.4104992300357598E-4</v>
      </c>
      <c r="AJ40" s="73">
        <v>1.05292553062496E-4</v>
      </c>
      <c r="AK40" s="73">
        <v>13.153971960074299</v>
      </c>
      <c r="AL40" s="73">
        <v>13.153971960074299</v>
      </c>
      <c r="AM40" s="73">
        <v>0</v>
      </c>
      <c r="AN40" s="73">
        <v>0</v>
      </c>
      <c r="AO40" s="73">
        <v>0.72613669922893398</v>
      </c>
      <c r="AP40" s="73">
        <v>1.00280138665211E-4</v>
      </c>
      <c r="AQ40" s="73">
        <v>2.80825935621731E-3</v>
      </c>
      <c r="AR40" s="73">
        <v>2.4049150063107201E-4</v>
      </c>
      <c r="AS40" s="73">
        <v>3.7605645607015098E-4</v>
      </c>
      <c r="AT40" s="73">
        <v>4.5117341241588299E-5</v>
      </c>
      <c r="AU40" s="73">
        <v>3.8265818769049498E-2</v>
      </c>
      <c r="AV40" s="73">
        <v>0</v>
      </c>
      <c r="AW40" s="73">
        <v>65.710221950318697</v>
      </c>
      <c r="AX40" s="73">
        <v>52.548957709838398</v>
      </c>
      <c r="AY40" s="73">
        <v>5.8387327391876802</v>
      </c>
      <c r="AZ40" s="73">
        <v>58.387690449026103</v>
      </c>
      <c r="BA40" s="73">
        <v>7.4803138665212199E-7</v>
      </c>
      <c r="BB40" s="73">
        <v>2.8050026405859798</v>
      </c>
      <c r="BC40" s="73">
        <v>5.69905697294378E-2</v>
      </c>
      <c r="BD40" s="73">
        <v>6.7024052216471697</v>
      </c>
      <c r="BE40" s="73">
        <v>7.6894734811532306E-2</v>
      </c>
      <c r="BF40" s="73">
        <v>0.201484647563616</v>
      </c>
      <c r="BG40" s="73">
        <v>0.49081588650605901</v>
      </c>
      <c r="BH40" s="73">
        <v>0.11391398667305901</v>
      </c>
      <c r="BI40" s="73">
        <v>0</v>
      </c>
      <c r="BJ40" s="73">
        <v>2.6819510904611502E-2</v>
      </c>
      <c r="BK40" s="73">
        <v>7.1252383444974097</v>
      </c>
      <c r="BL40" s="73">
        <v>7.12503833953701</v>
      </c>
      <c r="BM40" s="73">
        <v>2.00004960399476E-4</v>
      </c>
      <c r="BN40" s="73">
        <v>0</v>
      </c>
      <c r="BO40" s="73">
        <v>0</v>
      </c>
      <c r="BP40" s="73">
        <v>0.21218313794870899</v>
      </c>
      <c r="BQ40" s="73">
        <v>0</v>
      </c>
      <c r="BR40" s="73">
        <v>1.3080765224292701</v>
      </c>
      <c r="BS40" s="73">
        <v>0.32536321698440701</v>
      </c>
      <c r="BT40" s="73">
        <v>0.17443468531776801</v>
      </c>
      <c r="BU40" s="73">
        <v>3.26946201711888</v>
      </c>
      <c r="BV40" s="73">
        <v>6.7892256433693303</v>
      </c>
      <c r="BW40" s="73">
        <v>0.177988337549673</v>
      </c>
      <c r="BX40" s="73">
        <v>0.69061106610007805</v>
      </c>
      <c r="BY40" s="73">
        <v>1.98999101616538E-8</v>
      </c>
      <c r="BZ40" s="73">
        <v>6.7229012825388397</v>
      </c>
      <c r="CA40" s="73">
        <v>0.13679956124730899</v>
      </c>
      <c r="CB40" s="73">
        <v>0</v>
      </c>
      <c r="CC40" s="73">
        <v>7.78890828331599E-5</v>
      </c>
      <c r="CD40" s="73">
        <v>0.14389113107888599</v>
      </c>
      <c r="CE40" s="73">
        <v>0</v>
      </c>
      <c r="CF40" s="73">
        <v>3.0479158028406499E-2</v>
      </c>
      <c r="CG40" s="73">
        <v>33.182589548989299</v>
      </c>
      <c r="CH40" s="73">
        <v>0.23587060558100101</v>
      </c>
      <c r="CI40" s="90"/>
      <c r="CJ40" s="92">
        <f t="shared" si="14"/>
        <v>1.9802620242554323</v>
      </c>
      <c r="CK40" s="66">
        <f t="shared" si="17"/>
        <v>-2.5715342428808559E-3</v>
      </c>
      <c r="CL40" s="66">
        <f t="shared" si="18"/>
        <v>-4.4268303379050542E-4</v>
      </c>
      <c r="CM40" s="66">
        <f t="shared" si="19"/>
        <v>-2.3994958951519263E-3</v>
      </c>
      <c r="CN40" s="66">
        <f t="shared" si="20"/>
        <v>-2.3078949078079369E-3</v>
      </c>
      <c r="CO40" s="66">
        <f t="shared" si="21"/>
        <v>-2.3079602355443284E-3</v>
      </c>
      <c r="CP40" s="66">
        <f t="shared" si="22"/>
        <v>-2.2454728950959948E-3</v>
      </c>
      <c r="CQ40" s="66">
        <f t="shared" si="23"/>
        <v>-2.1641390062505533E-3</v>
      </c>
      <c r="CR40" s="60">
        <f t="shared" si="24"/>
        <v>6.9908723109773398E+48</v>
      </c>
      <c r="CS40" s="60">
        <f t="shared" si="25"/>
        <v>2.8495173618752603E+49</v>
      </c>
      <c r="CT40" s="66">
        <f t="shared" si="26"/>
        <v>0</v>
      </c>
      <c r="CU40" s="60">
        <f t="shared" si="27"/>
        <v>1.3153971960074299E+51</v>
      </c>
      <c r="CV40" s="66">
        <f t="shared" si="28"/>
        <v>0</v>
      </c>
      <c r="CW40" s="60">
        <f t="shared" si="29"/>
        <v>3.7605645607015098E+46</v>
      </c>
      <c r="CX40" s="66">
        <f t="shared" si="15"/>
        <v>-3.0928335473814324E-3</v>
      </c>
      <c r="CY40" s="66">
        <f t="shared" si="16"/>
        <v>-3.1150033205767686E-3</v>
      </c>
      <c r="CZ40" s="60">
        <f t="shared" si="30"/>
        <v>4.51173412415883E+45</v>
      </c>
    </row>
    <row r="41" spans="1:104" x14ac:dyDescent="0.25">
      <c r="A41" s="90" t="s">
        <v>204</v>
      </c>
      <c r="B41" s="73">
        <v>179.22063813</v>
      </c>
      <c r="C41" s="73">
        <v>8.8453689799999999E-2</v>
      </c>
      <c r="D41" s="73">
        <v>596.81885858999999</v>
      </c>
      <c r="E41" s="73">
        <v>39.031253288999999</v>
      </c>
      <c r="F41" s="73">
        <v>23.133917846999999</v>
      </c>
      <c r="G41" s="73">
        <v>2.8162332938999999</v>
      </c>
      <c r="H41" s="73">
        <v>191.81708323999999</v>
      </c>
      <c r="I41" s="69"/>
      <c r="J41" s="69"/>
      <c r="K41" s="73"/>
      <c r="L41" s="69"/>
      <c r="M41" s="73"/>
      <c r="N41" s="69"/>
      <c r="O41" s="73">
        <v>5.3486691690999999</v>
      </c>
      <c r="P41" s="73">
        <v>0.56277274610000005</v>
      </c>
      <c r="Q41" s="69"/>
      <c r="R41" s="73"/>
      <c r="S41" s="90" t="s">
        <v>204</v>
      </c>
      <c r="T41" s="73">
        <v>2.3004436854445202E-2</v>
      </c>
      <c r="U41" s="73">
        <v>7.3630949718028499E-2</v>
      </c>
      <c r="V41" s="73">
        <v>5.3487314215614097</v>
      </c>
      <c r="W41" s="73">
        <v>0.20128628779764801</v>
      </c>
      <c r="X41" s="73">
        <v>0.19962658641991399</v>
      </c>
      <c r="Y41" s="73">
        <v>0.12198930526199001</v>
      </c>
      <c r="Z41" s="73">
        <v>1.1030541188842301E-2</v>
      </c>
      <c r="AA41" s="73">
        <v>7.3240503583630003</v>
      </c>
      <c r="AB41" s="73">
        <v>0.56277754415174497</v>
      </c>
      <c r="AC41" s="73">
        <v>584.08931438800403</v>
      </c>
      <c r="AD41" s="73">
        <v>0</v>
      </c>
      <c r="AE41" s="73">
        <v>179.220493795641</v>
      </c>
      <c r="AF41" s="73">
        <v>3.8259076365682301</v>
      </c>
      <c r="AG41" s="73">
        <v>102.860370034722</v>
      </c>
      <c r="AH41" s="73">
        <v>1.8746369026463101</v>
      </c>
      <c r="AI41" s="73">
        <v>4.2856815242998697E-2</v>
      </c>
      <c r="AJ41" s="73">
        <v>1.3234751716298201E-2</v>
      </c>
      <c r="AK41" s="73">
        <v>12.233870346489301</v>
      </c>
      <c r="AL41" s="73">
        <v>12.233870346489301</v>
      </c>
      <c r="AM41" s="73">
        <v>0</v>
      </c>
      <c r="AN41" s="73">
        <v>0</v>
      </c>
      <c r="AO41" s="73">
        <v>1.8574537536251601</v>
      </c>
      <c r="AP41" s="73">
        <v>1.2602957880774E-2</v>
      </c>
      <c r="AQ41" s="73">
        <v>0.38856641213519799</v>
      </c>
      <c r="AR41" s="73">
        <v>3.1357239179439701E-2</v>
      </c>
      <c r="AS41" s="73">
        <v>6.0823038594002198E-2</v>
      </c>
      <c r="AT41" s="73">
        <v>5.6721300695447997E-3</v>
      </c>
      <c r="AU41" s="73">
        <v>8.8446737468101902E-2</v>
      </c>
      <c r="AV41" s="73">
        <v>0</v>
      </c>
      <c r="AW41" s="73">
        <v>294.91824975060098</v>
      </c>
      <c r="AX41" s="73">
        <v>537.134764818642</v>
      </c>
      <c r="AY41" s="73">
        <v>59.681752357457299</v>
      </c>
      <c r="AZ41" s="73">
        <v>596.81651717609998</v>
      </c>
      <c r="BA41" s="73">
        <v>9.4042715169452703E-5</v>
      </c>
      <c r="BB41" s="73">
        <v>10.892347573030801</v>
      </c>
      <c r="BC41" s="73">
        <v>0.185150527510927</v>
      </c>
      <c r="BD41" s="73">
        <v>87.328903455745007</v>
      </c>
      <c r="BE41" s="73">
        <v>0.24980594432227299</v>
      </c>
      <c r="BF41" s="73">
        <v>0.65458479582444695</v>
      </c>
      <c r="BG41" s="73">
        <v>1.58513202665388</v>
      </c>
      <c r="BH41" s="73">
        <v>0.37007965640966201</v>
      </c>
      <c r="BI41" s="73">
        <v>0</v>
      </c>
      <c r="BJ41" s="73">
        <v>8.7128895870192E-2</v>
      </c>
      <c r="BK41" s="73">
        <v>39.032919299933099</v>
      </c>
      <c r="BL41" s="73">
        <v>23.135582758874701</v>
      </c>
      <c r="BM41" s="73">
        <v>15.897336541058401</v>
      </c>
      <c r="BN41" s="73">
        <v>0</v>
      </c>
      <c r="BO41" s="73">
        <v>0</v>
      </c>
      <c r="BP41" s="73">
        <v>0.68929578564460603</v>
      </c>
      <c r="BQ41" s="73">
        <v>0</v>
      </c>
      <c r="BR41" s="73">
        <v>4.2491391297254602</v>
      </c>
      <c r="BS41" s="73">
        <v>1.05704158247765</v>
      </c>
      <c r="BT41" s="73">
        <v>0.566689412964276</v>
      </c>
      <c r="BU41" s="73">
        <v>10.6196590056052</v>
      </c>
      <c r="BV41" s="73">
        <v>43.359524301905203</v>
      </c>
      <c r="BW41" s="73">
        <v>0.57825717477691896</v>
      </c>
      <c r="BX41" s="73">
        <v>2.2436188053153301</v>
      </c>
      <c r="BY41" s="73">
        <v>1.5773816806935702E-8</v>
      </c>
      <c r="BZ41" s="73">
        <v>2.8162297110291701</v>
      </c>
      <c r="CA41" s="73">
        <v>18.793058165589201</v>
      </c>
      <c r="CB41" s="73">
        <v>0</v>
      </c>
      <c r="CC41" s="73">
        <v>9.7915511618467902E-3</v>
      </c>
      <c r="CD41" s="73">
        <v>10.357920980664799</v>
      </c>
      <c r="CE41" s="73">
        <v>0</v>
      </c>
      <c r="CF41" s="73">
        <v>8.7786299994642594</v>
      </c>
      <c r="CG41" s="73">
        <v>191.834372040983</v>
      </c>
      <c r="CH41" s="73">
        <v>2.9262703002518702</v>
      </c>
      <c r="CI41" s="90"/>
      <c r="CJ41" s="92">
        <f t="shared" si="14"/>
        <v>1.5373587465732961</v>
      </c>
      <c r="CK41" s="66">
        <f t="shared" si="17"/>
        <v>-8.053445211368032E-7</v>
      </c>
      <c r="CL41" s="66">
        <f t="shared" si="18"/>
        <v>-7.8598551556374448E-5</v>
      </c>
      <c r="CM41" s="66">
        <f t="shared" si="19"/>
        <v>-3.9231566937145107E-6</v>
      </c>
      <c r="CN41" s="66">
        <f t="shared" si="20"/>
        <v>4.2684023512241423E-5</v>
      </c>
      <c r="CO41" s="66">
        <f t="shared" si="21"/>
        <v>7.1968435511573459E-5</v>
      </c>
      <c r="CP41" s="66">
        <f t="shared" si="22"/>
        <v>-1.2722208907762299E-6</v>
      </c>
      <c r="CQ41" s="66">
        <f t="shared" si="23"/>
        <v>9.0131706159762238E-5</v>
      </c>
      <c r="CR41" s="60">
        <f t="shared" si="24"/>
        <v>1.9962658641991397E+49</v>
      </c>
      <c r="CS41" s="60">
        <f t="shared" si="25"/>
        <v>7.3240503583630003E+50</v>
      </c>
      <c r="CT41" s="66">
        <f t="shared" si="26"/>
        <v>0</v>
      </c>
      <c r="CU41" s="60">
        <f t="shared" si="27"/>
        <v>1.2233870346489301E+51</v>
      </c>
      <c r="CV41" s="66">
        <f t="shared" si="28"/>
        <v>0</v>
      </c>
      <c r="CW41" s="60">
        <f t="shared" si="29"/>
        <v>6.0823038594002196E+48</v>
      </c>
      <c r="CX41" s="66">
        <f t="shared" si="15"/>
        <v>1.1638869304055146E-5</v>
      </c>
      <c r="CY41" s="66">
        <f t="shared" si="16"/>
        <v>8.5257357932923738E-6</v>
      </c>
      <c r="CZ41" s="60">
        <f t="shared" si="30"/>
        <v>5.6721300695447997E+47</v>
      </c>
    </row>
    <row r="42" spans="1:104" x14ac:dyDescent="0.25">
      <c r="A42" s="90" t="s">
        <v>205</v>
      </c>
      <c r="B42" s="73">
        <v>114.36322109</v>
      </c>
      <c r="C42" s="73"/>
      <c r="D42" s="73">
        <v>487.33984394999999</v>
      </c>
      <c r="E42" s="73">
        <v>202.38822225999999</v>
      </c>
      <c r="F42" s="73">
        <v>202.33086979999999</v>
      </c>
      <c r="G42" s="73">
        <v>1.8352786637</v>
      </c>
      <c r="H42" s="73">
        <v>15.700235443</v>
      </c>
      <c r="I42" s="69"/>
      <c r="J42" s="69"/>
      <c r="K42" s="73"/>
      <c r="L42" s="69"/>
      <c r="M42" s="73"/>
      <c r="N42" s="69"/>
      <c r="O42" s="73">
        <v>2.0624907500000001E-2</v>
      </c>
      <c r="P42" s="73"/>
      <c r="Q42" s="69"/>
      <c r="R42" s="73"/>
      <c r="S42" s="90" t="s">
        <v>205</v>
      </c>
      <c r="T42" s="73">
        <v>0</v>
      </c>
      <c r="U42" s="73">
        <v>0.59505870718210896</v>
      </c>
      <c r="V42" s="73">
        <v>2.06258511271681E-2</v>
      </c>
      <c r="W42" s="73">
        <v>4.6207192351064303E-5</v>
      </c>
      <c r="X42" s="73">
        <v>4.6207192351064303E-5</v>
      </c>
      <c r="Y42" s="73">
        <v>1.86160320111113E-5</v>
      </c>
      <c r="Z42" s="73">
        <v>0</v>
      </c>
      <c r="AA42" s="73">
        <v>0.50997584385987305</v>
      </c>
      <c r="AB42" s="73">
        <v>0</v>
      </c>
      <c r="AC42" s="73">
        <v>23.044969253003501</v>
      </c>
      <c r="AD42" s="73">
        <v>0</v>
      </c>
      <c r="AE42" s="73">
        <v>114.37626151226</v>
      </c>
      <c r="AF42" s="73">
        <v>9.7022558375634504E-4</v>
      </c>
      <c r="AG42" s="73">
        <v>2.1559965374758301E-2</v>
      </c>
      <c r="AH42" s="73">
        <v>4.9278248119182205E-4</v>
      </c>
      <c r="AI42" s="73">
        <v>0</v>
      </c>
      <c r="AJ42" s="73">
        <v>0</v>
      </c>
      <c r="AK42" s="73">
        <v>7.7884282082825296</v>
      </c>
      <c r="AL42" s="73">
        <v>7.7884282082825296</v>
      </c>
      <c r="AM42" s="73">
        <v>0</v>
      </c>
      <c r="AN42" s="73">
        <v>0</v>
      </c>
      <c r="AO42" s="73">
        <v>7.1744921598129805E-4</v>
      </c>
      <c r="AP42" s="73">
        <v>0</v>
      </c>
      <c r="AQ42" s="73">
        <v>0.144106979125701</v>
      </c>
      <c r="AR42" s="73">
        <v>2.4765754438179698E-2</v>
      </c>
      <c r="AS42" s="73">
        <v>0.29537900313607601</v>
      </c>
      <c r="AT42" s="73">
        <v>0</v>
      </c>
      <c r="AU42" s="73">
        <v>0</v>
      </c>
      <c r="AV42" s="73">
        <v>0</v>
      </c>
      <c r="AW42" s="73">
        <v>16.318629166046598</v>
      </c>
      <c r="AX42" s="73">
        <v>438.64257499848298</v>
      </c>
      <c r="AY42" s="73">
        <v>48.7381405115825</v>
      </c>
      <c r="AZ42" s="73">
        <v>487.38071551006499</v>
      </c>
      <c r="BA42" s="73">
        <v>0</v>
      </c>
      <c r="BB42" s="73">
        <v>9.8676959495582594E-3</v>
      </c>
      <c r="BC42" s="73">
        <v>1.0899328251679601</v>
      </c>
      <c r="BD42" s="73">
        <v>4.1155040839398804</v>
      </c>
      <c r="BE42" s="73">
        <v>1.47054030324575</v>
      </c>
      <c r="BF42" s="73">
        <v>3.8533216466321401</v>
      </c>
      <c r="BG42" s="73">
        <v>9.9049617387853797</v>
      </c>
      <c r="BH42" s="73">
        <v>2.1785632059613</v>
      </c>
      <c r="BI42" s="73">
        <v>1.5682545456549699</v>
      </c>
      <c r="BJ42" s="73">
        <v>0.51291658978047605</v>
      </c>
      <c r="BK42" s="73">
        <v>202.39890666126499</v>
      </c>
      <c r="BL42" s="73">
        <v>202.34135471761499</v>
      </c>
      <c r="BM42" s="73">
        <v>5.7551943649862103E-2</v>
      </c>
      <c r="BN42" s="73">
        <v>0</v>
      </c>
      <c r="BO42" s="73">
        <v>0</v>
      </c>
      <c r="BP42" s="73">
        <v>54.532347910293502</v>
      </c>
      <c r="BQ42" s="73">
        <v>0</v>
      </c>
      <c r="BR42" s="73">
        <v>26.958099979607201</v>
      </c>
      <c r="BS42" s="73">
        <v>6.2225518135771702</v>
      </c>
      <c r="BT42" s="73">
        <v>3.53247056333604</v>
      </c>
      <c r="BU42" s="73">
        <v>67.381409051075494</v>
      </c>
      <c r="BV42" s="73">
        <v>0.51428359592365402</v>
      </c>
      <c r="BW42" s="73">
        <v>3.4040018948725699</v>
      </c>
      <c r="BX42" s="73">
        <v>19.7319826496249</v>
      </c>
      <c r="BY42" s="73">
        <v>0</v>
      </c>
      <c r="BZ42" s="73">
        <v>1.8352529197462499</v>
      </c>
      <c r="CA42" s="73">
        <v>0.24262582579163999</v>
      </c>
      <c r="CB42" s="73">
        <v>0</v>
      </c>
      <c r="CC42" s="73">
        <v>0</v>
      </c>
      <c r="CD42" s="73">
        <v>1.45050769951901</v>
      </c>
      <c r="CE42" s="73">
        <v>0</v>
      </c>
      <c r="CF42" s="73">
        <v>0.25511268802949899</v>
      </c>
      <c r="CG42" s="73">
        <v>15.702007528784099</v>
      </c>
      <c r="CH42" s="73">
        <v>0.38498199142490103</v>
      </c>
      <c r="CI42" s="90"/>
      <c r="CJ42" s="92">
        <f t="shared" si="14"/>
        <v>1.0392702421096245</v>
      </c>
      <c r="CK42" s="66">
        <f t="shared" si="17"/>
        <v>1.1402636385820692E-4</v>
      </c>
      <c r="CL42" s="66">
        <f t="shared" si="18"/>
        <v>0</v>
      </c>
      <c r="CM42" s="66">
        <f t="shared" si="19"/>
        <v>8.3866649879735963E-5</v>
      </c>
      <c r="CN42" s="66">
        <f t="shared" si="20"/>
        <v>5.2791615765417385E-5</v>
      </c>
      <c r="CO42" s="66">
        <f t="shared" si="21"/>
        <v>5.1820652109916388E-5</v>
      </c>
      <c r="CP42" s="66">
        <f t="shared" si="22"/>
        <v>-1.4027272402437515E-5</v>
      </c>
      <c r="CQ42" s="66">
        <f t="shared" si="23"/>
        <v>1.1287001335313798E-4</v>
      </c>
      <c r="CR42" s="60">
        <f t="shared" si="24"/>
        <v>4.6207192351064305E+45</v>
      </c>
      <c r="CS42" s="60">
        <f t="shared" si="25"/>
        <v>5.0997584385987306E+49</v>
      </c>
      <c r="CT42" s="66">
        <f t="shared" si="26"/>
        <v>0</v>
      </c>
      <c r="CU42" s="60">
        <f t="shared" si="27"/>
        <v>7.78842820828253E+50</v>
      </c>
      <c r="CV42" s="66">
        <f t="shared" si="28"/>
        <v>0</v>
      </c>
      <c r="CW42" s="60">
        <f t="shared" si="29"/>
        <v>2.9537900313607599E+49</v>
      </c>
      <c r="CX42" s="66">
        <f t="shared" si="15"/>
        <v>4.5751825461446649E-5</v>
      </c>
      <c r="CY42" s="66">
        <f t="shared" si="16"/>
        <v>0</v>
      </c>
      <c r="CZ42" s="60">
        <f t="shared" si="30"/>
        <v>0</v>
      </c>
    </row>
    <row r="43" spans="1:104" x14ac:dyDescent="0.25">
      <c r="A43" s="90" t="s">
        <v>206</v>
      </c>
      <c r="B43" s="73">
        <v>1321.2237557999999</v>
      </c>
      <c r="C43" s="73"/>
      <c r="D43" s="73">
        <v>4476.1301819999999</v>
      </c>
      <c r="E43" s="73">
        <v>128.44220288</v>
      </c>
      <c r="F43" s="73">
        <v>128.44155782000001</v>
      </c>
      <c r="G43" s="73">
        <v>8.9900764151000008</v>
      </c>
      <c r="H43" s="73">
        <v>462.27905700999997</v>
      </c>
      <c r="I43" s="69"/>
      <c r="J43" s="69"/>
      <c r="K43" s="73"/>
      <c r="L43" s="69"/>
      <c r="M43" s="73"/>
      <c r="N43" s="69"/>
      <c r="O43" s="73">
        <v>18.630858462999999</v>
      </c>
      <c r="P43" s="73">
        <v>1.9500209205000001</v>
      </c>
      <c r="Q43" s="69"/>
      <c r="R43" s="73"/>
      <c r="S43" s="90" t="s">
        <v>206</v>
      </c>
      <c r="T43" s="73">
        <v>0</v>
      </c>
      <c r="U43" s="73">
        <v>0</v>
      </c>
      <c r="V43" s="73">
        <v>18.630746695398599</v>
      </c>
      <c r="W43" s="73">
        <v>1.4147410655552299</v>
      </c>
      <c r="X43" s="73">
        <v>1.4147410655552299</v>
      </c>
      <c r="Y43" s="73">
        <v>0.57019340020246601</v>
      </c>
      <c r="Z43" s="73">
        <v>0</v>
      </c>
      <c r="AA43" s="73">
        <v>5.5175376592402703</v>
      </c>
      <c r="AB43" s="73">
        <v>1.9500244320582301</v>
      </c>
      <c r="AC43" s="73">
        <v>3661.1843086685099</v>
      </c>
      <c r="AD43" s="73">
        <v>0</v>
      </c>
      <c r="AE43" s="73">
        <v>1321.2102670745201</v>
      </c>
      <c r="AF43" s="73">
        <v>29.727433876405801</v>
      </c>
      <c r="AG43" s="73">
        <v>660.290202319419</v>
      </c>
      <c r="AH43" s="73">
        <v>15.095975915477499</v>
      </c>
      <c r="AI43" s="73">
        <v>0</v>
      </c>
      <c r="AJ43" s="73">
        <v>0</v>
      </c>
      <c r="AK43" s="73">
        <v>57.194296032812503</v>
      </c>
      <c r="AL43" s="73">
        <v>57.194296032812503</v>
      </c>
      <c r="AM43" s="73">
        <v>0</v>
      </c>
      <c r="AN43" s="73">
        <v>0</v>
      </c>
      <c r="AO43" s="73">
        <v>14.724125653539501</v>
      </c>
      <c r="AP43" s="73">
        <v>0</v>
      </c>
      <c r="AQ43" s="73">
        <v>0</v>
      </c>
      <c r="AR43" s="73">
        <v>0</v>
      </c>
      <c r="AS43" s="73">
        <v>0</v>
      </c>
      <c r="AT43" s="73">
        <v>0</v>
      </c>
      <c r="AU43" s="73">
        <v>0</v>
      </c>
      <c r="AV43" s="73">
        <v>0</v>
      </c>
      <c r="AW43" s="73">
        <v>1122.58175271857</v>
      </c>
      <c r="AX43" s="73">
        <v>4028.4866603041301</v>
      </c>
      <c r="AY43" s="73">
        <v>447.61085099422797</v>
      </c>
      <c r="AZ43" s="73">
        <v>4476.0975112983597</v>
      </c>
      <c r="BA43" s="73">
        <v>0</v>
      </c>
      <c r="BB43" s="73">
        <v>57.054130194511103</v>
      </c>
      <c r="BC43" s="73">
        <v>1.02492957500399</v>
      </c>
      <c r="BD43" s="73">
        <v>134.51551764433901</v>
      </c>
      <c r="BE43" s="73">
        <v>1.3830420052139201</v>
      </c>
      <c r="BF43" s="73">
        <v>3.6235882063746701</v>
      </c>
      <c r="BG43" s="73">
        <v>9.0660675881986492</v>
      </c>
      <c r="BH43" s="73">
        <v>2.0487297739711199</v>
      </c>
      <c r="BI43" s="73">
        <v>0</v>
      </c>
      <c r="BJ43" s="73">
        <v>0.48233918660471498</v>
      </c>
      <c r="BK43" s="73">
        <v>128.44882708895901</v>
      </c>
      <c r="BL43" s="73">
        <v>128.448182030895</v>
      </c>
      <c r="BM43" s="73">
        <v>6.4505806423166101E-4</v>
      </c>
      <c r="BN43" s="73">
        <v>0</v>
      </c>
      <c r="BO43" s="73">
        <v>0</v>
      </c>
      <c r="BP43" s="73">
        <v>3.8171911936374601</v>
      </c>
      <c r="BQ43" s="73">
        <v>0</v>
      </c>
      <c r="BR43" s="73">
        <v>23.5383819507597</v>
      </c>
      <c r="BS43" s="73">
        <v>5.8514039396594804</v>
      </c>
      <c r="BT43" s="73">
        <v>3.1374227291015502</v>
      </c>
      <c r="BU43" s="73">
        <v>58.853092687820102</v>
      </c>
      <c r="BV43" s="73">
        <v>137.73084520492301</v>
      </c>
      <c r="BW43" s="73">
        <v>3.2009750447813698</v>
      </c>
      <c r="BX43" s="73">
        <v>12.4210165511996</v>
      </c>
      <c r="BY43" s="73">
        <v>1.5985692003284799E-6</v>
      </c>
      <c r="BZ43" s="73">
        <v>8.9884492534598994</v>
      </c>
      <c r="CA43" s="73">
        <v>3.5259147843447201</v>
      </c>
      <c r="CB43" s="73">
        <v>0</v>
      </c>
      <c r="CC43" s="73">
        <v>0</v>
      </c>
      <c r="CD43" s="73">
        <v>3.0505762900403601</v>
      </c>
      <c r="CE43" s="73">
        <v>0</v>
      </c>
      <c r="CF43" s="73">
        <v>0.89946847580604905</v>
      </c>
      <c r="CG43" s="73">
        <v>462.27818850620201</v>
      </c>
      <c r="CH43" s="73">
        <v>4.8646432791935599</v>
      </c>
      <c r="CI43" s="90"/>
      <c r="CJ43" s="92">
        <f t="shared" si="14"/>
        <v>2.4283684167450379</v>
      </c>
      <c r="CK43" s="66">
        <f t="shared" si="17"/>
        <v>-1.0209266538434822E-5</v>
      </c>
      <c r="CL43" s="66">
        <f t="shared" si="18"/>
        <v>0</v>
      </c>
      <c r="CM43" s="66">
        <f t="shared" si="19"/>
        <v>-7.298872086334619E-6</v>
      </c>
      <c r="CN43" s="66">
        <f t="shared" si="20"/>
        <v>5.1573461140333427E-5</v>
      </c>
      <c r="CO43" s="66">
        <f t="shared" si="21"/>
        <v>5.1573735225688662E-5</v>
      </c>
      <c r="CP43" s="66">
        <f t="shared" si="22"/>
        <v>-1.8099530693291101E-4</v>
      </c>
      <c r="CQ43" s="66">
        <f t="shared" si="23"/>
        <v>-1.8787435528180156E-6</v>
      </c>
      <c r="CR43" s="60">
        <f t="shared" si="24"/>
        <v>1.4147410655552299E+50</v>
      </c>
      <c r="CS43" s="60">
        <f t="shared" si="25"/>
        <v>5.5175376592402701E+50</v>
      </c>
      <c r="CT43" s="66">
        <f t="shared" si="26"/>
        <v>0</v>
      </c>
      <c r="CU43" s="60">
        <f t="shared" si="27"/>
        <v>5.71942960328125E+51</v>
      </c>
      <c r="CV43" s="66">
        <f t="shared" si="28"/>
        <v>0</v>
      </c>
      <c r="CW43" s="60">
        <f t="shared" si="29"/>
        <v>0</v>
      </c>
      <c r="CX43" s="66">
        <f t="shared" si="15"/>
        <v>-5.9990580477927693E-6</v>
      </c>
      <c r="CY43" s="66">
        <f t="shared" si="16"/>
        <v>1.8007797726977479E-6</v>
      </c>
      <c r="CZ43" s="60">
        <f t="shared" si="30"/>
        <v>0</v>
      </c>
    </row>
    <row r="44" spans="1:104" x14ac:dyDescent="0.25">
      <c r="A44" s="90" t="s">
        <v>207</v>
      </c>
      <c r="B44" s="73">
        <v>30752.160122000001</v>
      </c>
      <c r="C44" s="73">
        <v>45.460989243</v>
      </c>
      <c r="D44" s="73">
        <v>50312.421238000003</v>
      </c>
      <c r="E44" s="73">
        <v>3114.7936377000001</v>
      </c>
      <c r="F44" s="73">
        <v>3070.6445190999998</v>
      </c>
      <c r="G44" s="73">
        <v>13357.611455</v>
      </c>
      <c r="H44" s="73">
        <v>26178.392118</v>
      </c>
      <c r="I44" s="69"/>
      <c r="J44" s="69"/>
      <c r="K44" s="73"/>
      <c r="L44" s="69"/>
      <c r="M44" s="73">
        <v>1.2749999999999999</v>
      </c>
      <c r="N44" s="69"/>
      <c r="O44" s="73">
        <v>571.25083584000004</v>
      </c>
      <c r="P44" s="73">
        <v>57.402590398999997</v>
      </c>
      <c r="Q44" s="69"/>
      <c r="R44" s="73"/>
      <c r="S44" s="90" t="s">
        <v>207</v>
      </c>
      <c r="T44" s="73">
        <v>1.8203478556727699</v>
      </c>
      <c r="U44" s="73">
        <v>5.6710879752264196</v>
      </c>
      <c r="V44" s="73">
        <v>571.24865325508301</v>
      </c>
      <c r="W44" s="73">
        <v>75.482148584789996</v>
      </c>
      <c r="X44" s="73">
        <v>75.350028263139606</v>
      </c>
      <c r="Y44" s="73">
        <v>16.831235804822601</v>
      </c>
      <c r="Z44" s="73">
        <v>0.87234875760584096</v>
      </c>
      <c r="AA44" s="73">
        <v>358.78964638777398</v>
      </c>
      <c r="AB44" s="73">
        <v>57.402874311881902</v>
      </c>
      <c r="AC44" s="73">
        <v>110805.28826987999</v>
      </c>
      <c r="AD44" s="73">
        <v>0</v>
      </c>
      <c r="AE44" s="73">
        <v>30751.0080909393</v>
      </c>
      <c r="AF44" s="73">
        <v>740.05853166751695</v>
      </c>
      <c r="AG44" s="73">
        <v>19465.735118496301</v>
      </c>
      <c r="AH44" s="73">
        <v>423.35428366536502</v>
      </c>
      <c r="AI44" s="73">
        <v>15.1214644043954</v>
      </c>
      <c r="AJ44" s="73">
        <v>1.04811049309204</v>
      </c>
      <c r="AK44" s="73">
        <v>1598.0532405213701</v>
      </c>
      <c r="AL44" s="73">
        <v>1598.0532405213701</v>
      </c>
      <c r="AM44" s="73">
        <v>1.2750035695475499</v>
      </c>
      <c r="AN44" s="73">
        <v>0</v>
      </c>
      <c r="AO44" s="73">
        <v>386.77583030397801</v>
      </c>
      <c r="AP44" s="73">
        <v>1.1878752489075599</v>
      </c>
      <c r="AQ44" s="73">
        <v>29.558568918860399</v>
      </c>
      <c r="AR44" s="73">
        <v>2.5345596155691998</v>
      </c>
      <c r="AS44" s="73">
        <v>9.7983865544425903</v>
      </c>
      <c r="AT44" s="73">
        <v>0.46541011227194301</v>
      </c>
      <c r="AU44" s="73">
        <v>45.368114064496197</v>
      </c>
      <c r="AV44" s="73">
        <v>0</v>
      </c>
      <c r="AW44" s="73">
        <v>45662.252336643498</v>
      </c>
      <c r="AX44" s="73">
        <v>45280.280011330397</v>
      </c>
      <c r="AY44" s="73">
        <v>5031.14583072392</v>
      </c>
      <c r="AZ44" s="73">
        <v>50311.425842054297</v>
      </c>
      <c r="BA44" s="73">
        <v>9.8325525503927206E-3</v>
      </c>
      <c r="BB44" s="73">
        <v>1345.5228893439901</v>
      </c>
      <c r="BC44" s="73">
        <v>22.637572869260399</v>
      </c>
      <c r="BD44" s="73">
        <v>12627.7316101377</v>
      </c>
      <c r="BE44" s="73">
        <v>29.9270421965089</v>
      </c>
      <c r="BF44" s="73">
        <v>74.256219189873704</v>
      </c>
      <c r="BG44" s="73">
        <v>193.775022085572</v>
      </c>
      <c r="BH44" s="73">
        <v>42.382887226823598</v>
      </c>
      <c r="BI44" s="73">
        <v>9.1836578783390301</v>
      </c>
      <c r="BJ44" s="73">
        <v>10.003061841618401</v>
      </c>
      <c r="BK44" s="73">
        <v>3114.9156619855999</v>
      </c>
      <c r="BL44" s="73">
        <v>3070.6314756656102</v>
      </c>
      <c r="BM44" s="73">
        <v>44.2841863199898</v>
      </c>
      <c r="BN44" s="73">
        <v>3.3989837579986401E-2</v>
      </c>
      <c r="BO44" s="73">
        <v>8.2285461931138407E-3</v>
      </c>
      <c r="BP44" s="73">
        <v>381.777599253007</v>
      </c>
      <c r="BQ44" s="73">
        <v>2.6213525485981298E-2</v>
      </c>
      <c r="BR44" s="73">
        <v>498.14269894111902</v>
      </c>
      <c r="BS44" s="73">
        <v>121.887916409442</v>
      </c>
      <c r="BT44" s="73">
        <v>65.916831937005099</v>
      </c>
      <c r="BU44" s="73">
        <v>1245.5795791452599</v>
      </c>
      <c r="BV44" s="73">
        <v>7844.5639295186502</v>
      </c>
      <c r="BW44" s="73">
        <v>67.326609452757694</v>
      </c>
      <c r="BX44" s="73">
        <v>299.28671037425198</v>
      </c>
      <c r="BY44" s="73">
        <v>8.4796349555060608</v>
      </c>
      <c r="BZ44" s="73">
        <v>13357.1259134141</v>
      </c>
      <c r="CA44" s="73">
        <v>450.97652690569498</v>
      </c>
      <c r="CB44" s="73">
        <v>4.7609861274161098E-5</v>
      </c>
      <c r="CC44" s="73">
        <v>0.91123286486404997</v>
      </c>
      <c r="CD44" s="73">
        <v>285.707562597802</v>
      </c>
      <c r="CE44" s="73">
        <v>0</v>
      </c>
      <c r="CF44" s="73">
        <v>264.63409227140301</v>
      </c>
      <c r="CG44" s="73">
        <v>26177.895959715999</v>
      </c>
      <c r="CH44" s="73">
        <v>194.347884719967</v>
      </c>
      <c r="CI44" s="90"/>
      <c r="CJ44" s="92">
        <f t="shared" si="14"/>
        <v>1.7443056694438357</v>
      </c>
      <c r="CK44" s="66">
        <f t="shared" si="17"/>
        <v>-3.7461793127077285E-5</v>
      </c>
      <c r="CL44" s="66">
        <f t="shared" si="18"/>
        <v>-2.0429643096273771E-3</v>
      </c>
      <c r="CM44" s="66">
        <f t="shared" si="19"/>
        <v>-1.978429821527725E-5</v>
      </c>
      <c r="CN44" s="66">
        <f t="shared" si="20"/>
        <v>3.9175720703561002E-5</v>
      </c>
      <c r="CO44" s="66">
        <f t="shared" si="21"/>
        <v>-4.2477839126179032E-6</v>
      </c>
      <c r="CP44" s="66">
        <f t="shared" si="22"/>
        <v>-3.6349431748023313E-5</v>
      </c>
      <c r="CQ44" s="66">
        <f t="shared" si="23"/>
        <v>-1.8952970135220954E-5</v>
      </c>
      <c r="CR44" s="60">
        <f t="shared" si="24"/>
        <v>7.5350028263139611E+51</v>
      </c>
      <c r="CS44" s="60">
        <f t="shared" si="25"/>
        <v>3.5878964638777401E+52</v>
      </c>
      <c r="CT44" s="66">
        <f t="shared" si="26"/>
        <v>0</v>
      </c>
      <c r="CU44" s="60">
        <f t="shared" si="27"/>
        <v>1.59805324052137E+53</v>
      </c>
      <c r="CV44" s="66">
        <f t="shared" si="28"/>
        <v>2.7996451372442322E-6</v>
      </c>
      <c r="CW44" s="60">
        <f t="shared" si="29"/>
        <v>9.7983865544425895E+50</v>
      </c>
      <c r="CX44" s="66">
        <f t="shared" si="15"/>
        <v>-3.8207119886543791E-6</v>
      </c>
      <c r="CY44" s="66">
        <f t="shared" si="16"/>
        <v>4.9459942474950524E-6</v>
      </c>
      <c r="CZ44" s="60">
        <f t="shared" si="30"/>
        <v>4.6541011227194301E+49</v>
      </c>
    </row>
    <row r="45" spans="1:104" x14ac:dyDescent="0.25">
      <c r="A45" s="90" t="s">
        <v>208</v>
      </c>
      <c r="B45" s="73">
        <v>10759.616071</v>
      </c>
      <c r="C45" s="73"/>
      <c r="D45" s="73">
        <v>11815.825188999999</v>
      </c>
      <c r="E45" s="73">
        <v>659.54917227999999</v>
      </c>
      <c r="F45" s="73">
        <v>659.54917227999999</v>
      </c>
      <c r="G45" s="73">
        <v>464.19304434999998</v>
      </c>
      <c r="H45" s="73">
        <v>84189.517150999993</v>
      </c>
      <c r="I45" s="69"/>
      <c r="J45" s="69"/>
      <c r="K45" s="73"/>
      <c r="L45" s="69"/>
      <c r="M45" s="73"/>
      <c r="N45" s="69"/>
      <c r="O45" s="73"/>
      <c r="P45" s="73"/>
      <c r="Q45" s="69"/>
      <c r="R45" s="73"/>
      <c r="S45" s="90" t="s">
        <v>208</v>
      </c>
      <c r="T45" s="73">
        <v>0</v>
      </c>
      <c r="U45" s="73">
        <v>0</v>
      </c>
      <c r="V45" s="73">
        <v>0</v>
      </c>
      <c r="W45" s="73">
        <v>8.0825506893374595</v>
      </c>
      <c r="X45" s="73">
        <v>8.0825506893374595</v>
      </c>
      <c r="Y45" s="73">
        <v>725.25559793819195</v>
      </c>
      <c r="Z45" s="73">
        <v>0</v>
      </c>
      <c r="AA45" s="73">
        <v>2147.84015003472</v>
      </c>
      <c r="AB45" s="73">
        <v>0</v>
      </c>
      <c r="AC45" s="73">
        <v>296283.841881214</v>
      </c>
      <c r="AD45" s="73">
        <v>0</v>
      </c>
      <c r="AE45" s="73">
        <v>10759.474512475301</v>
      </c>
      <c r="AF45" s="73">
        <v>571.21192736690898</v>
      </c>
      <c r="AG45" s="73">
        <v>22768.806036565598</v>
      </c>
      <c r="AH45" s="73">
        <v>174.03655311007401</v>
      </c>
      <c r="AI45" s="73">
        <v>467.29309762507802</v>
      </c>
      <c r="AJ45" s="73">
        <v>0</v>
      </c>
      <c r="AK45" s="73">
        <v>228.469461527459</v>
      </c>
      <c r="AL45" s="73">
        <v>228.469461527459</v>
      </c>
      <c r="AM45" s="73">
        <v>0</v>
      </c>
      <c r="AN45" s="73">
        <v>0</v>
      </c>
      <c r="AO45" s="73">
        <v>304.266090099493</v>
      </c>
      <c r="AP45" s="73">
        <v>0.61994336903988201</v>
      </c>
      <c r="AQ45" s="73">
        <v>2.8904378774325901</v>
      </c>
      <c r="AR45" s="73">
        <v>0</v>
      </c>
      <c r="AS45" s="73">
        <v>3172.2033967274101</v>
      </c>
      <c r="AT45" s="73">
        <v>0</v>
      </c>
      <c r="AU45" s="73">
        <v>0</v>
      </c>
      <c r="AV45" s="73">
        <v>0</v>
      </c>
      <c r="AW45" s="73">
        <v>106797.756488367</v>
      </c>
      <c r="AX45" s="73">
        <v>10633.5493221338</v>
      </c>
      <c r="AY45" s="73">
        <v>1181.72363504687</v>
      </c>
      <c r="AZ45" s="73">
        <v>11815.272957180699</v>
      </c>
      <c r="BA45" s="73">
        <v>7.7297917899877504E-6</v>
      </c>
      <c r="BB45" s="73">
        <v>696.88629892902304</v>
      </c>
      <c r="BC45" s="73">
        <v>5.0624276381333404</v>
      </c>
      <c r="BD45" s="73">
        <v>41578.162164118199</v>
      </c>
      <c r="BE45" s="73">
        <v>6.8515875737583603</v>
      </c>
      <c r="BF45" s="73">
        <v>17.577219962851999</v>
      </c>
      <c r="BG45" s="73">
        <v>44.094980576177903</v>
      </c>
      <c r="BH45" s="73">
        <v>10.0204878741381</v>
      </c>
      <c r="BI45" s="73">
        <v>0.48416066292983301</v>
      </c>
      <c r="BJ45" s="73">
        <v>2.3723531353582699</v>
      </c>
      <c r="BK45" s="73">
        <v>659.39978798205198</v>
      </c>
      <c r="BL45" s="73">
        <v>659.39978798205198</v>
      </c>
      <c r="BM45" s="73">
        <v>0</v>
      </c>
      <c r="BN45" s="73">
        <v>1.3907181225439E-2</v>
      </c>
      <c r="BO45" s="73">
        <v>2.3963725149776399E-3</v>
      </c>
      <c r="BP45" s="73">
        <v>47.488959110875697</v>
      </c>
      <c r="BQ45" s="73">
        <v>8.4968788064176796E-4</v>
      </c>
      <c r="BR45" s="73">
        <v>115.406051389738</v>
      </c>
      <c r="BS45" s="73">
        <v>28.382461583910601</v>
      </c>
      <c r="BT45" s="73">
        <v>15.283712237305499</v>
      </c>
      <c r="BU45" s="73">
        <v>288.28569397642002</v>
      </c>
      <c r="BV45" s="73">
        <v>17256.788513379201</v>
      </c>
      <c r="BW45" s="73">
        <v>15.816078568318501</v>
      </c>
      <c r="BX45" s="73">
        <v>62.249343141696698</v>
      </c>
      <c r="BY45" s="73">
        <v>7.1173088179368503E-3</v>
      </c>
      <c r="BZ45" s="73">
        <v>464.187335302061</v>
      </c>
      <c r="CA45" s="73">
        <v>4451.2016696566798</v>
      </c>
      <c r="CB45" s="73">
        <v>0</v>
      </c>
      <c r="CC45" s="73">
        <v>0</v>
      </c>
      <c r="CD45" s="73">
        <v>7545.1368425234596</v>
      </c>
      <c r="CE45" s="73">
        <v>0</v>
      </c>
      <c r="CF45" s="73">
        <v>190.39844648622599</v>
      </c>
      <c r="CG45" s="73">
        <v>84161.932383471896</v>
      </c>
      <c r="CH45" s="73">
        <v>9200.5936101421103</v>
      </c>
      <c r="CI45" s="90"/>
      <c r="CJ45" s="92">
        <f t="shared" si="14"/>
        <v>1.2689556128744548</v>
      </c>
      <c r="CK45" s="66">
        <f t="shared" si="17"/>
        <v>-1.3156466156921119E-5</v>
      </c>
      <c r="CL45" s="66">
        <f t="shared" si="18"/>
        <v>0</v>
      </c>
      <c r="CM45" s="66">
        <f t="shared" si="19"/>
        <v>-4.6736627401519126E-5</v>
      </c>
      <c r="CN45" s="66">
        <f t="shared" si="20"/>
        <v>-2.2649455753482364E-4</v>
      </c>
      <c r="CO45" s="66">
        <f t="shared" si="21"/>
        <v>-2.2649455753482364E-4</v>
      </c>
      <c r="CP45" s="66">
        <f t="shared" si="22"/>
        <v>-1.2298865759552239E-5</v>
      </c>
      <c r="CQ45" s="66">
        <f t="shared" si="23"/>
        <v>-3.2765085798771464E-4</v>
      </c>
      <c r="CR45" s="60">
        <f t="shared" si="24"/>
        <v>8.082550689337459E+50</v>
      </c>
      <c r="CS45" s="60">
        <f t="shared" si="25"/>
        <v>2.1478401500347198E+53</v>
      </c>
      <c r="CT45" s="66">
        <f t="shared" si="26"/>
        <v>0</v>
      </c>
      <c r="CU45" s="60">
        <f t="shared" si="27"/>
        <v>2.2846946152745899E+52</v>
      </c>
      <c r="CV45" s="66">
        <f t="shared" si="28"/>
        <v>0</v>
      </c>
      <c r="CW45" s="60">
        <f t="shared" si="29"/>
        <v>3.1722033967274103E+53</v>
      </c>
      <c r="CX45" s="66">
        <f t="shared" si="15"/>
        <v>0</v>
      </c>
      <c r="CY45" s="66">
        <f t="shared" si="16"/>
        <v>0</v>
      </c>
      <c r="CZ45" s="60">
        <f t="shared" si="30"/>
        <v>0</v>
      </c>
    </row>
    <row r="46" spans="1:104" x14ac:dyDescent="0.25">
      <c r="A46" s="90"/>
      <c r="B46" s="73"/>
      <c r="C46" s="73"/>
      <c r="D46" s="73"/>
      <c r="E46" s="73"/>
      <c r="F46" s="73"/>
      <c r="G46" s="73"/>
      <c r="H46" s="73"/>
      <c r="I46" s="69"/>
      <c r="J46" s="69"/>
      <c r="K46" s="73"/>
      <c r="L46" s="69"/>
      <c r="M46" s="73"/>
      <c r="N46" s="69"/>
      <c r="O46" s="73"/>
      <c r="P46" s="73"/>
      <c r="Q46" s="69"/>
      <c r="R46" s="73"/>
      <c r="S46" s="90"/>
      <c r="U46" s="73"/>
      <c r="W46" s="73"/>
      <c r="X46" s="73"/>
      <c r="Y46" s="73"/>
      <c r="AA46" s="73"/>
      <c r="AC46" s="73"/>
      <c r="AD46" s="73"/>
      <c r="AE46" s="73"/>
      <c r="AF46" s="73"/>
      <c r="AG46" s="73"/>
      <c r="AH46" s="73"/>
      <c r="AI46" s="73"/>
      <c r="AK46" s="73"/>
      <c r="AL46" s="73"/>
      <c r="AM46" s="73"/>
      <c r="AN46" s="73"/>
      <c r="AO46" s="73"/>
      <c r="AP46" s="73"/>
      <c r="AR46" s="73"/>
      <c r="AS46" s="73"/>
      <c r="AT46" s="73"/>
      <c r="AU46" s="73"/>
      <c r="AV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F46" s="73"/>
      <c r="CG46" s="73"/>
      <c r="CH46" s="73"/>
      <c r="CI46" s="90"/>
      <c r="CJ46" s="92" t="e">
        <f t="shared" si="14"/>
        <v>#DIV/0!</v>
      </c>
      <c r="CK46" s="66">
        <f t="shared" si="17"/>
        <v>0</v>
      </c>
      <c r="CL46" s="66">
        <f t="shared" si="18"/>
        <v>0</v>
      </c>
      <c r="CM46" s="66">
        <f t="shared" si="19"/>
        <v>0</v>
      </c>
      <c r="CN46" s="66">
        <f t="shared" si="20"/>
        <v>0</v>
      </c>
      <c r="CO46" s="66">
        <f t="shared" si="21"/>
        <v>0</v>
      </c>
      <c r="CP46" s="66">
        <f t="shared" si="22"/>
        <v>0</v>
      </c>
      <c r="CQ46" s="66">
        <f t="shared" si="23"/>
        <v>0</v>
      </c>
      <c r="CR46" s="60">
        <f t="shared" si="24"/>
        <v>0</v>
      </c>
      <c r="CS46" s="60">
        <f t="shared" si="25"/>
        <v>0</v>
      </c>
      <c r="CT46" s="66">
        <f t="shared" si="26"/>
        <v>0</v>
      </c>
      <c r="CU46" s="60">
        <f t="shared" si="27"/>
        <v>0</v>
      </c>
      <c r="CV46" s="66">
        <f t="shared" si="28"/>
        <v>0</v>
      </c>
      <c r="CW46" s="60">
        <f t="shared" si="29"/>
        <v>0</v>
      </c>
      <c r="CX46" s="66">
        <f t="shared" si="15"/>
        <v>0</v>
      </c>
      <c r="CY46" s="66">
        <f t="shared" si="16"/>
        <v>0</v>
      </c>
      <c r="CZ46" s="60">
        <f t="shared" si="30"/>
        <v>0</v>
      </c>
    </row>
    <row r="47" spans="1:104" x14ac:dyDescent="0.25">
      <c r="A47" s="90" t="s">
        <v>210</v>
      </c>
      <c r="B47" s="73">
        <v>824.64048517000003</v>
      </c>
      <c r="C47" s="73">
        <v>3.0773690400000001E-2</v>
      </c>
      <c r="D47" s="73">
        <v>1942.5469548999999</v>
      </c>
      <c r="E47" s="73">
        <v>59.596423768000001</v>
      </c>
      <c r="F47" s="73">
        <v>59.587394003999997</v>
      </c>
      <c r="G47" s="73">
        <v>5.2287228488000004</v>
      </c>
      <c r="H47" s="73">
        <v>243.70741095</v>
      </c>
      <c r="I47" s="69"/>
      <c r="J47" s="69"/>
      <c r="K47" s="73"/>
      <c r="L47" s="69"/>
      <c r="M47" s="73"/>
      <c r="N47" s="69"/>
      <c r="O47" s="73">
        <v>5.6684499254</v>
      </c>
      <c r="P47" s="73">
        <v>0.44140627100000002</v>
      </c>
      <c r="Q47" s="69"/>
      <c r="R47" s="73"/>
      <c r="S47" s="90" t="s">
        <v>210</v>
      </c>
      <c r="T47" s="73">
        <v>0</v>
      </c>
      <c r="U47" s="73">
        <v>16.249769237539098</v>
      </c>
      <c r="V47" s="73">
        <v>5.6684879986073904</v>
      </c>
      <c r="W47" s="73">
        <v>0.35529533629591398</v>
      </c>
      <c r="X47" s="73">
        <v>0.35529533629591398</v>
      </c>
      <c r="Y47" s="73">
        <v>0.143192449097687</v>
      </c>
      <c r="Z47" s="73">
        <v>0</v>
      </c>
      <c r="AA47" s="73">
        <v>4.8558858038093504</v>
      </c>
      <c r="AB47" s="73">
        <v>0.44139543624176503</v>
      </c>
      <c r="AC47" s="73">
        <v>928.12876004185603</v>
      </c>
      <c r="AD47" s="73">
        <v>0</v>
      </c>
      <c r="AE47" s="73">
        <v>824.72259329243604</v>
      </c>
      <c r="AF47" s="73">
        <v>17.3875649447243</v>
      </c>
      <c r="AG47" s="73">
        <v>167.15732621019501</v>
      </c>
      <c r="AH47" s="73">
        <v>7.6970233362060503</v>
      </c>
      <c r="AI47" s="73">
        <v>0</v>
      </c>
      <c r="AJ47" s="73">
        <v>0</v>
      </c>
      <c r="AK47" s="73">
        <v>15.3440660353884</v>
      </c>
      <c r="AL47" s="73">
        <v>15.3440660353884</v>
      </c>
      <c r="AM47" s="73">
        <v>0</v>
      </c>
      <c r="AN47" s="73">
        <v>0</v>
      </c>
      <c r="AO47" s="73">
        <v>6.2149700167474</v>
      </c>
      <c r="AP47" s="73">
        <v>0</v>
      </c>
      <c r="AQ47" s="73">
        <v>3.9353761899448401</v>
      </c>
      <c r="AR47" s="73">
        <v>0.67632046012764901</v>
      </c>
      <c r="AS47" s="73">
        <v>8.0664126586506093</v>
      </c>
      <c r="AT47" s="73">
        <v>0</v>
      </c>
      <c r="AU47" s="73">
        <v>3.0755965211064999E-2</v>
      </c>
      <c r="AV47" s="73">
        <v>0</v>
      </c>
      <c r="AW47" s="73">
        <v>427.16048843400199</v>
      </c>
      <c r="AX47" s="73">
        <v>1748.3763536103399</v>
      </c>
      <c r="AY47" s="73">
        <v>194.26456891571101</v>
      </c>
      <c r="AZ47" s="73">
        <v>1942.64092252605</v>
      </c>
      <c r="BA47" s="73">
        <v>0</v>
      </c>
      <c r="BB47" s="73">
        <v>21.0113567814888</v>
      </c>
      <c r="BC47" s="73">
        <v>0.28220189532531897</v>
      </c>
      <c r="BD47" s="73">
        <v>64.122692681327194</v>
      </c>
      <c r="BE47" s="73">
        <v>0.38261222063856898</v>
      </c>
      <c r="BF47" s="73">
        <v>1.01440551734211</v>
      </c>
      <c r="BG47" s="73">
        <v>2.6348199175471301</v>
      </c>
      <c r="BH47" s="73">
        <v>0.56562706877868996</v>
      </c>
      <c r="BI47" s="73">
        <v>0.45056345783936202</v>
      </c>
      <c r="BJ47" s="73">
        <v>0.132801826103947</v>
      </c>
      <c r="BK47" s="73">
        <v>59.605960673709099</v>
      </c>
      <c r="BL47" s="73">
        <v>59.596921814931697</v>
      </c>
      <c r="BM47" s="73">
        <v>9.0388587774268801E-3</v>
      </c>
      <c r="BN47" s="73">
        <v>0</v>
      </c>
      <c r="BO47" s="73">
        <v>1.9717037428969799E-4</v>
      </c>
      <c r="BP47" s="73">
        <v>18.384545168846401</v>
      </c>
      <c r="BQ47" s="73">
        <v>0</v>
      </c>
      <c r="BR47" s="73">
        <v>7.0564394501672902</v>
      </c>
      <c r="BS47" s="73">
        <v>1.61110472272359</v>
      </c>
      <c r="BT47" s="73">
        <v>0.92019820066557401</v>
      </c>
      <c r="BU47" s="73">
        <v>17.637664979359101</v>
      </c>
      <c r="BV47" s="73">
        <v>35.419232483641103</v>
      </c>
      <c r="BW47" s="73">
        <v>0.88136858212326996</v>
      </c>
      <c r="BX47" s="73">
        <v>7.63894659303228</v>
      </c>
      <c r="BY47" s="73">
        <v>3.4250440645788899E-3</v>
      </c>
      <c r="BZ47" s="73">
        <v>5.2280757340564401</v>
      </c>
      <c r="CA47" s="73">
        <v>8.3495950238431096</v>
      </c>
      <c r="CB47" s="73">
        <v>0</v>
      </c>
      <c r="CC47" s="73">
        <v>0</v>
      </c>
      <c r="CD47" s="73">
        <v>33.783768915269498</v>
      </c>
      <c r="CE47" s="73">
        <v>0</v>
      </c>
      <c r="CF47" s="73">
        <v>7.4085437554722002</v>
      </c>
      <c r="CG47" s="73">
        <v>243.74978976724699</v>
      </c>
      <c r="CH47" s="73">
        <v>11.860002148265799</v>
      </c>
      <c r="CI47" s="90"/>
      <c r="CJ47" s="92">
        <f t="shared" si="14"/>
        <v>1.7524547973636864</v>
      </c>
      <c r="CK47" s="66">
        <f t="shared" si="17"/>
        <v>9.9568386360614799E-5</v>
      </c>
      <c r="CL47" s="66">
        <f t="shared" si="18"/>
        <v>-5.7598515825072263E-4</v>
      </c>
      <c r="CM47" s="66">
        <f t="shared" si="19"/>
        <v>4.8373412963319464E-5</v>
      </c>
      <c r="CN47" s="66">
        <f t="shared" si="20"/>
        <v>1.6002479857220062E-4</v>
      </c>
      <c r="CO47" s="66">
        <f t="shared" si="21"/>
        <v>1.5989641921680878E-4</v>
      </c>
      <c r="CP47" s="66">
        <f t="shared" si="22"/>
        <v>-1.2376153073571052E-4</v>
      </c>
      <c r="CQ47" s="66">
        <f t="shared" si="23"/>
        <v>1.7389219754048815E-4</v>
      </c>
      <c r="CR47" s="60">
        <f t="shared" si="24"/>
        <v>3.5529533629591399E+49</v>
      </c>
      <c r="CS47" s="60">
        <f t="shared" si="25"/>
        <v>4.8558858038093505E+50</v>
      </c>
      <c r="CT47" s="66">
        <f t="shared" si="26"/>
        <v>0</v>
      </c>
      <c r="CU47" s="60">
        <f t="shared" si="27"/>
        <v>1.5344066035388401E+51</v>
      </c>
      <c r="CV47" s="66">
        <f t="shared" si="28"/>
        <v>0</v>
      </c>
      <c r="CW47" s="60">
        <f t="shared" si="29"/>
        <v>8.0664126586506088E+50</v>
      </c>
      <c r="CX47" s="66">
        <f t="shared" si="15"/>
        <v>6.7166876115021504E-6</v>
      </c>
      <c r="CY47" s="66">
        <f t="shared" si="16"/>
        <v>-2.4545999789363924E-5</v>
      </c>
      <c r="CZ47" s="60">
        <f t="shared" si="30"/>
        <v>0</v>
      </c>
    </row>
    <row r="48" spans="1:104" x14ac:dyDescent="0.25">
      <c r="A48" s="90" t="s">
        <v>211</v>
      </c>
      <c r="B48" s="73">
        <v>755.24701612000001</v>
      </c>
      <c r="C48" s="73"/>
      <c r="D48" s="73">
        <v>720.58559507999996</v>
      </c>
      <c r="E48" s="73">
        <v>29.177295015999999</v>
      </c>
      <c r="F48" s="73">
        <v>29.177295015999999</v>
      </c>
      <c r="G48" s="73">
        <v>24.325123427000001</v>
      </c>
      <c r="H48" s="73">
        <v>61.385052960000003</v>
      </c>
      <c r="I48" s="69"/>
      <c r="J48" s="69"/>
      <c r="K48" s="73"/>
      <c r="L48" s="69"/>
      <c r="M48" s="73"/>
      <c r="N48" s="69"/>
      <c r="O48" s="73">
        <v>1.7111357511</v>
      </c>
      <c r="P48" s="73">
        <v>4.8558274200000001E-2</v>
      </c>
      <c r="Q48" s="69"/>
      <c r="R48" s="73"/>
      <c r="S48" s="90" t="s">
        <v>211</v>
      </c>
      <c r="T48" s="73">
        <v>2.1958000875234702E-3</v>
      </c>
      <c r="U48" s="73">
        <v>4.42117052420398E-3</v>
      </c>
      <c r="V48" s="73">
        <v>1.71129850095602</v>
      </c>
      <c r="W48" s="73">
        <v>9.58535542877922E-2</v>
      </c>
      <c r="X48" s="73">
        <v>9.5694035787155504E-2</v>
      </c>
      <c r="Y48" s="73">
        <v>4.2532996964318198E-2</v>
      </c>
      <c r="Z48" s="73">
        <v>1.05295515920127E-3</v>
      </c>
      <c r="AA48" s="73">
        <v>0.38470044752869897</v>
      </c>
      <c r="AB48" s="73">
        <v>4.8557648225180099E-2</v>
      </c>
      <c r="AC48" s="73">
        <v>312.933688403578</v>
      </c>
      <c r="AD48" s="73">
        <v>0</v>
      </c>
      <c r="AE48" s="73">
        <v>755.25476175201197</v>
      </c>
      <c r="AF48" s="73">
        <v>1.9650924881190099</v>
      </c>
      <c r="AG48" s="73">
        <v>43.480755832722203</v>
      </c>
      <c r="AH48" s="73">
        <v>0.99636292188660203</v>
      </c>
      <c r="AI48" s="73">
        <v>4.0907455438526702E-3</v>
      </c>
      <c r="AJ48" s="73">
        <v>1.26328842242762E-3</v>
      </c>
      <c r="AK48" s="73">
        <v>34.422313196421797</v>
      </c>
      <c r="AL48" s="73">
        <v>34.422313196421797</v>
      </c>
      <c r="AM48" s="73">
        <v>0</v>
      </c>
      <c r="AN48" s="73">
        <v>0</v>
      </c>
      <c r="AO48" s="73">
        <v>0.97311834597408697</v>
      </c>
      <c r="AP48" s="73">
        <v>1.2031424125178501E-3</v>
      </c>
      <c r="AQ48" s="73">
        <v>3.3686950920485098E-2</v>
      </c>
      <c r="AR48" s="73">
        <v>2.8849703643689102E-3</v>
      </c>
      <c r="AS48" s="73">
        <v>4.51216179720781E-3</v>
      </c>
      <c r="AT48" s="73">
        <v>5.4146997718215999E-4</v>
      </c>
      <c r="AU48" s="73">
        <v>0</v>
      </c>
      <c r="AV48" s="73">
        <v>0</v>
      </c>
      <c r="AW48" s="73">
        <v>104.884290635317</v>
      </c>
      <c r="AX48" s="73">
        <v>648.58811038542399</v>
      </c>
      <c r="AY48" s="73">
        <v>72.065586115290699</v>
      </c>
      <c r="AZ48" s="73">
        <v>720.653696500715</v>
      </c>
      <c r="BA48" s="73">
        <v>8.9771814073204506E-6</v>
      </c>
      <c r="BB48" s="73">
        <v>3.75843618357885</v>
      </c>
      <c r="BC48" s="73">
        <v>0.23357634661066901</v>
      </c>
      <c r="BD48" s="73">
        <v>9.0135193407298306</v>
      </c>
      <c r="BE48" s="73">
        <v>0.31514051929870901</v>
      </c>
      <c r="BF48" s="73">
        <v>0.82578065554434799</v>
      </c>
      <c r="BG48" s="73">
        <v>1.9958665101385</v>
      </c>
      <c r="BH48" s="73">
        <v>0.46687272276327102</v>
      </c>
      <c r="BI48" s="73">
        <v>0</v>
      </c>
      <c r="BJ48" s="73">
        <v>0.109918962835584</v>
      </c>
      <c r="BK48" s="73">
        <v>29.181586381278301</v>
      </c>
      <c r="BL48" s="73">
        <v>29.181586381278301</v>
      </c>
      <c r="BM48" s="73">
        <v>0</v>
      </c>
      <c r="BN48" s="73">
        <v>0</v>
      </c>
      <c r="BO48" s="73">
        <v>0</v>
      </c>
      <c r="BP48" s="73">
        <v>0.869546309738367</v>
      </c>
      <c r="BQ48" s="73">
        <v>0</v>
      </c>
      <c r="BR48" s="73">
        <v>5.3603023198134796</v>
      </c>
      <c r="BS48" s="73">
        <v>1.3335008074428001</v>
      </c>
      <c r="BT48" s="73">
        <v>0.71489675314296497</v>
      </c>
      <c r="BU48" s="73">
        <v>13.396261622491499</v>
      </c>
      <c r="BV48" s="73">
        <v>9.0789976148547193</v>
      </c>
      <c r="BW48" s="73">
        <v>0.72948631425784005</v>
      </c>
      <c r="BX48" s="73">
        <v>2.8304365372002298</v>
      </c>
      <c r="BY48" s="73">
        <v>0</v>
      </c>
      <c r="BZ48" s="73">
        <v>24.339541430689401</v>
      </c>
      <c r="CA48" s="73">
        <v>0.19271681537443699</v>
      </c>
      <c r="CB48" s="73">
        <v>0</v>
      </c>
      <c r="CC48" s="73">
        <v>9.3455936826556904E-4</v>
      </c>
      <c r="CD48" s="73">
        <v>0.20399406521483399</v>
      </c>
      <c r="CE48" s="73">
        <v>0</v>
      </c>
      <c r="CF48" s="73">
        <v>6.6964781347574998E-2</v>
      </c>
      <c r="CG48" s="73">
        <v>61.383758108875199</v>
      </c>
      <c r="CH48" s="73">
        <v>0.323957663413527</v>
      </c>
      <c r="CI48" s="90"/>
      <c r="CJ48" s="92">
        <f t="shared" si="14"/>
        <v>1.7086651887505118</v>
      </c>
      <c r="CK48" s="66">
        <f t="shared" si="17"/>
        <v>1.0255759833058629E-5</v>
      </c>
      <c r="CL48" s="66">
        <f t="shared" si="18"/>
        <v>0</v>
      </c>
      <c r="CM48" s="66">
        <f t="shared" si="19"/>
        <v>9.4508440329670564E-5</v>
      </c>
      <c r="CN48" s="66">
        <f t="shared" si="20"/>
        <v>1.4707892818538636E-4</v>
      </c>
      <c r="CO48" s="66">
        <f t="shared" si="21"/>
        <v>1.4707892818538636E-4</v>
      </c>
      <c r="CP48" s="66">
        <f t="shared" si="22"/>
        <v>5.927206796162226E-4</v>
      </c>
      <c r="CQ48" s="66">
        <f t="shared" si="23"/>
        <v>-2.109391557661201E-5</v>
      </c>
      <c r="CR48" s="60">
        <f t="shared" si="24"/>
        <v>9.56940357871555E+48</v>
      </c>
      <c r="CS48" s="60">
        <f t="shared" si="25"/>
        <v>3.84700447528699E+49</v>
      </c>
      <c r="CT48" s="66">
        <f t="shared" si="26"/>
        <v>0</v>
      </c>
      <c r="CU48" s="60">
        <f t="shared" si="27"/>
        <v>3.4422313196421794E+51</v>
      </c>
      <c r="CV48" s="66">
        <f t="shared" si="28"/>
        <v>0</v>
      </c>
      <c r="CW48" s="60">
        <f t="shared" si="29"/>
        <v>4.5121617972078096E+47</v>
      </c>
      <c r="CX48" s="66">
        <f t="shared" si="15"/>
        <v>9.5112182604633081E-5</v>
      </c>
      <c r="CY48" s="66">
        <f t="shared" si="16"/>
        <v>-1.289120814558332E-5</v>
      </c>
      <c r="CZ48" s="60">
        <f t="shared" si="30"/>
        <v>5.4146997718216002E+46</v>
      </c>
    </row>
    <row r="49" spans="1:104" x14ac:dyDescent="0.25">
      <c r="A49" s="90" t="s">
        <v>212</v>
      </c>
      <c r="B49" s="73">
        <v>2845.5206213000001</v>
      </c>
      <c r="C49" s="73">
        <v>0.2312585026</v>
      </c>
      <c r="D49" s="73">
        <v>7436.4337585000003</v>
      </c>
      <c r="E49" s="73">
        <v>269.65249596000001</v>
      </c>
      <c r="F49" s="73">
        <v>216.28192673999999</v>
      </c>
      <c r="G49" s="73">
        <v>11.432942109000001</v>
      </c>
      <c r="H49" s="73">
        <v>3143.1064824</v>
      </c>
      <c r="I49" s="69"/>
      <c r="J49" s="69"/>
      <c r="K49" s="73"/>
      <c r="L49" s="69"/>
      <c r="M49" s="73"/>
      <c r="N49" s="69"/>
      <c r="O49" s="73">
        <v>29.654346814</v>
      </c>
      <c r="P49" s="73">
        <v>1.7167580353</v>
      </c>
      <c r="Q49" s="69"/>
      <c r="R49" s="73"/>
      <c r="S49" s="90" t="s">
        <v>212</v>
      </c>
      <c r="T49" s="73">
        <v>0</v>
      </c>
      <c r="U49" s="73">
        <v>0</v>
      </c>
      <c r="V49" s="73">
        <v>29.655157851125502</v>
      </c>
      <c r="W49" s="73">
        <v>16.243001569794199</v>
      </c>
      <c r="X49" s="73">
        <v>16.243001569794199</v>
      </c>
      <c r="Y49" s="73">
        <v>1.6551106476313999</v>
      </c>
      <c r="Z49" s="73">
        <v>0</v>
      </c>
      <c r="AA49" s="73">
        <v>27.375562154270501</v>
      </c>
      <c r="AB49" s="73">
        <v>1.7167703939074701</v>
      </c>
      <c r="AC49" s="73">
        <v>13210.0312570816</v>
      </c>
      <c r="AD49" s="73">
        <v>0</v>
      </c>
      <c r="AE49" s="73">
        <v>2845.44916690642</v>
      </c>
      <c r="AF49" s="73">
        <v>94.736209746045802</v>
      </c>
      <c r="AG49" s="73">
        <v>2302.8329077795302</v>
      </c>
      <c r="AH49" s="73">
        <v>66.927534027663796</v>
      </c>
      <c r="AI49" s="73">
        <v>6.9089257640522899</v>
      </c>
      <c r="AJ49" s="73">
        <v>0</v>
      </c>
      <c r="AK49" s="73">
        <v>173.25937974747501</v>
      </c>
      <c r="AL49" s="73">
        <v>173.25937974747501</v>
      </c>
      <c r="AM49" s="73">
        <v>0</v>
      </c>
      <c r="AN49" s="73">
        <v>0</v>
      </c>
      <c r="AO49" s="73">
        <v>48.824085865363202</v>
      </c>
      <c r="AP49" s="73">
        <v>2.8772369712021299E-2</v>
      </c>
      <c r="AQ49" s="73">
        <v>0.13407284852811699</v>
      </c>
      <c r="AR49" s="73">
        <v>0</v>
      </c>
      <c r="AS49" s="73">
        <v>1.12582649136751</v>
      </c>
      <c r="AT49" s="73">
        <v>0</v>
      </c>
      <c r="AU49" s="73">
        <v>0.231127673848221</v>
      </c>
      <c r="AV49" s="73">
        <v>0</v>
      </c>
      <c r="AW49" s="73">
        <v>5446.0290897115801</v>
      </c>
      <c r="AX49" s="73">
        <v>6692.8467435881203</v>
      </c>
      <c r="AY49" s="73">
        <v>743.64865846921998</v>
      </c>
      <c r="AZ49" s="73">
        <v>7436.4954020573396</v>
      </c>
      <c r="BA49" s="73">
        <v>0</v>
      </c>
      <c r="BB49" s="73">
        <v>159.96665750516701</v>
      </c>
      <c r="BC49" s="73">
        <v>1.7698931384447401</v>
      </c>
      <c r="BD49" s="73">
        <v>1637.11196918103</v>
      </c>
      <c r="BE49" s="73">
        <v>2.3719632623996101</v>
      </c>
      <c r="BF49" s="73">
        <v>6.0851445910150499</v>
      </c>
      <c r="BG49" s="73">
        <v>14.7258767219475</v>
      </c>
      <c r="BH49" s="73">
        <v>3.43917236318942</v>
      </c>
      <c r="BI49" s="73">
        <v>0</v>
      </c>
      <c r="BJ49" s="73">
        <v>0.81351609848046302</v>
      </c>
      <c r="BK49" s="73">
        <v>269.872329024235</v>
      </c>
      <c r="BL49" s="73">
        <v>216.28805942156299</v>
      </c>
      <c r="BM49" s="73">
        <v>53.584269602672002</v>
      </c>
      <c r="BN49" s="73">
        <v>0</v>
      </c>
      <c r="BO49" s="73">
        <v>0</v>
      </c>
      <c r="BP49" s="73">
        <v>6.8459380034943296</v>
      </c>
      <c r="BQ49" s="73">
        <v>0</v>
      </c>
      <c r="BR49" s="73">
        <v>39.590827758395498</v>
      </c>
      <c r="BS49" s="73">
        <v>9.8212390926878204</v>
      </c>
      <c r="BT49" s="73">
        <v>5.2652157348280602</v>
      </c>
      <c r="BU49" s="73">
        <v>98.946538488841796</v>
      </c>
      <c r="BV49" s="73">
        <v>847.25262683378696</v>
      </c>
      <c r="BW49" s="73">
        <v>5.4238703974382201</v>
      </c>
      <c r="BX49" s="73">
        <v>20.846023827554401</v>
      </c>
      <c r="BY49" s="73">
        <v>0.34283994284621999</v>
      </c>
      <c r="BZ49" s="73">
        <v>11.4319685691452</v>
      </c>
      <c r="CA49" s="73">
        <v>51.8709669635697</v>
      </c>
      <c r="CB49" s="73">
        <v>0</v>
      </c>
      <c r="CC49" s="73">
        <v>0</v>
      </c>
      <c r="CD49" s="73">
        <v>20.7497882408063</v>
      </c>
      <c r="CE49" s="73">
        <v>0</v>
      </c>
      <c r="CF49" s="73">
        <v>43.400724028942498</v>
      </c>
      <c r="CG49" s="73">
        <v>3143.14340415682</v>
      </c>
      <c r="CH49" s="73">
        <v>21.644934285351201</v>
      </c>
      <c r="CI49" s="90"/>
      <c r="CJ49" s="92">
        <f t="shared" si="14"/>
        <v>1.7326696206444747</v>
      </c>
      <c r="CK49" s="66">
        <f t="shared" si="17"/>
        <v>-2.5111184591399302E-5</v>
      </c>
      <c r="CL49" s="66">
        <f t="shared" si="18"/>
        <v>-5.6572515305648989E-4</v>
      </c>
      <c r="CM49" s="66">
        <f t="shared" si="19"/>
        <v>8.289397759888135E-6</v>
      </c>
      <c r="CN49" s="66">
        <f t="shared" si="20"/>
        <v>8.152457979383954E-4</v>
      </c>
      <c r="CO49" s="66">
        <f t="shared" si="21"/>
        <v>2.835503481700908E-5</v>
      </c>
      <c r="CP49" s="66">
        <f t="shared" si="22"/>
        <v>-8.5152172163506881E-5</v>
      </c>
      <c r="CQ49" s="66">
        <f t="shared" si="23"/>
        <v>1.1746899771528046E-5</v>
      </c>
      <c r="CR49" s="60">
        <f t="shared" si="24"/>
        <v>1.6243001569794199E+51</v>
      </c>
      <c r="CS49" s="60">
        <f t="shared" si="25"/>
        <v>2.7375562154270499E+51</v>
      </c>
      <c r="CT49" s="66">
        <f t="shared" si="26"/>
        <v>0</v>
      </c>
      <c r="CU49" s="60">
        <f t="shared" si="27"/>
        <v>1.73259379747475E+52</v>
      </c>
      <c r="CV49" s="66">
        <f t="shared" si="28"/>
        <v>0</v>
      </c>
      <c r="CW49" s="60">
        <f t="shared" si="29"/>
        <v>1.1258264913675099E+50</v>
      </c>
      <c r="CX49" s="66">
        <f t="shared" si="15"/>
        <v>2.7349687740165007E-5</v>
      </c>
      <c r="CY49" s="66">
        <f t="shared" si="16"/>
        <v>7.198805665065491E-6</v>
      </c>
      <c r="CZ49" s="60">
        <f t="shared" si="30"/>
        <v>0</v>
      </c>
    </row>
    <row r="50" spans="1:104" x14ac:dyDescent="0.25">
      <c r="A50" s="90" t="s">
        <v>213</v>
      </c>
      <c r="B50" s="73">
        <v>73.488709041999996</v>
      </c>
      <c r="C50" s="73"/>
      <c r="D50" s="73">
        <v>418.10825697000001</v>
      </c>
      <c r="E50" s="73"/>
      <c r="F50" s="73"/>
      <c r="G50" s="73"/>
      <c r="H50" s="73">
        <v>47.961738279999999</v>
      </c>
      <c r="I50" s="69"/>
      <c r="J50" s="69"/>
      <c r="K50" s="73"/>
      <c r="L50" s="69"/>
      <c r="M50" s="73"/>
      <c r="N50" s="69"/>
      <c r="O50" s="73">
        <v>0.96224431610000005</v>
      </c>
      <c r="P50" s="73">
        <v>8.5948733200000002E-2</v>
      </c>
      <c r="Q50" s="69"/>
      <c r="R50" s="73"/>
      <c r="S50" s="90" t="s">
        <v>213</v>
      </c>
      <c r="T50" s="73">
        <v>0</v>
      </c>
      <c r="U50" s="73">
        <v>0</v>
      </c>
      <c r="V50" s="73">
        <v>0.96225099344278797</v>
      </c>
      <c r="W50" s="73">
        <v>6.6478448926404393E-2</v>
      </c>
      <c r="X50" s="73">
        <v>6.6478448926404393E-2</v>
      </c>
      <c r="Y50" s="73">
        <v>2.4485350782916401E-2</v>
      </c>
      <c r="Z50" s="73">
        <v>0</v>
      </c>
      <c r="AA50" s="73">
        <v>2.4854882438631201</v>
      </c>
      <c r="AB50" s="73">
        <v>8.5950482429052996E-2</v>
      </c>
      <c r="AC50" s="73">
        <v>164.61801611455601</v>
      </c>
      <c r="AD50" s="73">
        <v>0</v>
      </c>
      <c r="AE50" s="73">
        <v>73.488110142914707</v>
      </c>
      <c r="AF50" s="73">
        <v>1.3144155911751101</v>
      </c>
      <c r="AG50" s="73">
        <v>28.904438337618</v>
      </c>
      <c r="AH50" s="73">
        <v>0.662965956931167</v>
      </c>
      <c r="AI50" s="73">
        <v>0</v>
      </c>
      <c r="AJ50" s="73">
        <v>0</v>
      </c>
      <c r="AK50" s="73">
        <v>2.96192571467782</v>
      </c>
      <c r="AL50" s="73">
        <v>2.96192571467782</v>
      </c>
      <c r="AM50" s="73">
        <v>0</v>
      </c>
      <c r="AN50" s="73">
        <v>0</v>
      </c>
      <c r="AO50" s="73">
        <v>0.63828963607202505</v>
      </c>
      <c r="AP50" s="73">
        <v>0</v>
      </c>
      <c r="AQ50" s="73">
        <v>0</v>
      </c>
      <c r="AR50" s="73">
        <v>0</v>
      </c>
      <c r="AS50" s="73">
        <v>3.7347807790031598E-4</v>
      </c>
      <c r="AT50" s="73">
        <v>0</v>
      </c>
      <c r="AU50" s="73">
        <v>0</v>
      </c>
      <c r="AV50" s="73">
        <v>0</v>
      </c>
      <c r="AW50" s="73">
        <v>76.847999029966104</v>
      </c>
      <c r="AX50" s="73">
        <v>376.29678936490302</v>
      </c>
      <c r="AY50" s="73">
        <v>41.810766864531402</v>
      </c>
      <c r="AZ50" s="73">
        <v>418.10755622943401</v>
      </c>
      <c r="BA50" s="73">
        <v>0</v>
      </c>
      <c r="BB50" s="73">
        <v>3.3958812066998401</v>
      </c>
      <c r="BC50" s="73">
        <v>0</v>
      </c>
      <c r="BD50" s="73">
        <v>21.505972158931201</v>
      </c>
      <c r="BE50" s="73">
        <v>0</v>
      </c>
      <c r="BF50" s="73">
        <v>0</v>
      </c>
      <c r="BG50" s="73">
        <v>0</v>
      </c>
      <c r="BH50" s="73">
        <v>0</v>
      </c>
      <c r="BI50" s="73">
        <v>0</v>
      </c>
      <c r="BJ50" s="73">
        <v>0</v>
      </c>
      <c r="BK50" s="73">
        <v>0</v>
      </c>
      <c r="BL50" s="73">
        <v>0</v>
      </c>
      <c r="BM50" s="73">
        <v>0</v>
      </c>
      <c r="BN50" s="73">
        <v>0</v>
      </c>
      <c r="BO50" s="73">
        <v>0</v>
      </c>
      <c r="BP50" s="73">
        <v>0</v>
      </c>
      <c r="BQ50" s="73">
        <v>0</v>
      </c>
      <c r="BR50" s="73">
        <v>0</v>
      </c>
      <c r="BS50" s="73">
        <v>0</v>
      </c>
      <c r="BT50" s="73">
        <v>0</v>
      </c>
      <c r="BU50" s="73">
        <v>0</v>
      </c>
      <c r="BV50" s="73">
        <v>9.1975854678725799</v>
      </c>
      <c r="BW50" s="73">
        <v>0</v>
      </c>
      <c r="BX50" s="73">
        <v>0</v>
      </c>
      <c r="BY50" s="73">
        <v>0</v>
      </c>
      <c r="BZ50" s="73">
        <v>0</v>
      </c>
      <c r="CA50" s="73">
        <v>4.62180843417811</v>
      </c>
      <c r="CB50" s="73">
        <v>0</v>
      </c>
      <c r="CC50" s="73">
        <v>0</v>
      </c>
      <c r="CD50" s="73">
        <v>2.8585867085139101</v>
      </c>
      <c r="CE50" s="73">
        <v>0</v>
      </c>
      <c r="CF50" s="73">
        <v>2.0155132805568901</v>
      </c>
      <c r="CG50" s="73">
        <v>47.942179158605903</v>
      </c>
      <c r="CH50" s="73">
        <v>0.75246910822213398</v>
      </c>
      <c r="CI50" s="90"/>
      <c r="CJ50" s="92">
        <f t="shared" si="14"/>
        <v>1.6029308717013426</v>
      </c>
      <c r="CK50" s="66">
        <f t="shared" si="17"/>
        <v>-8.1495387944233949E-6</v>
      </c>
      <c r="CL50" s="66">
        <f t="shared" si="18"/>
        <v>0</v>
      </c>
      <c r="CM50" s="66">
        <f t="shared" si="19"/>
        <v>-1.6759787789926667E-6</v>
      </c>
      <c r="CN50" s="66">
        <f t="shared" si="20"/>
        <v>0</v>
      </c>
      <c r="CO50" s="66">
        <f t="shared" si="21"/>
        <v>0</v>
      </c>
      <c r="CP50" s="66">
        <f t="shared" si="22"/>
        <v>0</v>
      </c>
      <c r="CQ50" s="66">
        <f t="shared" si="23"/>
        <v>-4.0780676630004266E-4</v>
      </c>
      <c r="CR50" s="60">
        <f t="shared" si="24"/>
        <v>6.6478448926404387E+48</v>
      </c>
      <c r="CS50" s="60">
        <f t="shared" si="25"/>
        <v>2.48548824386312E+50</v>
      </c>
      <c r="CT50" s="66">
        <f t="shared" si="26"/>
        <v>0</v>
      </c>
      <c r="CU50" s="60">
        <f t="shared" si="27"/>
        <v>2.96192571467782E+50</v>
      </c>
      <c r="CV50" s="66">
        <f t="shared" si="28"/>
        <v>0</v>
      </c>
      <c r="CW50" s="60">
        <f t="shared" si="29"/>
        <v>3.73478077900316E+46</v>
      </c>
      <c r="CX50" s="66">
        <f t="shared" si="15"/>
        <v>6.9393424062852185E-6</v>
      </c>
      <c r="CY50" s="66">
        <f t="shared" si="16"/>
        <v>2.0352005060083047E-5</v>
      </c>
      <c r="CZ50" s="60">
        <f t="shared" si="30"/>
        <v>0</v>
      </c>
    </row>
    <row r="51" spans="1:104" x14ac:dyDescent="0.25">
      <c r="A51" s="90" t="s">
        <v>214</v>
      </c>
      <c r="B51" s="73">
        <v>7585.8208020000002</v>
      </c>
      <c r="C51" s="73">
        <v>26.951711745000001</v>
      </c>
      <c r="D51" s="73">
        <v>9518.7683240000006</v>
      </c>
      <c r="E51" s="73">
        <v>1135.4856380000001</v>
      </c>
      <c r="F51" s="73">
        <v>1052.0156222999999</v>
      </c>
      <c r="G51" s="73">
        <v>2981.1668380000001</v>
      </c>
      <c r="H51" s="73">
        <v>17265.415761</v>
      </c>
      <c r="I51" s="69"/>
      <c r="J51" s="69"/>
      <c r="K51" s="73"/>
      <c r="L51" s="69"/>
      <c r="M51" s="73">
        <v>4.0217300000000003E-3</v>
      </c>
      <c r="N51" s="69"/>
      <c r="O51" s="73">
        <v>314.85109428999999</v>
      </c>
      <c r="P51" s="73">
        <v>18.424976965999999</v>
      </c>
      <c r="Q51" s="69"/>
      <c r="R51" s="73"/>
      <c r="S51" s="90" t="s">
        <v>214</v>
      </c>
      <c r="T51" s="73">
        <v>0.28224591423303902</v>
      </c>
      <c r="U51" s="73">
        <v>0.60661039579204901</v>
      </c>
      <c r="V51" s="73">
        <v>314.85026699448503</v>
      </c>
      <c r="W51" s="73">
        <v>57.954802885673701</v>
      </c>
      <c r="X51" s="73">
        <v>57.935077925333403</v>
      </c>
      <c r="Y51" s="73">
        <v>12.2304365457535</v>
      </c>
      <c r="Z51" s="73">
        <v>0.129706946743088</v>
      </c>
      <c r="AA51" s="73">
        <v>341.158302794961</v>
      </c>
      <c r="AB51" s="73">
        <v>18.424979931742101</v>
      </c>
      <c r="AC51" s="73">
        <v>88165.432837373402</v>
      </c>
      <c r="AD51" s="73">
        <v>0</v>
      </c>
      <c r="AE51" s="73">
        <v>7586.1822675683397</v>
      </c>
      <c r="AF51" s="73">
        <v>633.47871812470305</v>
      </c>
      <c r="AG51" s="73">
        <v>15354.8101818464</v>
      </c>
      <c r="AH51" s="73">
        <v>364.27238654727898</v>
      </c>
      <c r="AI51" s="73">
        <v>5.1247243030027398</v>
      </c>
      <c r="AJ51" s="73">
        <v>0.174331940869557</v>
      </c>
      <c r="AK51" s="73">
        <v>1038.3405546212</v>
      </c>
      <c r="AL51" s="73">
        <v>1038.3405546212</v>
      </c>
      <c r="AM51" s="73">
        <v>4.0223616792605301E-3</v>
      </c>
      <c r="AN51" s="73">
        <v>0</v>
      </c>
      <c r="AO51" s="73">
        <v>313.60019197222698</v>
      </c>
      <c r="AP51" s="73">
        <v>0.20103188497839999</v>
      </c>
      <c r="AQ51" s="73">
        <v>5.74488425204982</v>
      </c>
      <c r="AR51" s="73">
        <v>0.42389388154345398</v>
      </c>
      <c r="AS51" s="73">
        <v>4.6233080509355702</v>
      </c>
      <c r="AT51" s="73">
        <v>6.9176621200358904E-2</v>
      </c>
      <c r="AU51" s="73">
        <v>26.954528989235801</v>
      </c>
      <c r="AV51" s="73">
        <v>0</v>
      </c>
      <c r="AW51" s="73">
        <v>32623.3876055049</v>
      </c>
      <c r="AX51" s="73">
        <v>8567.3868856914596</v>
      </c>
      <c r="AY51" s="73">
        <v>951.93593355666098</v>
      </c>
      <c r="AZ51" s="73">
        <v>9519.3228192481201</v>
      </c>
      <c r="BA51" s="73">
        <v>3.1014069036078402E-3</v>
      </c>
      <c r="BB51" s="73">
        <v>1271.90341256992</v>
      </c>
      <c r="BC51" s="73">
        <v>8.6492157542287291</v>
      </c>
      <c r="BD51" s="73">
        <v>7520.4318406653201</v>
      </c>
      <c r="BE51" s="73">
        <v>11.383030762192901</v>
      </c>
      <c r="BF51" s="73">
        <v>29.554360780105402</v>
      </c>
      <c r="BG51" s="73">
        <v>72.195920562398896</v>
      </c>
      <c r="BH51" s="73">
        <v>16.849421039038301</v>
      </c>
      <c r="BI51" s="73">
        <v>3.6281767224987098E-2</v>
      </c>
      <c r="BJ51" s="73">
        <v>3.9780301713542299</v>
      </c>
      <c r="BK51" s="73">
        <v>1135.6566086313801</v>
      </c>
      <c r="BL51" s="73">
        <v>1052.1426963757699</v>
      </c>
      <c r="BM51" s="73">
        <v>83.513912255603699</v>
      </c>
      <c r="BN51" s="73">
        <v>1.6205231347519999E-2</v>
      </c>
      <c r="BO51" s="73">
        <v>4.71122185662241E-3</v>
      </c>
      <c r="BP51" s="73">
        <v>34.351106170516303</v>
      </c>
      <c r="BQ51" s="73">
        <v>1.7054595810116001E-2</v>
      </c>
      <c r="BR51" s="73">
        <v>192.225668570908</v>
      </c>
      <c r="BS51" s="73">
        <v>47.990295169122199</v>
      </c>
      <c r="BT51" s="73">
        <v>25.667095780133</v>
      </c>
      <c r="BU51" s="73">
        <v>480.42925261164902</v>
      </c>
      <c r="BV51" s="73">
        <v>4795.9250763179398</v>
      </c>
      <c r="BW51" s="73">
        <v>26.724198523123601</v>
      </c>
      <c r="BX51" s="73">
        <v>102.036752324939</v>
      </c>
      <c r="BY51" s="73">
        <v>3.4095339826547902E-2</v>
      </c>
      <c r="BZ51" s="73">
        <v>2981.7330217765002</v>
      </c>
      <c r="CA51" s="73">
        <v>733.90439719686594</v>
      </c>
      <c r="CB51" s="73">
        <v>4.5186395277699397E-5</v>
      </c>
      <c r="CC51" s="73">
        <v>0.11717248827591301</v>
      </c>
      <c r="CD51" s="73">
        <v>397.73778695978899</v>
      </c>
      <c r="CE51" s="73">
        <v>0</v>
      </c>
      <c r="CF51" s="73">
        <v>319.74746683599199</v>
      </c>
      <c r="CG51" s="73">
        <v>17265.4869469843</v>
      </c>
      <c r="CH51" s="73">
        <v>207.60796961111399</v>
      </c>
      <c r="CI51" s="90"/>
      <c r="CJ51" s="92">
        <f t="shared" si="14"/>
        <v>1.8895144808645614</v>
      </c>
      <c r="CK51" s="66">
        <f t="shared" si="17"/>
        <v>4.765015912902315E-5</v>
      </c>
      <c r="CL51" s="66">
        <f t="shared" si="18"/>
        <v>1.0452932498146515E-4</v>
      </c>
      <c r="CM51" s="66">
        <f t="shared" si="19"/>
        <v>5.8252835791947679E-5</v>
      </c>
      <c r="CN51" s="66">
        <f t="shared" si="20"/>
        <v>1.5057049218264706E-4</v>
      </c>
      <c r="CO51" s="66">
        <f t="shared" si="21"/>
        <v>1.2079105393147817E-4</v>
      </c>
      <c r="CP51" s="66">
        <f t="shared" si="22"/>
        <v>1.8992019141067306E-4</v>
      </c>
      <c r="CQ51" s="66">
        <f t="shared" si="23"/>
        <v>4.1230391022680554E-6</v>
      </c>
      <c r="CR51" s="60">
        <f t="shared" si="24"/>
        <v>5.7935077925333404E+51</v>
      </c>
      <c r="CS51" s="60">
        <f t="shared" si="25"/>
        <v>3.4115830279496099E+52</v>
      </c>
      <c r="CT51" s="66">
        <f t="shared" si="26"/>
        <v>0</v>
      </c>
      <c r="CU51" s="60">
        <f t="shared" si="27"/>
        <v>1.0383405546212E+53</v>
      </c>
      <c r="CV51" s="66">
        <f t="shared" si="28"/>
        <v>1.57066551093643E-4</v>
      </c>
      <c r="CW51" s="60">
        <f t="shared" si="29"/>
        <v>4.6233080509355697E+50</v>
      </c>
      <c r="CX51" s="66">
        <f t="shared" si="15"/>
        <v>-2.6275770672863255E-6</v>
      </c>
      <c r="CY51" s="66">
        <f t="shared" si="16"/>
        <v>1.6096313754704128E-7</v>
      </c>
      <c r="CZ51" s="60">
        <f t="shared" si="30"/>
        <v>6.9176621200358902E+48</v>
      </c>
    </row>
    <row r="52" spans="1:104" x14ac:dyDescent="0.25">
      <c r="A52" s="90"/>
      <c r="B52" s="73"/>
      <c r="C52" s="73"/>
      <c r="D52" s="73"/>
      <c r="E52" s="73"/>
      <c r="F52" s="73"/>
      <c r="G52" s="73"/>
      <c r="H52" s="73"/>
      <c r="I52" s="69"/>
      <c r="J52" s="69"/>
      <c r="K52" s="73"/>
      <c r="L52" s="69"/>
      <c r="M52" s="73"/>
      <c r="N52" s="69"/>
      <c r="O52" s="73"/>
      <c r="P52" s="73"/>
      <c r="Q52" s="69"/>
      <c r="R52" s="90"/>
      <c r="S52" s="90"/>
      <c r="U52" s="73"/>
      <c r="W52" s="73"/>
      <c r="X52" s="73"/>
      <c r="Y52" s="73"/>
      <c r="AA52" s="73"/>
      <c r="AC52" s="73"/>
      <c r="AD52" s="73"/>
      <c r="AE52" s="73"/>
      <c r="AF52" s="73"/>
      <c r="AG52" s="73"/>
      <c r="AH52" s="73"/>
      <c r="AI52" s="73"/>
      <c r="AK52" s="73"/>
      <c r="AL52" s="73"/>
      <c r="AM52" s="73"/>
      <c r="AN52" s="73"/>
      <c r="AO52" s="73"/>
      <c r="AP52" s="73"/>
      <c r="AR52" s="73"/>
      <c r="AS52" s="73"/>
      <c r="AT52" s="73"/>
      <c r="AU52" s="73"/>
      <c r="AV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F52" s="73"/>
      <c r="CG52" s="73"/>
      <c r="CH52" s="73"/>
      <c r="CI52" s="90"/>
      <c r="CJ52" s="92"/>
      <c r="CK52" s="66"/>
      <c r="CL52" s="66">
        <f t="shared" si="18"/>
        <v>0</v>
      </c>
      <c r="CM52" s="66">
        <f t="shared" si="19"/>
        <v>0</v>
      </c>
      <c r="CN52" s="66">
        <f t="shared" si="20"/>
        <v>0</v>
      </c>
      <c r="CO52" s="66">
        <f t="shared" si="21"/>
        <v>0</v>
      </c>
      <c r="CP52" s="66">
        <f t="shared" si="22"/>
        <v>0</v>
      </c>
      <c r="CQ52" s="66">
        <f t="shared" si="23"/>
        <v>0</v>
      </c>
      <c r="CR52" s="60">
        <f t="shared" si="24"/>
        <v>0</v>
      </c>
      <c r="CS52" s="60">
        <f t="shared" si="25"/>
        <v>0</v>
      </c>
      <c r="CT52" s="66">
        <f t="shared" si="26"/>
        <v>0</v>
      </c>
      <c r="CU52" s="60">
        <f t="shared" si="27"/>
        <v>0</v>
      </c>
      <c r="CV52" s="66">
        <f t="shared" si="28"/>
        <v>0</v>
      </c>
      <c r="CW52" s="60">
        <f t="shared" si="29"/>
        <v>0</v>
      </c>
      <c r="CX52" s="66">
        <f t="shared" si="15"/>
        <v>0</v>
      </c>
      <c r="CY52" s="66">
        <f t="shared" si="16"/>
        <v>0</v>
      </c>
      <c r="CZ52" s="60">
        <f t="shared" si="30"/>
        <v>0</v>
      </c>
    </row>
    <row r="53" spans="1:104" x14ac:dyDescent="0.25">
      <c r="A53" s="90"/>
      <c r="B53" s="73"/>
      <c r="C53" s="73"/>
      <c r="D53" s="73"/>
      <c r="E53" s="73"/>
      <c r="F53" s="73"/>
      <c r="G53" s="73"/>
      <c r="H53" s="73"/>
      <c r="I53" s="69"/>
      <c r="J53" s="69"/>
      <c r="K53" s="73"/>
      <c r="L53" s="69"/>
      <c r="M53" s="73"/>
      <c r="N53" s="69"/>
      <c r="O53" s="73"/>
      <c r="P53" s="73"/>
      <c r="Q53" s="69"/>
      <c r="R53" s="90"/>
      <c r="S53" s="90"/>
      <c r="U53" s="73"/>
      <c r="W53" s="73"/>
      <c r="X53" s="73"/>
      <c r="Y53" s="73"/>
      <c r="AA53" s="73"/>
      <c r="AC53" s="73"/>
      <c r="AD53" s="73"/>
      <c r="AE53" s="73"/>
      <c r="AF53" s="73"/>
      <c r="AG53" s="73"/>
      <c r="AH53" s="73"/>
      <c r="AI53" s="73"/>
      <c r="AK53" s="73"/>
      <c r="AL53" s="73"/>
      <c r="AM53" s="73"/>
      <c r="AN53" s="73"/>
      <c r="AO53" s="73"/>
      <c r="AP53" s="73"/>
      <c r="AR53" s="73"/>
      <c r="AS53" s="73"/>
      <c r="AT53" s="73"/>
      <c r="AU53" s="73"/>
      <c r="AV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F53" s="73"/>
      <c r="CG53" s="73"/>
      <c r="CH53" s="73"/>
      <c r="CI53" s="90"/>
      <c r="CJ53" s="92"/>
      <c r="CK53" s="66"/>
      <c r="CL53" s="66"/>
      <c r="CM53" s="66"/>
      <c r="CN53" s="66"/>
      <c r="CO53" s="66"/>
      <c r="CP53" s="66"/>
      <c r="CQ53" s="66"/>
      <c r="CR53" s="60"/>
      <c r="CS53" s="60"/>
      <c r="CT53" s="66"/>
      <c r="CU53" s="60"/>
      <c r="CV53" s="66"/>
      <c r="CW53" s="60"/>
      <c r="CX53" s="66"/>
      <c r="CY53" s="66"/>
      <c r="CZ53" s="60"/>
    </row>
    <row r="54" spans="1:104" x14ac:dyDescent="0.25">
      <c r="A54" s="90" t="s">
        <v>316</v>
      </c>
      <c r="B54" s="73">
        <v>6037.5401439999996</v>
      </c>
      <c r="C54" s="73">
        <v>0.2</v>
      </c>
      <c r="D54" s="73">
        <v>7951.7858657999996</v>
      </c>
      <c r="E54" s="73">
        <v>167.73035400000001</v>
      </c>
      <c r="F54" s="73">
        <v>158.83486593000001</v>
      </c>
      <c r="G54" s="73">
        <v>78.640584700000005</v>
      </c>
      <c r="H54" s="73">
        <v>2088.9919742000002</v>
      </c>
      <c r="I54" s="69"/>
      <c r="J54" s="69"/>
      <c r="K54" s="73"/>
      <c r="L54" s="69"/>
      <c r="M54" s="73"/>
      <c r="N54" s="69"/>
      <c r="O54" s="73">
        <v>43.313103218999998</v>
      </c>
      <c r="P54" s="73">
        <v>4.7269067855999998</v>
      </c>
      <c r="Q54" s="69"/>
      <c r="R54" s="73"/>
      <c r="S54" s="90" t="s">
        <v>316</v>
      </c>
      <c r="T54" s="73">
        <v>4.24518128716856E-4</v>
      </c>
      <c r="U54" s="73">
        <v>2.1650182297436398E-3</v>
      </c>
      <c r="V54" s="73">
        <v>43.312343782464502</v>
      </c>
      <c r="W54" s="73">
        <v>5.9477909939967004</v>
      </c>
      <c r="X54" s="73">
        <v>5.9477909939967004</v>
      </c>
      <c r="Y54" s="73">
        <v>2.00159124736272</v>
      </c>
      <c r="Z54" s="73">
        <v>1.02445246879081E-5</v>
      </c>
      <c r="AA54" s="73">
        <v>25.541631347146598</v>
      </c>
      <c r="AB54" s="73">
        <v>4.7270355017884897</v>
      </c>
      <c r="AC54" s="73">
        <v>12509.160123281899</v>
      </c>
      <c r="AD54" s="73">
        <v>0</v>
      </c>
      <c r="AE54" s="73">
        <v>6037.0741357055003</v>
      </c>
      <c r="AF54" s="73">
        <v>86.739496650498296</v>
      </c>
      <c r="AG54" s="73">
        <v>2184.8961030103101</v>
      </c>
      <c r="AH54" s="73">
        <v>46.963896284027399</v>
      </c>
      <c r="AI54" s="73">
        <v>0.164304507471352</v>
      </c>
      <c r="AJ54" s="73">
        <v>6.55717429465878E-4</v>
      </c>
      <c r="AK54" s="73">
        <v>218.54911572160501</v>
      </c>
      <c r="AL54" s="73">
        <v>218.54911572160501</v>
      </c>
      <c r="AM54" s="73">
        <v>0</v>
      </c>
      <c r="AN54" s="73">
        <v>0</v>
      </c>
      <c r="AO54" s="73">
        <v>42.176602670838903</v>
      </c>
      <c r="AP54" s="73">
        <v>3.4175822059447502E-5</v>
      </c>
      <c r="AQ54" s="73">
        <v>0.65423017950418205</v>
      </c>
      <c r="AR54" s="73">
        <v>2.3863621422311899E-3</v>
      </c>
      <c r="AS54" s="73">
        <v>1.7593563441855899</v>
      </c>
      <c r="AT54" s="73">
        <v>1.37017688511713E-5</v>
      </c>
      <c r="AU54" s="73">
        <v>0.19999691352921201</v>
      </c>
      <c r="AV54" s="73">
        <v>0</v>
      </c>
      <c r="AW54" s="73">
        <v>4273.6302394770601</v>
      </c>
      <c r="AX54" s="73">
        <v>7156.2165722537502</v>
      </c>
      <c r="AY54" s="73">
        <v>795.09356608629696</v>
      </c>
      <c r="AZ54" s="73">
        <v>7951.3101383400499</v>
      </c>
      <c r="BA54" s="73">
        <v>7.2590028053814501E-5</v>
      </c>
      <c r="BB54" s="73">
        <v>163.44077464723301</v>
      </c>
      <c r="BC54" s="73">
        <v>1.20290762303168</v>
      </c>
      <c r="BD54" s="73">
        <v>789.10106992972396</v>
      </c>
      <c r="BE54" s="73">
        <v>1.55826464613061</v>
      </c>
      <c r="BF54" s="73">
        <v>3.5720234847357601</v>
      </c>
      <c r="BG54" s="73">
        <v>8.6422691016716406</v>
      </c>
      <c r="BH54" s="73">
        <v>2.0164479681652598</v>
      </c>
      <c r="BI54" s="73">
        <v>1.56447251663111</v>
      </c>
      <c r="BJ54" s="73">
        <v>0.48943878150542502</v>
      </c>
      <c r="BK54" s="73">
        <v>171.06697801525499</v>
      </c>
      <c r="BL54" s="73">
        <v>158.82148353507799</v>
      </c>
      <c r="BM54" s="73">
        <v>12.2454944801776</v>
      </c>
      <c r="BN54" s="73">
        <v>0</v>
      </c>
      <c r="BO54" s="73">
        <v>1.5288799969135199E-5</v>
      </c>
      <c r="BP54" s="73">
        <v>23.738390422019801</v>
      </c>
      <c r="BQ54" s="73">
        <v>0</v>
      </c>
      <c r="BR54" s="73">
        <v>23.926825785258799</v>
      </c>
      <c r="BS54" s="73">
        <v>5.7475026483021603</v>
      </c>
      <c r="BT54" s="73">
        <v>3.15760472781185</v>
      </c>
      <c r="BU54" s="73">
        <v>59.800223934478502</v>
      </c>
      <c r="BV54" s="73">
        <v>648.349965217467</v>
      </c>
      <c r="BW54" s="73">
        <v>3.3481511543951901</v>
      </c>
      <c r="BX54" s="73">
        <v>18.723250671031799</v>
      </c>
      <c r="BY54" s="73">
        <v>1.33369478110859</v>
      </c>
      <c r="BZ54" s="73">
        <v>78.6289497820176</v>
      </c>
      <c r="CA54" s="73">
        <v>16.1761608383216</v>
      </c>
      <c r="CB54" s="73">
        <v>0</v>
      </c>
      <c r="CC54" s="73">
        <v>7.8327585762551701E-5</v>
      </c>
      <c r="CD54" s="73">
        <v>19.580203473979601</v>
      </c>
      <c r="CE54" s="73">
        <v>0</v>
      </c>
      <c r="CF54" s="73">
        <v>11.465750421495001</v>
      </c>
      <c r="CG54" s="73">
        <v>2088.6490896564601</v>
      </c>
      <c r="CH54" s="73">
        <v>29.227925092921001</v>
      </c>
      <c r="CI54" s="90"/>
      <c r="CJ54" s="92">
        <f t="shared" si="14"/>
        <v>2.0461217064375252</v>
      </c>
      <c r="CK54" s="66">
        <f>+(AE54-B54)/(B54+1E-50)</f>
        <v>-7.7185125628087415E-5</v>
      </c>
      <c r="CL54" s="66">
        <f>+(AU54-C54)/(C54+1E-50)</f>
        <v>-1.5432353940025845E-5</v>
      </c>
      <c r="CM54" s="66">
        <f>+(AZ54-D54)/(D54+1E-50)</f>
        <v>-5.982649281285766E-5</v>
      </c>
      <c r="CN54" s="66">
        <f>+(BK54-E54)/(E54+1E-50)</f>
        <v>1.9892785865431271E-2</v>
      </c>
      <c r="CO54" s="66">
        <f>+(BL54-F54)/(F54+1E-50)</f>
        <v>-8.4253509729509843E-5</v>
      </c>
      <c r="CP54" s="66">
        <f>+(BZ54-G54)/(G54+1E-50)</f>
        <v>-1.4795055284482858E-4</v>
      </c>
      <c r="CQ54" s="66">
        <f>+(CG54-H54)/(H54+1E-50)</f>
        <v>-1.6413875580896162E-4</v>
      </c>
      <c r="CR54" s="60">
        <f>+(X54-I54)/(I54+1E-50)</f>
        <v>5.9477909939967007E+50</v>
      </c>
      <c r="CS54" s="60">
        <f>+(AA54-J54)/(J54+1E-50)</f>
        <v>2.5541631347146597E+51</v>
      </c>
      <c r="CT54" s="66">
        <f>+(AD54-K54)/(K54+1E-50)</f>
        <v>0</v>
      </c>
      <c r="CU54" s="60">
        <f>+(AL54-L54)/(L54+1E-50)</f>
        <v>2.18549115721605E+52</v>
      </c>
      <c r="CV54" s="66">
        <f>+(AM54-M54)/(M54+1E-50)</f>
        <v>0</v>
      </c>
      <c r="CW54" s="60">
        <f>+(AS54-N54)/(N54+1E-50)</f>
        <v>1.75935634418559E+50</v>
      </c>
      <c r="CX54" s="66">
        <f>+(V54-O54)/(O54+1E-50)</f>
        <v>-1.7533644072009379E-5</v>
      </c>
      <c r="CY54" s="66">
        <f>+(AB54-P54)/(P54+1E-50)</f>
        <v>2.7230532423887488E-5</v>
      </c>
      <c r="CZ54" s="60">
        <f>+(AT54-Q54)/(Q54+1E-50)</f>
        <v>1.37017688511713E+45</v>
      </c>
    </row>
    <row r="55" spans="1:104" x14ac:dyDescent="0.25">
      <c r="A55" s="90" t="s">
        <v>317</v>
      </c>
      <c r="B55" s="73">
        <v>8069.9617195000001</v>
      </c>
      <c r="C55" s="73"/>
      <c r="D55" s="73">
        <v>38663.461102000001</v>
      </c>
      <c r="E55" s="73">
        <v>1247.6079947999999</v>
      </c>
      <c r="F55" s="73">
        <v>413.55444294</v>
      </c>
      <c r="G55" s="73">
        <v>1431.1039393000001</v>
      </c>
      <c r="H55" s="73">
        <v>2259.5584819000001</v>
      </c>
      <c r="I55" s="69"/>
      <c r="J55" s="69"/>
      <c r="K55" s="73"/>
      <c r="L55" s="69"/>
      <c r="M55" s="73"/>
      <c r="N55" s="69"/>
      <c r="O55" s="73">
        <v>7.1540270067999998</v>
      </c>
      <c r="P55" s="73">
        <v>0.62752002620000003</v>
      </c>
      <c r="Q55" s="69"/>
      <c r="R55" s="73"/>
      <c r="S55" s="90" t="s">
        <v>317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73">
        <v>0</v>
      </c>
      <c r="CE55" s="73">
        <v>0</v>
      </c>
      <c r="CF55" s="73">
        <v>0</v>
      </c>
      <c r="CG55" s="73">
        <v>0</v>
      </c>
      <c r="CH55" s="73">
        <v>0</v>
      </c>
      <c r="CI55" s="90"/>
      <c r="CJ55" s="92" t="e">
        <f t="shared" si="14"/>
        <v>#DIV/0!</v>
      </c>
      <c r="CK55" s="90"/>
      <c r="CL55" s="66">
        <f>+(AU55-C55)/(C55+1E-50)</f>
        <v>0</v>
      </c>
      <c r="CM55" s="66">
        <f>+(AZ55-D55)/(D55+1E-50)</f>
        <v>-1</v>
      </c>
      <c r="CN55" s="66">
        <f>+(BK55-E55)/(E55+1E-50)</f>
        <v>-1</v>
      </c>
      <c r="CO55" s="66">
        <f>+(BL55-F55)/(F55+1E-50)</f>
        <v>-1</v>
      </c>
      <c r="CP55" s="66">
        <f>+(BZ55-G55)/(G55+1E-50)</f>
        <v>-1</v>
      </c>
      <c r="CQ55" s="66">
        <f>+(CG55-H55)/(H55+1E-50)</f>
        <v>-1</v>
      </c>
      <c r="CR55" s="60">
        <f>+(X55-I55)/(I55+1E-50)</f>
        <v>0</v>
      </c>
      <c r="CS55" s="60">
        <f>+(AA55-J55)/(J55+1E-50)</f>
        <v>0</v>
      </c>
      <c r="CT55" s="66">
        <f>+(AD55-K55)/(K55+1E-50)</f>
        <v>0</v>
      </c>
      <c r="CU55" s="60">
        <f>+(AL55-L55)/(L55+1E-50)</f>
        <v>0</v>
      </c>
      <c r="CV55" s="66">
        <f>+(AM55-M55)/(M55+1E-50)</f>
        <v>0</v>
      </c>
      <c r="CW55" s="60">
        <f>+(AS55-N55)/(N55+1E-50)</f>
        <v>0</v>
      </c>
      <c r="CX55" s="66">
        <f>+(V55-O55)/(O55+1E-50)</f>
        <v>-1</v>
      </c>
      <c r="CY55" s="66">
        <f>+(AB55-P55)/(P55+1E-50)</f>
        <v>-1</v>
      </c>
      <c r="CZ55" s="60">
        <f>+(AT55-Q55)/(Q55+1E-50)</f>
        <v>0</v>
      </c>
    </row>
    <row r="56" spans="1:104" x14ac:dyDescent="0.25">
      <c r="A56" s="90" t="s">
        <v>318</v>
      </c>
      <c r="B56" s="73"/>
      <c r="C56" s="73"/>
      <c r="D56" s="73"/>
      <c r="E56" s="73"/>
      <c r="F56" s="73"/>
      <c r="G56" s="73"/>
      <c r="H56" s="73"/>
      <c r="I56" s="69"/>
      <c r="J56" s="69"/>
      <c r="K56" s="73"/>
      <c r="L56" s="69"/>
      <c r="M56" s="73"/>
      <c r="N56" s="69"/>
      <c r="O56" s="73"/>
      <c r="P56" s="73"/>
      <c r="Q56" s="69"/>
      <c r="R56" s="73"/>
      <c r="S56" s="90"/>
      <c r="U56" s="73"/>
      <c r="W56" s="73"/>
      <c r="X56" s="73"/>
      <c r="Y56" s="73"/>
      <c r="AA56" s="73"/>
      <c r="AC56" s="73"/>
      <c r="AD56" s="73"/>
      <c r="AE56" s="73"/>
      <c r="AF56" s="73"/>
      <c r="AG56" s="73"/>
      <c r="AH56" s="73"/>
      <c r="AI56" s="73"/>
      <c r="AK56" s="73"/>
      <c r="AL56" s="73"/>
      <c r="AM56" s="73"/>
      <c r="AN56" s="73"/>
      <c r="AO56" s="73"/>
      <c r="AP56" s="73"/>
      <c r="AR56" s="73"/>
      <c r="AS56" s="73"/>
      <c r="AT56" s="73"/>
      <c r="AU56" s="73"/>
      <c r="AV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F56" s="73"/>
      <c r="CG56" s="73"/>
      <c r="CH56" s="73"/>
      <c r="CI56" s="90"/>
      <c r="CK56" s="90"/>
      <c r="CL56" s="66"/>
      <c r="CM56" s="66"/>
      <c r="CN56" s="66"/>
      <c r="CO56" s="66"/>
      <c r="CP56" s="66"/>
      <c r="CQ56" s="66"/>
      <c r="CR56" s="60"/>
      <c r="CS56" s="60"/>
      <c r="CT56" s="66"/>
      <c r="CU56" s="60"/>
      <c r="CV56" s="66"/>
      <c r="CW56" s="60"/>
      <c r="CX56" s="66"/>
      <c r="CY56" s="66"/>
      <c r="CZ56" s="60"/>
    </row>
    <row r="57" spans="1:104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69"/>
      <c r="J57" s="69"/>
      <c r="K57" s="73"/>
      <c r="L57" s="69"/>
      <c r="M57" s="73"/>
      <c r="N57" s="69"/>
      <c r="O57" s="73"/>
      <c r="P57" s="73"/>
      <c r="Q57" s="69"/>
      <c r="R57" s="73"/>
      <c r="S57" s="90"/>
      <c r="U57" s="73"/>
      <c r="W57" s="73"/>
      <c r="X57" s="73"/>
      <c r="Y57" s="73"/>
      <c r="AA57" s="73"/>
      <c r="AC57" s="73"/>
      <c r="AD57" s="73"/>
      <c r="AE57" s="73"/>
      <c r="AF57" s="73"/>
      <c r="AG57" s="73"/>
      <c r="AH57" s="73"/>
      <c r="AI57" s="73"/>
      <c r="AK57" s="73"/>
      <c r="AL57" s="73"/>
      <c r="AM57" s="73"/>
      <c r="AN57" s="73"/>
      <c r="AO57" s="73"/>
      <c r="AP57" s="73"/>
      <c r="AR57" s="73"/>
      <c r="AS57" s="73"/>
      <c r="AT57" s="73"/>
      <c r="AU57" s="73"/>
      <c r="AV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F57" s="73"/>
      <c r="CG57" s="73"/>
      <c r="CH57" s="73"/>
      <c r="CI57" s="90"/>
      <c r="CK57" s="90"/>
      <c r="CL57" s="66"/>
      <c r="CM57" s="66"/>
      <c r="CN57" s="66"/>
      <c r="CO57" s="66"/>
      <c r="CP57" s="66"/>
      <c r="CQ57" s="66"/>
      <c r="CR57" s="60"/>
      <c r="CS57" s="60"/>
      <c r="CT57" s="66"/>
      <c r="CU57" s="60"/>
      <c r="CV57" s="66"/>
      <c r="CW57" s="60"/>
      <c r="CX57" s="66"/>
      <c r="CY57" s="66"/>
      <c r="CZ57" s="60"/>
    </row>
    <row r="58" spans="1:104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69"/>
      <c r="J58" s="69"/>
      <c r="K58" s="73"/>
      <c r="L58" s="69"/>
      <c r="M58" s="73"/>
      <c r="N58" s="69"/>
      <c r="O58" s="73"/>
      <c r="P58" s="73"/>
      <c r="Q58" s="69"/>
      <c r="R58" s="73"/>
      <c r="S58" s="90"/>
      <c r="U58" s="73"/>
      <c r="W58" s="73"/>
      <c r="X58" s="73"/>
      <c r="Y58" s="73"/>
      <c r="AA58" s="73"/>
      <c r="AC58" s="73"/>
      <c r="AD58" s="73"/>
      <c r="AE58" s="73"/>
      <c r="AF58" s="73"/>
      <c r="AG58" s="73"/>
      <c r="AH58" s="73"/>
      <c r="AI58" s="73"/>
      <c r="AK58" s="73"/>
      <c r="AL58" s="73"/>
      <c r="AM58" s="73"/>
      <c r="AN58" s="73"/>
      <c r="AO58" s="73"/>
      <c r="AP58" s="73"/>
      <c r="AR58" s="73"/>
      <c r="AS58" s="73"/>
      <c r="AT58" s="73"/>
      <c r="AU58" s="73"/>
      <c r="AV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F58" s="73"/>
      <c r="CG58" s="73"/>
      <c r="CH58" s="73"/>
      <c r="CI58" s="90"/>
      <c r="CK58" s="90"/>
      <c r="CL58" s="66"/>
      <c r="CM58" s="66"/>
      <c r="CN58" s="66"/>
      <c r="CO58" s="66"/>
      <c r="CP58" s="66"/>
      <c r="CQ58" s="66"/>
      <c r="CR58" s="60"/>
      <c r="CS58" s="60"/>
      <c r="CT58" s="66"/>
      <c r="CU58" s="60"/>
      <c r="CV58" s="66"/>
      <c r="CW58" s="60"/>
      <c r="CX58" s="66"/>
      <c r="CY58" s="66"/>
      <c r="CZ58" s="60"/>
    </row>
    <row r="59" spans="1:104" x14ac:dyDescent="0.25">
      <c r="A59" s="90" t="s">
        <v>321</v>
      </c>
      <c r="B59" s="73">
        <v>51872.131500000003</v>
      </c>
      <c r="C59" s="73">
        <v>8.3935383252999998</v>
      </c>
      <c r="D59" s="73">
        <v>49962.026919999997</v>
      </c>
      <c r="E59" s="73">
        <v>636.25494702000003</v>
      </c>
      <c r="F59" s="73">
        <v>635.0949435</v>
      </c>
      <c r="G59" s="73">
        <v>462.05488945000002</v>
      </c>
      <c r="H59" s="73">
        <v>38832.768940000002</v>
      </c>
      <c r="I59" s="69"/>
      <c r="J59" s="69"/>
      <c r="K59" s="73"/>
      <c r="L59" s="69"/>
      <c r="M59" s="73"/>
      <c r="N59" s="69"/>
      <c r="O59" s="73"/>
      <c r="P59" s="73"/>
      <c r="Q59" s="69"/>
      <c r="R59" s="73"/>
      <c r="S59" s="90" t="s">
        <v>345</v>
      </c>
      <c r="T59" s="73">
        <v>0</v>
      </c>
      <c r="U59" s="73">
        <v>0</v>
      </c>
      <c r="V59" s="73">
        <v>0</v>
      </c>
      <c r="W59" s="73">
        <v>86.494475900725803</v>
      </c>
      <c r="X59" s="73">
        <v>86.494475900725803</v>
      </c>
      <c r="Y59" s="73">
        <v>1.3589352122224301</v>
      </c>
      <c r="Z59" s="73">
        <v>0</v>
      </c>
      <c r="AA59" s="73">
        <v>105.28314442256</v>
      </c>
      <c r="AB59" s="73">
        <v>0</v>
      </c>
      <c r="AC59" s="73">
        <v>100435.429819271</v>
      </c>
      <c r="AD59" s="73">
        <v>0</v>
      </c>
      <c r="AE59" s="73">
        <v>51866.419616726402</v>
      </c>
      <c r="AF59" s="73">
        <v>238.88852304899001</v>
      </c>
      <c r="AG59" s="73">
        <v>13996.3577626064</v>
      </c>
      <c r="AH59" s="73">
        <v>238.54065393706901</v>
      </c>
      <c r="AI59" s="73">
        <v>0</v>
      </c>
      <c r="AJ59" s="73">
        <v>0</v>
      </c>
      <c r="AK59" s="73">
        <v>318.48742713558897</v>
      </c>
      <c r="AL59" s="73">
        <v>318.48742713558897</v>
      </c>
      <c r="AM59" s="73">
        <v>0</v>
      </c>
      <c r="AN59" s="73">
        <v>0</v>
      </c>
      <c r="AO59" s="73">
        <v>56.599288279678497</v>
      </c>
      <c r="AP59" s="73">
        <v>0</v>
      </c>
      <c r="AQ59" s="73">
        <v>0</v>
      </c>
      <c r="AR59" s="73">
        <v>0</v>
      </c>
      <c r="AS59" s="73">
        <v>5.4215557777079404</v>
      </c>
      <c r="AT59" s="73">
        <v>0</v>
      </c>
      <c r="AU59" s="73">
        <v>8.3908136708610108</v>
      </c>
      <c r="AV59" s="73">
        <v>0</v>
      </c>
      <c r="AW59" s="73">
        <v>52806.921225549297</v>
      </c>
      <c r="AX59" s="73">
        <v>44963.487821337098</v>
      </c>
      <c r="AY59" s="73">
        <v>4995.9051657600503</v>
      </c>
      <c r="AZ59" s="73">
        <v>49959.392987097199</v>
      </c>
      <c r="BA59" s="73">
        <v>0</v>
      </c>
      <c r="BB59" s="73">
        <v>189.95632140632799</v>
      </c>
      <c r="BC59" s="73">
        <v>3.6290656260851102</v>
      </c>
      <c r="BD59" s="73">
        <v>22635.800160320101</v>
      </c>
      <c r="BE59" s="73">
        <v>5.3824727040239804</v>
      </c>
      <c r="BF59" s="73">
        <v>11.7352347095686</v>
      </c>
      <c r="BG59" s="73">
        <v>192.38575836240699</v>
      </c>
      <c r="BH59" s="73">
        <v>6.9718505045828101</v>
      </c>
      <c r="BI59" s="73">
        <v>2.3518587719153199E-2</v>
      </c>
      <c r="BJ59" s="73">
        <v>1.69469667157196</v>
      </c>
      <c r="BK59" s="73">
        <v>636.27650208722605</v>
      </c>
      <c r="BL59" s="73">
        <v>635.11646901789595</v>
      </c>
      <c r="BM59" s="73">
        <v>1.16003306932984</v>
      </c>
      <c r="BN59" s="73">
        <v>0</v>
      </c>
      <c r="BO59" s="73">
        <v>9.1834906882278192E-3</v>
      </c>
      <c r="BP59" s="73">
        <v>18.8364641170214</v>
      </c>
      <c r="BQ59" s="73">
        <v>0</v>
      </c>
      <c r="BR59" s="73">
        <v>85.428092285476694</v>
      </c>
      <c r="BS59" s="73">
        <v>18.881362566620801</v>
      </c>
      <c r="BT59" s="73">
        <v>10.364188451087699</v>
      </c>
      <c r="BU59" s="73">
        <v>227.52093498018499</v>
      </c>
      <c r="BV59" s="73">
        <v>14655.0699775467</v>
      </c>
      <c r="BW59" s="73">
        <v>11.338943214449101</v>
      </c>
      <c r="BX59" s="73">
        <v>40.882752139861203</v>
      </c>
      <c r="BY59" s="73">
        <v>3.1950606546625099E-2</v>
      </c>
      <c r="BZ59" s="73">
        <v>462.09396848492702</v>
      </c>
      <c r="CA59" s="73">
        <v>351.59178287108102</v>
      </c>
      <c r="CB59" s="73">
        <v>3.4008107056443797E-2</v>
      </c>
      <c r="CC59" s="73">
        <v>0</v>
      </c>
      <c r="CD59" s="73">
        <v>47.685666753528601</v>
      </c>
      <c r="CE59" s="73">
        <v>0</v>
      </c>
      <c r="CF59" s="73">
        <v>347.03218444749302</v>
      </c>
      <c r="CG59" s="73">
        <v>38803.136762622802</v>
      </c>
      <c r="CH59" s="73">
        <v>21.805388840037999</v>
      </c>
      <c r="CI59" s="90"/>
      <c r="CJ59" s="92">
        <f t="shared" ref="CJ59" si="31">AW59/CG59</f>
        <v>1.3608931037867966</v>
      </c>
      <c r="CK59" s="66">
        <f>+(AE59-B59)/(B59+1E-50)</f>
        <v>-1.1011468216997051E-4</v>
      </c>
      <c r="CL59" s="66">
        <f>+(AU59-C59)/(C59+1E-50)</f>
        <v>-3.2461333151672544E-4</v>
      </c>
      <c r="CM59" s="66">
        <f>+(AZ59-D59)/(D59+1E-50)</f>
        <v>-5.2718695881080236E-5</v>
      </c>
      <c r="CN59" s="66">
        <f>+(BK59-E59)/(E59+1E-50)</f>
        <v>3.3878034783029033E-5</v>
      </c>
      <c r="CO59" s="66">
        <f>+(BL59-F59)/(F59+1E-50)</f>
        <v>3.3893385731156213E-5</v>
      </c>
      <c r="CP59" s="66">
        <f>+(BZ59-G59)/(G59+1E-50)</f>
        <v>8.4576607280395388E-5</v>
      </c>
      <c r="CQ59" s="66">
        <f>+(CG59-H59)/(H59+1E-50)</f>
        <v>-7.6307145192206047E-4</v>
      </c>
      <c r="CR59" s="60">
        <f>+(X59-I59)/(I59+1E-50)</f>
        <v>8.6494475900725805E+51</v>
      </c>
      <c r="CS59" s="60">
        <f>+(AA59-J59)/(J59+1E-50)</f>
        <v>1.0528314442256E+52</v>
      </c>
      <c r="CT59" s="66">
        <f>+(AD59-K59)/(K59+1E-50)</f>
        <v>0</v>
      </c>
      <c r="CU59" s="60">
        <f>+(AL59-L59)/(L59+1E-50)</f>
        <v>3.1848742713558897E+52</v>
      </c>
      <c r="CV59" s="66">
        <f>+(AM59-M59)/(M59+1E-50)</f>
        <v>0</v>
      </c>
      <c r="CW59" s="60">
        <f>+(AS59-N59)/(N59+1E-50)</f>
        <v>5.4215557777079402E+50</v>
      </c>
      <c r="CX59" s="66">
        <f>+(V59-O59)/(O59+1E-50)</f>
        <v>0</v>
      </c>
      <c r="CY59" s="66">
        <f>+(AB59-P59)/(P59+1E-50)</f>
        <v>0</v>
      </c>
      <c r="CZ59" s="60">
        <f>+(AT59-Q59)/(Q59+1E-50)</f>
        <v>0</v>
      </c>
    </row>
    <row r="60" spans="1:104" x14ac:dyDescent="0.25">
      <c r="A60" s="90"/>
      <c r="B60" s="73"/>
      <c r="C60" s="73"/>
      <c r="D60" s="73"/>
      <c r="E60" s="73"/>
      <c r="F60" s="73"/>
      <c r="G60" s="73"/>
      <c r="H60" s="73"/>
      <c r="I60" s="69"/>
      <c r="J60" s="69"/>
      <c r="K60" s="73"/>
      <c r="L60" s="69"/>
      <c r="M60" s="73"/>
      <c r="N60" s="69"/>
      <c r="O60" s="73"/>
      <c r="P60" s="73"/>
      <c r="Q60" s="69"/>
      <c r="R60" s="73"/>
      <c r="S60" s="90"/>
      <c r="U60" s="73"/>
      <c r="W60" s="73"/>
      <c r="X60" s="73"/>
      <c r="Y60" s="73"/>
      <c r="AA60" s="73"/>
      <c r="AC60" s="73"/>
      <c r="AD60" s="73"/>
      <c r="AE60" s="73"/>
      <c r="AF60" s="73"/>
      <c r="AG60" s="73"/>
      <c r="AH60" s="73"/>
      <c r="AI60" s="73"/>
      <c r="AK60" s="73"/>
      <c r="AL60" s="73"/>
      <c r="AM60" s="73"/>
      <c r="AN60" s="73"/>
      <c r="AO60" s="73"/>
      <c r="AP60" s="73"/>
      <c r="AR60" s="73"/>
      <c r="AS60" s="73"/>
      <c r="AT60" s="73"/>
      <c r="AU60" s="73"/>
      <c r="AV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F60" s="73"/>
      <c r="CG60" s="73"/>
      <c r="CH60" s="73"/>
      <c r="CI60" s="90"/>
      <c r="CK60" s="90"/>
      <c r="CL60" s="66"/>
      <c r="CM60" s="66"/>
      <c r="CN60" s="66"/>
      <c r="CO60" s="66"/>
      <c r="CP60" s="66"/>
      <c r="CQ60" s="66"/>
      <c r="CR60" s="60"/>
      <c r="CS60" s="60"/>
      <c r="CT60" s="66"/>
      <c r="CU60" s="60"/>
      <c r="CV60" s="66"/>
      <c r="CW60" s="60"/>
      <c r="CX60" s="66"/>
      <c r="CY60" s="66"/>
      <c r="CZ60" s="60"/>
    </row>
    <row r="61" spans="1:104" x14ac:dyDescent="0.25">
      <c r="A61" s="2" t="s">
        <v>322</v>
      </c>
      <c r="B61" s="1">
        <f>SUM(B3:B55)</f>
        <v>205788.75000733501</v>
      </c>
      <c r="C61" s="1">
        <f t="shared" ref="C61:Q61" si="32">SUM(C3:C55)</f>
        <v>352.24301355530423</v>
      </c>
      <c r="D61" s="1">
        <f t="shared" si="32"/>
        <v>378068.36089749914</v>
      </c>
      <c r="E61" s="1">
        <f t="shared" si="32"/>
        <v>16576.114271640399</v>
      </c>
      <c r="F61" s="1">
        <f t="shared" si="32"/>
        <v>14856.612739898399</v>
      </c>
      <c r="G61" s="1">
        <f t="shared" si="32"/>
        <v>49369.415732166395</v>
      </c>
      <c r="H61" s="1">
        <f t="shared" si="32"/>
        <v>239735.88943444603</v>
      </c>
      <c r="I61" s="42">
        <f t="shared" si="32"/>
        <v>138.19731795999999</v>
      </c>
      <c r="J61" s="42">
        <f t="shared" si="32"/>
        <v>79.804340577999994</v>
      </c>
      <c r="K61" s="1">
        <f t="shared" si="32"/>
        <v>1.8426612299999999E-2</v>
      </c>
      <c r="L61" s="42">
        <f t="shared" si="32"/>
        <v>785.13212324000006</v>
      </c>
      <c r="M61" s="1">
        <f t="shared" si="32"/>
        <v>12.128125707683701</v>
      </c>
      <c r="N61" s="42">
        <f t="shared" si="32"/>
        <v>19.354785978999999</v>
      </c>
      <c r="O61" s="1">
        <f t="shared" si="32"/>
        <v>2168.4618811259998</v>
      </c>
      <c r="P61" s="1">
        <f t="shared" si="32"/>
        <v>261.80285661249997</v>
      </c>
      <c r="Q61" s="1">
        <f t="shared" si="32"/>
        <v>0</v>
      </c>
      <c r="R61" s="90"/>
      <c r="S61" s="90"/>
      <c r="T61" s="1">
        <f>SUM(T3:T59)</f>
        <v>6.0013219401326428</v>
      </c>
      <c r="U61" s="1">
        <f t="shared" ref="U61:CF61" si="33">SUM(U3:U59)</f>
        <v>398.40146375643172</v>
      </c>
      <c r="V61" s="1">
        <f t="shared" si="33"/>
        <v>2161.29634332148</v>
      </c>
      <c r="W61" s="1">
        <f t="shared" si="33"/>
        <v>989.52472054174382</v>
      </c>
      <c r="X61" s="1">
        <f t="shared" si="33"/>
        <v>989.09177522940297</v>
      </c>
      <c r="Y61" s="1">
        <f t="shared" si="33"/>
        <v>826.36423702300272</v>
      </c>
      <c r="Z61" s="1">
        <f t="shared" si="33"/>
        <v>2.8620403450166587</v>
      </c>
      <c r="AA61" s="1">
        <f t="shared" si="33"/>
        <v>4234.6372173723203</v>
      </c>
      <c r="AB61" s="1">
        <f t="shared" si="33"/>
        <v>261.17402979845497</v>
      </c>
      <c r="AC61" s="1">
        <f t="shared" si="33"/>
        <v>1055585.0705514648</v>
      </c>
      <c r="AD61" s="1">
        <f t="shared" si="33"/>
        <v>1.8427936166432599E-2</v>
      </c>
      <c r="AE61" s="1">
        <f t="shared" si="33"/>
        <v>249571.85114110037</v>
      </c>
      <c r="AF61" s="1">
        <f t="shared" si="33"/>
        <v>6035.1170504770271</v>
      </c>
      <c r="AG61" s="1">
        <f t="shared" si="33"/>
        <v>153009.15669222508</v>
      </c>
      <c r="AH61" s="1">
        <f t="shared" si="33"/>
        <v>4003.0844134411282</v>
      </c>
      <c r="AI61" s="1">
        <f t="shared" si="33"/>
        <v>544.56127637419934</v>
      </c>
      <c r="AJ61" s="1">
        <f t="shared" si="33"/>
        <v>3.4994156140816806</v>
      </c>
      <c r="AK61" s="1">
        <f t="shared" si="33"/>
        <v>10689.553370489532</v>
      </c>
      <c r="AL61" s="1">
        <f t="shared" si="33"/>
        <v>10689.553370489532</v>
      </c>
      <c r="AM61" s="1">
        <f t="shared" si="33"/>
        <v>12.118859975182461</v>
      </c>
      <c r="AN61" s="1">
        <f t="shared" si="33"/>
        <v>0</v>
      </c>
      <c r="AO61" s="1">
        <f t="shared" si="33"/>
        <v>2875.5857782620183</v>
      </c>
      <c r="AP61" s="1">
        <f t="shared" si="33"/>
        <v>5.0402441849413169</v>
      </c>
      <c r="AQ61" s="1">
        <f t="shared" si="33"/>
        <v>215.81003531227933</v>
      </c>
      <c r="AR61" s="1">
        <f t="shared" si="33"/>
        <v>24.80603580402542</v>
      </c>
      <c r="AS61" s="1">
        <f t="shared" si="33"/>
        <v>3467.8725444415591</v>
      </c>
      <c r="AT61" s="1">
        <f t="shared" si="33"/>
        <v>1.4949111479066577</v>
      </c>
      <c r="AU61" s="1">
        <f t="shared" si="33"/>
        <v>360.57546720002085</v>
      </c>
      <c r="AV61" s="1">
        <f t="shared" si="33"/>
        <v>0</v>
      </c>
      <c r="AW61" s="1">
        <f t="shared" si="33"/>
        <v>429595.92540152813</v>
      </c>
      <c r="AX61" s="1">
        <f t="shared" si="33"/>
        <v>350415.3586497294</v>
      </c>
      <c r="AY61" s="1">
        <f t="shared" si="33"/>
        <v>38935.161756869464</v>
      </c>
      <c r="AZ61" s="1">
        <f t="shared" si="33"/>
        <v>389350.52040659904</v>
      </c>
      <c r="BA61" s="1">
        <f t="shared" si="33"/>
        <v>0.11728579216139361</v>
      </c>
      <c r="BB61" s="1">
        <f t="shared" si="33"/>
        <v>9651.7137523077217</v>
      </c>
      <c r="BC61" s="1">
        <f t="shared" si="33"/>
        <v>120.05146409809711</v>
      </c>
      <c r="BD61" s="1">
        <f t="shared" si="33"/>
        <v>134958.25661762513</v>
      </c>
      <c r="BE61" s="1">
        <f t="shared" si="33"/>
        <v>158.45652992787211</v>
      </c>
      <c r="BF61" s="1">
        <f t="shared" si="33"/>
        <v>384.51694555932454</v>
      </c>
      <c r="BG61" s="1">
        <f t="shared" si="33"/>
        <v>1202.5794736112414</v>
      </c>
      <c r="BH61" s="1">
        <f t="shared" si="33"/>
        <v>219.50556282811849</v>
      </c>
      <c r="BI61" s="1">
        <f t="shared" si="33"/>
        <v>24.79652850469504</v>
      </c>
      <c r="BJ61" s="1">
        <f t="shared" si="33"/>
        <v>52.464917117476226</v>
      </c>
      <c r="BK61" s="1">
        <f t="shared" si="33"/>
        <v>15970.681079426266</v>
      </c>
      <c r="BL61" s="1">
        <f t="shared" si="33"/>
        <v>15077.963451449497</v>
      </c>
      <c r="BM61" s="1">
        <f t="shared" si="33"/>
        <v>892.71762797676035</v>
      </c>
      <c r="BN61" s="1">
        <f t="shared" si="33"/>
        <v>0.20460139138433714</v>
      </c>
      <c r="BO61" s="1">
        <f t="shared" si="33"/>
        <v>6.6511281243924719E-2</v>
      </c>
      <c r="BP61" s="1">
        <f t="shared" si="33"/>
        <v>1139.5532317968953</v>
      </c>
      <c r="BQ61" s="1">
        <f t="shared" si="33"/>
        <v>0.21391403466740466</v>
      </c>
      <c r="BR61" s="1">
        <f t="shared" si="33"/>
        <v>2555.220640186104</v>
      </c>
      <c r="BS61" s="1">
        <f t="shared" si="33"/>
        <v>625.64970524165346</v>
      </c>
      <c r="BT61" s="1">
        <f t="shared" si="33"/>
        <v>336.7182483351844</v>
      </c>
      <c r="BU61" s="1">
        <f t="shared" si="33"/>
        <v>6407.4381753416083</v>
      </c>
      <c r="BV61" s="1">
        <f t="shared" si="33"/>
        <v>74793.683814571414</v>
      </c>
      <c r="BW61" s="1">
        <f t="shared" si="33"/>
        <v>354.6600404596457</v>
      </c>
      <c r="BX61" s="1">
        <f t="shared" si="33"/>
        <v>1438.7265128784609</v>
      </c>
      <c r="BY61" s="1">
        <f t="shared" si="33"/>
        <v>57.140448855829909</v>
      </c>
      <c r="BZ61" s="1">
        <f t="shared" si="33"/>
        <v>48399.166643067671</v>
      </c>
      <c r="CA61" s="1">
        <f t="shared" si="33"/>
        <v>7829.1503657236608</v>
      </c>
      <c r="CB61" s="1">
        <f t="shared" si="33"/>
        <v>3.5713587197943035E-2</v>
      </c>
      <c r="CC61" s="1">
        <f t="shared" si="33"/>
        <v>3.9284075138202224</v>
      </c>
      <c r="CD61" s="1">
        <f t="shared" si="33"/>
        <v>10261.724803717298</v>
      </c>
      <c r="CE61" s="1">
        <f t="shared" si="33"/>
        <v>1.62722249375816E-3</v>
      </c>
      <c r="CF61" s="1">
        <f t="shared" si="33"/>
        <v>2239.7909411915398</v>
      </c>
      <c r="CG61" s="1">
        <f>SUM(CG3:CG59)</f>
        <v>276249.52265323396</v>
      </c>
      <c r="CH61" s="1">
        <f>SUM(CH3:CH59)</f>
        <v>10736.132445197461</v>
      </c>
      <c r="CI61" s="90"/>
      <c r="CK61" s="66">
        <f>+(AE61-B61)/(B61+1E-50)</f>
        <v>0.21275750560808004</v>
      </c>
      <c r="CL61" s="66">
        <f>+(AU61-C61)/(C61+1E-50)</f>
        <v>2.3655412099205134E-2</v>
      </c>
      <c r="CM61" s="66">
        <f>+(AZ61-D61)/(D61+1E-50)</f>
        <v>2.9841586009252682E-2</v>
      </c>
      <c r="CN61" s="66">
        <f>+(BK61-E61)/(E61+1E-50)</f>
        <v>-3.6524434031560221E-2</v>
      </c>
      <c r="CO61" s="66">
        <f>+(BL61-F61)/(F61+1E-50)</f>
        <v>1.4899137200813388E-2</v>
      </c>
      <c r="CP61" s="66">
        <f>+(BZ61-G61)/(G61+1E-50)</f>
        <v>-1.9652837180865475E-2</v>
      </c>
      <c r="CQ61" s="66">
        <f>+(CG61-H61)/(H61+1E-50)</f>
        <v>0.15230774710005324</v>
      </c>
      <c r="CR61" s="60">
        <f>+(X61-I61)/(I61+1E-50)</f>
        <v>6.157098197200086</v>
      </c>
      <c r="CS61" s="60">
        <f>+(AA61-J61)/(J61+1E-50)</f>
        <v>52.062743037559798</v>
      </c>
      <c r="CT61" s="66">
        <f>+(AD61-K61)/(K61+1E-50)</f>
        <v>7.1845351226077953E-5</v>
      </c>
      <c r="CU61" s="60">
        <f>+(AL61-L61)/(L61+1E-50)</f>
        <v>12.614973905763803</v>
      </c>
      <c r="CV61" s="66">
        <f>+(AM61-M61)/(M61+1E-50)</f>
        <v>-7.6398717531176721E-4</v>
      </c>
      <c r="CW61" s="60">
        <f>+(AS61-N61)/(N61+1E-50)</f>
        <v>178.17390294081324</v>
      </c>
      <c r="CX61" s="66">
        <f>+(V61-O61)/(O61+1E-50)</f>
        <v>-3.3044333713622767E-3</v>
      </c>
      <c r="CY61" s="66">
        <f>+(AB61-P61)/(P61+1E-50)</f>
        <v>-2.4019096742543904E-3</v>
      </c>
      <c r="CZ61" s="60">
        <f>+(AT61-Q61)/(Q61+1E-50)</f>
        <v>1.4949111479066576E+50</v>
      </c>
    </row>
    <row r="62" spans="1:104" x14ac:dyDescent="0.25">
      <c r="A62" s="2" t="s">
        <v>216</v>
      </c>
      <c r="B62" s="1">
        <f>SUM(B2:B54)</f>
        <v>197718.78828783502</v>
      </c>
      <c r="C62" s="1">
        <f t="shared" ref="C62:Q62" si="34">SUM(C2:C54)</f>
        <v>352.24301355530423</v>
      </c>
      <c r="D62" s="1">
        <f t="shared" si="34"/>
        <v>339404.89979549916</v>
      </c>
      <c r="E62" s="1">
        <f t="shared" si="34"/>
        <v>15328.506276840399</v>
      </c>
      <c r="F62" s="1">
        <f t="shared" si="34"/>
        <v>14443.058296958399</v>
      </c>
      <c r="G62" s="1">
        <f t="shared" si="34"/>
        <v>47938.311792866392</v>
      </c>
      <c r="H62" s="1">
        <f t="shared" si="34"/>
        <v>237476.33095254604</v>
      </c>
      <c r="I62" s="42">
        <f t="shared" si="34"/>
        <v>138.19731795999999</v>
      </c>
      <c r="J62" s="42">
        <f t="shared" si="34"/>
        <v>79.804340577999994</v>
      </c>
      <c r="K62" s="1">
        <f t="shared" si="34"/>
        <v>1.8426612299999999E-2</v>
      </c>
      <c r="L62" s="42">
        <f t="shared" si="34"/>
        <v>785.13212324000006</v>
      </c>
      <c r="M62" s="1">
        <f t="shared" si="34"/>
        <v>12.128125707683701</v>
      </c>
      <c r="N62" s="42">
        <f t="shared" si="34"/>
        <v>19.354785978999999</v>
      </c>
      <c r="O62" s="1">
        <f t="shared" si="34"/>
        <v>2161.3078541191999</v>
      </c>
      <c r="P62" s="1">
        <f t="shared" si="34"/>
        <v>261.17533658629998</v>
      </c>
      <c r="Q62" s="1">
        <f t="shared" si="34"/>
        <v>0</v>
      </c>
      <c r="R62" s="90"/>
      <c r="S62" s="90"/>
      <c r="T62" s="1">
        <f t="shared" ref="T62:CE62" si="35">SUM(T2:T54)</f>
        <v>6.0013219401326428</v>
      </c>
      <c r="U62" s="1">
        <f t="shared" si="35"/>
        <v>398.40146375643172</v>
      </c>
      <c r="V62" s="1">
        <f t="shared" si="35"/>
        <v>2161.29634332148</v>
      </c>
      <c r="W62" s="1">
        <f t="shared" si="35"/>
        <v>903.03024464101804</v>
      </c>
      <c r="X62" s="1">
        <f t="shared" si="35"/>
        <v>902.5972993286772</v>
      </c>
      <c r="Y62" s="1">
        <f t="shared" si="35"/>
        <v>825.00530181078034</v>
      </c>
      <c r="Z62" s="1">
        <f t="shared" si="35"/>
        <v>2.8620403450166587</v>
      </c>
      <c r="AA62" s="1">
        <f t="shared" si="35"/>
        <v>4129.3540729497599</v>
      </c>
      <c r="AB62" s="1">
        <f t="shared" si="35"/>
        <v>261.17402979845497</v>
      </c>
      <c r="AC62" s="1">
        <f t="shared" si="35"/>
        <v>955149.64073219383</v>
      </c>
      <c r="AD62" s="1">
        <f t="shared" si="35"/>
        <v>1.8427936166432599E-2</v>
      </c>
      <c r="AE62" s="1">
        <f t="shared" si="35"/>
        <v>197705.43152437397</v>
      </c>
      <c r="AF62" s="1">
        <f t="shared" si="35"/>
        <v>5796.2285274280375</v>
      </c>
      <c r="AG62" s="1">
        <f t="shared" si="35"/>
        <v>139012.79892961867</v>
      </c>
      <c r="AH62" s="1">
        <f t="shared" si="35"/>
        <v>3764.5437595040589</v>
      </c>
      <c r="AI62" s="1">
        <f t="shared" si="35"/>
        <v>544.56127637419934</v>
      </c>
      <c r="AJ62" s="1">
        <f t="shared" si="35"/>
        <v>3.4994156140816806</v>
      </c>
      <c r="AK62" s="1">
        <f t="shared" si="35"/>
        <v>10371.065943353942</v>
      </c>
      <c r="AL62" s="1">
        <f t="shared" si="35"/>
        <v>10371.065943353942</v>
      </c>
      <c r="AM62" s="1">
        <f t="shared" si="35"/>
        <v>12.118859975182461</v>
      </c>
      <c r="AN62" s="1">
        <f t="shared" si="35"/>
        <v>0</v>
      </c>
      <c r="AO62" s="1">
        <f t="shared" si="35"/>
        <v>2818.9864899823397</v>
      </c>
      <c r="AP62" s="1">
        <f t="shared" si="35"/>
        <v>5.0402441849413169</v>
      </c>
      <c r="AQ62" s="1">
        <f t="shared" si="35"/>
        <v>215.81003531227933</v>
      </c>
      <c r="AR62" s="1">
        <f t="shared" si="35"/>
        <v>24.80603580402542</v>
      </c>
      <c r="AS62" s="1">
        <f t="shared" si="35"/>
        <v>3462.4509886638511</v>
      </c>
      <c r="AT62" s="1">
        <f t="shared" si="35"/>
        <v>1.4949111479066577</v>
      </c>
      <c r="AU62" s="1">
        <f t="shared" si="35"/>
        <v>352.18465352915985</v>
      </c>
      <c r="AV62" s="1">
        <f t="shared" si="35"/>
        <v>0</v>
      </c>
      <c r="AW62" s="1">
        <f t="shared" si="35"/>
        <v>376789.00417597883</v>
      </c>
      <c r="AX62" s="1">
        <f t="shared" si="35"/>
        <v>305451.87082839228</v>
      </c>
      <c r="AY62" s="1">
        <f t="shared" si="35"/>
        <v>33939.256591109413</v>
      </c>
      <c r="AZ62" s="1">
        <f t="shared" si="35"/>
        <v>339391.12741950183</v>
      </c>
      <c r="BA62" s="1">
        <f t="shared" si="35"/>
        <v>0.11728579216139361</v>
      </c>
      <c r="BB62" s="1">
        <f t="shared" si="35"/>
        <v>9461.7574309013944</v>
      </c>
      <c r="BC62" s="1">
        <f t="shared" si="35"/>
        <v>116.42239847201201</v>
      </c>
      <c r="BD62" s="1">
        <f t="shared" si="35"/>
        <v>112322.45645730502</v>
      </c>
      <c r="BE62" s="1">
        <f t="shared" si="35"/>
        <v>153.07405722384814</v>
      </c>
      <c r="BF62" s="1">
        <f t="shared" si="35"/>
        <v>372.78171084975594</v>
      </c>
      <c r="BG62" s="1">
        <f t="shared" si="35"/>
        <v>1010.1937152488345</v>
      </c>
      <c r="BH62" s="1">
        <f t="shared" si="35"/>
        <v>212.53371232353567</v>
      </c>
      <c r="BI62" s="1">
        <f t="shared" si="35"/>
        <v>24.773009916975887</v>
      </c>
      <c r="BJ62" s="1">
        <f t="shared" si="35"/>
        <v>50.770220445904265</v>
      </c>
      <c r="BK62" s="1">
        <f t="shared" si="35"/>
        <v>15334.404577339039</v>
      </c>
      <c r="BL62" s="1">
        <f t="shared" si="35"/>
        <v>14442.846982431602</v>
      </c>
      <c r="BM62" s="1">
        <f t="shared" si="35"/>
        <v>891.55759490743048</v>
      </c>
      <c r="BN62" s="1">
        <f t="shared" si="35"/>
        <v>0.20460139138433714</v>
      </c>
      <c r="BO62" s="1">
        <f t="shared" si="35"/>
        <v>5.7327790555696895E-2</v>
      </c>
      <c r="BP62" s="1">
        <f t="shared" si="35"/>
        <v>1120.7167676798738</v>
      </c>
      <c r="BQ62" s="1">
        <f t="shared" si="35"/>
        <v>0.21391403466740466</v>
      </c>
      <c r="BR62" s="1">
        <f t="shared" si="35"/>
        <v>2469.7925479006271</v>
      </c>
      <c r="BS62" s="1">
        <f t="shared" si="35"/>
        <v>606.76834267503261</v>
      </c>
      <c r="BT62" s="1">
        <f t="shared" si="35"/>
        <v>326.35405988409673</v>
      </c>
      <c r="BU62" s="1">
        <f t="shared" si="35"/>
        <v>6179.917240361423</v>
      </c>
      <c r="BV62" s="1">
        <f t="shared" si="35"/>
        <v>60138.613837024706</v>
      </c>
      <c r="BW62" s="1">
        <f t="shared" si="35"/>
        <v>343.3210972451966</v>
      </c>
      <c r="BX62" s="1">
        <f t="shared" si="35"/>
        <v>1397.8437607385997</v>
      </c>
      <c r="BY62" s="1">
        <f t="shared" si="35"/>
        <v>57.108498249283286</v>
      </c>
      <c r="BZ62" s="1">
        <f t="shared" si="35"/>
        <v>47937.072674582741</v>
      </c>
      <c r="CA62" s="1">
        <f t="shared" si="35"/>
        <v>7477.55858285258</v>
      </c>
      <c r="CB62" s="1">
        <f t="shared" si="35"/>
        <v>1.7054801414992406E-3</v>
      </c>
      <c r="CC62" s="1">
        <f t="shared" si="35"/>
        <v>3.9284075138202224</v>
      </c>
      <c r="CD62" s="1">
        <f t="shared" si="35"/>
        <v>10214.039136963769</v>
      </c>
      <c r="CE62" s="1">
        <f t="shared" si="35"/>
        <v>1.62722249375816E-3</v>
      </c>
      <c r="CF62" s="1">
        <f>SUM(CF2:CF54)</f>
        <v>1892.7587567440467</v>
      </c>
      <c r="CG62" s="1">
        <f>SUM(CG2:CG54)</f>
        <v>237446.38589061113</v>
      </c>
      <c r="CH62" s="1">
        <f>SUM(CH2:CH54)</f>
        <v>10714.327056357424</v>
      </c>
      <c r="CI62" s="90"/>
      <c r="CK62" s="66">
        <f>+(AE62-B62)/(B62+1E-50)</f>
        <v>-6.7554346133293289E-5</v>
      </c>
      <c r="CL62" s="66">
        <f>+(AU62-C62)/(C62+1E-50)</f>
        <v>-1.6568114596607033E-4</v>
      </c>
      <c r="CM62" s="66">
        <f>+(AZ62-D62)/(D62+1E-50)</f>
        <v>-4.0578011707045967E-5</v>
      </c>
      <c r="CN62" s="66">
        <f>+(BK62-E62)/(E62+1E-50)</f>
        <v>3.8479290754846483E-4</v>
      </c>
      <c r="CO62" s="66">
        <f>+(BL62-F62)/(F62+1E-50)</f>
        <v>-1.4630871277598587E-5</v>
      </c>
      <c r="CP62" s="66">
        <f>+(BZ62-G62)/(G62+1E-50)</f>
        <v>-2.584818357819782E-5</v>
      </c>
      <c r="CQ62" s="66">
        <f>+(CG62-H62)/(H62+1E-50)</f>
        <v>-1.2609703802814756E-4</v>
      </c>
      <c r="CR62" s="60">
        <f>+(X62-I62)/(I62+1E-50)</f>
        <v>5.5312215363682107</v>
      </c>
      <c r="CS62" s="60">
        <f>+(AA62-J62)/(J62+1E-50)</f>
        <v>50.74347714725829</v>
      </c>
      <c r="CT62" s="66">
        <f>+(AD62-K62)/(K62+1E-50)</f>
        <v>7.1845351226077953E-5</v>
      </c>
      <c r="CU62" s="60">
        <f>+(AL62-L62)/(L62+1E-50)</f>
        <v>12.209325712665692</v>
      </c>
      <c r="CV62" s="66">
        <f>+(AM62-M62)/(M62+1E-50)</f>
        <v>-7.6398717531176721E-4</v>
      </c>
      <c r="CW62" s="60">
        <f>+(AS62-N62)/(N62+1E-50)</f>
        <v>177.89378846248266</v>
      </c>
      <c r="CX62" s="66">
        <f>+(V62-O62)/(O62+1E-50)</f>
        <v>-5.3258482811483468E-6</v>
      </c>
      <c r="CY62" s="66">
        <f>+(AB62-P62)/(P62+1E-50)</f>
        <v>-5.0034886987820459E-6</v>
      </c>
      <c r="CZ62" s="60">
        <f>+(AT62-Q62)/(Q62+1E-50)</f>
        <v>1.4949111479066576E+50</v>
      </c>
    </row>
    <row r="63" spans="1:104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124743.64177425501</v>
      </c>
      <c r="C63" s="73">
        <f t="shared" ref="C63:Q63" si="36">+C3+C5+C8+C9+C11+C12+C14+C15+C16+C17+C18+C19+C20+C21+C22+C23+C24+C25+C26+C28+C30+C31+C33+C34+C35+C36+C37+C39+C40+C41+C42+C43+C44+C46+C47+C49+C50+C10</f>
        <v>261.98508556630418</v>
      </c>
      <c r="D63" s="73">
        <f t="shared" si="36"/>
        <v>255102.55796792923</v>
      </c>
      <c r="E63" s="73">
        <f t="shared" si="36"/>
        <v>10898.702006286399</v>
      </c>
      <c r="F63" s="73">
        <f t="shared" si="36"/>
        <v>10316.632732878399</v>
      </c>
      <c r="G63" s="73">
        <f t="shared" si="36"/>
        <v>27931.7832342984</v>
      </c>
      <c r="H63" s="73">
        <f t="shared" si="36"/>
        <v>88285.31684051</v>
      </c>
      <c r="I63" s="73">
        <f t="shared" si="36"/>
        <v>0</v>
      </c>
      <c r="J63" s="73">
        <f t="shared" si="36"/>
        <v>0</v>
      </c>
      <c r="K63" s="73">
        <f t="shared" si="36"/>
        <v>0</v>
      </c>
      <c r="L63" s="73">
        <f t="shared" si="36"/>
        <v>0</v>
      </c>
      <c r="M63" s="73">
        <f t="shared" si="36"/>
        <v>10.471901052683702</v>
      </c>
      <c r="N63" s="73">
        <f t="shared" si="36"/>
        <v>0</v>
      </c>
      <c r="O63" s="73">
        <f t="shared" si="36"/>
        <v>1496.3364144903001</v>
      </c>
      <c r="P63" s="73">
        <f t="shared" si="36"/>
        <v>191.88607498350001</v>
      </c>
      <c r="Q63" s="73">
        <f t="shared" si="36"/>
        <v>0</v>
      </c>
      <c r="R63" s="90"/>
      <c r="S63" s="90"/>
      <c r="U63" s="73"/>
      <c r="W63" s="73"/>
      <c r="X63" s="73"/>
      <c r="Y63" s="73"/>
      <c r="AA63" s="73"/>
      <c r="AC63" s="73"/>
      <c r="AD63" s="73"/>
      <c r="AE63" s="73"/>
      <c r="AF63" s="73"/>
      <c r="AG63" s="73"/>
      <c r="AH63" s="73"/>
      <c r="AI63" s="73"/>
      <c r="AK63" s="73"/>
      <c r="AL63" s="73"/>
      <c r="AM63" s="73"/>
      <c r="AN63" s="73"/>
      <c r="AO63" s="73"/>
      <c r="AP63" s="73"/>
      <c r="AR63" s="73"/>
      <c r="AS63" s="73"/>
      <c r="AT63" s="73"/>
      <c r="AU63" s="73"/>
      <c r="AV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F63" s="73"/>
      <c r="CG63" s="73"/>
      <c r="CH63" s="73"/>
      <c r="CI63" s="90"/>
      <c r="CK63" s="90"/>
      <c r="CL63" s="90"/>
      <c r="CM63" s="90"/>
      <c r="CN63" s="90"/>
      <c r="CO63" s="90"/>
      <c r="CP63" s="90"/>
      <c r="CQ63" s="90"/>
      <c r="CR63" s="68"/>
      <c r="CS63" s="68"/>
      <c r="CT63" s="90"/>
      <c r="CU63" s="68"/>
      <c r="CV63" s="90"/>
      <c r="CW63" s="68"/>
      <c r="CX63" s="90"/>
      <c r="CY63" s="90"/>
      <c r="CZ63" s="68"/>
    </row>
    <row r="69" spans="2:8" x14ac:dyDescent="0.25">
      <c r="B69" s="73"/>
      <c r="C69" s="73"/>
      <c r="D69" s="73"/>
      <c r="E69" s="73"/>
      <c r="F69" s="73"/>
      <c r="G69" s="73"/>
      <c r="H69" s="73"/>
    </row>
    <row r="70" spans="2:8" x14ac:dyDescent="0.25">
      <c r="B70" s="90"/>
      <c r="C70" s="90"/>
      <c r="D70" s="90"/>
      <c r="E70" s="90"/>
      <c r="F70" s="90"/>
      <c r="G70" s="90"/>
      <c r="H70" s="90"/>
    </row>
    <row r="71" spans="2:8" x14ac:dyDescent="0.25">
      <c r="B71" s="73"/>
      <c r="C71" s="73"/>
      <c r="D71" s="73"/>
      <c r="E71" s="73"/>
      <c r="F71" s="73"/>
      <c r="G71" s="73"/>
      <c r="H71" s="7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W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bestFit="1" customWidth="1"/>
    <col min="8" max="16" width="9.140625" style="21"/>
    <col min="18" max="18" width="14.7109375" customWidth="1"/>
    <col min="19" max="19" width="6" style="73" bestFit="1" customWidth="1"/>
    <col min="20" max="20" width="5.42578125" style="19" bestFit="1" customWidth="1"/>
    <col min="21" max="21" width="9.85546875" style="19" bestFit="1" customWidth="1"/>
    <col min="22" max="22" width="5.7109375" style="19" bestFit="1" customWidth="1"/>
    <col min="23" max="23" width="14.5703125" style="19" bestFit="1" customWidth="1"/>
    <col min="24" max="24" width="5.5703125" style="19" bestFit="1" customWidth="1"/>
    <col min="25" max="25" width="5.42578125" style="73" bestFit="1" customWidth="1"/>
    <col min="26" max="26" width="6.7109375" style="19" bestFit="1" customWidth="1"/>
    <col min="27" max="27" width="13.42578125" style="19" bestFit="1" customWidth="1"/>
    <col min="28" max="28" width="9.28515625" style="19" bestFit="1" customWidth="1"/>
    <col min="29" max="29" width="4" style="19" bestFit="1" customWidth="1"/>
    <col min="30" max="30" width="7.7109375" style="19" bestFit="1" customWidth="1"/>
    <col min="31" max="31" width="6.7109375" style="19" bestFit="1" customWidth="1"/>
    <col min="32" max="32" width="7.7109375" style="19" bestFit="1" customWidth="1"/>
    <col min="33" max="33" width="6.7109375" style="19" bestFit="1" customWidth="1"/>
    <col min="34" max="34" width="5.85546875" style="19" bestFit="1" customWidth="1"/>
    <col min="35" max="35" width="5.7109375" style="73" bestFit="1" customWidth="1"/>
    <col min="36" max="36" width="6.7109375" style="19" bestFit="1" customWidth="1"/>
    <col min="37" max="37" width="15.42578125" style="19" bestFit="1" customWidth="1"/>
    <col min="38" max="38" width="6.5703125" style="19" bestFit="1" customWidth="1"/>
    <col min="39" max="39" width="5.7109375" style="19" bestFit="1" customWidth="1"/>
    <col min="40" max="40" width="5.140625" style="19" bestFit="1" customWidth="1"/>
    <col min="41" max="41" width="5.42578125" style="73" bestFit="1" customWidth="1"/>
    <col min="42" max="42" width="4.140625" style="19" bestFit="1" customWidth="1"/>
    <col min="43" max="43" width="6.5703125" style="19" bestFit="1" customWidth="1"/>
    <col min="44" max="44" width="6.140625" style="19" bestFit="1" customWidth="1"/>
    <col min="45" max="45" width="4.85546875" style="19" bestFit="1" customWidth="1"/>
    <col min="46" max="46" width="10" style="19" bestFit="1" customWidth="1"/>
    <col min="47" max="47" width="9.28515625" style="73" bestFit="1" customWidth="1"/>
    <col min="48" max="48" width="7.7109375" style="19" bestFit="1" customWidth="1"/>
    <col min="49" max="49" width="6.7109375" style="19" bestFit="1" customWidth="1"/>
    <col min="50" max="50" width="7.7109375" style="19" bestFit="1" customWidth="1"/>
    <col min="51" max="51" width="6" style="19" bestFit="1" customWidth="1"/>
    <col min="52" max="52" width="5.7109375" style="19" bestFit="1" customWidth="1"/>
    <col min="53" max="53" width="4.28515625" style="19" bestFit="1" customWidth="1"/>
    <col min="54" max="54" width="9.28515625" style="19" bestFit="1" customWidth="1"/>
    <col min="55" max="55" width="4.5703125" style="19" bestFit="1" customWidth="1"/>
    <col min="56" max="56" width="4.140625" style="19" bestFit="1" customWidth="1"/>
    <col min="57" max="57" width="4.28515625" style="19" bestFit="1" customWidth="1"/>
    <col min="58" max="58" width="4.140625" style="19" bestFit="1" customWidth="1"/>
    <col min="59" max="59" width="5.85546875" style="19" bestFit="1" customWidth="1"/>
    <col min="60" max="60" width="3.28515625" style="19" bestFit="1" customWidth="1"/>
    <col min="61" max="61" width="6.7109375" style="19" bestFit="1" customWidth="1"/>
    <col min="62" max="62" width="6.85546875" style="19" bestFit="1" customWidth="1"/>
    <col min="63" max="63" width="5" style="19" bestFit="1" customWidth="1"/>
    <col min="64" max="64" width="5.140625" style="19" bestFit="1" customWidth="1"/>
    <col min="65" max="65" width="5.28515625" style="19" bestFit="1" customWidth="1"/>
    <col min="66" max="66" width="8.7109375" style="19" bestFit="1" customWidth="1"/>
    <col min="67" max="67" width="4.85546875" style="19" bestFit="1" customWidth="1"/>
    <col min="68" max="68" width="7.85546875" style="19" bestFit="1" customWidth="1"/>
    <col min="69" max="69" width="5.85546875" style="19" bestFit="1" customWidth="1"/>
    <col min="70" max="70" width="6" style="19" bestFit="1" customWidth="1"/>
    <col min="71" max="71" width="5.7109375" style="19" bestFit="1" customWidth="1"/>
    <col min="72" max="72" width="7.7109375" style="19" bestFit="1" customWidth="1"/>
    <col min="73" max="73" width="4.140625" style="19" bestFit="1" customWidth="1"/>
    <col min="74" max="74" width="5.7109375" style="19" bestFit="1" customWidth="1"/>
    <col min="75" max="75" width="3.85546875" style="19" bestFit="1" customWidth="1"/>
    <col min="76" max="76" width="6.7109375" style="19" bestFit="1" customWidth="1"/>
    <col min="77" max="77" width="8" style="19" bestFit="1" customWidth="1"/>
    <col min="78" max="79" width="5.28515625" style="19" bestFit="1" customWidth="1"/>
    <col min="80" max="80" width="6.7109375" style="19" bestFit="1" customWidth="1"/>
    <col min="81" max="81" width="4.85546875" style="73" bestFit="1" customWidth="1"/>
    <col min="82" max="82" width="6.7109375" style="19" customWidth="1"/>
    <col min="83" max="83" width="9.28515625" style="19" bestFit="1" customWidth="1"/>
    <col min="84" max="84" width="7.140625" style="19" bestFit="1" customWidth="1"/>
    <col min="86" max="86" width="9.140625" style="90"/>
    <col min="87" max="92" width="9.140625" style="21"/>
    <col min="93" max="93" width="9.140625" style="21" customWidth="1"/>
    <col min="94" max="98" width="9.140625" style="21"/>
  </cols>
  <sheetData>
    <row r="1" spans="1:101" s="21" customFormat="1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 t="s">
        <v>297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90"/>
      <c r="CH1" s="90"/>
      <c r="CI1" s="90" t="s">
        <v>298</v>
      </c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</row>
    <row r="2" spans="1:101" x14ac:dyDescent="0.25">
      <c r="A2" s="73" t="s">
        <v>159</v>
      </c>
      <c r="B2" s="73" t="s">
        <v>53</v>
      </c>
      <c r="C2" s="73" t="s">
        <v>81</v>
      </c>
      <c r="D2" s="73" t="s">
        <v>160</v>
      </c>
      <c r="E2" s="73" t="s">
        <v>161</v>
      </c>
      <c r="F2" s="73" t="s">
        <v>162</v>
      </c>
      <c r="G2" s="73" t="s">
        <v>139</v>
      </c>
      <c r="H2" s="73" t="s">
        <v>163</v>
      </c>
      <c r="I2" s="73" t="s">
        <v>300</v>
      </c>
      <c r="J2" s="73" t="s">
        <v>301</v>
      </c>
      <c r="K2" s="73" t="s">
        <v>375</v>
      </c>
      <c r="L2" s="73" t="s">
        <v>302</v>
      </c>
      <c r="M2" s="73" t="s">
        <v>303</v>
      </c>
      <c r="N2" s="73" t="s">
        <v>304</v>
      </c>
      <c r="O2" s="73" t="s">
        <v>305</v>
      </c>
      <c r="P2" s="73" t="s">
        <v>306</v>
      </c>
      <c r="Q2" s="90"/>
      <c r="R2" s="90" t="s">
        <v>307</v>
      </c>
      <c r="S2" s="73" t="s">
        <v>308</v>
      </c>
      <c r="T2" s="73" t="s">
        <v>35</v>
      </c>
      <c r="U2" s="73" t="s">
        <v>37</v>
      </c>
      <c r="V2" s="73" t="s">
        <v>39</v>
      </c>
      <c r="W2" s="73" t="s">
        <v>41</v>
      </c>
      <c r="X2" s="73" t="s">
        <v>43</v>
      </c>
      <c r="Y2" s="73" t="s">
        <v>309</v>
      </c>
      <c r="Z2" s="73" t="s">
        <v>45</v>
      </c>
      <c r="AA2" s="73" t="s">
        <v>47</v>
      </c>
      <c r="AB2" s="73" t="s">
        <v>49</v>
      </c>
      <c r="AC2" s="73" t="s">
        <v>51</v>
      </c>
      <c r="AD2" s="73" t="s">
        <v>53</v>
      </c>
      <c r="AE2" s="73" t="s">
        <v>55</v>
      </c>
      <c r="AF2" s="73" t="s">
        <v>57</v>
      </c>
      <c r="AG2" s="73" t="s">
        <v>59</v>
      </c>
      <c r="AH2" s="73" t="s">
        <v>61</v>
      </c>
      <c r="AI2" s="73" t="s">
        <v>310</v>
      </c>
      <c r="AJ2" s="73" t="s">
        <v>63</v>
      </c>
      <c r="AK2" s="73" t="s">
        <v>65</v>
      </c>
      <c r="AL2" s="73" t="s">
        <v>69</v>
      </c>
      <c r="AM2" s="73" t="s">
        <v>71</v>
      </c>
      <c r="AN2" s="73" t="s">
        <v>73</v>
      </c>
      <c r="AO2" s="73" t="s">
        <v>311</v>
      </c>
      <c r="AP2" s="73" t="s">
        <v>75</v>
      </c>
      <c r="AQ2" s="73" t="s">
        <v>77</v>
      </c>
      <c r="AR2" s="73" t="s">
        <v>79</v>
      </c>
      <c r="AS2" s="73" t="s">
        <v>81</v>
      </c>
      <c r="AT2" s="73" t="s">
        <v>83</v>
      </c>
      <c r="AU2" s="73" t="s">
        <v>312</v>
      </c>
      <c r="AV2" s="73" t="s">
        <v>85</v>
      </c>
      <c r="AW2" s="73" t="s">
        <v>87</v>
      </c>
      <c r="AX2" s="73" t="s">
        <v>160</v>
      </c>
      <c r="AY2" s="73" t="s">
        <v>91</v>
      </c>
      <c r="AZ2" s="73" t="s">
        <v>93</v>
      </c>
      <c r="BA2" s="73" t="s">
        <v>95</v>
      </c>
      <c r="BB2" s="73" t="s">
        <v>97</v>
      </c>
      <c r="BC2" s="73" t="s">
        <v>99</v>
      </c>
      <c r="BD2" s="73" t="s">
        <v>101</v>
      </c>
      <c r="BE2" s="73" t="s">
        <v>103</v>
      </c>
      <c r="BF2" s="73" t="s">
        <v>105</v>
      </c>
      <c r="BG2" s="73" t="s">
        <v>107</v>
      </c>
      <c r="BH2" s="73" t="s">
        <v>109</v>
      </c>
      <c r="BI2" s="73" t="s">
        <v>161</v>
      </c>
      <c r="BJ2" s="73" t="s">
        <v>162</v>
      </c>
      <c r="BK2" s="73" t="s">
        <v>111</v>
      </c>
      <c r="BL2" s="73" t="s">
        <v>113</v>
      </c>
      <c r="BM2" s="73" t="s">
        <v>115</v>
      </c>
      <c r="BN2" s="73" t="s">
        <v>117</v>
      </c>
      <c r="BO2" s="73" t="s">
        <v>119</v>
      </c>
      <c r="BP2" s="73" t="s">
        <v>121</v>
      </c>
      <c r="BQ2" s="73" t="s">
        <v>123</v>
      </c>
      <c r="BR2" s="73" t="s">
        <v>125</v>
      </c>
      <c r="BS2" s="73" t="s">
        <v>127</v>
      </c>
      <c r="BT2" s="73" t="s">
        <v>129</v>
      </c>
      <c r="BU2" s="73" t="s">
        <v>131</v>
      </c>
      <c r="BV2" s="73" t="s">
        <v>133</v>
      </c>
      <c r="BW2" s="73" t="s">
        <v>135</v>
      </c>
      <c r="BX2" s="73" t="s">
        <v>139</v>
      </c>
      <c r="BY2" s="73" t="s">
        <v>141</v>
      </c>
      <c r="BZ2" s="73" t="s">
        <v>143</v>
      </c>
      <c r="CA2" s="73" t="s">
        <v>145</v>
      </c>
      <c r="CB2" s="73" t="s">
        <v>147</v>
      </c>
      <c r="CC2" s="73" t="s">
        <v>149</v>
      </c>
      <c r="CD2" s="73" t="s">
        <v>151</v>
      </c>
      <c r="CE2" s="73" t="s">
        <v>153</v>
      </c>
      <c r="CF2" s="73" t="s">
        <v>155</v>
      </c>
      <c r="CG2" s="90"/>
      <c r="CH2" s="73" t="s">
        <v>312</v>
      </c>
      <c r="CI2" s="73" t="s">
        <v>53</v>
      </c>
      <c r="CJ2" s="73" t="s">
        <v>81</v>
      </c>
      <c r="CK2" s="73" t="s">
        <v>160</v>
      </c>
      <c r="CL2" s="73" t="s">
        <v>161</v>
      </c>
      <c r="CM2" s="73" t="s">
        <v>162</v>
      </c>
      <c r="CN2" s="73" t="s">
        <v>139</v>
      </c>
      <c r="CO2" s="73" t="s">
        <v>163</v>
      </c>
      <c r="CP2" s="73" t="s">
        <v>300</v>
      </c>
      <c r="CQ2" s="73" t="s">
        <v>301</v>
      </c>
      <c r="CR2" s="73" t="s">
        <v>505</v>
      </c>
      <c r="CS2" s="73" t="s">
        <v>63</v>
      </c>
      <c r="CT2" s="73" t="s">
        <v>303</v>
      </c>
      <c r="CU2" s="73" t="s">
        <v>304</v>
      </c>
      <c r="CV2" s="73" t="s">
        <v>305</v>
      </c>
      <c r="CW2" s="73" t="s">
        <v>306</v>
      </c>
    </row>
    <row r="3" spans="1:101" x14ac:dyDescent="0.25">
      <c r="A3" s="90" t="s">
        <v>165</v>
      </c>
      <c r="B3" s="73">
        <v>4311.9000128999996</v>
      </c>
      <c r="C3" s="73">
        <v>2.2800893E-3</v>
      </c>
      <c r="D3" s="73">
        <v>3040.3990829999998</v>
      </c>
      <c r="E3" s="73">
        <v>61.689951923000002</v>
      </c>
      <c r="F3" s="73">
        <v>61.672713555000001</v>
      </c>
      <c r="G3" s="73">
        <v>91.305241190999993</v>
      </c>
      <c r="H3" s="73">
        <v>8347.9085804999995</v>
      </c>
      <c r="I3" s="73">
        <v>7.2442908706000004</v>
      </c>
      <c r="J3" s="73">
        <v>91.072216888</v>
      </c>
      <c r="K3" s="73">
        <v>1.97665E-4</v>
      </c>
      <c r="L3" s="73">
        <v>51.980400807000002</v>
      </c>
      <c r="M3" s="73">
        <v>4.6763967706000003</v>
      </c>
      <c r="N3" s="53">
        <v>5.4830100538000002</v>
      </c>
      <c r="O3" s="53">
        <v>0.88660120119999997</v>
      </c>
      <c r="P3" s="53">
        <v>0.1546662503</v>
      </c>
      <c r="Q3" s="90"/>
      <c r="R3" s="90" t="s">
        <v>165</v>
      </c>
      <c r="S3" s="73">
        <v>0</v>
      </c>
      <c r="T3" s="73">
        <v>0</v>
      </c>
      <c r="U3" s="73">
        <v>5.4829922502486204</v>
      </c>
      <c r="V3" s="73">
        <v>7.2442930494085704</v>
      </c>
      <c r="W3" s="73">
        <v>7.2442930494085704</v>
      </c>
      <c r="X3" s="73">
        <v>71.249743042079402</v>
      </c>
      <c r="Y3" s="73">
        <v>0</v>
      </c>
      <c r="Z3" s="73">
        <v>93.060321807001102</v>
      </c>
      <c r="AA3" s="73">
        <v>0.88660102048007206</v>
      </c>
      <c r="AB3" s="73">
        <v>217858.770829521</v>
      </c>
      <c r="AC3" s="73">
        <v>1.97669086032507E-4</v>
      </c>
      <c r="AD3" s="73">
        <v>4311.8977107778501</v>
      </c>
      <c r="AE3" s="73">
        <v>5.2257860628803403</v>
      </c>
      <c r="AF3" s="73">
        <v>16222.547594960901</v>
      </c>
      <c r="AG3" s="73">
        <v>6.8421400243343804</v>
      </c>
      <c r="AH3" s="73">
        <v>29.286286302968499</v>
      </c>
      <c r="AI3" s="73">
        <v>0</v>
      </c>
      <c r="AJ3" s="73">
        <v>51.980379382540697</v>
      </c>
      <c r="AK3" s="73">
        <v>51.980379382540697</v>
      </c>
      <c r="AL3" s="73">
        <v>0</v>
      </c>
      <c r="AM3" s="73">
        <v>3.3196355944601099</v>
      </c>
      <c r="AN3" s="73">
        <v>4.9698196245400603E-2</v>
      </c>
      <c r="AO3" s="73">
        <v>0</v>
      </c>
      <c r="AP3" s="73">
        <v>0</v>
      </c>
      <c r="AQ3" s="73">
        <v>4.6764214629506302</v>
      </c>
      <c r="AR3" s="73">
        <v>0.15466554234993399</v>
      </c>
      <c r="AS3" s="73">
        <v>2.27994719930333E-3</v>
      </c>
      <c r="AT3" s="73">
        <v>0</v>
      </c>
      <c r="AU3" s="73">
        <v>24570.612580565099</v>
      </c>
      <c r="AV3" s="73">
        <v>2736.35866532625</v>
      </c>
      <c r="AW3" s="73">
        <v>304.03909547865101</v>
      </c>
      <c r="AX3" s="73">
        <v>3040.3977608048999</v>
      </c>
      <c r="AY3" s="73">
        <v>0</v>
      </c>
      <c r="AZ3" s="73">
        <v>35.312625677755904</v>
      </c>
      <c r="BA3" s="73">
        <v>0.48280648441056701</v>
      </c>
      <c r="BB3" s="73">
        <v>3542.5225046015898</v>
      </c>
      <c r="BC3" s="73">
        <v>0.65139927603520698</v>
      </c>
      <c r="BD3" s="73">
        <v>1.7069034742637901</v>
      </c>
      <c r="BE3" s="73">
        <v>4.1255282509080402</v>
      </c>
      <c r="BF3" s="73">
        <v>0.96503342446138396</v>
      </c>
      <c r="BG3" s="73">
        <v>7.6592850851810904E-2</v>
      </c>
      <c r="BH3" s="73">
        <v>0.22720465784817701</v>
      </c>
      <c r="BI3" s="73">
        <v>61.694335827190798</v>
      </c>
      <c r="BJ3" s="73">
        <v>61.677097398645301</v>
      </c>
      <c r="BK3" s="73">
        <v>1.7238428545445501E-2</v>
      </c>
      <c r="BL3" s="73">
        <v>0</v>
      </c>
      <c r="BM3" s="73">
        <v>0</v>
      </c>
      <c r="BN3" s="73">
        <v>2.6894691876519099</v>
      </c>
      <c r="BO3" s="73">
        <v>0</v>
      </c>
      <c r="BP3" s="73">
        <v>11.0988210568957</v>
      </c>
      <c r="BQ3" s="73">
        <v>2.75638626322085</v>
      </c>
      <c r="BR3" s="73">
        <v>1.4814430736839701</v>
      </c>
      <c r="BS3" s="73">
        <v>27.737988056901401</v>
      </c>
      <c r="BT3" s="73">
        <v>4260.7612065487001</v>
      </c>
      <c r="BU3" s="73">
        <v>1.50786610261412</v>
      </c>
      <c r="BV3" s="73">
        <v>6.1696552388983497</v>
      </c>
      <c r="BW3" s="73">
        <v>0</v>
      </c>
      <c r="BX3" s="73">
        <v>91.304961255752602</v>
      </c>
      <c r="BY3" s="73">
        <v>163.511692631042</v>
      </c>
      <c r="BZ3" s="73">
        <v>0</v>
      </c>
      <c r="CA3" s="73">
        <v>0</v>
      </c>
      <c r="CB3" s="73">
        <v>83.019503559362406</v>
      </c>
      <c r="CC3" s="73">
        <v>0</v>
      </c>
      <c r="CD3" s="73">
        <v>85.477922591306097</v>
      </c>
      <c r="CE3" s="73">
        <v>8347.8961513913891</v>
      </c>
      <c r="CF3" s="73">
        <v>59.2798362725635</v>
      </c>
      <c r="CG3" s="90"/>
      <c r="CH3" s="92">
        <f>AU3/CE3</f>
        <v>2.9433299282801668</v>
      </c>
      <c r="CI3" s="66">
        <f t="shared" ref="CI3:CI34" si="0">IF(B3=0,"",(AD3-B3)/B3)</f>
        <v>-5.3389970608570849E-7</v>
      </c>
      <c r="CJ3" s="66">
        <f>IF(C3=0,"",(AS3-C3)/C3)</f>
        <v>-6.2322425998857504E-5</v>
      </c>
      <c r="CK3" s="66">
        <f t="shared" ref="CK3:CK34" si="1">IF(D3=0,"",(AX3-D3)/D3)</f>
        <v>-4.3487550935894017E-7</v>
      </c>
      <c r="CL3" s="66">
        <f t="shared" ref="CL3:CL34" si="2">IF(E3=0,"",(BI3-E3)/E3)</f>
        <v>7.1063504738465467E-5</v>
      </c>
      <c r="CM3" s="66">
        <f t="shared" ref="CM3:CM34" si="3">IF(F3=0,"",(BJ3-F3)/F3)</f>
        <v>7.1082386238616822E-5</v>
      </c>
      <c r="CN3" s="66">
        <f t="shared" ref="CN3:CN34" si="4">IF(G3=0,"",(BX3-G3)/G3)</f>
        <v>-3.0659274729460213E-6</v>
      </c>
      <c r="CO3" s="66">
        <f t="shared" ref="CO3:CO34" si="5">IF(H3=0,"",(CE3-H3)/H3)</f>
        <v>-1.4888889223595537E-6</v>
      </c>
      <c r="CP3" s="66">
        <f t="shared" ref="CP3:CP34" si="6">IF(I3=0,"",(W3-I3)/I3)</f>
        <v>3.0076216001354671E-7</v>
      </c>
      <c r="CQ3" s="66">
        <f t="shared" ref="CQ3:CQ34" si="7">IF(J3=0,"",(Z3-J3)/J3)</f>
        <v>2.1829982698741819E-2</v>
      </c>
      <c r="CR3" s="66">
        <f t="shared" ref="CR3:CR34" si="8">IF(K3=0,"",(AC3-K3)/K3)</f>
        <v>2.0671502324643787E-5</v>
      </c>
      <c r="CS3" s="66">
        <f t="shared" ref="CS3:CS34" si="9">IF(L3=0,"",(AK3-L3)/L3)</f>
        <v>-4.1216418058906094E-7</v>
      </c>
      <c r="CT3" s="66">
        <f t="shared" ref="CT3:CT34" si="10">IF(M3=0,"",(AQ3-M3)/M3)</f>
        <v>5.2802086395235896E-6</v>
      </c>
      <c r="CU3" s="66">
        <f t="shared" ref="CU3:CU34" si="11">IF(N3=0,"",(U3-N3)/N3)</f>
        <v>-3.2470397108746583E-6</v>
      </c>
      <c r="CV3" s="66">
        <f t="shared" ref="CV3:CV34" si="12">IF(O3=0,"",(AA3-O3)/O3)</f>
        <v>-2.0383451733062543E-7</v>
      </c>
      <c r="CW3" s="66">
        <f t="shared" ref="CW3:CW34" si="13">IF(P3=0,"",(AR3-P3)/P3)</f>
        <v>-4.5772756799971371E-6</v>
      </c>
    </row>
    <row r="4" spans="1:101" x14ac:dyDescent="0.25">
      <c r="A4" s="90" t="s">
        <v>167</v>
      </c>
      <c r="B4" s="73">
        <v>12.701965029</v>
      </c>
      <c r="C4" s="73"/>
      <c r="D4" s="73">
        <v>9.0852934463999997</v>
      </c>
      <c r="E4" s="73">
        <v>0.28825222579999998</v>
      </c>
      <c r="F4" s="73">
        <v>0.28619642420000002</v>
      </c>
      <c r="G4" s="73">
        <v>0.92681420449999996</v>
      </c>
      <c r="H4" s="73">
        <v>35.755360234999998</v>
      </c>
      <c r="I4" s="73">
        <v>3.6004231499999997E-2</v>
      </c>
      <c r="J4" s="73">
        <v>0.1708831317</v>
      </c>
      <c r="K4" s="73">
        <v>2.3572999999999999E-5</v>
      </c>
      <c r="L4" s="73">
        <v>0.21147057920000001</v>
      </c>
      <c r="M4" s="73">
        <v>1.75913493E-2</v>
      </c>
      <c r="N4" s="53">
        <v>2.0317181899999998E-2</v>
      </c>
      <c r="O4" s="53">
        <v>3.5155846000000002E-3</v>
      </c>
      <c r="P4" s="53">
        <v>1.1708395999999999E-3</v>
      </c>
      <c r="Q4" s="90"/>
      <c r="R4" s="90" t="s">
        <v>167</v>
      </c>
      <c r="S4" s="73">
        <v>0</v>
      </c>
      <c r="T4" s="73">
        <v>0</v>
      </c>
      <c r="U4" s="73">
        <v>2.0317195062693898E-2</v>
      </c>
      <c r="V4" s="73">
        <v>3.60044036182477E-2</v>
      </c>
      <c r="W4" s="73">
        <v>3.60044036182477E-2</v>
      </c>
      <c r="X4" s="73">
        <v>2.15527603796359E-3</v>
      </c>
      <c r="Y4" s="73">
        <v>0</v>
      </c>
      <c r="Z4" s="73">
        <v>0.173387729199005</v>
      </c>
      <c r="AA4" s="73">
        <v>3.5151426193554798E-3</v>
      </c>
      <c r="AB4" s="73">
        <v>115.100134893896</v>
      </c>
      <c r="AC4" s="73">
        <v>2.3572884130579699E-5</v>
      </c>
      <c r="AD4" s="73">
        <v>12.701795880663701</v>
      </c>
      <c r="AE4" s="73">
        <v>3.4164106326162798E-2</v>
      </c>
      <c r="AF4" s="73">
        <v>17.198611589431</v>
      </c>
      <c r="AG4" s="73">
        <v>2.1768830275632901E-2</v>
      </c>
      <c r="AH4" s="73">
        <v>8.8208733644405495E-4</v>
      </c>
      <c r="AI4" s="73">
        <v>0</v>
      </c>
      <c r="AJ4" s="73">
        <v>0.21147163669946101</v>
      </c>
      <c r="AK4" s="73">
        <v>0.21147163669946101</v>
      </c>
      <c r="AL4" s="73">
        <v>0</v>
      </c>
      <c r="AM4" s="73">
        <v>9.5975107095024707E-3</v>
      </c>
      <c r="AN4" s="73">
        <v>0</v>
      </c>
      <c r="AO4" s="73">
        <v>0</v>
      </c>
      <c r="AP4" s="73">
        <v>0</v>
      </c>
      <c r="AQ4" s="73">
        <v>1.75915643157681E-2</v>
      </c>
      <c r="AR4" s="73">
        <v>1.17078114881529E-3</v>
      </c>
      <c r="AS4" s="73">
        <v>0</v>
      </c>
      <c r="AT4" s="73">
        <v>0</v>
      </c>
      <c r="AU4" s="73">
        <v>52.954351097075197</v>
      </c>
      <c r="AV4" s="73">
        <v>8.1767653587746398</v>
      </c>
      <c r="AW4" s="73">
        <v>0.90852732309286499</v>
      </c>
      <c r="AX4" s="73">
        <v>9.0852926818675108</v>
      </c>
      <c r="AY4" s="73">
        <v>0</v>
      </c>
      <c r="AZ4" s="73">
        <v>3.5723509840881303E-2</v>
      </c>
      <c r="BA4" s="73">
        <v>1.5339036690421399E-3</v>
      </c>
      <c r="BB4" s="73">
        <v>19.3410935878569</v>
      </c>
      <c r="BC4" s="73">
        <v>2.06953102178717E-3</v>
      </c>
      <c r="BD4" s="73">
        <v>5.4228894878111901E-3</v>
      </c>
      <c r="BE4" s="73">
        <v>1.3107027783748599E-2</v>
      </c>
      <c r="BF4" s="73">
        <v>3.0659819110765798E-3</v>
      </c>
      <c r="BG4" s="73">
        <v>5.3339019053445904E-3</v>
      </c>
      <c r="BH4" s="73">
        <v>7.2184978808071396E-4</v>
      </c>
      <c r="BI4" s="73">
        <v>0.28827131147450602</v>
      </c>
      <c r="BJ4" s="73">
        <v>0.28621550962593001</v>
      </c>
      <c r="BK4" s="73">
        <v>2.0558018485755301E-3</v>
      </c>
      <c r="BL4" s="73">
        <v>0</v>
      </c>
      <c r="BM4" s="73">
        <v>0</v>
      </c>
      <c r="BN4" s="73">
        <v>6.7835560552698695E-2</v>
      </c>
      <c r="BO4" s="73">
        <v>0</v>
      </c>
      <c r="BP4" s="73">
        <v>3.6525402426186501E-2</v>
      </c>
      <c r="BQ4" s="73">
        <v>8.7571531716243E-3</v>
      </c>
      <c r="BR4" s="73">
        <v>4.9548244294162604E-3</v>
      </c>
      <c r="BS4" s="73">
        <v>9.1284623753699598E-2</v>
      </c>
      <c r="BT4" s="73">
        <v>15.4832452758809</v>
      </c>
      <c r="BU4" s="73">
        <v>4.7905502185331596E-3</v>
      </c>
      <c r="BV4" s="73">
        <v>4.0812309506881098E-2</v>
      </c>
      <c r="BW4" s="73">
        <v>0</v>
      </c>
      <c r="BX4" s="73">
        <v>0.92681970535226998</v>
      </c>
      <c r="BY4" s="73">
        <v>0.12097637187089701</v>
      </c>
      <c r="BZ4" s="73">
        <v>0</v>
      </c>
      <c r="CA4" s="73">
        <v>0</v>
      </c>
      <c r="CB4" s="73">
        <v>0.14438173950936101</v>
      </c>
      <c r="CC4" s="73">
        <v>0</v>
      </c>
      <c r="CD4" s="73">
        <v>0.18841235372013401</v>
      </c>
      <c r="CE4" s="73">
        <v>35.755374482602697</v>
      </c>
      <c r="CF4" s="73">
        <v>5.4624829581287102E-2</v>
      </c>
      <c r="CG4" s="90"/>
      <c r="CH4" s="92">
        <f t="shared" ref="CH4:CH55" si="14">AU4/CE4</f>
        <v>1.4810179410326387</v>
      </c>
      <c r="CI4" s="66">
        <f t="shared" si="0"/>
        <v>-1.3316706187833543E-5</v>
      </c>
      <c r="CJ4" s="66" t="str">
        <f t="shared" ref="CJ4:CJ51" si="15">IF(C4=0,"",(AS4-C4)/C4)</f>
        <v/>
      </c>
      <c r="CK4" s="66">
        <f t="shared" si="1"/>
        <v>-8.4150555332442456E-8</v>
      </c>
      <c r="CL4" s="66">
        <f t="shared" si="2"/>
        <v>6.6211715982650277E-5</v>
      </c>
      <c r="CM4" s="66">
        <f t="shared" si="3"/>
        <v>6.6686458376749146E-5</v>
      </c>
      <c r="CN4" s="66">
        <f t="shared" si="4"/>
        <v>5.9352265462866545E-6</v>
      </c>
      <c r="CO4" s="66">
        <f t="shared" si="5"/>
        <v>3.9847459529904428E-7</v>
      </c>
      <c r="CP4" s="66">
        <f t="shared" si="6"/>
        <v>4.7805005281939744E-6</v>
      </c>
      <c r="CQ4" s="66">
        <f t="shared" si="7"/>
        <v>1.465678603902249E-2</v>
      </c>
      <c r="CR4" s="66">
        <f t="shared" si="8"/>
        <v>-4.9153446867335245E-6</v>
      </c>
      <c r="CS4" s="66">
        <f t="shared" si="9"/>
        <v>5.0006930751296179E-6</v>
      </c>
      <c r="CT4" s="66">
        <f t="shared" si="10"/>
        <v>1.2222812726477872E-5</v>
      </c>
      <c r="CU4" s="66">
        <f t="shared" si="11"/>
        <v>6.4786021825768275E-7</v>
      </c>
      <c r="CV4" s="66">
        <f t="shared" si="12"/>
        <v>-1.2572038360855969E-4</v>
      </c>
      <c r="CW4" s="66">
        <f t="shared" si="13"/>
        <v>-4.9922452836293509E-5</v>
      </c>
    </row>
    <row r="5" spans="1:101" x14ac:dyDescent="0.25">
      <c r="A5" s="90" t="s">
        <v>168</v>
      </c>
      <c r="B5" s="73">
        <v>3366.9828260999998</v>
      </c>
      <c r="C5" s="73">
        <v>1.7090146099999998E-2</v>
      </c>
      <c r="D5" s="73">
        <v>3528.6147792000002</v>
      </c>
      <c r="E5" s="73">
        <v>54.396502769000001</v>
      </c>
      <c r="F5" s="73">
        <v>54.338830035000001</v>
      </c>
      <c r="G5" s="73">
        <v>16.656615540000001</v>
      </c>
      <c r="H5" s="73">
        <v>5312.8973577999996</v>
      </c>
      <c r="I5" s="73">
        <v>16.573007891</v>
      </c>
      <c r="J5" s="73">
        <v>48.158716222999999</v>
      </c>
      <c r="K5" s="73">
        <v>6.6130970000000003E-4</v>
      </c>
      <c r="L5" s="73">
        <v>106.49484309</v>
      </c>
      <c r="M5" s="73">
        <v>6.6023801035999998</v>
      </c>
      <c r="N5" s="53">
        <v>10.743483897000001</v>
      </c>
      <c r="O5" s="53">
        <v>0.97401427529999995</v>
      </c>
      <c r="P5" s="53">
        <v>0.22572575689999999</v>
      </c>
      <c r="Q5" s="90"/>
      <c r="R5" s="90" t="s">
        <v>168</v>
      </c>
      <c r="S5" s="73">
        <v>0</v>
      </c>
      <c r="T5" s="73">
        <v>0</v>
      </c>
      <c r="U5" s="73">
        <v>10.743478978001001</v>
      </c>
      <c r="V5" s="73">
        <v>16.5729968518019</v>
      </c>
      <c r="W5" s="73">
        <v>16.5729968518019</v>
      </c>
      <c r="X5" s="73">
        <v>3.9141448259045002</v>
      </c>
      <c r="Y5" s="73">
        <v>0</v>
      </c>
      <c r="Z5" s="73">
        <v>60.072109880928203</v>
      </c>
      <c r="AA5" s="73">
        <v>0.97401485791338505</v>
      </c>
      <c r="AB5" s="73">
        <v>17369.4977389792</v>
      </c>
      <c r="AC5" s="73">
        <v>6.6131868488400903E-4</v>
      </c>
      <c r="AD5" s="73">
        <v>3366.9827034485702</v>
      </c>
      <c r="AE5" s="73">
        <v>8.2987322963936201</v>
      </c>
      <c r="AF5" s="73">
        <v>2576.6688515012802</v>
      </c>
      <c r="AG5" s="73">
        <v>4.8063575439450101</v>
      </c>
      <c r="AH5" s="73">
        <v>1.6682398469384501</v>
      </c>
      <c r="AI5" s="73">
        <v>0</v>
      </c>
      <c r="AJ5" s="73">
        <v>106.494757960087</v>
      </c>
      <c r="AK5" s="73">
        <v>106.494757960087</v>
      </c>
      <c r="AL5" s="73">
        <v>0</v>
      </c>
      <c r="AM5" s="73">
        <v>3.7673731687343901</v>
      </c>
      <c r="AN5" s="73">
        <v>0</v>
      </c>
      <c r="AO5" s="73">
        <v>0</v>
      </c>
      <c r="AP5" s="73">
        <v>0</v>
      </c>
      <c r="AQ5" s="73">
        <v>6.6653549460373096</v>
      </c>
      <c r="AR5" s="73">
        <v>0.22572774281024599</v>
      </c>
      <c r="AS5" s="73">
        <v>1.7090039462733599E-2</v>
      </c>
      <c r="AT5" s="73">
        <v>0</v>
      </c>
      <c r="AU5" s="73">
        <v>7889.5422928443504</v>
      </c>
      <c r="AV5" s="73">
        <v>3175.7504646205498</v>
      </c>
      <c r="AW5" s="73">
        <v>352.86157762926001</v>
      </c>
      <c r="AX5" s="73">
        <v>3528.6120422498102</v>
      </c>
      <c r="AY5" s="73">
        <v>0</v>
      </c>
      <c r="AZ5" s="73">
        <v>19.020883280598699</v>
      </c>
      <c r="BA5" s="73">
        <v>0.38375964899110998</v>
      </c>
      <c r="BB5" s="73">
        <v>2847.0297234594</v>
      </c>
      <c r="BC5" s="73">
        <v>0.51776444814453404</v>
      </c>
      <c r="BD5" s="73">
        <v>1.3567352076588499</v>
      </c>
      <c r="BE5" s="73">
        <v>3.2791832091579902</v>
      </c>
      <c r="BF5" s="73">
        <v>0.76705828399940401</v>
      </c>
      <c r="BG5" s="73">
        <v>0.36082587112882097</v>
      </c>
      <c r="BH5" s="73">
        <v>0.180594578304314</v>
      </c>
      <c r="BI5" s="73">
        <v>54.400251384137697</v>
      </c>
      <c r="BJ5" s="73">
        <v>54.342578693451699</v>
      </c>
      <c r="BK5" s="73">
        <v>5.7672690686023299E-2</v>
      </c>
      <c r="BL5" s="73">
        <v>0</v>
      </c>
      <c r="BM5" s="73">
        <v>0</v>
      </c>
      <c r="BN5" s="73">
        <v>5.63124516576001</v>
      </c>
      <c r="BO5" s="73">
        <v>0</v>
      </c>
      <c r="BP5" s="73">
        <v>8.8963712284704908</v>
      </c>
      <c r="BQ5" s="73">
        <v>2.1909142085682598</v>
      </c>
      <c r="BR5" s="73">
        <v>1.1921512939698</v>
      </c>
      <c r="BS5" s="73">
        <v>22.2337109290828</v>
      </c>
      <c r="BT5" s="73">
        <v>2059.3641451398398</v>
      </c>
      <c r="BU5" s="73">
        <v>1.19852902019984</v>
      </c>
      <c r="BV5" s="73">
        <v>6.1537356000154402</v>
      </c>
      <c r="BW5" s="73">
        <v>0</v>
      </c>
      <c r="BX5" s="73">
        <v>16.656584799087199</v>
      </c>
      <c r="BY5" s="73">
        <v>85.341387684096901</v>
      </c>
      <c r="BZ5" s="73">
        <v>0</v>
      </c>
      <c r="CA5" s="73">
        <v>0</v>
      </c>
      <c r="CB5" s="73">
        <v>66.269125531022198</v>
      </c>
      <c r="CC5" s="73">
        <v>0</v>
      </c>
      <c r="CD5" s="73">
        <v>54.0022610903561</v>
      </c>
      <c r="CE5" s="73">
        <v>5312.8934811477302</v>
      </c>
      <c r="CF5" s="73">
        <v>56.770896601962299</v>
      </c>
      <c r="CG5" s="90"/>
      <c r="CH5" s="92">
        <f t="shared" si="14"/>
        <v>1.4849803258506122</v>
      </c>
      <c r="CI5" s="66">
        <f t="shared" si="0"/>
        <v>-3.6427696821457306E-8</v>
      </c>
      <c r="CJ5" s="66">
        <f t="shared" si="15"/>
        <v>-6.2396930825003303E-6</v>
      </c>
      <c r="CK5" s="66">
        <f t="shared" si="1"/>
        <v>-7.7564437072844585E-7</v>
      </c>
      <c r="CL5" s="66">
        <f t="shared" si="2"/>
        <v>6.8912796721770257E-5</v>
      </c>
      <c r="CM5" s="66">
        <f t="shared" si="3"/>
        <v>6.8986734703044313E-5</v>
      </c>
      <c r="CN5" s="66">
        <f t="shared" si="4"/>
        <v>-1.8455677702442916E-6</v>
      </c>
      <c r="CO5" s="66">
        <f t="shared" si="5"/>
        <v>-7.2966820329467719E-7</v>
      </c>
      <c r="CP5" s="66">
        <f t="shared" si="6"/>
        <v>-6.6609502464746459E-7</v>
      </c>
      <c r="CQ5" s="66">
        <f t="shared" si="7"/>
        <v>0.24737772499505534</v>
      </c>
      <c r="CR5" s="66">
        <f t="shared" si="8"/>
        <v>1.3586499652130651E-5</v>
      </c>
      <c r="CS5" s="66">
        <f t="shared" si="9"/>
        <v>-7.9938061349517599E-7</v>
      </c>
      <c r="CT5" s="66">
        <f t="shared" si="10"/>
        <v>9.538203109962156E-3</v>
      </c>
      <c r="CU5" s="66">
        <f t="shared" si="11"/>
        <v>-4.5785883306427667E-7</v>
      </c>
      <c r="CV5" s="66">
        <f t="shared" si="12"/>
        <v>5.9815692630607829E-7</v>
      </c>
      <c r="CW5" s="66">
        <f t="shared" si="13"/>
        <v>8.7978894091354322E-6</v>
      </c>
    </row>
    <row r="6" spans="1:101" x14ac:dyDescent="0.25">
      <c r="A6" s="90" t="s">
        <v>169</v>
      </c>
      <c r="B6" s="73">
        <v>480.27245567</v>
      </c>
      <c r="C6" s="73">
        <v>1.8753565294000001</v>
      </c>
      <c r="D6" s="73">
        <v>822.07362020999994</v>
      </c>
      <c r="E6" s="73">
        <v>9.2754582913999997</v>
      </c>
      <c r="F6" s="73">
        <v>9.0950694289000005</v>
      </c>
      <c r="G6" s="73">
        <v>515.65397514000006</v>
      </c>
      <c r="H6" s="73">
        <v>14091.571327</v>
      </c>
      <c r="I6" s="73">
        <v>0.99586093340000004</v>
      </c>
      <c r="J6" s="73">
        <v>81.294907789999996</v>
      </c>
      <c r="K6" s="73">
        <v>1.8533790000000001E-3</v>
      </c>
      <c r="L6" s="73">
        <v>9.2477033592000009</v>
      </c>
      <c r="M6" s="73">
        <v>0.2083784014</v>
      </c>
      <c r="N6" s="53">
        <v>0.22474211190000001</v>
      </c>
      <c r="O6" s="53">
        <v>5.7708299599999999E-2</v>
      </c>
      <c r="P6" s="53">
        <v>5.0943151499999999E-2</v>
      </c>
      <c r="Q6" s="90"/>
      <c r="R6" s="90" t="s">
        <v>169</v>
      </c>
      <c r="S6" s="73">
        <v>0</v>
      </c>
      <c r="T6" s="73">
        <v>0</v>
      </c>
      <c r="U6" s="73">
        <v>0.224743254899053</v>
      </c>
      <c r="V6" s="73">
        <v>0.99585905031809796</v>
      </c>
      <c r="W6" s="73">
        <v>0.99585905031809796</v>
      </c>
      <c r="X6" s="73">
        <v>153.18206961130801</v>
      </c>
      <c r="Y6" s="73">
        <v>0</v>
      </c>
      <c r="Z6" s="73">
        <v>89.411813715151993</v>
      </c>
      <c r="AA6" s="73">
        <v>5.77088070758012E-2</v>
      </c>
      <c r="AB6" s="73">
        <v>60838.949033197801</v>
      </c>
      <c r="AC6" s="73">
        <v>1.8535245937431699E-3</v>
      </c>
      <c r="AD6" s="73">
        <v>480.270795232284</v>
      </c>
      <c r="AE6" s="73">
        <v>4.3184257786160396</v>
      </c>
      <c r="AF6" s="73">
        <v>1877.2583142987201</v>
      </c>
      <c r="AG6" s="73">
        <v>5.9459536859133504</v>
      </c>
      <c r="AH6" s="73">
        <v>67.635271149315699</v>
      </c>
      <c r="AI6" s="73">
        <v>0</v>
      </c>
      <c r="AJ6" s="73">
        <v>9.2476832417615</v>
      </c>
      <c r="AK6" s="73">
        <v>9.2476832417615</v>
      </c>
      <c r="AL6" s="73">
        <v>0</v>
      </c>
      <c r="AM6" s="73">
        <v>0.519398206317774</v>
      </c>
      <c r="AN6" s="73">
        <v>0</v>
      </c>
      <c r="AO6" s="73">
        <v>0</v>
      </c>
      <c r="AP6" s="73">
        <v>0</v>
      </c>
      <c r="AQ6" s="73">
        <v>11.1027990533218</v>
      </c>
      <c r="AR6" s="73">
        <v>5.0942334759030101E-2</v>
      </c>
      <c r="AS6" s="73">
        <v>1.87536324575472</v>
      </c>
      <c r="AT6" s="73">
        <v>0</v>
      </c>
      <c r="AU6" s="73">
        <v>15967.989283332499</v>
      </c>
      <c r="AV6" s="73">
        <v>739.86587741618303</v>
      </c>
      <c r="AW6" s="73">
        <v>82.207073295700397</v>
      </c>
      <c r="AX6" s="73">
        <v>822.07295071188298</v>
      </c>
      <c r="AY6" s="73">
        <v>0</v>
      </c>
      <c r="AZ6" s="73">
        <v>58.165967705419199</v>
      </c>
      <c r="BA6" s="73">
        <v>1.8731993146822199E-2</v>
      </c>
      <c r="BB6" s="73">
        <v>8264.2765717946404</v>
      </c>
      <c r="BC6" s="73">
        <v>2.52733347782426E-2</v>
      </c>
      <c r="BD6" s="73">
        <v>6.6225327031421199E-2</v>
      </c>
      <c r="BE6" s="73">
        <v>0.160064952600627</v>
      </c>
      <c r="BF6" s="73">
        <v>3.7441751145356097E-2</v>
      </c>
      <c r="BG6" s="73">
        <v>0.38097908493857302</v>
      </c>
      <c r="BH6" s="73">
        <v>8.8152196443944605E-3</v>
      </c>
      <c r="BI6" s="73">
        <v>9.2759125329337397</v>
      </c>
      <c r="BJ6" s="73">
        <v>9.0955251504783394</v>
      </c>
      <c r="BK6" s="73">
        <v>0.18038738245539701</v>
      </c>
      <c r="BL6" s="73">
        <v>0</v>
      </c>
      <c r="BM6" s="73">
        <v>0</v>
      </c>
      <c r="BN6" s="73">
        <v>4.5070192034259797</v>
      </c>
      <c r="BO6" s="73">
        <v>0</v>
      </c>
      <c r="BP6" s="73">
        <v>0.52444932761233898</v>
      </c>
      <c r="BQ6" s="73">
        <v>0.106943598093002</v>
      </c>
      <c r="BR6" s="73">
        <v>7.5908782304601394E-2</v>
      </c>
      <c r="BS6" s="73">
        <v>1.31077036077536</v>
      </c>
      <c r="BT6" s="73">
        <v>1835.93367505129</v>
      </c>
      <c r="BU6" s="73">
        <v>5.8503101735698899E-2</v>
      </c>
      <c r="BV6" s="73">
        <v>1.8143991132459201</v>
      </c>
      <c r="BW6" s="73">
        <v>0</v>
      </c>
      <c r="BX6" s="73">
        <v>515.65126170167002</v>
      </c>
      <c r="BY6" s="73">
        <v>1167.6434185374801</v>
      </c>
      <c r="BZ6" s="73">
        <v>0</v>
      </c>
      <c r="CA6" s="73">
        <v>0</v>
      </c>
      <c r="CB6" s="73">
        <v>1569.4575409061999</v>
      </c>
      <c r="CC6" s="73">
        <v>0</v>
      </c>
      <c r="CD6" s="73">
        <v>152.27093451315</v>
      </c>
      <c r="CE6" s="73">
        <v>14091.3566002524</v>
      </c>
      <c r="CF6" s="73">
        <v>1964.6342681175799</v>
      </c>
      <c r="CG6" s="90"/>
      <c r="CH6" s="92">
        <f t="shared" si="14"/>
        <v>1.1331761544553123</v>
      </c>
      <c r="CI6" s="66">
        <f t="shared" si="0"/>
        <v>-3.4572828326819351E-6</v>
      </c>
      <c r="CJ6" s="66">
        <f t="shared" si="15"/>
        <v>3.5813748557383041E-6</v>
      </c>
      <c r="CK6" s="66">
        <f t="shared" si="1"/>
        <v>-8.1440165516078311E-7</v>
      </c>
      <c r="CL6" s="66">
        <f t="shared" si="2"/>
        <v>4.8972408636804155E-5</v>
      </c>
      <c r="CM6" s="66">
        <f t="shared" si="3"/>
        <v>5.0106443046039442E-5</v>
      </c>
      <c r="CN6" s="66">
        <f t="shared" si="4"/>
        <v>-5.2621301509347816E-6</v>
      </c>
      <c r="CO6" s="66">
        <f t="shared" si="5"/>
        <v>-1.5237956265950146E-5</v>
      </c>
      <c r="CP6" s="66">
        <f t="shared" si="6"/>
        <v>-1.8909084982854426E-6</v>
      </c>
      <c r="CQ6" s="66">
        <f t="shared" si="7"/>
        <v>9.9845195053538754E-2</v>
      </c>
      <c r="CR6" s="66">
        <f t="shared" si="8"/>
        <v>7.8555839453166643E-5</v>
      </c>
      <c r="CS6" s="66">
        <f t="shared" si="9"/>
        <v>-2.1753983361522138E-6</v>
      </c>
      <c r="CT6" s="66">
        <f t="shared" si="10"/>
        <v>52.28190915530174</v>
      </c>
      <c r="CU6" s="66">
        <f t="shared" si="11"/>
        <v>5.0858250077196945E-6</v>
      </c>
      <c r="CV6" s="66">
        <f t="shared" si="12"/>
        <v>8.7938096377528239E-6</v>
      </c>
      <c r="CW6" s="66">
        <f t="shared" si="13"/>
        <v>-1.603239976029469E-5</v>
      </c>
    </row>
    <row r="7" spans="1:101" x14ac:dyDescent="0.25">
      <c r="A7" s="90" t="s">
        <v>170</v>
      </c>
      <c r="B7" s="73">
        <v>19585.209461999999</v>
      </c>
      <c r="C7" s="73">
        <v>6.7837161199999996E-2</v>
      </c>
      <c r="D7" s="73">
        <v>25256.788582000001</v>
      </c>
      <c r="E7" s="73">
        <v>488.23953671999999</v>
      </c>
      <c r="F7" s="73">
        <v>462.46931816</v>
      </c>
      <c r="G7" s="73">
        <v>142.09076059</v>
      </c>
      <c r="H7" s="73">
        <v>106375.40996999999</v>
      </c>
      <c r="I7" s="73">
        <v>360.58793352999999</v>
      </c>
      <c r="J7" s="73">
        <v>922.75044562999994</v>
      </c>
      <c r="K7" s="73">
        <v>0.10631400100000001</v>
      </c>
      <c r="L7" s="73">
        <v>3474.9229049</v>
      </c>
      <c r="M7" s="73">
        <v>333.30971617</v>
      </c>
      <c r="N7" s="53">
        <v>296.57299135</v>
      </c>
      <c r="O7" s="53">
        <v>71.774048300000004</v>
      </c>
      <c r="P7" s="53">
        <v>13.400566626</v>
      </c>
      <c r="Q7" s="90"/>
      <c r="R7" s="90" t="s">
        <v>170</v>
      </c>
      <c r="S7" s="73">
        <v>0</v>
      </c>
      <c r="T7" s="73">
        <v>0</v>
      </c>
      <c r="U7" s="73">
        <v>296.57172892937399</v>
      </c>
      <c r="V7" s="73">
        <v>384.69413919694102</v>
      </c>
      <c r="W7" s="73">
        <v>384.69413919694102</v>
      </c>
      <c r="X7" s="73">
        <v>0.39067770852327399</v>
      </c>
      <c r="Y7" s="73">
        <v>0</v>
      </c>
      <c r="Z7" s="73">
        <v>935.59051525583902</v>
      </c>
      <c r="AA7" s="73">
        <v>71.774052750071306</v>
      </c>
      <c r="AB7" s="73">
        <v>172424.40514767499</v>
      </c>
      <c r="AC7" s="73">
        <v>0.106312922906065</v>
      </c>
      <c r="AD7" s="73">
        <v>19585.1770373773</v>
      </c>
      <c r="AE7" s="73">
        <v>2180.2102179325898</v>
      </c>
      <c r="AF7" s="73">
        <v>29557.451259690501</v>
      </c>
      <c r="AG7" s="73">
        <v>4650.9059018495</v>
      </c>
      <c r="AH7" s="73">
        <v>0</v>
      </c>
      <c r="AI7" s="73">
        <v>0</v>
      </c>
      <c r="AJ7" s="73">
        <v>3513.3847746891201</v>
      </c>
      <c r="AK7" s="73">
        <v>3513.3847746891201</v>
      </c>
      <c r="AL7" s="73">
        <v>0</v>
      </c>
      <c r="AM7" s="73">
        <v>82.549608979231607</v>
      </c>
      <c r="AN7" s="73">
        <v>2.7568330267471102</v>
      </c>
      <c r="AO7" s="73">
        <v>2.5485801391405198</v>
      </c>
      <c r="AP7" s="73">
        <v>0</v>
      </c>
      <c r="AQ7" s="73">
        <v>335.18486693784899</v>
      </c>
      <c r="AR7" s="73">
        <v>13.4005003952518</v>
      </c>
      <c r="AS7" s="73">
        <v>6.78372873301476E-2</v>
      </c>
      <c r="AT7" s="73">
        <v>0</v>
      </c>
      <c r="AU7" s="73">
        <v>135929.918906287</v>
      </c>
      <c r="AV7" s="73">
        <v>22731.041853217699</v>
      </c>
      <c r="AW7" s="73">
        <v>2525.6716794120298</v>
      </c>
      <c r="AX7" s="73">
        <v>25256.713532629801</v>
      </c>
      <c r="AY7" s="73">
        <v>0</v>
      </c>
      <c r="AZ7" s="73">
        <v>332.794855984874</v>
      </c>
      <c r="BA7" s="73">
        <v>1.3141844547694199</v>
      </c>
      <c r="BB7" s="73">
        <v>59188.222823288503</v>
      </c>
      <c r="BC7" s="73">
        <v>1.7730836541874</v>
      </c>
      <c r="BD7" s="73">
        <v>4.6461294378368203</v>
      </c>
      <c r="BE7" s="73">
        <v>11.2295137727585</v>
      </c>
      <c r="BF7" s="73">
        <v>2.6267742435864698</v>
      </c>
      <c r="BG7" s="73">
        <v>16.8238335076087</v>
      </c>
      <c r="BH7" s="73">
        <v>0.61844358380264297</v>
      </c>
      <c r="BI7" s="73">
        <v>488.26548865852101</v>
      </c>
      <c r="BJ7" s="73">
        <v>462.49531138020399</v>
      </c>
      <c r="BK7" s="73">
        <v>25.770177278317</v>
      </c>
      <c r="BL7" s="73">
        <v>0</v>
      </c>
      <c r="BM7" s="73">
        <v>0</v>
      </c>
      <c r="BN7" s="73">
        <v>200.84196155661701</v>
      </c>
      <c r="BO7" s="73">
        <v>0</v>
      </c>
      <c r="BP7" s="73">
        <v>34.334912434112098</v>
      </c>
      <c r="BQ7" s="73">
        <v>7.5027537409458898</v>
      </c>
      <c r="BR7" s="73">
        <v>4.8425781198167899</v>
      </c>
      <c r="BS7" s="73">
        <v>85.812599928790803</v>
      </c>
      <c r="BT7" s="73">
        <v>32616.834018378599</v>
      </c>
      <c r="BU7" s="73">
        <v>4.1043548562928098</v>
      </c>
      <c r="BV7" s="73">
        <v>86.024188089077995</v>
      </c>
      <c r="BW7" s="73">
        <v>0</v>
      </c>
      <c r="BX7" s="73">
        <v>142.090627605766</v>
      </c>
      <c r="BY7" s="73">
        <v>2501.3435774562099</v>
      </c>
      <c r="BZ7" s="73">
        <v>0</v>
      </c>
      <c r="CA7" s="73">
        <v>0</v>
      </c>
      <c r="CB7" s="73">
        <v>837.96031307121598</v>
      </c>
      <c r="CC7" s="73">
        <v>0</v>
      </c>
      <c r="CD7" s="73">
        <v>903.99407869257197</v>
      </c>
      <c r="CE7" s="73">
        <v>106374.572705787</v>
      </c>
      <c r="CF7" s="73">
        <v>468.53249350631501</v>
      </c>
      <c r="CG7" s="90"/>
      <c r="CH7" s="92">
        <f t="shared" si="14"/>
        <v>1.2778422084217889</v>
      </c>
      <c r="CI7" s="66">
        <f t="shared" si="0"/>
        <v>-1.6555668072937041E-6</v>
      </c>
      <c r="CJ7" s="66">
        <f t="shared" si="15"/>
        <v>1.8593075737977329E-6</v>
      </c>
      <c r="CK7" s="66">
        <f t="shared" si="1"/>
        <v>-2.9714533958341609E-6</v>
      </c>
      <c r="CL7" s="66">
        <f t="shared" si="2"/>
        <v>5.3154110982825719E-5</v>
      </c>
      <c r="CM7" s="66">
        <f t="shared" si="3"/>
        <v>5.6205285806643429E-5</v>
      </c>
      <c r="CN7" s="66">
        <f t="shared" si="4"/>
        <v>-9.3591049444517358E-7</v>
      </c>
      <c r="CO7" s="66">
        <f t="shared" si="5"/>
        <v>-7.870843583438173E-6</v>
      </c>
      <c r="CP7" s="66">
        <f t="shared" si="6"/>
        <v>6.6852502331266897E-2</v>
      </c>
      <c r="CQ7" s="66">
        <f t="shared" si="7"/>
        <v>1.3914996938389589E-2</v>
      </c>
      <c r="CR7" s="66">
        <f t="shared" si="8"/>
        <v>-1.0140658096389826E-5</v>
      </c>
      <c r="CS7" s="66">
        <f t="shared" si="9"/>
        <v>1.1068409527844457E-2</v>
      </c>
      <c r="CT7" s="66">
        <f t="shared" si="10"/>
        <v>5.6258509034660068E-3</v>
      </c>
      <c r="CU7" s="66">
        <f t="shared" si="11"/>
        <v>-4.2566945164464925E-6</v>
      </c>
      <c r="CV7" s="66">
        <f t="shared" si="12"/>
        <v>6.2001118887367563E-8</v>
      </c>
      <c r="CW7" s="66">
        <f t="shared" si="13"/>
        <v>-4.9423841579248095E-6</v>
      </c>
    </row>
    <row r="8" spans="1:101" x14ac:dyDescent="0.25">
      <c r="A8" s="90" t="s">
        <v>171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53"/>
      <c r="O8" s="53"/>
      <c r="P8" s="53"/>
      <c r="Q8" s="90"/>
      <c r="R8" s="90"/>
      <c r="T8" s="73"/>
      <c r="U8" s="73"/>
      <c r="V8" s="73"/>
      <c r="W8" s="73"/>
      <c r="X8" s="73"/>
      <c r="Z8" s="73"/>
      <c r="AA8" s="73"/>
      <c r="AB8" s="73"/>
      <c r="AC8" s="73"/>
      <c r="AD8" s="73"/>
      <c r="AE8" s="73"/>
      <c r="AF8" s="73"/>
      <c r="AG8" s="73"/>
      <c r="AH8" s="73"/>
      <c r="AJ8" s="73"/>
      <c r="AK8" s="73"/>
      <c r="AL8" s="73"/>
      <c r="AM8" s="73"/>
      <c r="AN8" s="73"/>
      <c r="AP8" s="73"/>
      <c r="AQ8" s="73"/>
      <c r="AR8" s="73"/>
      <c r="AS8" s="73"/>
      <c r="AT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D8" s="73"/>
      <c r="CE8" s="73"/>
      <c r="CF8" s="73"/>
      <c r="CG8" s="90"/>
      <c r="CH8" s="92" t="e">
        <f t="shared" si="14"/>
        <v>#DIV/0!</v>
      </c>
      <c r="CI8" s="66" t="str">
        <f t="shared" si="0"/>
        <v/>
      </c>
      <c r="CJ8" s="66" t="str">
        <f t="shared" si="15"/>
        <v/>
      </c>
      <c r="CK8" s="66" t="str">
        <f t="shared" si="1"/>
        <v/>
      </c>
      <c r="CL8" s="66" t="str">
        <f t="shared" si="2"/>
        <v/>
      </c>
      <c r="CM8" s="66" t="str">
        <f t="shared" si="3"/>
        <v/>
      </c>
      <c r="CN8" s="66" t="str">
        <f t="shared" si="4"/>
        <v/>
      </c>
      <c r="CO8" s="66" t="str">
        <f t="shared" si="5"/>
        <v/>
      </c>
      <c r="CP8" s="66" t="str">
        <f t="shared" si="6"/>
        <v/>
      </c>
      <c r="CQ8" s="66" t="str">
        <f t="shared" si="7"/>
        <v/>
      </c>
      <c r="CR8" s="66" t="str">
        <f t="shared" si="8"/>
        <v/>
      </c>
      <c r="CS8" s="66" t="str">
        <f t="shared" si="9"/>
        <v/>
      </c>
      <c r="CT8" s="66" t="str">
        <f t="shared" si="10"/>
        <v/>
      </c>
      <c r="CU8" s="66" t="str">
        <f t="shared" si="11"/>
        <v/>
      </c>
      <c r="CV8" s="66" t="str">
        <f t="shared" si="12"/>
        <v/>
      </c>
      <c r="CW8" s="66" t="str">
        <f t="shared" si="13"/>
        <v/>
      </c>
    </row>
    <row r="9" spans="1:101" x14ac:dyDescent="0.25">
      <c r="A9" s="90" t="s">
        <v>172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53"/>
      <c r="O9" s="53"/>
      <c r="P9" s="53"/>
      <c r="Q9" s="90"/>
      <c r="R9" s="90"/>
      <c r="T9" s="73"/>
      <c r="U9" s="73"/>
      <c r="V9" s="73"/>
      <c r="W9" s="73"/>
      <c r="X9" s="73"/>
      <c r="Z9" s="73"/>
      <c r="AA9" s="73"/>
      <c r="AB9" s="73"/>
      <c r="AC9" s="73"/>
      <c r="AD9" s="73"/>
      <c r="AE9" s="73"/>
      <c r="AF9" s="73"/>
      <c r="AG9" s="73"/>
      <c r="AH9" s="73"/>
      <c r="AJ9" s="73"/>
      <c r="AK9" s="73"/>
      <c r="AL9" s="73"/>
      <c r="AM9" s="73"/>
      <c r="AN9" s="73"/>
      <c r="AP9" s="73"/>
      <c r="AQ9" s="73"/>
      <c r="AR9" s="73"/>
      <c r="AS9" s="73"/>
      <c r="AT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D9" s="73"/>
      <c r="CE9" s="73"/>
      <c r="CF9" s="73"/>
      <c r="CG9" s="90"/>
      <c r="CH9" s="92" t="e">
        <f t="shared" si="14"/>
        <v>#DIV/0!</v>
      </c>
      <c r="CI9" s="66" t="str">
        <f t="shared" si="0"/>
        <v/>
      </c>
      <c r="CJ9" s="66" t="str">
        <f t="shared" si="15"/>
        <v/>
      </c>
      <c r="CK9" s="66" t="str">
        <f t="shared" si="1"/>
        <v/>
      </c>
      <c r="CL9" s="66" t="str">
        <f t="shared" si="2"/>
        <v/>
      </c>
      <c r="CM9" s="66" t="str">
        <f t="shared" si="3"/>
        <v/>
      </c>
      <c r="CN9" s="66" t="str">
        <f t="shared" si="4"/>
        <v/>
      </c>
      <c r="CO9" s="66" t="str">
        <f t="shared" si="5"/>
        <v/>
      </c>
      <c r="CP9" s="66" t="str">
        <f t="shared" si="6"/>
        <v/>
      </c>
      <c r="CQ9" s="66" t="str">
        <f t="shared" si="7"/>
        <v/>
      </c>
      <c r="CR9" s="66" t="str">
        <f t="shared" si="8"/>
        <v/>
      </c>
      <c r="CS9" s="66" t="str">
        <f t="shared" si="9"/>
        <v/>
      </c>
      <c r="CT9" s="66" t="str">
        <f t="shared" si="10"/>
        <v/>
      </c>
      <c r="CU9" s="66" t="str">
        <f t="shared" si="11"/>
        <v/>
      </c>
      <c r="CV9" s="66" t="str">
        <f t="shared" si="12"/>
        <v/>
      </c>
      <c r="CW9" s="66" t="str">
        <f t="shared" si="13"/>
        <v/>
      </c>
    </row>
    <row r="10" spans="1:101" x14ac:dyDescent="0.25">
      <c r="A10" s="90" t="s">
        <v>173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53"/>
      <c r="O10" s="53"/>
      <c r="P10" s="53"/>
      <c r="Q10" s="90"/>
      <c r="R10" s="90"/>
      <c r="T10" s="73"/>
      <c r="U10" s="73"/>
      <c r="V10" s="73"/>
      <c r="W10" s="73"/>
      <c r="X10" s="73"/>
      <c r="Z10" s="73"/>
      <c r="AA10" s="73"/>
      <c r="AB10" s="73"/>
      <c r="AC10" s="73"/>
      <c r="AD10" s="73"/>
      <c r="AE10" s="73"/>
      <c r="AF10" s="73"/>
      <c r="AG10" s="73"/>
      <c r="AH10" s="73"/>
      <c r="AJ10" s="73"/>
      <c r="AK10" s="73"/>
      <c r="AL10" s="73"/>
      <c r="AM10" s="73"/>
      <c r="AN10" s="73"/>
      <c r="AP10" s="73"/>
      <c r="AQ10" s="73"/>
      <c r="AR10" s="73"/>
      <c r="AS10" s="73"/>
      <c r="AT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D10" s="73"/>
      <c r="CE10" s="73"/>
      <c r="CF10" s="73"/>
      <c r="CG10" s="90"/>
      <c r="CH10" s="92" t="e">
        <f t="shared" si="14"/>
        <v>#DIV/0!</v>
      </c>
      <c r="CI10" s="66" t="str">
        <f t="shared" si="0"/>
        <v/>
      </c>
      <c r="CJ10" s="66" t="str">
        <f t="shared" si="15"/>
        <v/>
      </c>
      <c r="CK10" s="66" t="str">
        <f t="shared" si="1"/>
        <v/>
      </c>
      <c r="CL10" s="66" t="str">
        <f t="shared" si="2"/>
        <v/>
      </c>
      <c r="CM10" s="66" t="str">
        <f t="shared" si="3"/>
        <v/>
      </c>
      <c r="CN10" s="66" t="str">
        <f t="shared" si="4"/>
        <v/>
      </c>
      <c r="CO10" s="66" t="str">
        <f t="shared" si="5"/>
        <v/>
      </c>
      <c r="CP10" s="66" t="str">
        <f t="shared" si="6"/>
        <v/>
      </c>
      <c r="CQ10" s="66" t="str">
        <f t="shared" si="7"/>
        <v/>
      </c>
      <c r="CR10" s="66" t="str">
        <f t="shared" si="8"/>
        <v/>
      </c>
      <c r="CS10" s="66" t="str">
        <f t="shared" si="9"/>
        <v/>
      </c>
      <c r="CT10" s="66" t="str">
        <f t="shared" si="10"/>
        <v/>
      </c>
      <c r="CU10" s="66" t="str">
        <f t="shared" si="11"/>
        <v/>
      </c>
      <c r="CV10" s="66" t="str">
        <f t="shared" si="12"/>
        <v/>
      </c>
      <c r="CW10" s="66" t="str">
        <f t="shared" si="13"/>
        <v/>
      </c>
    </row>
    <row r="11" spans="1:101" x14ac:dyDescent="0.25">
      <c r="A11" s="90" t="s">
        <v>174</v>
      </c>
      <c r="B11" s="73">
        <v>22.159474231000001</v>
      </c>
      <c r="C11" s="73"/>
      <c r="D11" s="73">
        <v>15.87336092</v>
      </c>
      <c r="E11" s="73">
        <v>0.40249460609999999</v>
      </c>
      <c r="F11" s="73">
        <v>0.39630119990000001</v>
      </c>
      <c r="G11" s="73">
        <v>10.808304226000001</v>
      </c>
      <c r="H11" s="73">
        <v>581.34831329999997</v>
      </c>
      <c r="I11" s="73">
        <v>3.9644151599999997E-2</v>
      </c>
      <c r="J11" s="73">
        <v>5.4540932876000001</v>
      </c>
      <c r="K11" s="73">
        <v>7.1018000000000003E-5</v>
      </c>
      <c r="L11" s="73">
        <v>0.82303649069999996</v>
      </c>
      <c r="M11" s="73">
        <v>1.3142900799999999E-2</v>
      </c>
      <c r="N11" s="53">
        <v>1.1472117699999999E-2</v>
      </c>
      <c r="O11" s="53">
        <v>3.3187622999999999E-3</v>
      </c>
      <c r="P11" s="53">
        <v>1.8693852E-3</v>
      </c>
      <c r="Q11" s="90"/>
      <c r="R11" s="90" t="s">
        <v>174</v>
      </c>
      <c r="S11" s="73">
        <v>0</v>
      </c>
      <c r="T11" s="73">
        <v>0</v>
      </c>
      <c r="U11" s="73">
        <v>1.1472175200966699E-2</v>
      </c>
      <c r="V11" s="73">
        <v>3.9643471251462503E-2</v>
      </c>
      <c r="W11" s="73">
        <v>3.9643471251462503E-2</v>
      </c>
      <c r="X11" s="73">
        <v>4.2513121252350103</v>
      </c>
      <c r="Y11" s="73">
        <v>0</v>
      </c>
      <c r="Z11" s="73">
        <v>5.4540989845948697</v>
      </c>
      <c r="AA11" s="73">
        <v>3.3186183695453498E-3</v>
      </c>
      <c r="AB11" s="73">
        <v>1156.92824977595</v>
      </c>
      <c r="AC11" s="73">
        <v>7.1007260551045196E-5</v>
      </c>
      <c r="AD11" s="73">
        <v>22.159411762760602</v>
      </c>
      <c r="AE11" s="73">
        <v>0.60870045971732201</v>
      </c>
      <c r="AF11" s="73">
        <v>52.264974020238398</v>
      </c>
      <c r="AG11" s="73">
        <v>1.14097927107161</v>
      </c>
      <c r="AH11" s="73">
        <v>1.87709227540547</v>
      </c>
      <c r="AI11" s="73">
        <v>0</v>
      </c>
      <c r="AJ11" s="73">
        <v>0.82303621749433697</v>
      </c>
      <c r="AK11" s="73">
        <v>0.82303621749433697</v>
      </c>
      <c r="AL11" s="73">
        <v>0</v>
      </c>
      <c r="AM11" s="73">
        <v>4.8069905735301899E-2</v>
      </c>
      <c r="AN11" s="73">
        <v>0</v>
      </c>
      <c r="AO11" s="73">
        <v>0</v>
      </c>
      <c r="AP11" s="73">
        <v>0</v>
      </c>
      <c r="AQ11" s="73">
        <v>1.3143576585194799E-2</v>
      </c>
      <c r="AR11" s="73">
        <v>1.8693582760712E-3</v>
      </c>
      <c r="AS11" s="73">
        <v>0</v>
      </c>
      <c r="AT11" s="73">
        <v>0</v>
      </c>
      <c r="AU11" s="73">
        <v>633.61262223251197</v>
      </c>
      <c r="AV11" s="73">
        <v>14.2859212663348</v>
      </c>
      <c r="AW11" s="73">
        <v>1.5873384848735299</v>
      </c>
      <c r="AX11" s="73">
        <v>15.873259751208399</v>
      </c>
      <c r="AY11" s="73">
        <v>0</v>
      </c>
      <c r="AZ11" s="73">
        <v>3.25721488139795</v>
      </c>
      <c r="BA11" s="73">
        <v>7.2502069588892802E-4</v>
      </c>
      <c r="BB11" s="73">
        <v>351.80352041105198</v>
      </c>
      <c r="BC11" s="73">
        <v>9.7816586473541589E-4</v>
      </c>
      <c r="BD11" s="73">
        <v>2.5632013315916701E-3</v>
      </c>
      <c r="BE11" s="73">
        <v>6.1951351708857596E-3</v>
      </c>
      <c r="BF11" s="73">
        <v>1.44915623604887E-3</v>
      </c>
      <c r="BG11" s="73">
        <v>1.7243047118283499E-2</v>
      </c>
      <c r="BH11" s="73">
        <v>3.4118212933414901E-4</v>
      </c>
      <c r="BI11" s="73">
        <v>0.402518850080193</v>
      </c>
      <c r="BJ11" s="73">
        <v>0.39632526178232702</v>
      </c>
      <c r="BK11" s="73">
        <v>6.1935882978664796E-3</v>
      </c>
      <c r="BL11" s="73">
        <v>0</v>
      </c>
      <c r="BM11" s="73">
        <v>0</v>
      </c>
      <c r="BN11" s="73">
        <v>0.20353379299701799</v>
      </c>
      <c r="BO11" s="73">
        <v>0</v>
      </c>
      <c r="BP11" s="73">
        <v>2.0918313353946501E-2</v>
      </c>
      <c r="BQ11" s="73">
        <v>4.1391593776352103E-3</v>
      </c>
      <c r="BR11" s="73">
        <v>3.05979474969273E-3</v>
      </c>
      <c r="BS11" s="73">
        <v>5.2282240116404102E-2</v>
      </c>
      <c r="BT11" s="73">
        <v>92.284229443829005</v>
      </c>
      <c r="BU11" s="73">
        <v>2.2643216102559002E-3</v>
      </c>
      <c r="BV11" s="73">
        <v>8.0632731030605503E-2</v>
      </c>
      <c r="BW11" s="73">
        <v>0</v>
      </c>
      <c r="BX11" s="73">
        <v>10.8082821016661</v>
      </c>
      <c r="BY11" s="73">
        <v>54.067271263018498</v>
      </c>
      <c r="BZ11" s="73">
        <v>0</v>
      </c>
      <c r="CA11" s="73">
        <v>0</v>
      </c>
      <c r="CB11" s="73">
        <v>47.282270982076703</v>
      </c>
      <c r="CC11" s="73">
        <v>0</v>
      </c>
      <c r="CD11" s="73">
        <v>17.904174807255401</v>
      </c>
      <c r="CE11" s="73">
        <v>581.34724736409703</v>
      </c>
      <c r="CF11" s="73">
        <v>55.252112354140799</v>
      </c>
      <c r="CG11" s="90"/>
      <c r="CH11" s="92">
        <f t="shared" si="14"/>
        <v>1.0899038829295105</v>
      </c>
      <c r="CI11" s="66">
        <f t="shared" si="0"/>
        <v>-2.8190307562283395E-6</v>
      </c>
      <c r="CJ11" s="66" t="str">
        <f t="shared" si="15"/>
        <v/>
      </c>
      <c r="CK11" s="66">
        <f t="shared" si="1"/>
        <v>-6.3734953240236115E-6</v>
      </c>
      <c r="CL11" s="66">
        <f t="shared" si="2"/>
        <v>6.0234298362233912E-5</v>
      </c>
      <c r="CM11" s="66">
        <f t="shared" si="3"/>
        <v>6.0716148053754348E-5</v>
      </c>
      <c r="CN11" s="66">
        <f t="shared" si="4"/>
        <v>-2.0469754957209481E-6</v>
      </c>
      <c r="CO11" s="66">
        <f t="shared" si="5"/>
        <v>-1.8335580899727676E-6</v>
      </c>
      <c r="CP11" s="66">
        <f t="shared" si="6"/>
        <v>-1.7161384719693081E-5</v>
      </c>
      <c r="CQ11" s="66">
        <f t="shared" si="7"/>
        <v>1.0445356485894443E-6</v>
      </c>
      <c r="CR11" s="66">
        <f t="shared" si="8"/>
        <v>-1.512215065871669E-4</v>
      </c>
      <c r="CS11" s="66">
        <f t="shared" si="9"/>
        <v>-3.3194842035419328E-7</v>
      </c>
      <c r="CT11" s="66">
        <f t="shared" si="10"/>
        <v>5.1418267936720074E-5</v>
      </c>
      <c r="CU11" s="66">
        <f t="shared" si="11"/>
        <v>5.0122364678931669E-6</v>
      </c>
      <c r="CV11" s="66">
        <f t="shared" si="12"/>
        <v>-4.3368714490384353E-5</v>
      </c>
      <c r="CW11" s="66">
        <f t="shared" si="13"/>
        <v>-1.440255801745917E-5</v>
      </c>
    </row>
    <row r="12" spans="1:101" x14ac:dyDescent="0.25">
      <c r="A12" s="90" t="s">
        <v>175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53"/>
      <c r="O12" s="53"/>
      <c r="P12" s="53"/>
      <c r="Q12" s="90"/>
      <c r="R12" s="90"/>
      <c r="T12" s="73"/>
      <c r="U12" s="73"/>
      <c r="V12" s="73"/>
      <c r="W12" s="73"/>
      <c r="X12" s="73"/>
      <c r="Z12" s="73"/>
      <c r="AA12" s="73"/>
      <c r="AB12" s="73"/>
      <c r="AC12" s="73"/>
      <c r="AD12" s="73"/>
      <c r="AE12" s="73"/>
      <c r="AF12" s="73"/>
      <c r="AG12" s="73"/>
      <c r="AH12" s="73"/>
      <c r="AJ12" s="73"/>
      <c r="AK12" s="73"/>
      <c r="AL12" s="73"/>
      <c r="AM12" s="73"/>
      <c r="AN12" s="73"/>
      <c r="AP12" s="73"/>
      <c r="AQ12" s="73"/>
      <c r="AR12" s="73"/>
      <c r="AS12" s="73"/>
      <c r="AT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D12" s="73"/>
      <c r="CE12" s="73"/>
      <c r="CF12" s="73"/>
      <c r="CG12" s="90"/>
      <c r="CH12" s="92" t="e">
        <f t="shared" si="14"/>
        <v>#DIV/0!</v>
      </c>
      <c r="CI12" s="66" t="str">
        <f t="shared" si="0"/>
        <v/>
      </c>
      <c r="CJ12" s="66" t="str">
        <f t="shared" si="15"/>
        <v/>
      </c>
      <c r="CK12" s="66" t="str">
        <f t="shared" si="1"/>
        <v/>
      </c>
      <c r="CL12" s="66" t="str">
        <f t="shared" si="2"/>
        <v/>
      </c>
      <c r="CM12" s="66" t="str">
        <f t="shared" si="3"/>
        <v/>
      </c>
      <c r="CN12" s="66" t="str">
        <f t="shared" si="4"/>
        <v/>
      </c>
      <c r="CO12" s="66" t="str">
        <f t="shared" si="5"/>
        <v/>
      </c>
      <c r="CP12" s="66" t="str">
        <f t="shared" si="6"/>
        <v/>
      </c>
      <c r="CQ12" s="66" t="str">
        <f t="shared" si="7"/>
        <v/>
      </c>
      <c r="CR12" s="66" t="str">
        <f t="shared" si="8"/>
        <v/>
      </c>
      <c r="CS12" s="66" t="str">
        <f t="shared" si="9"/>
        <v/>
      </c>
      <c r="CT12" s="66" t="str">
        <f t="shared" si="10"/>
        <v/>
      </c>
      <c r="CU12" s="66" t="str">
        <f t="shared" si="11"/>
        <v/>
      </c>
      <c r="CV12" s="66" t="str">
        <f t="shared" si="12"/>
        <v/>
      </c>
      <c r="CW12" s="66" t="str">
        <f t="shared" si="13"/>
        <v/>
      </c>
    </row>
    <row r="13" spans="1:101" x14ac:dyDescent="0.25">
      <c r="A13" s="90" t="s">
        <v>176</v>
      </c>
      <c r="B13" s="73">
        <v>1.4429208471999999</v>
      </c>
      <c r="C13" s="73"/>
      <c r="D13" s="73">
        <v>1.4142136349000001</v>
      </c>
      <c r="E13" s="73">
        <v>5.40200365E-2</v>
      </c>
      <c r="F13" s="73">
        <v>5.26234909E-2</v>
      </c>
      <c r="G13" s="73">
        <v>1.9857141984</v>
      </c>
      <c r="H13" s="73">
        <v>12.066184016999999</v>
      </c>
      <c r="I13" s="73">
        <v>7.8455846999999999E-3</v>
      </c>
      <c r="J13" s="73">
        <v>0.1329499308</v>
      </c>
      <c r="K13" s="73">
        <v>1.6013599999999999E-5</v>
      </c>
      <c r="L13" s="73">
        <v>9.0267363700000006E-2</v>
      </c>
      <c r="M13" s="73">
        <v>6.6827019999999996E-4</v>
      </c>
      <c r="N13" s="53">
        <v>7.7542129999999998E-4</v>
      </c>
      <c r="O13" s="53">
        <v>2.386252E-4</v>
      </c>
      <c r="P13" s="53">
        <v>5.1266989999999998E-4</v>
      </c>
      <c r="Q13" s="90"/>
      <c r="R13" s="90" t="s">
        <v>176</v>
      </c>
      <c r="S13" s="73">
        <v>0</v>
      </c>
      <c r="T13" s="73">
        <v>0</v>
      </c>
      <c r="U13" s="73">
        <v>7.7542721567155004E-4</v>
      </c>
      <c r="V13" s="73">
        <v>7.8455709805983504E-3</v>
      </c>
      <c r="W13" s="73">
        <v>7.8455709805983504E-3</v>
      </c>
      <c r="X13" s="73">
        <v>4.2190024818532002E-4</v>
      </c>
      <c r="Y13" s="73">
        <v>0</v>
      </c>
      <c r="Z13" s="73">
        <v>0.133087206608763</v>
      </c>
      <c r="AA13" s="73">
        <v>2.3861533208957201E-4</v>
      </c>
      <c r="AB13" s="73">
        <v>14.1119549264152</v>
      </c>
      <c r="AC13" s="73">
        <v>1.6015069441403899E-5</v>
      </c>
      <c r="AD13" s="73">
        <v>1.4429235183562299</v>
      </c>
      <c r="AE13" s="73">
        <v>6.9792124465847094E-2</v>
      </c>
      <c r="AF13" s="73">
        <v>2.4828637052993598</v>
      </c>
      <c r="AG13" s="73">
        <v>0.115615133808528</v>
      </c>
      <c r="AH13" s="73">
        <v>1.83386240507063E-4</v>
      </c>
      <c r="AI13" s="73">
        <v>0</v>
      </c>
      <c r="AJ13" s="73">
        <v>9.0267806380925297E-2</v>
      </c>
      <c r="AK13" s="73">
        <v>9.0267806380925297E-2</v>
      </c>
      <c r="AL13" s="73">
        <v>0</v>
      </c>
      <c r="AM13" s="73">
        <v>5.0267916001036196E-3</v>
      </c>
      <c r="AN13" s="73">
        <v>0</v>
      </c>
      <c r="AO13" s="73">
        <v>0</v>
      </c>
      <c r="AP13" s="73">
        <v>0</v>
      </c>
      <c r="AQ13" s="73">
        <v>6.68272210209205E-4</v>
      </c>
      <c r="AR13" s="73">
        <v>5.1268728401230299E-4</v>
      </c>
      <c r="AS13" s="73">
        <v>0</v>
      </c>
      <c r="AT13" s="73">
        <v>0</v>
      </c>
      <c r="AU13" s="73">
        <v>14.5490885541538</v>
      </c>
      <c r="AV13" s="73">
        <v>1.2727945226166599</v>
      </c>
      <c r="AW13" s="73">
        <v>0.141421773067236</v>
      </c>
      <c r="AX13" s="73">
        <v>1.4142162956838999</v>
      </c>
      <c r="AY13" s="73">
        <v>0</v>
      </c>
      <c r="AZ13" s="73">
        <v>6.0424652283161601E-2</v>
      </c>
      <c r="BA13" s="73">
        <v>5.9786702822467101E-5</v>
      </c>
      <c r="BB13" s="73">
        <v>7.6847055546883896</v>
      </c>
      <c r="BC13" s="73">
        <v>8.0664362836686896E-5</v>
      </c>
      <c r="BD13" s="73">
        <v>2.1136736167374901E-4</v>
      </c>
      <c r="BE13" s="73">
        <v>5.1086338508683304E-4</v>
      </c>
      <c r="BF13" s="73">
        <v>1.19496574568583E-4</v>
      </c>
      <c r="BG13" s="73">
        <v>2.54673093139767E-3</v>
      </c>
      <c r="BH13" s="73">
        <v>2.8135407882626001E-5</v>
      </c>
      <c r="BI13" s="73">
        <v>5.4022990261082503E-2</v>
      </c>
      <c r="BJ13" s="73">
        <v>5.2626479295843798E-2</v>
      </c>
      <c r="BK13" s="73">
        <v>1.39651096523862E-3</v>
      </c>
      <c r="BL13" s="73">
        <v>0</v>
      </c>
      <c r="BM13" s="73">
        <v>0</v>
      </c>
      <c r="BN13" s="73">
        <v>2.9884763196040599E-2</v>
      </c>
      <c r="BO13" s="73">
        <v>0</v>
      </c>
      <c r="BP13" s="73">
        <v>2.0041902699008398E-3</v>
      </c>
      <c r="BQ13" s="73">
        <v>3.41324647122693E-4</v>
      </c>
      <c r="BR13" s="73">
        <v>3.0716419473425901E-4</v>
      </c>
      <c r="BS13" s="73">
        <v>5.0093557543389698E-3</v>
      </c>
      <c r="BT13" s="73">
        <v>3.1710713265497299</v>
      </c>
      <c r="BU13" s="73">
        <v>1.8671439673274899E-4</v>
      </c>
      <c r="BV13" s="73">
        <v>1.1335922110705001E-2</v>
      </c>
      <c r="BW13" s="73">
        <v>0</v>
      </c>
      <c r="BX13" s="73">
        <v>1.9857234524821199</v>
      </c>
      <c r="BY13" s="73">
        <v>0.89289698439326404</v>
      </c>
      <c r="BZ13" s="73">
        <v>0</v>
      </c>
      <c r="CA13" s="73">
        <v>0</v>
      </c>
      <c r="CB13" s="73">
        <v>0.175642337740372</v>
      </c>
      <c r="CC13" s="73">
        <v>0</v>
      </c>
      <c r="CD13" s="73">
        <v>0.44279308195810102</v>
      </c>
      <c r="CE13" s="73">
        <v>12.0661829064633</v>
      </c>
      <c r="CF13" s="73">
        <v>8.6948583218417599E-2</v>
      </c>
      <c r="CG13" s="90"/>
      <c r="CH13" s="92">
        <f t="shared" si="14"/>
        <v>1.2057739110154315</v>
      </c>
      <c r="CI13" s="66">
        <f t="shared" si="0"/>
        <v>1.8512146630679304E-6</v>
      </c>
      <c r="CJ13" s="66" t="str">
        <f t="shared" si="15"/>
        <v/>
      </c>
      <c r="CK13" s="66">
        <f t="shared" si="1"/>
        <v>1.8814582423858915E-6</v>
      </c>
      <c r="CL13" s="66">
        <f t="shared" si="2"/>
        <v>5.4678990868555955E-5</v>
      </c>
      <c r="CM13" s="66">
        <f t="shared" si="3"/>
        <v>5.6788247846887327E-5</v>
      </c>
      <c r="CN13" s="66">
        <f t="shared" si="4"/>
        <v>4.6603293300680358E-6</v>
      </c>
      <c r="CO13" s="66">
        <f t="shared" si="5"/>
        <v>-9.2037109452358558E-8</v>
      </c>
      <c r="CP13" s="66">
        <f t="shared" si="6"/>
        <v>-1.7486780366362067E-6</v>
      </c>
      <c r="CQ13" s="66">
        <f t="shared" si="7"/>
        <v>1.0325376473456071E-3</v>
      </c>
      <c r="CR13" s="66">
        <f t="shared" si="8"/>
        <v>9.1762089967300611E-5</v>
      </c>
      <c r="CS13" s="66">
        <f t="shared" si="9"/>
        <v>4.9041082750891246E-6</v>
      </c>
      <c r="CT13" s="66">
        <f t="shared" si="10"/>
        <v>3.0080784764016862E-6</v>
      </c>
      <c r="CU13" s="66">
        <f t="shared" si="11"/>
        <v>7.6289773701800326E-6</v>
      </c>
      <c r="CV13" s="66">
        <f t="shared" si="12"/>
        <v>-4.135317823932372E-5</v>
      </c>
      <c r="CW13" s="66">
        <f t="shared" si="13"/>
        <v>3.3908782830859538E-5</v>
      </c>
    </row>
    <row r="14" spans="1:101" x14ac:dyDescent="0.25">
      <c r="A14" s="90" t="s">
        <v>177</v>
      </c>
      <c r="B14" s="73">
        <v>17232.009646999999</v>
      </c>
      <c r="C14" s="73"/>
      <c r="D14" s="73">
        <v>11537.321910000001</v>
      </c>
      <c r="E14" s="73">
        <v>212.55141946000001</v>
      </c>
      <c r="F14" s="73">
        <v>212.24936786999999</v>
      </c>
      <c r="G14" s="73">
        <v>184.07407119999999</v>
      </c>
      <c r="H14" s="73">
        <v>47636.002492</v>
      </c>
      <c r="I14" s="73">
        <v>15.620925250999999</v>
      </c>
      <c r="J14" s="73">
        <v>66.420317455000003</v>
      </c>
      <c r="K14" s="73">
        <v>3.4634916000000002E-3</v>
      </c>
      <c r="L14" s="73">
        <v>115.09238302999999</v>
      </c>
      <c r="M14" s="73">
        <v>13.398735243999999</v>
      </c>
      <c r="N14" s="53">
        <v>12.591444569</v>
      </c>
      <c r="O14" s="53">
        <v>2.8534708008999998</v>
      </c>
      <c r="P14" s="53">
        <v>0.54118884690000002</v>
      </c>
      <c r="Q14" s="90"/>
      <c r="R14" s="90" t="s">
        <v>177</v>
      </c>
      <c r="S14" s="73">
        <v>0</v>
      </c>
      <c r="T14" s="73">
        <v>0</v>
      </c>
      <c r="U14" s="73">
        <v>12.591459527064099</v>
      </c>
      <c r="V14" s="73">
        <v>15.6209599039856</v>
      </c>
      <c r="W14" s="73">
        <v>15.6209599039856</v>
      </c>
      <c r="X14" s="73">
        <v>0.291592146103126</v>
      </c>
      <c r="Y14" s="73">
        <v>0</v>
      </c>
      <c r="Z14" s="73">
        <v>248.55460994798801</v>
      </c>
      <c r="AA14" s="73">
        <v>2.8534713780190999</v>
      </c>
      <c r="AB14" s="73">
        <v>160507.55773289999</v>
      </c>
      <c r="AC14" s="73">
        <v>3.4634086478469101E-3</v>
      </c>
      <c r="AD14" s="73">
        <v>17232.003634201101</v>
      </c>
      <c r="AE14" s="73">
        <v>14.322684330688899</v>
      </c>
      <c r="AF14" s="73">
        <v>25060.4186710174</v>
      </c>
      <c r="AG14" s="73">
        <v>19.636479673360501</v>
      </c>
      <c r="AH14" s="73">
        <v>0.10783235343177</v>
      </c>
      <c r="AI14" s="73">
        <v>0</v>
      </c>
      <c r="AJ14" s="73">
        <v>115.09187420499801</v>
      </c>
      <c r="AK14" s="73">
        <v>115.09187420499801</v>
      </c>
      <c r="AL14" s="73">
        <v>0</v>
      </c>
      <c r="AM14" s="73">
        <v>2.3602641814770902</v>
      </c>
      <c r="AN14" s="73">
        <v>0</v>
      </c>
      <c r="AO14" s="73">
        <v>0</v>
      </c>
      <c r="AP14" s="73">
        <v>0</v>
      </c>
      <c r="AQ14" s="73">
        <v>14.466465581272001</v>
      </c>
      <c r="AR14" s="73">
        <v>0.54119021612570195</v>
      </c>
      <c r="AS14" s="73">
        <v>0</v>
      </c>
      <c r="AT14" s="73">
        <v>0</v>
      </c>
      <c r="AU14" s="73">
        <v>72695.854895638593</v>
      </c>
      <c r="AV14" s="73">
        <v>10383.578902979199</v>
      </c>
      <c r="AW14" s="73">
        <v>1153.73113539774</v>
      </c>
      <c r="AX14" s="73">
        <v>11537.3100383769</v>
      </c>
      <c r="AY14" s="73">
        <v>0</v>
      </c>
      <c r="AZ14" s="73">
        <v>21.474569910304901</v>
      </c>
      <c r="BA14" s="73">
        <v>0.80688493791233296</v>
      </c>
      <c r="BB14" s="73">
        <v>26136.428698662501</v>
      </c>
      <c r="BC14" s="73">
        <v>1.0886447206468299</v>
      </c>
      <c r="BD14" s="73">
        <v>2.8526488672101</v>
      </c>
      <c r="BE14" s="73">
        <v>6.89473566141415</v>
      </c>
      <c r="BF14" s="73">
        <v>1.6128012485876599</v>
      </c>
      <c r="BG14" s="73">
        <v>6.2857322239675497</v>
      </c>
      <c r="BH14" s="73">
        <v>0.37971474925180598</v>
      </c>
      <c r="BI14" s="73">
        <v>212.564259867987</v>
      </c>
      <c r="BJ14" s="73">
        <v>212.26220714687699</v>
      </c>
      <c r="BK14" s="73">
        <v>0.30205272110980602</v>
      </c>
      <c r="BL14" s="73">
        <v>0</v>
      </c>
      <c r="BM14" s="73">
        <v>0</v>
      </c>
      <c r="BN14" s="73">
        <v>76.214755882537702</v>
      </c>
      <c r="BO14" s="73">
        <v>0</v>
      </c>
      <c r="BP14" s="73">
        <v>20.077292897148801</v>
      </c>
      <c r="BQ14" s="73">
        <v>4.6065717792952903</v>
      </c>
      <c r="BR14" s="73">
        <v>2.77608542848481</v>
      </c>
      <c r="BS14" s="73">
        <v>50.178150333393901</v>
      </c>
      <c r="BT14" s="73">
        <v>20432.446626769499</v>
      </c>
      <c r="BU14" s="73">
        <v>2.52000969074665</v>
      </c>
      <c r="BV14" s="73">
        <v>35.968178726279604</v>
      </c>
      <c r="BW14" s="73">
        <v>0</v>
      </c>
      <c r="BX14" s="73">
        <v>184.07349131531001</v>
      </c>
      <c r="BY14" s="73">
        <v>266.57181097367402</v>
      </c>
      <c r="BZ14" s="73">
        <v>0</v>
      </c>
      <c r="CA14" s="73">
        <v>0</v>
      </c>
      <c r="CB14" s="73">
        <v>231.00122964642199</v>
      </c>
      <c r="CC14" s="73">
        <v>0</v>
      </c>
      <c r="CD14" s="73">
        <v>358.32896498716798</v>
      </c>
      <c r="CE14" s="73">
        <v>47635.8998872335</v>
      </c>
      <c r="CF14" s="73">
        <v>60.328697409058002</v>
      </c>
      <c r="CG14" s="90"/>
      <c r="CH14" s="92">
        <f t="shared" si="14"/>
        <v>1.5260728792303386</v>
      </c>
      <c r="CI14" s="66">
        <f t="shared" si="0"/>
        <v>-3.4893195984263309E-7</v>
      </c>
      <c r="CJ14" s="66" t="str">
        <f t="shared" si="15"/>
        <v/>
      </c>
      <c r="CK14" s="66">
        <f t="shared" si="1"/>
        <v>-1.0289756317363184E-6</v>
      </c>
      <c r="CL14" s="66">
        <f t="shared" si="2"/>
        <v>6.0410831504307661E-5</v>
      </c>
      <c r="CM14" s="66">
        <f t="shared" si="3"/>
        <v>6.0491472864440266E-5</v>
      </c>
      <c r="CN14" s="66">
        <f t="shared" si="4"/>
        <v>-3.1502790490983654E-6</v>
      </c>
      <c r="CO14" s="66">
        <f t="shared" si="5"/>
        <v>-2.153933183567183E-6</v>
      </c>
      <c r="CP14" s="66">
        <f t="shared" si="6"/>
        <v>2.2183695936189972E-6</v>
      </c>
      <c r="CQ14" s="66">
        <f t="shared" si="7"/>
        <v>2.7421472746857107</v>
      </c>
      <c r="CR14" s="66">
        <f t="shared" si="8"/>
        <v>-2.3950441540001558E-5</v>
      </c>
      <c r="CS14" s="66">
        <f t="shared" si="9"/>
        <v>-4.4210136986567453E-6</v>
      </c>
      <c r="CT14" s="66">
        <f t="shared" si="10"/>
        <v>7.968888987116414E-2</v>
      </c>
      <c r="CU14" s="66">
        <f t="shared" si="11"/>
        <v>1.1879545684672984E-6</v>
      </c>
      <c r="CV14" s="66">
        <f t="shared" si="12"/>
        <v>2.0225162278959457E-7</v>
      </c>
      <c r="CW14" s="66">
        <f t="shared" si="13"/>
        <v>2.530033110943684E-6</v>
      </c>
    </row>
    <row r="15" spans="1:101" x14ac:dyDescent="0.25">
      <c r="A15" s="90" t="s">
        <v>178</v>
      </c>
      <c r="B15" s="73">
        <v>3187.6766554999999</v>
      </c>
      <c r="C15" s="73">
        <v>1.7751749999999999E-3</v>
      </c>
      <c r="D15" s="73">
        <v>2204.5442598999998</v>
      </c>
      <c r="E15" s="73">
        <v>46.574499641999999</v>
      </c>
      <c r="F15" s="73">
        <v>46.476974423999998</v>
      </c>
      <c r="G15" s="73">
        <v>42.900865420999999</v>
      </c>
      <c r="H15" s="73">
        <v>10510.180974000001</v>
      </c>
      <c r="I15" s="73">
        <v>3.7074883673999999</v>
      </c>
      <c r="J15" s="73">
        <v>15.550160905</v>
      </c>
      <c r="K15" s="73">
        <v>1.1182782E-3</v>
      </c>
      <c r="L15" s="73">
        <v>26.012729090000001</v>
      </c>
      <c r="M15" s="73">
        <v>2.6458651562000002</v>
      </c>
      <c r="N15" s="53">
        <v>2.7102094712000002</v>
      </c>
      <c r="O15" s="53">
        <v>0.54677530529999996</v>
      </c>
      <c r="P15" s="53">
        <v>0.1173579169</v>
      </c>
      <c r="Q15" s="90"/>
      <c r="R15" s="90" t="s">
        <v>178</v>
      </c>
      <c r="S15" s="73">
        <v>0</v>
      </c>
      <c r="T15" s="73">
        <v>0</v>
      </c>
      <c r="U15" s="73">
        <v>2.7102084166614802</v>
      </c>
      <c r="V15" s="73">
        <v>3.7074759165668798</v>
      </c>
      <c r="W15" s="73">
        <v>3.7074759165668798</v>
      </c>
      <c r="X15" s="73">
        <v>3.7227615719208303E-2</v>
      </c>
      <c r="Y15" s="73">
        <v>0</v>
      </c>
      <c r="Z15" s="73">
        <v>53.311263273307702</v>
      </c>
      <c r="AA15" s="73">
        <v>0.54677318161919897</v>
      </c>
      <c r="AB15" s="73">
        <v>36152.679966850497</v>
      </c>
      <c r="AC15" s="73">
        <v>1.11831234707176E-3</v>
      </c>
      <c r="AD15" s="73">
        <v>3187.6747021011101</v>
      </c>
      <c r="AE15" s="73">
        <v>3.62286670351053</v>
      </c>
      <c r="AF15" s="73">
        <v>5520.09787338564</v>
      </c>
      <c r="AG15" s="73">
        <v>4.4372278263114202</v>
      </c>
      <c r="AH15" s="73">
        <v>9.9970778046236906E-3</v>
      </c>
      <c r="AI15" s="73">
        <v>0</v>
      </c>
      <c r="AJ15" s="73">
        <v>26.012748710270301</v>
      </c>
      <c r="AK15" s="73">
        <v>26.012748710270301</v>
      </c>
      <c r="AL15" s="73">
        <v>0</v>
      </c>
      <c r="AM15" s="73">
        <v>0.70347526004441296</v>
      </c>
      <c r="AN15" s="73">
        <v>0</v>
      </c>
      <c r="AO15" s="73">
        <v>0</v>
      </c>
      <c r="AP15" s="73">
        <v>0</v>
      </c>
      <c r="AQ15" s="73">
        <v>2.7441658889945599</v>
      </c>
      <c r="AR15" s="73">
        <v>0.117357426500247</v>
      </c>
      <c r="AS15" s="73">
        <v>1.77516702767351E-3</v>
      </c>
      <c r="AT15" s="73">
        <v>0</v>
      </c>
      <c r="AU15" s="73">
        <v>16030.1769958718</v>
      </c>
      <c r="AV15" s="73">
        <v>1984.08829229098</v>
      </c>
      <c r="AW15" s="73">
        <v>220.453831239934</v>
      </c>
      <c r="AX15" s="73">
        <v>2204.54212353092</v>
      </c>
      <c r="AY15" s="73">
        <v>0</v>
      </c>
      <c r="AZ15" s="73">
        <v>5.2100389797009399</v>
      </c>
      <c r="BA15" s="73">
        <v>0.177017482817727</v>
      </c>
      <c r="BB15" s="73">
        <v>5756.3167312329797</v>
      </c>
      <c r="BC15" s="73">
        <v>0.238830599436719</v>
      </c>
      <c r="BD15" s="73">
        <v>0.62582295904363405</v>
      </c>
      <c r="BE15" s="73">
        <v>1.5125927135038599</v>
      </c>
      <c r="BF15" s="73">
        <v>0.35382325291974598</v>
      </c>
      <c r="BG15" s="73">
        <v>1.3740711520803299</v>
      </c>
      <c r="BH15" s="73">
        <v>8.3303317625401704E-2</v>
      </c>
      <c r="BI15" s="73">
        <v>46.577280509741598</v>
      </c>
      <c r="BJ15" s="73">
        <v>46.479755076340403</v>
      </c>
      <c r="BK15" s="73">
        <v>9.7525433401125197E-2</v>
      </c>
      <c r="BL15" s="73">
        <v>0</v>
      </c>
      <c r="BM15" s="73">
        <v>0</v>
      </c>
      <c r="BN15" s="73">
        <v>16.663082573014201</v>
      </c>
      <c r="BO15" s="73">
        <v>0</v>
      </c>
      <c r="BP15" s="73">
        <v>4.4034023561897397</v>
      </c>
      <c r="BQ15" s="73">
        <v>1.0106052500867999</v>
      </c>
      <c r="BR15" s="73">
        <v>0.60879004870009901</v>
      </c>
      <c r="BS15" s="73">
        <v>11.005198191217801</v>
      </c>
      <c r="BT15" s="73">
        <v>4522.9641959493802</v>
      </c>
      <c r="BU15" s="73">
        <v>0.55284992443658099</v>
      </c>
      <c r="BV15" s="73">
        <v>7.87036525526766</v>
      </c>
      <c r="BW15" s="73">
        <v>0</v>
      </c>
      <c r="BX15" s="73">
        <v>42.900928789783698</v>
      </c>
      <c r="BY15" s="73">
        <v>56.501181810177499</v>
      </c>
      <c r="BZ15" s="73">
        <v>0</v>
      </c>
      <c r="CA15" s="73">
        <v>0</v>
      </c>
      <c r="CB15" s="73">
        <v>48.822784602273202</v>
      </c>
      <c r="CC15" s="73">
        <v>0</v>
      </c>
      <c r="CD15" s="73">
        <v>76.091954806939</v>
      </c>
      <c r="CE15" s="73">
        <v>10510.158527092</v>
      </c>
      <c r="CF15" s="73">
        <v>12.475036337798</v>
      </c>
      <c r="CG15" s="90"/>
      <c r="CH15" s="92">
        <f t="shared" si="14"/>
        <v>1.5252079171356803</v>
      </c>
      <c r="CI15" s="66">
        <f t="shared" si="0"/>
        <v>-6.1279706221507174E-7</v>
      </c>
      <c r="CJ15" s="66">
        <f t="shared" si="15"/>
        <v>-4.4910087681164801E-6</v>
      </c>
      <c r="CK15" s="66">
        <f t="shared" si="1"/>
        <v>-9.6907515929491205E-7</v>
      </c>
      <c r="CL15" s="66">
        <f t="shared" si="2"/>
        <v>5.9707946687016921E-5</v>
      </c>
      <c r="CM15" s="66">
        <f t="shared" si="3"/>
        <v>5.9828600610657817E-5</v>
      </c>
      <c r="CN15" s="66">
        <f t="shared" si="4"/>
        <v>1.4770980276888124E-6</v>
      </c>
      <c r="CO15" s="66">
        <f t="shared" si="5"/>
        <v>-2.135729922812585E-6</v>
      </c>
      <c r="CP15" s="66">
        <f t="shared" si="6"/>
        <v>-3.3582932395824828E-6</v>
      </c>
      <c r="CQ15" s="66">
        <f t="shared" si="7"/>
        <v>2.4283415843090084</v>
      </c>
      <c r="CR15" s="66">
        <f t="shared" si="8"/>
        <v>3.0535399652820872E-5</v>
      </c>
      <c r="CS15" s="66">
        <f t="shared" si="9"/>
        <v>7.5425651161043751E-7</v>
      </c>
      <c r="CT15" s="66">
        <f t="shared" si="10"/>
        <v>3.7152586013014952E-2</v>
      </c>
      <c r="CU15" s="66">
        <f t="shared" si="11"/>
        <v>-3.8909852956690133E-7</v>
      </c>
      <c r="CV15" s="66">
        <f t="shared" si="12"/>
        <v>-3.8840100867877999E-6</v>
      </c>
      <c r="CW15" s="66">
        <f t="shared" si="13"/>
        <v>-4.1786678389854668E-6</v>
      </c>
    </row>
    <row r="16" spans="1:101" x14ac:dyDescent="0.25">
      <c r="A16" s="90" t="s">
        <v>179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53"/>
      <c r="O16" s="53"/>
      <c r="P16" s="53"/>
      <c r="Q16" s="90"/>
      <c r="R16" s="90"/>
      <c r="T16" s="73"/>
      <c r="U16" s="73"/>
      <c r="V16" s="73"/>
      <c r="W16" s="73"/>
      <c r="X16" s="73"/>
      <c r="Z16" s="73"/>
      <c r="AA16" s="73"/>
      <c r="AB16" s="73"/>
      <c r="AC16" s="73"/>
      <c r="AD16" s="73"/>
      <c r="AE16" s="73"/>
      <c r="AF16" s="73"/>
      <c r="AG16" s="73"/>
      <c r="AH16" s="73"/>
      <c r="AJ16" s="73"/>
      <c r="AK16" s="73"/>
      <c r="AL16" s="73"/>
      <c r="AM16" s="73"/>
      <c r="AN16" s="73"/>
      <c r="AP16" s="73"/>
      <c r="AQ16" s="73"/>
      <c r="AR16" s="73"/>
      <c r="AS16" s="73"/>
      <c r="AT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D16" s="73"/>
      <c r="CE16" s="73"/>
      <c r="CF16" s="73"/>
      <c r="CG16" s="90"/>
      <c r="CH16" s="92" t="e">
        <f t="shared" si="14"/>
        <v>#DIV/0!</v>
      </c>
      <c r="CI16" s="66" t="str">
        <f t="shared" si="0"/>
        <v/>
      </c>
      <c r="CJ16" s="66" t="str">
        <f t="shared" si="15"/>
        <v/>
      </c>
      <c r="CK16" s="66" t="str">
        <f t="shared" si="1"/>
        <v/>
      </c>
      <c r="CL16" s="66" t="str">
        <f t="shared" si="2"/>
        <v/>
      </c>
      <c r="CM16" s="66" t="str">
        <f t="shared" si="3"/>
        <v/>
      </c>
      <c r="CN16" s="66" t="str">
        <f t="shared" si="4"/>
        <v/>
      </c>
      <c r="CO16" s="66" t="str">
        <f t="shared" si="5"/>
        <v/>
      </c>
      <c r="CP16" s="66" t="str">
        <f t="shared" si="6"/>
        <v/>
      </c>
      <c r="CQ16" s="66" t="str">
        <f t="shared" si="7"/>
        <v/>
      </c>
      <c r="CR16" s="66" t="str">
        <f t="shared" si="8"/>
        <v/>
      </c>
      <c r="CS16" s="66" t="str">
        <f t="shared" si="9"/>
        <v/>
      </c>
      <c r="CT16" s="66" t="str">
        <f t="shared" si="10"/>
        <v/>
      </c>
      <c r="CU16" s="66" t="str">
        <f t="shared" si="11"/>
        <v/>
      </c>
      <c r="CV16" s="66" t="str">
        <f t="shared" si="12"/>
        <v/>
      </c>
      <c r="CW16" s="66" t="str">
        <f t="shared" si="13"/>
        <v/>
      </c>
    </row>
    <row r="17" spans="1:101" x14ac:dyDescent="0.25">
      <c r="A17" s="90" t="s">
        <v>180</v>
      </c>
      <c r="B17" s="73">
        <v>39238.051297999998</v>
      </c>
      <c r="C17" s="73">
        <v>1.4281965E-3</v>
      </c>
      <c r="D17" s="73">
        <v>26219.465557</v>
      </c>
      <c r="E17" s="73">
        <v>648.42206888999999</v>
      </c>
      <c r="F17" s="73">
        <v>648.30441702999997</v>
      </c>
      <c r="G17" s="73">
        <v>40.929882288000002</v>
      </c>
      <c r="H17" s="73">
        <v>64911.659697000003</v>
      </c>
      <c r="I17" s="73">
        <v>38.245796583999997</v>
      </c>
      <c r="J17" s="73">
        <v>177.24885381999999</v>
      </c>
      <c r="K17" s="73">
        <v>1.3490596999999999E-3</v>
      </c>
      <c r="L17" s="73">
        <v>276.17246785999998</v>
      </c>
      <c r="M17" s="73">
        <v>33.583982788</v>
      </c>
      <c r="N17" s="53">
        <v>32.873891172999997</v>
      </c>
      <c r="O17" s="53">
        <v>7.0034191226000004</v>
      </c>
      <c r="P17" s="53">
        <v>1.1206570875999999</v>
      </c>
      <c r="Q17" s="90"/>
      <c r="R17" s="90" t="s">
        <v>180</v>
      </c>
      <c r="S17" s="73">
        <v>0</v>
      </c>
      <c r="T17" s="73">
        <v>0</v>
      </c>
      <c r="U17" s="73">
        <v>32.873868275093997</v>
      </c>
      <c r="V17" s="73">
        <v>38.245771925294399</v>
      </c>
      <c r="W17" s="73">
        <v>38.245771925294399</v>
      </c>
      <c r="X17" s="73">
        <v>133.36150513671399</v>
      </c>
      <c r="Y17" s="73">
        <v>0</v>
      </c>
      <c r="Z17" s="73">
        <v>299.92917975155598</v>
      </c>
      <c r="AA17" s="73">
        <v>7.0034254087062404</v>
      </c>
      <c r="AB17" s="73">
        <v>222413.78815705399</v>
      </c>
      <c r="AC17" s="73">
        <v>1.3490483232423301E-3</v>
      </c>
      <c r="AD17" s="73">
        <v>39237.982180154198</v>
      </c>
      <c r="AE17" s="73">
        <v>15.952439944043</v>
      </c>
      <c r="AF17" s="73">
        <v>31030.947473461401</v>
      </c>
      <c r="AG17" s="73">
        <v>19.0955294154911</v>
      </c>
      <c r="AH17" s="73">
        <v>57.013413431835197</v>
      </c>
      <c r="AI17" s="73">
        <v>0</v>
      </c>
      <c r="AJ17" s="73">
        <v>276.17247545449601</v>
      </c>
      <c r="AK17" s="73">
        <v>276.17247545449601</v>
      </c>
      <c r="AL17" s="73">
        <v>0</v>
      </c>
      <c r="AM17" s="73">
        <v>6.0288782736686501</v>
      </c>
      <c r="AN17" s="73">
        <v>4.1738819677973597E-2</v>
      </c>
      <c r="AO17" s="73">
        <v>0</v>
      </c>
      <c r="AP17" s="73">
        <v>0</v>
      </c>
      <c r="AQ17" s="73">
        <v>126.58774878950101</v>
      </c>
      <c r="AR17" s="73">
        <v>1.12066029934103</v>
      </c>
      <c r="AS17" s="73">
        <v>1.42819601856291E-3</v>
      </c>
      <c r="AT17" s="73">
        <v>0</v>
      </c>
      <c r="AU17" s="73">
        <v>95940.736492887299</v>
      </c>
      <c r="AV17" s="73">
        <v>23597.4717696355</v>
      </c>
      <c r="AW17" s="73">
        <v>2621.9401418500001</v>
      </c>
      <c r="AX17" s="73">
        <v>26219.411911485498</v>
      </c>
      <c r="AY17" s="73">
        <v>0</v>
      </c>
      <c r="AZ17" s="73">
        <v>76.681308458349093</v>
      </c>
      <c r="BA17" s="73">
        <v>2.6550891797185701</v>
      </c>
      <c r="BB17" s="73">
        <v>35166.8180902065</v>
      </c>
      <c r="BC17" s="73">
        <v>3.5822196863649598</v>
      </c>
      <c r="BD17" s="73">
        <v>9.3867219024565003</v>
      </c>
      <c r="BE17" s="73">
        <v>22.687394001333701</v>
      </c>
      <c r="BF17" s="73">
        <v>5.3069885704459399</v>
      </c>
      <c r="BG17" s="73">
        <v>17.857221077068001</v>
      </c>
      <c r="BH17" s="73">
        <v>1.2494651987213099</v>
      </c>
      <c r="BI17" s="73">
        <v>648.46140702674995</v>
      </c>
      <c r="BJ17" s="73">
        <v>648.34375532210004</v>
      </c>
      <c r="BK17" s="73">
        <v>0.117651704650098</v>
      </c>
      <c r="BL17" s="73">
        <v>0</v>
      </c>
      <c r="BM17" s="73">
        <v>0</v>
      </c>
      <c r="BN17" s="73">
        <v>217.87011003400599</v>
      </c>
      <c r="BO17" s="73">
        <v>0</v>
      </c>
      <c r="BP17" s="73">
        <v>65.363507765229798</v>
      </c>
      <c r="BQ17" s="73">
        <v>15.158094875433299</v>
      </c>
      <c r="BR17" s="73">
        <v>8.9970297214349806</v>
      </c>
      <c r="BS17" s="73">
        <v>163.35905334964701</v>
      </c>
      <c r="BT17" s="73">
        <v>26253.850168027999</v>
      </c>
      <c r="BU17" s="73">
        <v>8.2921725894167206</v>
      </c>
      <c r="BV17" s="73">
        <v>106.578687370822</v>
      </c>
      <c r="BW17" s="73">
        <v>0</v>
      </c>
      <c r="BX17" s="73">
        <v>40.929971985748303</v>
      </c>
      <c r="BY17" s="73">
        <v>706.60357718973103</v>
      </c>
      <c r="BZ17" s="73">
        <v>0</v>
      </c>
      <c r="CA17" s="73">
        <v>0</v>
      </c>
      <c r="CB17" s="73">
        <v>1020.5169611139499</v>
      </c>
      <c r="CC17" s="73">
        <v>0</v>
      </c>
      <c r="CD17" s="73">
        <v>453.92348523036998</v>
      </c>
      <c r="CE17" s="73">
        <v>64911.517352359202</v>
      </c>
      <c r="CF17" s="73">
        <v>1008.0649978374501</v>
      </c>
      <c r="CG17" s="90"/>
      <c r="CH17" s="92">
        <f t="shared" si="14"/>
        <v>1.4780233216871543</v>
      </c>
      <c r="CI17" s="66">
        <f t="shared" si="0"/>
        <v>-1.7615004699172707E-6</v>
      </c>
      <c r="CJ17" s="66">
        <f t="shared" si="15"/>
        <v>-3.3709443347878818E-7</v>
      </c>
      <c r="CK17" s="66">
        <f t="shared" si="1"/>
        <v>-2.046018611038816E-6</v>
      </c>
      <c r="CL17" s="66">
        <f t="shared" si="2"/>
        <v>6.066748594368844E-5</v>
      </c>
      <c r="CM17" s="66">
        <f t="shared" si="3"/>
        <v>6.0678735277302576E-5</v>
      </c>
      <c r="CN17" s="66">
        <f t="shared" si="4"/>
        <v>2.1914978320672788E-6</v>
      </c>
      <c r="CO17" s="66">
        <f t="shared" si="5"/>
        <v>-2.1928978779032527E-6</v>
      </c>
      <c r="CP17" s="66">
        <f t="shared" si="6"/>
        <v>-6.4474289466436744E-7</v>
      </c>
      <c r="CQ17" s="66">
        <f t="shared" si="7"/>
        <v>0.69213607471978622</v>
      </c>
      <c r="CR17" s="66">
        <f t="shared" si="8"/>
        <v>-8.4331017150922463E-6</v>
      </c>
      <c r="CS17" s="66">
        <f t="shared" si="9"/>
        <v>2.7499106209533718E-8</v>
      </c>
      <c r="CT17" s="66">
        <f t="shared" si="10"/>
        <v>2.7692893540528041</v>
      </c>
      <c r="CU17" s="66">
        <f t="shared" si="11"/>
        <v>-6.9653774417030131E-7</v>
      </c>
      <c r="CV17" s="66">
        <f t="shared" si="12"/>
        <v>8.9757675928576569E-7</v>
      </c>
      <c r="CW17" s="66">
        <f t="shared" si="13"/>
        <v>2.8659445119794464E-6</v>
      </c>
    </row>
    <row r="18" spans="1:101" x14ac:dyDescent="0.25">
      <c r="A18" s="90" t="s">
        <v>181</v>
      </c>
      <c r="B18" s="73">
        <v>16919.391824999999</v>
      </c>
      <c r="C18" s="73">
        <v>1.1343469999999999E-4</v>
      </c>
      <c r="D18" s="73">
        <v>11330.868753000001</v>
      </c>
      <c r="E18" s="73">
        <v>177.89744096999999</v>
      </c>
      <c r="F18" s="73">
        <v>177.86430197999999</v>
      </c>
      <c r="G18" s="73">
        <v>76.571463542999993</v>
      </c>
      <c r="H18" s="73">
        <v>35989.508097999998</v>
      </c>
      <c r="I18" s="73">
        <v>21.440632991000001</v>
      </c>
      <c r="J18" s="73">
        <v>285.08156694000002</v>
      </c>
      <c r="K18" s="73">
        <v>3.7998969999999998E-4</v>
      </c>
      <c r="L18" s="73">
        <v>149.71343368000001</v>
      </c>
      <c r="M18" s="73">
        <v>16.709507745</v>
      </c>
      <c r="N18" s="53">
        <v>17.415623473</v>
      </c>
      <c r="O18" s="53">
        <v>3.3561736094999999</v>
      </c>
      <c r="P18" s="53">
        <v>0.54178317279999999</v>
      </c>
      <c r="Q18" s="90"/>
      <c r="R18" s="90" t="s">
        <v>181</v>
      </c>
      <c r="S18" s="73">
        <v>0</v>
      </c>
      <c r="T18" s="73">
        <v>0</v>
      </c>
      <c r="U18" s="73">
        <v>17.4155987043853</v>
      </c>
      <c r="V18" s="73">
        <v>21.440710764821201</v>
      </c>
      <c r="W18" s="73">
        <v>21.440710764821201</v>
      </c>
      <c r="X18" s="73">
        <v>5.3552904674098301</v>
      </c>
      <c r="Y18" s="73">
        <v>0</v>
      </c>
      <c r="Z18" s="73">
        <v>327.22661189218201</v>
      </c>
      <c r="AA18" s="73">
        <v>3.3561725278149499</v>
      </c>
      <c r="AB18" s="73">
        <v>127052.413508887</v>
      </c>
      <c r="AC18" s="73">
        <v>3.7998330486789202E-4</v>
      </c>
      <c r="AD18" s="73">
        <v>16919.3602536572</v>
      </c>
      <c r="AE18" s="73">
        <v>7.2097114745855198</v>
      </c>
      <c r="AF18" s="73">
        <v>19642.5163144746</v>
      </c>
      <c r="AG18" s="73">
        <v>5.6911464802370304</v>
      </c>
      <c r="AH18" s="73">
        <v>2.3175424799853701</v>
      </c>
      <c r="AI18" s="73">
        <v>0</v>
      </c>
      <c r="AJ18" s="73">
        <v>149.71309793420201</v>
      </c>
      <c r="AK18" s="73">
        <v>149.71309793420201</v>
      </c>
      <c r="AL18" s="73">
        <v>0</v>
      </c>
      <c r="AM18" s="73">
        <v>2.8443017995092599</v>
      </c>
      <c r="AN18" s="73">
        <v>1.50651395151837E-5</v>
      </c>
      <c r="AO18" s="73">
        <v>0</v>
      </c>
      <c r="AP18" s="73">
        <v>0</v>
      </c>
      <c r="AQ18" s="73">
        <v>20.341862133546901</v>
      </c>
      <c r="AR18" s="73">
        <v>0.541785891041068</v>
      </c>
      <c r="AS18" s="73">
        <v>1.1344252715818701E-4</v>
      </c>
      <c r="AT18" s="73">
        <v>0</v>
      </c>
      <c r="AU18" s="73">
        <v>55631.441485864503</v>
      </c>
      <c r="AV18" s="73">
        <v>10197.7637956093</v>
      </c>
      <c r="AW18" s="73">
        <v>1133.0852034022801</v>
      </c>
      <c r="AX18" s="73">
        <v>11330.8489990116</v>
      </c>
      <c r="AY18" s="73">
        <v>0</v>
      </c>
      <c r="AZ18" s="73">
        <v>14.447861805743599</v>
      </c>
      <c r="BA18" s="73">
        <v>1.0605067831809301</v>
      </c>
      <c r="BB18" s="73">
        <v>19333.989613680002</v>
      </c>
      <c r="BC18" s="73">
        <v>1.4308214572551301</v>
      </c>
      <c r="BD18" s="73">
        <v>3.7492778762876302</v>
      </c>
      <c r="BE18" s="73">
        <v>9.0618901325529002</v>
      </c>
      <c r="BF18" s="73">
        <v>2.11973639720674</v>
      </c>
      <c r="BG18" s="73">
        <v>2.5594591392384101</v>
      </c>
      <c r="BH18" s="73">
        <v>0.49906653416888402</v>
      </c>
      <c r="BI18" s="73">
        <v>177.90903896112599</v>
      </c>
      <c r="BJ18" s="73">
        <v>177.87589988362899</v>
      </c>
      <c r="BK18" s="73">
        <v>3.3139077497974498E-2</v>
      </c>
      <c r="BL18" s="73">
        <v>0</v>
      </c>
      <c r="BM18" s="73">
        <v>0</v>
      </c>
      <c r="BN18" s="73">
        <v>33.758392397250802</v>
      </c>
      <c r="BO18" s="73">
        <v>0</v>
      </c>
      <c r="BP18" s="73">
        <v>24.972556689319099</v>
      </c>
      <c r="BQ18" s="73">
        <v>6.0545024267376597</v>
      </c>
      <c r="BR18" s="73">
        <v>3.3706602874826999</v>
      </c>
      <c r="BS18" s="73">
        <v>62.411610293380001</v>
      </c>
      <c r="BT18" s="73">
        <v>15637.242350865799</v>
      </c>
      <c r="BU18" s="73">
        <v>3.3121017117787299</v>
      </c>
      <c r="BV18" s="73">
        <v>23.515317757789099</v>
      </c>
      <c r="BW18" s="73">
        <v>0</v>
      </c>
      <c r="BX18" s="73">
        <v>76.571863084332193</v>
      </c>
      <c r="BY18" s="73">
        <v>63.545080490347601</v>
      </c>
      <c r="BZ18" s="73">
        <v>0</v>
      </c>
      <c r="CA18" s="73">
        <v>0</v>
      </c>
      <c r="CB18" s="73">
        <v>198.715114988789</v>
      </c>
      <c r="CC18" s="73">
        <v>0</v>
      </c>
      <c r="CD18" s="73">
        <v>198.952220623523</v>
      </c>
      <c r="CE18" s="73">
        <v>35989.355954000501</v>
      </c>
      <c r="CF18" s="73">
        <v>94.820744219879501</v>
      </c>
      <c r="CG18" s="90"/>
      <c r="CH18" s="92">
        <f t="shared" si="14"/>
        <v>1.5457748551257593</v>
      </c>
      <c r="CI18" s="66">
        <f t="shared" si="0"/>
        <v>-1.8659856764087706E-6</v>
      </c>
      <c r="CJ18" s="66">
        <f t="shared" si="15"/>
        <v>6.9001444769651229E-5</v>
      </c>
      <c r="CK18" s="66">
        <f t="shared" si="1"/>
        <v>-1.7433780967504996E-6</v>
      </c>
      <c r="CL18" s="66">
        <f t="shared" si="2"/>
        <v>6.5194817096618176E-5</v>
      </c>
      <c r="CM18" s="66">
        <f t="shared" si="3"/>
        <v>6.520647201201644E-5</v>
      </c>
      <c r="CN18" s="66">
        <f t="shared" si="4"/>
        <v>5.2178881493605757E-6</v>
      </c>
      <c r="CO18" s="66">
        <f t="shared" si="5"/>
        <v>-4.2274542648193052E-6</v>
      </c>
      <c r="CP18" s="66">
        <f t="shared" si="6"/>
        <v>3.6274032223189369E-6</v>
      </c>
      <c r="CQ18" s="66">
        <f t="shared" si="7"/>
        <v>0.14783504035198491</v>
      </c>
      <c r="CR18" s="66">
        <f t="shared" si="8"/>
        <v>-1.6829751195768032E-5</v>
      </c>
      <c r="CS18" s="66">
        <f t="shared" si="9"/>
        <v>-2.2425896577521691E-6</v>
      </c>
      <c r="CT18" s="66">
        <f t="shared" si="10"/>
        <v>0.21738248929767623</v>
      </c>
      <c r="CU18" s="66">
        <f t="shared" si="11"/>
        <v>-1.422206603109911E-6</v>
      </c>
      <c r="CV18" s="66">
        <f t="shared" si="12"/>
        <v>-3.2229710850274731E-7</v>
      </c>
      <c r="CW18" s="66">
        <f t="shared" si="13"/>
        <v>5.0172120591404811E-6</v>
      </c>
    </row>
    <row r="19" spans="1:101" x14ac:dyDescent="0.25">
      <c r="A19" s="90" t="s">
        <v>182</v>
      </c>
      <c r="B19" s="73">
        <v>25526.988956000001</v>
      </c>
      <c r="C19" s="73">
        <v>5.0611355599999998E-2</v>
      </c>
      <c r="D19" s="73">
        <v>16487.086920000002</v>
      </c>
      <c r="E19" s="73">
        <v>483.97775025999999</v>
      </c>
      <c r="F19" s="73">
        <v>481.89656557000001</v>
      </c>
      <c r="G19" s="73">
        <v>417.37823485000001</v>
      </c>
      <c r="H19" s="73">
        <v>58969.659782000002</v>
      </c>
      <c r="I19" s="73">
        <v>57.127388613000001</v>
      </c>
      <c r="J19" s="73">
        <v>2693.9514678999999</v>
      </c>
      <c r="K19" s="73">
        <v>2.3863886500000001E-2</v>
      </c>
      <c r="L19" s="73">
        <v>383.09221939000003</v>
      </c>
      <c r="M19" s="73">
        <v>35.994884106999997</v>
      </c>
      <c r="N19" s="53">
        <v>37.403488635999999</v>
      </c>
      <c r="O19" s="53">
        <v>7.4512251823</v>
      </c>
      <c r="P19" s="53">
        <v>1.8958921231999999</v>
      </c>
      <c r="Q19" s="90"/>
      <c r="R19" s="90" t="s">
        <v>182</v>
      </c>
      <c r="S19" s="73">
        <v>0</v>
      </c>
      <c r="T19" s="73">
        <v>0</v>
      </c>
      <c r="U19" s="73">
        <v>37.403449771099702</v>
      </c>
      <c r="V19" s="73">
        <v>57.127329857449404</v>
      </c>
      <c r="W19" s="73">
        <v>57.127329857449404</v>
      </c>
      <c r="X19" s="73">
        <v>90.641978959279299</v>
      </c>
      <c r="Y19" s="73">
        <v>0</v>
      </c>
      <c r="Z19" s="73">
        <v>2695.79106648072</v>
      </c>
      <c r="AA19" s="73">
        <v>7.4512207273622302</v>
      </c>
      <c r="AB19" s="73">
        <v>168436.86544565001</v>
      </c>
      <c r="AC19" s="73">
        <v>2.38639705853382E-2</v>
      </c>
      <c r="AD19" s="73">
        <v>25526.955615579998</v>
      </c>
      <c r="AE19" s="73">
        <v>68.863320954794105</v>
      </c>
      <c r="AF19" s="73">
        <v>23755.034832446901</v>
      </c>
      <c r="AG19" s="73">
        <v>75.220578500156606</v>
      </c>
      <c r="AH19" s="73">
        <v>39.923641457703397</v>
      </c>
      <c r="AI19" s="73">
        <v>0</v>
      </c>
      <c r="AJ19" s="73">
        <v>383.09097758354397</v>
      </c>
      <c r="AK19" s="73">
        <v>383.09097758354397</v>
      </c>
      <c r="AL19" s="73">
        <v>0</v>
      </c>
      <c r="AM19" s="73">
        <v>14.0065863969796</v>
      </c>
      <c r="AN19" s="73">
        <v>3.9001899702155396E-6</v>
      </c>
      <c r="AO19" s="73">
        <v>0</v>
      </c>
      <c r="AP19" s="73">
        <v>0</v>
      </c>
      <c r="AQ19" s="73">
        <v>35.994963570641502</v>
      </c>
      <c r="AR19" s="73">
        <v>1.8958908881018</v>
      </c>
      <c r="AS19" s="73">
        <v>5.0611258121551803E-2</v>
      </c>
      <c r="AT19" s="73">
        <v>0</v>
      </c>
      <c r="AU19" s="73">
        <v>82721.758839046102</v>
      </c>
      <c r="AV19" s="73">
        <v>14838.3445614092</v>
      </c>
      <c r="AW19" s="73">
        <v>1648.70505767092</v>
      </c>
      <c r="AX19" s="73">
        <v>16487.049619080099</v>
      </c>
      <c r="AY19" s="73">
        <v>0</v>
      </c>
      <c r="AZ19" s="73">
        <v>126.13762441033499</v>
      </c>
      <c r="BA19" s="73">
        <v>2.8044070580311602</v>
      </c>
      <c r="BB19" s="73">
        <v>31582.814568395599</v>
      </c>
      <c r="BC19" s="73">
        <v>3.7836701934445598</v>
      </c>
      <c r="BD19" s="73">
        <v>9.91460215512822</v>
      </c>
      <c r="BE19" s="73">
        <v>23.963213069219599</v>
      </c>
      <c r="BF19" s="73">
        <v>5.6054346417764798</v>
      </c>
      <c r="BG19" s="73">
        <v>7.4197972984562197</v>
      </c>
      <c r="BH19" s="73">
        <v>1.3197291830332201</v>
      </c>
      <c r="BI19" s="73">
        <v>484.00916920130902</v>
      </c>
      <c r="BJ19" s="73">
        <v>481.92798644773598</v>
      </c>
      <c r="BK19" s="73">
        <v>2.0811827535728602</v>
      </c>
      <c r="BL19" s="73">
        <v>0</v>
      </c>
      <c r="BM19" s="73">
        <v>0</v>
      </c>
      <c r="BN19" s="73">
        <v>96.859733516316894</v>
      </c>
      <c r="BO19" s="73">
        <v>0</v>
      </c>
      <c r="BP19" s="73">
        <v>66.199140111774298</v>
      </c>
      <c r="BQ19" s="73">
        <v>16.010519081774898</v>
      </c>
      <c r="BR19" s="73">
        <v>8.94510537982881</v>
      </c>
      <c r="BS19" s="73">
        <v>165.445386642415</v>
      </c>
      <c r="BT19" s="73">
        <v>20640.306576913899</v>
      </c>
      <c r="BU19" s="73">
        <v>8.7584961614224195</v>
      </c>
      <c r="BV19" s="73">
        <v>64.898751955113696</v>
      </c>
      <c r="BW19" s="73">
        <v>0</v>
      </c>
      <c r="BX19" s="73">
        <v>417.37727971075299</v>
      </c>
      <c r="BY19" s="73">
        <v>1460.93176327628</v>
      </c>
      <c r="BZ19" s="73">
        <v>0</v>
      </c>
      <c r="CA19" s="73">
        <v>0</v>
      </c>
      <c r="CB19" s="73">
        <v>1227.55307698665</v>
      </c>
      <c r="CC19" s="73">
        <v>0</v>
      </c>
      <c r="CD19" s="73">
        <v>731.30164309379995</v>
      </c>
      <c r="CE19" s="73">
        <v>58969.427372035403</v>
      </c>
      <c r="CF19" s="73">
        <v>1235.022103751</v>
      </c>
      <c r="CG19" s="90"/>
      <c r="CH19" s="92">
        <f t="shared" si="14"/>
        <v>1.402790607362665</v>
      </c>
      <c r="CI19" s="66">
        <f t="shared" si="0"/>
        <v>-1.3060851031139977E-6</v>
      </c>
      <c r="CJ19" s="66">
        <f t="shared" si="15"/>
        <v>-1.9260193100862701E-6</v>
      </c>
      <c r="CK19" s="66">
        <f t="shared" si="1"/>
        <v>-2.2624324165883872E-6</v>
      </c>
      <c r="CL19" s="66">
        <f t="shared" si="2"/>
        <v>6.4918152316193964E-5</v>
      </c>
      <c r="CM19" s="66">
        <f t="shared" si="3"/>
        <v>6.5202535110003715E-5</v>
      </c>
      <c r="CN19" s="66">
        <f t="shared" si="4"/>
        <v>-2.28842610197197E-6</v>
      </c>
      <c r="CO19" s="66">
        <f t="shared" si="5"/>
        <v>-3.9411786579494016E-6</v>
      </c>
      <c r="CP19" s="66">
        <f t="shared" si="6"/>
        <v>-1.0285005498035473E-6</v>
      </c>
      <c r="CQ19" s="66">
        <f t="shared" si="7"/>
        <v>6.8286255437041438E-4</v>
      </c>
      <c r="CR19" s="66">
        <f t="shared" si="8"/>
        <v>3.5235391435172297E-6</v>
      </c>
      <c r="CS19" s="66">
        <f t="shared" si="9"/>
        <v>-3.241534004600744E-6</v>
      </c>
      <c r="CT19" s="66">
        <f t="shared" si="10"/>
        <v>2.2076370983418497E-6</v>
      </c>
      <c r="CU19" s="66">
        <f t="shared" si="11"/>
        <v>-1.0390715335503593E-6</v>
      </c>
      <c r="CV19" s="66">
        <f t="shared" si="12"/>
        <v>-5.9787990039219411E-7</v>
      </c>
      <c r="CW19" s="66">
        <f t="shared" si="13"/>
        <v>-6.5146016739171288E-7</v>
      </c>
    </row>
    <row r="20" spans="1:101" x14ac:dyDescent="0.25">
      <c r="A20" s="90" t="s">
        <v>183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53"/>
      <c r="O20" s="53"/>
      <c r="P20" s="53"/>
      <c r="Q20" s="90"/>
      <c r="R20" s="90"/>
      <c r="T20" s="73"/>
      <c r="U20" s="73"/>
      <c r="V20" s="73"/>
      <c r="W20" s="73"/>
      <c r="X20" s="73"/>
      <c r="Z20" s="73"/>
      <c r="AA20" s="73"/>
      <c r="AB20" s="73"/>
      <c r="AC20" s="73"/>
      <c r="AD20" s="73"/>
      <c r="AE20" s="73"/>
      <c r="AF20" s="73"/>
      <c r="AG20" s="73"/>
      <c r="AH20" s="73"/>
      <c r="AJ20" s="73"/>
      <c r="AK20" s="73"/>
      <c r="AL20" s="73"/>
      <c r="AM20" s="73"/>
      <c r="AN20" s="73"/>
      <c r="AP20" s="73"/>
      <c r="AQ20" s="73"/>
      <c r="AR20" s="73"/>
      <c r="AS20" s="73"/>
      <c r="AT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D20" s="73"/>
      <c r="CE20" s="73"/>
      <c r="CF20" s="73"/>
      <c r="CG20" s="90"/>
      <c r="CH20" s="92" t="e">
        <f t="shared" si="14"/>
        <v>#DIV/0!</v>
      </c>
      <c r="CI20" s="66" t="str">
        <f t="shared" si="0"/>
        <v/>
      </c>
      <c r="CJ20" s="66" t="str">
        <f t="shared" si="15"/>
        <v/>
      </c>
      <c r="CK20" s="66" t="str">
        <f t="shared" si="1"/>
        <v/>
      </c>
      <c r="CL20" s="66" t="str">
        <f t="shared" si="2"/>
        <v/>
      </c>
      <c r="CM20" s="66" t="str">
        <f t="shared" si="3"/>
        <v/>
      </c>
      <c r="CN20" s="66" t="str">
        <f t="shared" si="4"/>
        <v/>
      </c>
      <c r="CO20" s="66" t="str">
        <f t="shared" si="5"/>
        <v/>
      </c>
      <c r="CP20" s="66" t="str">
        <f t="shared" si="6"/>
        <v/>
      </c>
      <c r="CQ20" s="66" t="str">
        <f t="shared" si="7"/>
        <v/>
      </c>
      <c r="CR20" s="66" t="str">
        <f t="shared" si="8"/>
        <v/>
      </c>
      <c r="CS20" s="66" t="str">
        <f t="shared" si="9"/>
        <v/>
      </c>
      <c r="CT20" s="66" t="str">
        <f t="shared" si="10"/>
        <v/>
      </c>
      <c r="CU20" s="66" t="str">
        <f t="shared" si="11"/>
        <v/>
      </c>
      <c r="CV20" s="66" t="str">
        <f t="shared" si="12"/>
        <v/>
      </c>
      <c r="CW20" s="66" t="str">
        <f t="shared" si="13"/>
        <v/>
      </c>
    </row>
    <row r="21" spans="1:101" x14ac:dyDescent="0.25">
      <c r="A21" s="90" t="s">
        <v>184</v>
      </c>
      <c r="B21" s="73">
        <v>0.47854876750000003</v>
      </c>
      <c r="C21" s="73"/>
      <c r="D21" s="73">
        <v>0.33248735550000003</v>
      </c>
      <c r="E21" s="73">
        <v>7.1427527999999999E-3</v>
      </c>
      <c r="F21" s="73">
        <v>7.1427527999999999E-3</v>
      </c>
      <c r="G21" s="73">
        <v>1.2540190000000001E-4</v>
      </c>
      <c r="H21" s="73">
        <v>1.0281011288999999</v>
      </c>
      <c r="I21" s="73">
        <v>7.5321470000000001E-4</v>
      </c>
      <c r="J21" s="73">
        <v>1.35649316E-2</v>
      </c>
      <c r="K21" s="73"/>
      <c r="L21" s="73">
        <v>5.1147609000000002E-3</v>
      </c>
      <c r="M21" s="73">
        <v>5.0931809999999996E-4</v>
      </c>
      <c r="N21" s="53">
        <v>5.8469770000000004E-4</v>
      </c>
      <c r="O21" s="53">
        <v>9.7648100000000004E-5</v>
      </c>
      <c r="P21" s="53">
        <v>1.6219199999999999E-5</v>
      </c>
      <c r="Q21" s="90"/>
      <c r="R21" s="90" t="s">
        <v>184</v>
      </c>
      <c r="S21" s="73">
        <v>0</v>
      </c>
      <c r="T21" s="73">
        <v>0</v>
      </c>
      <c r="U21" s="73">
        <v>5.8466979573074899E-4</v>
      </c>
      <c r="V21" s="73">
        <v>7.5328180856165401E-4</v>
      </c>
      <c r="W21" s="73">
        <v>7.5328180856165401E-4</v>
      </c>
      <c r="X21" s="73">
        <v>4.4134045701813703E-6</v>
      </c>
      <c r="Y21" s="73">
        <v>0</v>
      </c>
      <c r="Z21" s="73">
        <v>1.36616542413069E-2</v>
      </c>
      <c r="AA21" s="73">
        <v>9.7650229062428695E-5</v>
      </c>
      <c r="AB21" s="73">
        <v>3.6510574150807402</v>
      </c>
      <c r="AC21" s="73">
        <v>0</v>
      </c>
      <c r="AD21" s="73">
        <v>0.47855220269294202</v>
      </c>
      <c r="AE21" s="73">
        <v>2.2968928140346001E-4</v>
      </c>
      <c r="AF21" s="73">
        <v>0.58895810244878699</v>
      </c>
      <c r="AG21" s="73">
        <v>1.16700613105376E-4</v>
      </c>
      <c r="AH21" s="73">
        <v>0</v>
      </c>
      <c r="AI21" s="73">
        <v>0</v>
      </c>
      <c r="AJ21" s="73">
        <v>5.1149964626839902E-3</v>
      </c>
      <c r="AK21" s="73">
        <v>5.1149964626839902E-3</v>
      </c>
      <c r="AL21" s="73">
        <v>0</v>
      </c>
      <c r="AM21" s="73">
        <v>1.13780492402321E-4</v>
      </c>
      <c r="AN21" s="73">
        <v>0</v>
      </c>
      <c r="AO21" s="73">
        <v>0</v>
      </c>
      <c r="AP21" s="73">
        <v>0</v>
      </c>
      <c r="AQ21" s="73">
        <v>5.0935860745051904E-4</v>
      </c>
      <c r="AR21" s="73">
        <v>1.6218315030837001E-5</v>
      </c>
      <c r="AS21" s="73">
        <v>0</v>
      </c>
      <c r="AT21" s="73">
        <v>0</v>
      </c>
      <c r="AU21" s="73">
        <v>1.6170588138031401</v>
      </c>
      <c r="AV21" s="73">
        <v>0.299234136366891</v>
      </c>
      <c r="AW21" s="73">
        <v>3.3249265585299601E-2</v>
      </c>
      <c r="AX21" s="73">
        <v>0.332483401952191</v>
      </c>
      <c r="AY21" s="73">
        <v>0</v>
      </c>
      <c r="AZ21" s="73">
        <v>4.3976327044648701E-4</v>
      </c>
      <c r="BA21" s="73">
        <v>5.7173013222220102E-5</v>
      </c>
      <c r="BB21" s="73">
        <v>0.54949154003869205</v>
      </c>
      <c r="BC21" s="73">
        <v>7.7129251475718301E-5</v>
      </c>
      <c r="BD21" s="73">
        <v>2.0213738101930499E-4</v>
      </c>
      <c r="BE21" s="73">
        <v>4.8856572804885097E-4</v>
      </c>
      <c r="BF21" s="73">
        <v>1.1426555774180601E-4</v>
      </c>
      <c r="BG21" s="73">
        <v>0</v>
      </c>
      <c r="BH21" s="73">
        <v>2.6908734161168901E-5</v>
      </c>
      <c r="BI21" s="73">
        <v>7.1431584516939402E-3</v>
      </c>
      <c r="BJ21" s="73">
        <v>7.1431584516939402E-3</v>
      </c>
      <c r="BK21" s="73">
        <v>0</v>
      </c>
      <c r="BL21" s="73">
        <v>0</v>
      </c>
      <c r="BM21" s="73">
        <v>0</v>
      </c>
      <c r="BN21" s="73">
        <v>2.12839718469771E-4</v>
      </c>
      <c r="BO21" s="73">
        <v>0</v>
      </c>
      <c r="BP21" s="73">
        <v>1.31212266516752E-3</v>
      </c>
      <c r="BQ21" s="73">
        <v>3.2642129223917798E-4</v>
      </c>
      <c r="BR21" s="73">
        <v>1.7497919387996801E-4</v>
      </c>
      <c r="BS21" s="73">
        <v>3.2792203354332101E-3</v>
      </c>
      <c r="BT21" s="73">
        <v>0.44751763858529597</v>
      </c>
      <c r="BU21" s="73">
        <v>1.7856005114723E-4</v>
      </c>
      <c r="BV21" s="73">
        <v>6.9283552968798601E-4</v>
      </c>
      <c r="BW21" s="73">
        <v>0</v>
      </c>
      <c r="BX21" s="73">
        <v>1.25402426186499E-4</v>
      </c>
      <c r="BY21" s="73">
        <v>2.1351712702260201E-5</v>
      </c>
      <c r="BZ21" s="73">
        <v>0</v>
      </c>
      <c r="CA21" s="73">
        <v>0</v>
      </c>
      <c r="CB21" s="73">
        <v>4.7302757563231499E-3</v>
      </c>
      <c r="CC21" s="73">
        <v>0</v>
      </c>
      <c r="CD21" s="73">
        <v>5.8452964500074296E-3</v>
      </c>
      <c r="CE21" s="73">
        <v>1.02810837921703</v>
      </c>
      <c r="CF21" s="73">
        <v>9.04699444435264E-4</v>
      </c>
      <c r="CG21" s="90"/>
      <c r="CH21" s="92">
        <f t="shared" si="14"/>
        <v>1.5728485892067463</v>
      </c>
      <c r="CI21" s="66">
        <f t="shared" si="0"/>
        <v>7.1783550084930342E-6</v>
      </c>
      <c r="CJ21" s="66" t="str">
        <f t="shared" si="15"/>
        <v/>
      </c>
      <c r="CK21" s="66">
        <f t="shared" si="1"/>
        <v>-1.1890821541396486E-5</v>
      </c>
      <c r="CL21" s="66">
        <f t="shared" si="2"/>
        <v>5.6792066770157404E-5</v>
      </c>
      <c r="CM21" s="66">
        <f t="shared" si="3"/>
        <v>5.6792066770157404E-5</v>
      </c>
      <c r="CN21" s="66">
        <f t="shared" si="4"/>
        <v>4.1960010095133476E-6</v>
      </c>
      <c r="CO21" s="66">
        <f t="shared" si="5"/>
        <v>7.0521438273688232E-6</v>
      </c>
      <c r="CP21" s="66">
        <f t="shared" si="6"/>
        <v>8.9096192166715228E-5</v>
      </c>
      <c r="CQ21" s="66">
        <f t="shared" si="7"/>
        <v>7.1303449334680332E-3</v>
      </c>
      <c r="CR21" s="66" t="str">
        <f t="shared" si="8"/>
        <v/>
      </c>
      <c r="CS21" s="66">
        <f t="shared" si="9"/>
        <v>4.6055463509549209E-5</v>
      </c>
      <c r="CT21" s="66">
        <f t="shared" si="10"/>
        <v>7.9532713483153726E-5</v>
      </c>
      <c r="CU21" s="66">
        <f t="shared" si="11"/>
        <v>-4.7724267174387512E-5</v>
      </c>
      <c r="CV21" s="66">
        <f t="shared" si="12"/>
        <v>2.1803418895915796E-5</v>
      </c>
      <c r="CW21" s="66">
        <f t="shared" si="13"/>
        <v>-5.4563058782022136E-5</v>
      </c>
    </row>
    <row r="22" spans="1:101" x14ac:dyDescent="0.25">
      <c r="A22" s="90" t="s">
        <v>185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53"/>
      <c r="O22" s="53"/>
      <c r="P22" s="53"/>
      <c r="Q22" s="90"/>
      <c r="R22" s="90"/>
      <c r="T22" s="73"/>
      <c r="U22" s="73"/>
      <c r="V22" s="73"/>
      <c r="W22" s="73"/>
      <c r="X22" s="73"/>
      <c r="Z22" s="73"/>
      <c r="AA22" s="73"/>
      <c r="AB22" s="73"/>
      <c r="AC22" s="73"/>
      <c r="AD22" s="73"/>
      <c r="AE22" s="73"/>
      <c r="AF22" s="73"/>
      <c r="AG22" s="73"/>
      <c r="AH22" s="73"/>
      <c r="AJ22" s="73"/>
      <c r="AK22" s="73"/>
      <c r="AL22" s="73"/>
      <c r="AM22" s="73"/>
      <c r="AN22" s="73"/>
      <c r="AP22" s="73"/>
      <c r="AQ22" s="73"/>
      <c r="AR22" s="73"/>
      <c r="AS22" s="73"/>
      <c r="AT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D22" s="73"/>
      <c r="CE22" s="73"/>
      <c r="CF22" s="73"/>
      <c r="CG22" s="90"/>
      <c r="CH22" s="92" t="e">
        <f t="shared" si="14"/>
        <v>#DIV/0!</v>
      </c>
      <c r="CI22" s="66" t="str">
        <f t="shared" si="0"/>
        <v/>
      </c>
      <c r="CJ22" s="66" t="str">
        <f t="shared" si="15"/>
        <v/>
      </c>
      <c r="CK22" s="66" t="str">
        <f t="shared" si="1"/>
        <v/>
      </c>
      <c r="CL22" s="66" t="str">
        <f t="shared" si="2"/>
        <v/>
      </c>
      <c r="CM22" s="66" t="str">
        <f t="shared" si="3"/>
        <v/>
      </c>
      <c r="CN22" s="66" t="str">
        <f t="shared" si="4"/>
        <v/>
      </c>
      <c r="CO22" s="66" t="str">
        <f t="shared" si="5"/>
        <v/>
      </c>
      <c r="CP22" s="66" t="str">
        <f t="shared" si="6"/>
        <v/>
      </c>
      <c r="CQ22" s="66" t="str">
        <f t="shared" si="7"/>
        <v/>
      </c>
      <c r="CR22" s="66" t="str">
        <f t="shared" si="8"/>
        <v/>
      </c>
      <c r="CS22" s="66" t="str">
        <f t="shared" si="9"/>
        <v/>
      </c>
      <c r="CT22" s="66" t="str">
        <f t="shared" si="10"/>
        <v/>
      </c>
      <c r="CU22" s="66" t="str">
        <f t="shared" si="11"/>
        <v/>
      </c>
      <c r="CV22" s="66" t="str">
        <f t="shared" si="12"/>
        <v/>
      </c>
      <c r="CW22" s="66" t="str">
        <f t="shared" si="13"/>
        <v/>
      </c>
    </row>
    <row r="23" spans="1:101" x14ac:dyDescent="0.25">
      <c r="A23" s="90" t="s">
        <v>186</v>
      </c>
      <c r="B23" s="73">
        <v>9461.6608176000009</v>
      </c>
      <c r="C23" s="73">
        <v>6.3398999999999994E-5</v>
      </c>
      <c r="D23" s="73">
        <v>6615.8702853000004</v>
      </c>
      <c r="E23" s="73">
        <v>95.018233469999998</v>
      </c>
      <c r="F23" s="73">
        <v>94.989529574000002</v>
      </c>
      <c r="G23" s="73">
        <v>39.354222716000002</v>
      </c>
      <c r="H23" s="73">
        <v>12291.701504000001</v>
      </c>
      <c r="I23" s="73">
        <v>14.603988450999999</v>
      </c>
      <c r="J23" s="73">
        <v>114.8730351</v>
      </c>
      <c r="K23" s="73">
        <v>3.2913840000000001E-4</v>
      </c>
      <c r="L23" s="73">
        <v>101.23813609</v>
      </c>
      <c r="M23" s="73">
        <v>10.014614399999999</v>
      </c>
      <c r="N23" s="53">
        <v>11.269233083</v>
      </c>
      <c r="O23" s="53">
        <v>1.9327844217000001</v>
      </c>
      <c r="P23" s="53">
        <v>0.32168217970000001</v>
      </c>
      <c r="Q23" s="90"/>
      <c r="R23" s="90" t="s">
        <v>186</v>
      </c>
      <c r="S23" s="73">
        <v>0</v>
      </c>
      <c r="T23" s="73">
        <v>0</v>
      </c>
      <c r="U23" s="73">
        <v>11.2692674369416</v>
      </c>
      <c r="V23" s="73">
        <v>14.603954037127201</v>
      </c>
      <c r="W23" s="73">
        <v>14.603954037127201</v>
      </c>
      <c r="X23" s="73">
        <v>10.537344544925</v>
      </c>
      <c r="Y23" s="73">
        <v>0</v>
      </c>
      <c r="Z23" s="73">
        <v>116.38986443747299</v>
      </c>
      <c r="AA23" s="73">
        <v>1.93278899416501</v>
      </c>
      <c r="AB23" s="73">
        <v>40515.566662015597</v>
      </c>
      <c r="AC23" s="73">
        <v>3.29128948101214E-4</v>
      </c>
      <c r="AD23" s="73">
        <v>9461.6557021335302</v>
      </c>
      <c r="AE23" s="73">
        <v>6.43987237523499</v>
      </c>
      <c r="AF23" s="73">
        <v>6105.4366093314602</v>
      </c>
      <c r="AG23" s="73">
        <v>5.9953762078460704</v>
      </c>
      <c r="AH23" s="73">
        <v>4.61550624126739</v>
      </c>
      <c r="AI23" s="73">
        <v>0</v>
      </c>
      <c r="AJ23" s="73">
        <v>101.238117858099</v>
      </c>
      <c r="AK23" s="73">
        <v>101.238117858099</v>
      </c>
      <c r="AL23" s="73">
        <v>0</v>
      </c>
      <c r="AM23" s="73">
        <v>2.3224478260544701</v>
      </c>
      <c r="AN23" s="73">
        <v>0</v>
      </c>
      <c r="AO23" s="73">
        <v>0</v>
      </c>
      <c r="AP23" s="73">
        <v>0</v>
      </c>
      <c r="AQ23" s="73">
        <v>10.0146472183122</v>
      </c>
      <c r="AR23" s="73">
        <v>0.32167885073088398</v>
      </c>
      <c r="AS23" s="73">
        <v>6.3398568098017594E-5</v>
      </c>
      <c r="AT23" s="73">
        <v>0</v>
      </c>
      <c r="AU23" s="73">
        <v>18397.0059842259</v>
      </c>
      <c r="AV23" s="73">
        <v>5954.2822116811803</v>
      </c>
      <c r="AW23" s="73">
        <v>661.58640543329204</v>
      </c>
      <c r="AX23" s="73">
        <v>6615.86861711447</v>
      </c>
      <c r="AY23" s="73">
        <v>0</v>
      </c>
      <c r="AZ23" s="73">
        <v>17.0057551027136</v>
      </c>
      <c r="BA23" s="73">
        <v>0.70167849814536098</v>
      </c>
      <c r="BB23" s="73">
        <v>6658.9607359061101</v>
      </c>
      <c r="BC23" s="73">
        <v>0.94669895757755995</v>
      </c>
      <c r="BD23" s="73">
        <v>2.48070238606237</v>
      </c>
      <c r="BE23" s="73">
        <v>5.9957523602131797</v>
      </c>
      <c r="BF23" s="73">
        <v>1.40251416800321</v>
      </c>
      <c r="BG23" s="73">
        <v>0.41354006194987702</v>
      </c>
      <c r="BH23" s="73">
        <v>0.33020463651846099</v>
      </c>
      <c r="BI23" s="73">
        <v>95.024873723837999</v>
      </c>
      <c r="BJ23" s="73">
        <v>94.9961697796479</v>
      </c>
      <c r="BK23" s="73">
        <v>2.87039441899943E-2</v>
      </c>
      <c r="BL23" s="73">
        <v>0</v>
      </c>
      <c r="BM23" s="73">
        <v>0</v>
      </c>
      <c r="BN23" s="73">
        <v>7.4287501407099903</v>
      </c>
      <c r="BO23" s="73">
        <v>0</v>
      </c>
      <c r="BP23" s="73">
        <v>16.205294179908101</v>
      </c>
      <c r="BQ23" s="73">
        <v>4.0059411565446998</v>
      </c>
      <c r="BR23" s="73">
        <v>2.1677662358835299</v>
      </c>
      <c r="BS23" s="73">
        <v>40.5000657750073</v>
      </c>
      <c r="BT23" s="73">
        <v>4942.2627608938601</v>
      </c>
      <c r="BU23" s="73">
        <v>2.1914254315271902</v>
      </c>
      <c r="BV23" s="73">
        <v>10.225835791597</v>
      </c>
      <c r="BW23" s="73">
        <v>0</v>
      </c>
      <c r="BX23" s="73">
        <v>39.354250538445797</v>
      </c>
      <c r="BY23" s="73">
        <v>142.742915155822</v>
      </c>
      <c r="BZ23" s="73">
        <v>0</v>
      </c>
      <c r="CA23" s="73">
        <v>0</v>
      </c>
      <c r="CB23" s="73">
        <v>162.69311819000001</v>
      </c>
      <c r="CC23" s="73">
        <v>0</v>
      </c>
      <c r="CD23" s="73">
        <v>104.060534331242</v>
      </c>
      <c r="CE23" s="73">
        <v>12291.689409877799</v>
      </c>
      <c r="CF23" s="73">
        <v>145.69693033436801</v>
      </c>
      <c r="CG23" s="90"/>
      <c r="CH23" s="92">
        <f t="shared" si="14"/>
        <v>1.4967028022561137</v>
      </c>
      <c r="CI23" s="66">
        <f t="shared" si="0"/>
        <v>-5.4065206619482641E-7</v>
      </c>
      <c r="CJ23" s="66">
        <f t="shared" si="15"/>
        <v>-6.812441559006057E-6</v>
      </c>
      <c r="CK23" s="66">
        <f t="shared" si="1"/>
        <v>-2.5214906860261772E-7</v>
      </c>
      <c r="CL23" s="66">
        <f t="shared" si="2"/>
        <v>6.9883995897449477E-5</v>
      </c>
      <c r="CM23" s="66">
        <f t="shared" si="3"/>
        <v>6.9904606093715418E-5</v>
      </c>
      <c r="CN23" s="66">
        <f t="shared" si="4"/>
        <v>7.0697485235923505E-7</v>
      </c>
      <c r="CO23" s="66">
        <f t="shared" si="5"/>
        <v>-9.8392579719721478E-7</v>
      </c>
      <c r="CP23" s="66">
        <f t="shared" si="6"/>
        <v>-2.3564708308304701E-6</v>
      </c>
      <c r="CQ23" s="66">
        <f t="shared" si="7"/>
        <v>1.3204398544467451E-2</v>
      </c>
      <c r="CR23" s="66">
        <f t="shared" si="8"/>
        <v>-2.8717095258416575E-5</v>
      </c>
      <c r="CS23" s="66">
        <f t="shared" si="9"/>
        <v>-1.8008925983128542E-7</v>
      </c>
      <c r="CT23" s="66">
        <f t="shared" si="10"/>
        <v>3.2770420198249311E-6</v>
      </c>
      <c r="CU23" s="66">
        <f t="shared" si="11"/>
        <v>3.0484720076123315E-6</v>
      </c>
      <c r="CV23" s="66">
        <f t="shared" si="12"/>
        <v>2.3657397889898622E-6</v>
      </c>
      <c r="CW23" s="66">
        <f t="shared" si="13"/>
        <v>-1.0348627701848129E-5</v>
      </c>
    </row>
    <row r="24" spans="1:101" x14ac:dyDescent="0.25">
      <c r="A24" s="90" t="s">
        <v>187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53"/>
      <c r="O24" s="53"/>
      <c r="P24" s="53"/>
      <c r="Q24" s="90"/>
      <c r="R24" s="90"/>
      <c r="T24" s="73"/>
      <c r="U24" s="73"/>
      <c r="V24" s="73"/>
      <c r="W24" s="73"/>
      <c r="X24" s="73"/>
      <c r="Z24" s="73"/>
      <c r="AA24" s="73"/>
      <c r="AB24" s="73"/>
      <c r="AC24" s="73"/>
      <c r="AD24" s="73"/>
      <c r="AE24" s="73"/>
      <c r="AF24" s="73"/>
      <c r="AG24" s="73"/>
      <c r="AH24" s="73"/>
      <c r="AJ24" s="73"/>
      <c r="AK24" s="73"/>
      <c r="AL24" s="73"/>
      <c r="AM24" s="73"/>
      <c r="AN24" s="73"/>
      <c r="AP24" s="73"/>
      <c r="AQ24" s="73"/>
      <c r="AR24" s="73"/>
      <c r="AS24" s="73"/>
      <c r="AT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D24" s="73"/>
      <c r="CE24" s="73"/>
      <c r="CF24" s="73"/>
      <c r="CG24" s="90"/>
      <c r="CH24" s="92" t="e">
        <f t="shared" si="14"/>
        <v>#DIV/0!</v>
      </c>
      <c r="CI24" s="66" t="str">
        <f t="shared" si="0"/>
        <v/>
      </c>
      <c r="CJ24" s="66" t="str">
        <f t="shared" si="15"/>
        <v/>
      </c>
      <c r="CK24" s="66" t="str">
        <f t="shared" si="1"/>
        <v/>
      </c>
      <c r="CL24" s="66" t="str">
        <f t="shared" si="2"/>
        <v/>
      </c>
      <c r="CM24" s="66" t="str">
        <f t="shared" si="3"/>
        <v/>
      </c>
      <c r="CN24" s="66" t="str">
        <f t="shared" si="4"/>
        <v/>
      </c>
      <c r="CO24" s="66" t="str">
        <f t="shared" si="5"/>
        <v/>
      </c>
      <c r="CP24" s="66" t="str">
        <f t="shared" si="6"/>
        <v/>
      </c>
      <c r="CQ24" s="66" t="str">
        <f t="shared" si="7"/>
        <v/>
      </c>
      <c r="CR24" s="66" t="str">
        <f t="shared" si="8"/>
        <v/>
      </c>
      <c r="CS24" s="66" t="str">
        <f t="shared" si="9"/>
        <v/>
      </c>
      <c r="CT24" s="66" t="str">
        <f t="shared" si="10"/>
        <v/>
      </c>
      <c r="CU24" s="66" t="str">
        <f t="shared" si="11"/>
        <v/>
      </c>
      <c r="CV24" s="66" t="str">
        <f t="shared" si="12"/>
        <v/>
      </c>
      <c r="CW24" s="66" t="str">
        <f t="shared" si="13"/>
        <v/>
      </c>
    </row>
    <row r="25" spans="1:101" x14ac:dyDescent="0.25">
      <c r="A25" s="90" t="s">
        <v>188</v>
      </c>
      <c r="B25" s="73">
        <v>1811.3161203</v>
      </c>
      <c r="C25" s="73">
        <v>1.2034440999999999E-3</v>
      </c>
      <c r="D25" s="73">
        <v>1273.0073871</v>
      </c>
      <c r="E25" s="73">
        <v>21.359038889000001</v>
      </c>
      <c r="F25" s="73">
        <v>21.302912579000001</v>
      </c>
      <c r="G25" s="73">
        <v>130.25350169000001</v>
      </c>
      <c r="H25" s="73">
        <v>7723.1911533000002</v>
      </c>
      <c r="I25" s="73">
        <v>3.3262861819</v>
      </c>
      <c r="J25" s="73">
        <v>77.666888338999996</v>
      </c>
      <c r="K25" s="73">
        <v>6.4357909999999995E-4</v>
      </c>
      <c r="L25" s="73">
        <v>30.158160006999999</v>
      </c>
      <c r="M25" s="73">
        <v>2.0372072816000002</v>
      </c>
      <c r="N25" s="53">
        <v>2.3533198331</v>
      </c>
      <c r="O25" s="53">
        <v>0.3916948187</v>
      </c>
      <c r="P25" s="53">
        <v>7.8312746599999997E-2</v>
      </c>
      <c r="Q25" s="90"/>
      <c r="R25" s="90" t="s">
        <v>188</v>
      </c>
      <c r="S25" s="73">
        <v>0</v>
      </c>
      <c r="T25" s="73">
        <v>0</v>
      </c>
      <c r="U25" s="73">
        <v>2.35331669395155</v>
      </c>
      <c r="V25" s="73">
        <v>3.3262854899697101</v>
      </c>
      <c r="W25" s="73">
        <v>3.3262854899697101</v>
      </c>
      <c r="X25" s="73">
        <v>11.888808571833801</v>
      </c>
      <c r="Y25" s="73">
        <v>0</v>
      </c>
      <c r="Z25" s="73">
        <v>77.842921429859004</v>
      </c>
      <c r="AA25" s="73">
        <v>0.39169519511926698</v>
      </c>
      <c r="AB25" s="73">
        <v>12444.7240554734</v>
      </c>
      <c r="AC25" s="73">
        <v>6.4361999880101597E-4</v>
      </c>
      <c r="AD25" s="73">
        <v>1811.31510581413</v>
      </c>
      <c r="AE25" s="73">
        <v>8.7429299815825203</v>
      </c>
      <c r="AF25" s="73">
        <v>1696.5028792682599</v>
      </c>
      <c r="AG25" s="73">
        <v>15.394674695436899</v>
      </c>
      <c r="AH25" s="73">
        <v>5.2411500901348198</v>
      </c>
      <c r="AI25" s="73">
        <v>0</v>
      </c>
      <c r="AJ25" s="73">
        <v>30.158106201627799</v>
      </c>
      <c r="AK25" s="73">
        <v>30.158106201627799</v>
      </c>
      <c r="AL25" s="73">
        <v>0</v>
      </c>
      <c r="AM25" s="73">
        <v>1.05992716714772</v>
      </c>
      <c r="AN25" s="73">
        <v>0</v>
      </c>
      <c r="AO25" s="73">
        <v>0</v>
      </c>
      <c r="AP25" s="73">
        <v>0</v>
      </c>
      <c r="AQ25" s="73">
        <v>2.0372042447977998</v>
      </c>
      <c r="AR25" s="73">
        <v>7.8312568469451796E-2</v>
      </c>
      <c r="AS25" s="73">
        <v>1.2033921063509599E-3</v>
      </c>
      <c r="AT25" s="73">
        <v>0</v>
      </c>
      <c r="AU25" s="73">
        <v>9419.6123495207594</v>
      </c>
      <c r="AV25" s="73">
        <v>1145.70614499512</v>
      </c>
      <c r="AW25" s="73">
        <v>127.300509008416</v>
      </c>
      <c r="AX25" s="73">
        <v>1273.00665400353</v>
      </c>
      <c r="AY25" s="73">
        <v>0</v>
      </c>
      <c r="AZ25" s="73">
        <v>31.159593571664001</v>
      </c>
      <c r="BA25" s="73">
        <v>0.13783038590805599</v>
      </c>
      <c r="BB25" s="73">
        <v>4875.9456451741498</v>
      </c>
      <c r="BC25" s="73">
        <v>0.18595954929810299</v>
      </c>
      <c r="BD25" s="73">
        <v>0.48728266686508198</v>
      </c>
      <c r="BE25" s="73">
        <v>1.1777431399328699</v>
      </c>
      <c r="BF25" s="73">
        <v>0.27549517678312502</v>
      </c>
      <c r="BG25" s="73">
        <v>0.23036342774627</v>
      </c>
      <c r="BH25" s="73">
        <v>6.4862062106405993E-2</v>
      </c>
      <c r="BI25" s="73">
        <v>21.360469314882799</v>
      </c>
      <c r="BJ25" s="73">
        <v>21.3043430117804</v>
      </c>
      <c r="BK25" s="73">
        <v>5.61263031024542E-2</v>
      </c>
      <c r="BL25" s="73">
        <v>0</v>
      </c>
      <c r="BM25" s="73">
        <v>0</v>
      </c>
      <c r="BN25" s="73">
        <v>3.19618241362015</v>
      </c>
      <c r="BO25" s="73">
        <v>0</v>
      </c>
      <c r="BP25" s="73">
        <v>3.2202101036723501</v>
      </c>
      <c r="BQ25" s="73">
        <v>0.78688323429068996</v>
      </c>
      <c r="BR25" s="73">
        <v>0.43308335243638202</v>
      </c>
      <c r="BS25" s="73">
        <v>8.0479527241962803</v>
      </c>
      <c r="BT25" s="73">
        <v>2025.4248920329401</v>
      </c>
      <c r="BU25" s="73">
        <v>0.430459675027694</v>
      </c>
      <c r="BV25" s="73">
        <v>2.6300350998969302</v>
      </c>
      <c r="BW25" s="73">
        <v>0</v>
      </c>
      <c r="BX25" s="73">
        <v>130.25342395458401</v>
      </c>
      <c r="BY25" s="73">
        <v>521.61462922668704</v>
      </c>
      <c r="BZ25" s="73">
        <v>0</v>
      </c>
      <c r="CA25" s="73">
        <v>0</v>
      </c>
      <c r="CB25" s="73">
        <v>204.35290699791699</v>
      </c>
      <c r="CC25" s="73">
        <v>0</v>
      </c>
      <c r="CD25" s="73">
        <v>243.849391993496</v>
      </c>
      <c r="CE25" s="73">
        <v>7723.1825867932002</v>
      </c>
      <c r="CF25" s="73">
        <v>187.86835903669399</v>
      </c>
      <c r="CG25" s="90"/>
      <c r="CH25" s="92">
        <f t="shared" si="14"/>
        <v>1.2196542349818957</v>
      </c>
      <c r="CI25" s="66">
        <f t="shared" si="0"/>
        <v>-5.6008217373187698E-7</v>
      </c>
      <c r="CJ25" s="66">
        <f t="shared" si="15"/>
        <v>-4.3204041666784398E-5</v>
      </c>
      <c r="CK25" s="66">
        <f t="shared" si="1"/>
        <v>-5.7587762442425234E-7</v>
      </c>
      <c r="CL25" s="66">
        <f t="shared" si="2"/>
        <v>6.6970517270563071E-5</v>
      </c>
      <c r="CM25" s="66">
        <f t="shared" si="3"/>
        <v>6.7147286789751397E-5</v>
      </c>
      <c r="CN25" s="66">
        <f t="shared" si="4"/>
        <v>-5.9680096880867026E-7</v>
      </c>
      <c r="CO25" s="66">
        <f t="shared" si="5"/>
        <v>-1.1091926419974078E-6</v>
      </c>
      <c r="CP25" s="66">
        <f t="shared" si="6"/>
        <v>-2.0801886912750695E-7</v>
      </c>
      <c r="CQ25" s="66">
        <f t="shared" si="7"/>
        <v>2.2665140141917301E-3</v>
      </c>
      <c r="CR25" s="66">
        <f t="shared" si="8"/>
        <v>6.3548988797204497E-5</v>
      </c>
      <c r="CS25" s="66">
        <f t="shared" si="9"/>
        <v>-1.7841065962862203E-6</v>
      </c>
      <c r="CT25" s="66">
        <f t="shared" si="10"/>
        <v>-1.4906692253664191E-6</v>
      </c>
      <c r="CU25" s="66">
        <f t="shared" si="11"/>
        <v>-1.3339234242273575E-6</v>
      </c>
      <c r="CV25" s="66">
        <f t="shared" si="12"/>
        <v>9.6100139447318814E-7</v>
      </c>
      <c r="CW25" s="66">
        <f t="shared" si="13"/>
        <v>-2.274604785738745E-6</v>
      </c>
    </row>
    <row r="26" spans="1:101" x14ac:dyDescent="0.25">
      <c r="A26" s="90" t="s">
        <v>189</v>
      </c>
      <c r="B26" s="73">
        <v>393.73351380000003</v>
      </c>
      <c r="C26" s="73"/>
      <c r="D26" s="73">
        <v>256.55474278000003</v>
      </c>
      <c r="E26" s="73">
        <v>5.6132394356999997</v>
      </c>
      <c r="F26" s="73">
        <v>5.6131868123000004</v>
      </c>
      <c r="G26" s="73">
        <v>0.1807187885</v>
      </c>
      <c r="H26" s="73">
        <v>578.39520372000004</v>
      </c>
      <c r="I26" s="73">
        <v>0.27471253699999998</v>
      </c>
      <c r="J26" s="73">
        <v>0.91079411349999995</v>
      </c>
      <c r="K26" s="73">
        <v>6.0340633E-7</v>
      </c>
      <c r="L26" s="73">
        <v>2.0025218772</v>
      </c>
      <c r="M26" s="73">
        <v>0.28558415539999998</v>
      </c>
      <c r="N26" s="53">
        <v>0.25735417910000002</v>
      </c>
      <c r="O26" s="53">
        <v>6.1594611600000002E-2</v>
      </c>
      <c r="P26" s="53">
        <v>9.3597585000000007E-3</v>
      </c>
      <c r="Q26" s="90"/>
      <c r="R26" s="90" t="s">
        <v>189</v>
      </c>
      <c r="S26" s="73">
        <v>0</v>
      </c>
      <c r="T26" s="73">
        <v>0</v>
      </c>
      <c r="U26" s="73">
        <v>0.25735392996028</v>
      </c>
      <c r="V26" s="73">
        <v>0.27471431163760301</v>
      </c>
      <c r="W26" s="73">
        <v>0.27471431163760301</v>
      </c>
      <c r="X26" s="73">
        <v>5.68653460791348E-2</v>
      </c>
      <c r="Y26" s="73">
        <v>0</v>
      </c>
      <c r="Z26" s="73">
        <v>0.91323800776049902</v>
      </c>
      <c r="AA26" s="73">
        <v>6.15947206278162E-2</v>
      </c>
      <c r="AB26" s="73">
        <v>1916.41875721358</v>
      </c>
      <c r="AC26" s="73">
        <v>6.0340686616290798E-7</v>
      </c>
      <c r="AD26" s="73">
        <v>393.73307901034298</v>
      </c>
      <c r="AE26" s="73">
        <v>4.77459298564459E-2</v>
      </c>
      <c r="AF26" s="73">
        <v>285.19884568979398</v>
      </c>
      <c r="AG26" s="73">
        <v>4.35736107174357E-2</v>
      </c>
      <c r="AH26" s="73">
        <v>2.48144293085579E-2</v>
      </c>
      <c r="AI26" s="73">
        <v>0</v>
      </c>
      <c r="AJ26" s="73">
        <v>2.0025161785755898</v>
      </c>
      <c r="AK26" s="73">
        <v>2.0025161785755898</v>
      </c>
      <c r="AL26" s="73">
        <v>0</v>
      </c>
      <c r="AM26" s="73">
        <v>1.7615125348214501E-2</v>
      </c>
      <c r="AN26" s="73">
        <v>0</v>
      </c>
      <c r="AO26" s="73">
        <v>0</v>
      </c>
      <c r="AP26" s="73">
        <v>0</v>
      </c>
      <c r="AQ26" s="73">
        <v>0.28558491679526898</v>
      </c>
      <c r="AR26" s="73">
        <v>9.3596411234160206E-3</v>
      </c>
      <c r="AS26" s="73">
        <v>0</v>
      </c>
      <c r="AT26" s="73">
        <v>0</v>
      </c>
      <c r="AU26" s="73">
        <v>863.59751506032399</v>
      </c>
      <c r="AV26" s="73">
        <v>230.89921156566601</v>
      </c>
      <c r="AW26" s="73">
        <v>25.655470867860501</v>
      </c>
      <c r="AX26" s="73">
        <v>256.55468243352698</v>
      </c>
      <c r="AY26" s="73">
        <v>0</v>
      </c>
      <c r="AZ26" s="73">
        <v>0.105079638372713</v>
      </c>
      <c r="BA26" s="73">
        <v>1.6403926255394399E-2</v>
      </c>
      <c r="BB26" s="73">
        <v>313.489960885828</v>
      </c>
      <c r="BC26" s="73">
        <v>2.21320691589918E-2</v>
      </c>
      <c r="BD26" s="73">
        <v>5.7994021947011802E-2</v>
      </c>
      <c r="BE26" s="73">
        <v>0.140169725579677</v>
      </c>
      <c r="BF26" s="73">
        <v>3.2788344141492599E-2</v>
      </c>
      <c r="BG26" s="73">
        <v>0.20100580603735699</v>
      </c>
      <c r="BH26" s="73">
        <v>7.7195308564405197E-3</v>
      </c>
      <c r="BI26" s="73">
        <v>5.6135741294586996</v>
      </c>
      <c r="BJ26" s="73">
        <v>5.6135215094859303</v>
      </c>
      <c r="BK26" s="73">
        <v>5.2619972772918097E-5</v>
      </c>
      <c r="BL26" s="73">
        <v>0</v>
      </c>
      <c r="BM26" s="73">
        <v>0</v>
      </c>
      <c r="BN26" s="73">
        <v>2.40221670122411</v>
      </c>
      <c r="BO26" s="73">
        <v>0</v>
      </c>
      <c r="BP26" s="73">
        <v>0.42634427000005298</v>
      </c>
      <c r="BQ26" s="73">
        <v>9.3650454427707502E-2</v>
      </c>
      <c r="BR26" s="73">
        <v>6.0007862589218197E-2</v>
      </c>
      <c r="BS26" s="73">
        <v>1.06554960790798</v>
      </c>
      <c r="BT26" s="73">
        <v>255.14782847757999</v>
      </c>
      <c r="BU26" s="73">
        <v>5.1231681299844803E-2</v>
      </c>
      <c r="BV26" s="73">
        <v>1.0363075080606401</v>
      </c>
      <c r="BW26" s="73">
        <v>0</v>
      </c>
      <c r="BX26" s="73">
        <v>0.180717676945717</v>
      </c>
      <c r="BY26" s="73">
        <v>0.66002230486770597</v>
      </c>
      <c r="BZ26" s="73">
        <v>0</v>
      </c>
      <c r="CA26" s="73">
        <v>0</v>
      </c>
      <c r="CB26" s="73">
        <v>2.4933999005651502</v>
      </c>
      <c r="CC26" s="73">
        <v>0</v>
      </c>
      <c r="CD26" s="73">
        <v>2.46992337595925</v>
      </c>
      <c r="CE26" s="73">
        <v>578.39460143190195</v>
      </c>
      <c r="CF26" s="73">
        <v>1.0568315720930399</v>
      </c>
      <c r="CG26" s="90"/>
      <c r="CH26" s="92">
        <f t="shared" si="14"/>
        <v>1.493094010425339</v>
      </c>
      <c r="CI26" s="66">
        <f t="shared" si="0"/>
        <v>-1.1042739360769911E-6</v>
      </c>
      <c r="CJ26" s="66" t="str">
        <f t="shared" si="15"/>
        <v/>
      </c>
      <c r="CK26" s="66">
        <f t="shared" si="1"/>
        <v>-2.3521869989600959E-7</v>
      </c>
      <c r="CL26" s="66">
        <f t="shared" si="2"/>
        <v>5.9625776262319675E-5</v>
      </c>
      <c r="CM26" s="66">
        <f t="shared" si="3"/>
        <v>5.9626945819177367E-5</v>
      </c>
      <c r="CN26" s="66">
        <f t="shared" si="4"/>
        <v>-6.1507400101150308E-6</v>
      </c>
      <c r="CO26" s="66">
        <f t="shared" si="5"/>
        <v>-1.0413089427780969E-6</v>
      </c>
      <c r="CP26" s="66">
        <f t="shared" si="6"/>
        <v>6.4599803941087224E-6</v>
      </c>
      <c r="CQ26" s="66">
        <f t="shared" si="7"/>
        <v>2.6832565387447127E-3</v>
      </c>
      <c r="CR26" s="66">
        <f t="shared" si="8"/>
        <v>8.8856029730320161E-7</v>
      </c>
      <c r="CS26" s="66">
        <f t="shared" si="9"/>
        <v>-2.8457239219284646E-6</v>
      </c>
      <c r="CT26" s="66">
        <f t="shared" si="10"/>
        <v>2.666097731975179E-6</v>
      </c>
      <c r="CU26" s="66">
        <f t="shared" si="11"/>
        <v>-9.6808111254429636E-7</v>
      </c>
      <c r="CV26" s="66">
        <f t="shared" si="12"/>
        <v>1.7700869177795097E-6</v>
      </c>
      <c r="CW26" s="66">
        <f t="shared" si="13"/>
        <v>-1.2540556893657499E-5</v>
      </c>
    </row>
    <row r="27" spans="1:101" x14ac:dyDescent="0.25">
      <c r="A27" s="90" t="s">
        <v>190</v>
      </c>
      <c r="B27" s="73">
        <v>3942.8974917</v>
      </c>
      <c r="C27" s="73">
        <v>3.5618758E-2</v>
      </c>
      <c r="D27" s="73">
        <v>2631.8567985</v>
      </c>
      <c r="E27" s="73">
        <v>88.701902079000007</v>
      </c>
      <c r="F27" s="73">
        <v>88.480878794000006</v>
      </c>
      <c r="G27" s="73">
        <v>161.95503884999999</v>
      </c>
      <c r="H27" s="73">
        <v>32264.824262999999</v>
      </c>
      <c r="I27" s="73">
        <v>5.7079795331999996</v>
      </c>
      <c r="J27" s="73">
        <v>415.18760427000001</v>
      </c>
      <c r="K27" s="73">
        <v>2.5343507000000001E-3</v>
      </c>
      <c r="L27" s="73">
        <v>155.37467934</v>
      </c>
      <c r="M27" s="73">
        <v>2.7258822148999999</v>
      </c>
      <c r="N27" s="53">
        <v>3.4292453981</v>
      </c>
      <c r="O27" s="53">
        <v>0.52965332249999997</v>
      </c>
      <c r="P27" s="53">
        <v>0.15536316550000001</v>
      </c>
      <c r="Q27" s="90"/>
      <c r="R27" s="90" t="s">
        <v>190</v>
      </c>
      <c r="S27" s="73">
        <v>0</v>
      </c>
      <c r="T27" s="73">
        <v>0</v>
      </c>
      <c r="U27" s="73">
        <v>3.42924029738702</v>
      </c>
      <c r="V27" s="73">
        <v>5.7079788826754001</v>
      </c>
      <c r="W27" s="73">
        <v>5.7079788826754001</v>
      </c>
      <c r="X27" s="73">
        <v>48.298910741059998</v>
      </c>
      <c r="Y27" s="73">
        <v>0</v>
      </c>
      <c r="Z27" s="73">
        <v>415.23445876826003</v>
      </c>
      <c r="AA27" s="73">
        <v>0.52965218559330196</v>
      </c>
      <c r="AB27" s="73">
        <v>90944.105782863495</v>
      </c>
      <c r="AC27" s="73">
        <v>2.5343676374096802E-3</v>
      </c>
      <c r="AD27" s="73">
        <v>3942.8927129553499</v>
      </c>
      <c r="AE27" s="73">
        <v>105.81551379212</v>
      </c>
      <c r="AF27" s="73">
        <v>14523.492611932001</v>
      </c>
      <c r="AG27" s="73">
        <v>208.31867219938701</v>
      </c>
      <c r="AH27" s="73">
        <v>21.2389395952911</v>
      </c>
      <c r="AI27" s="73">
        <v>0</v>
      </c>
      <c r="AJ27" s="73">
        <v>155.374368041194</v>
      </c>
      <c r="AK27" s="73">
        <v>155.374368041194</v>
      </c>
      <c r="AL27" s="73">
        <v>0</v>
      </c>
      <c r="AM27" s="73">
        <v>1.5903428319947499</v>
      </c>
      <c r="AN27" s="73">
        <v>1.7173569273191201E-3</v>
      </c>
      <c r="AO27" s="73">
        <v>0</v>
      </c>
      <c r="AP27" s="73">
        <v>0</v>
      </c>
      <c r="AQ27" s="73">
        <v>2.7258881313705898</v>
      </c>
      <c r="AR27" s="73">
        <v>0.15536255058329601</v>
      </c>
      <c r="AS27" s="73">
        <v>3.5618399775128498E-2</v>
      </c>
      <c r="AT27" s="73">
        <v>0</v>
      </c>
      <c r="AU27" s="73">
        <v>46787.314401913602</v>
      </c>
      <c r="AV27" s="73">
        <v>2368.6672664891898</v>
      </c>
      <c r="AW27" s="73">
        <v>263.18452667449299</v>
      </c>
      <c r="AX27" s="73">
        <v>2631.8517931636802</v>
      </c>
      <c r="AY27" s="73">
        <v>0</v>
      </c>
      <c r="AZ27" s="73">
        <v>23.7327404711993</v>
      </c>
      <c r="BA27" s="73">
        <v>0.35582779999007902</v>
      </c>
      <c r="BB27" s="73">
        <v>15402.951653816701</v>
      </c>
      <c r="BC27" s="73">
        <v>0.48008017675666897</v>
      </c>
      <c r="BD27" s="73">
        <v>1.2579858616423301</v>
      </c>
      <c r="BE27" s="73">
        <v>3.04050676781472</v>
      </c>
      <c r="BF27" s="73">
        <v>0.711228233201606</v>
      </c>
      <c r="BG27" s="73">
        <v>2.4832267782205402</v>
      </c>
      <c r="BH27" s="73">
        <v>0.16745023611721899</v>
      </c>
      <c r="BI27" s="73">
        <v>88.707220893342594</v>
      </c>
      <c r="BJ27" s="73">
        <v>88.486198552033997</v>
      </c>
      <c r="BK27" s="73">
        <v>0.221022341308553</v>
      </c>
      <c r="BL27" s="73">
        <v>0</v>
      </c>
      <c r="BM27" s="73">
        <v>0</v>
      </c>
      <c r="BN27" s="73">
        <v>30.2472705452581</v>
      </c>
      <c r="BO27" s="73">
        <v>0</v>
      </c>
      <c r="BP27" s="73">
        <v>8.7822252123877895</v>
      </c>
      <c r="BQ27" s="73">
        <v>2.0314489525069201</v>
      </c>
      <c r="BR27" s="73">
        <v>1.2101444689781999</v>
      </c>
      <c r="BS27" s="73">
        <v>21.948870964687401</v>
      </c>
      <c r="BT27" s="73">
        <v>14506.8508834694</v>
      </c>
      <c r="BU27" s="73">
        <v>1.1112924389501599</v>
      </c>
      <c r="BV27" s="73">
        <v>14.6586401155221</v>
      </c>
      <c r="BW27" s="73">
        <v>0</v>
      </c>
      <c r="BX27" s="73">
        <v>161.95535476232601</v>
      </c>
      <c r="BY27" s="73">
        <v>299.26679478719802</v>
      </c>
      <c r="BZ27" s="73">
        <v>0</v>
      </c>
      <c r="CA27" s="73">
        <v>0</v>
      </c>
      <c r="CB27" s="73">
        <v>604.27328858145995</v>
      </c>
      <c r="CC27" s="73">
        <v>0</v>
      </c>
      <c r="CD27" s="73">
        <v>140.07330810430699</v>
      </c>
      <c r="CE27" s="73">
        <v>32264.513284037901</v>
      </c>
      <c r="CF27" s="73">
        <v>637.27066466839005</v>
      </c>
      <c r="CG27" s="90"/>
      <c r="CH27" s="92">
        <f t="shared" si="14"/>
        <v>1.4501168509819273</v>
      </c>
      <c r="CI27" s="66">
        <f t="shared" si="0"/>
        <v>-1.2119880519841902E-6</v>
      </c>
      <c r="CJ27" s="66">
        <f t="shared" si="15"/>
        <v>-1.0057197151632219E-5</v>
      </c>
      <c r="CK27" s="66">
        <f t="shared" si="1"/>
        <v>-1.901827000088911E-6</v>
      </c>
      <c r="CL27" s="66">
        <f t="shared" si="2"/>
        <v>5.9962799195106476E-5</v>
      </c>
      <c r="CM27" s="66">
        <f t="shared" si="3"/>
        <v>6.0123250429921653E-5</v>
      </c>
      <c r="CN27" s="66">
        <f t="shared" si="4"/>
        <v>1.9506174569148475E-6</v>
      </c>
      <c r="CO27" s="66">
        <f t="shared" si="5"/>
        <v>-9.6383280926218183E-6</v>
      </c>
      <c r="CP27" s="66">
        <f t="shared" si="6"/>
        <v>-1.1396757744797343E-7</v>
      </c>
      <c r="CQ27" s="66">
        <f t="shared" si="7"/>
        <v>1.128513900177713E-4</v>
      </c>
      <c r="CR27" s="66">
        <f t="shared" si="8"/>
        <v>6.6831357160158005E-6</v>
      </c>
      <c r="CS27" s="66">
        <f t="shared" si="9"/>
        <v>-2.0035362732146489E-6</v>
      </c>
      <c r="CT27" s="66">
        <f t="shared" si="10"/>
        <v>2.1704791782839863E-6</v>
      </c>
      <c r="CU27" s="66">
        <f t="shared" si="11"/>
        <v>-1.4874155646063056E-6</v>
      </c>
      <c r="CV27" s="66">
        <f t="shared" si="12"/>
        <v>-2.146511028460782E-6</v>
      </c>
      <c r="CW27" s="66">
        <f t="shared" si="13"/>
        <v>-3.9579310966110487E-6</v>
      </c>
    </row>
    <row r="28" spans="1:101" x14ac:dyDescent="0.25">
      <c r="A28" s="90" t="s">
        <v>191</v>
      </c>
      <c r="B28" s="73">
        <v>436.29205359000002</v>
      </c>
      <c r="C28" s="73"/>
      <c r="D28" s="73">
        <v>298.54846258999999</v>
      </c>
      <c r="E28" s="73">
        <v>15.735009259</v>
      </c>
      <c r="F28" s="73">
        <v>15.722469694000001</v>
      </c>
      <c r="G28" s="73">
        <v>7.5426714399999997E-2</v>
      </c>
      <c r="H28" s="73">
        <v>1888.5253428000001</v>
      </c>
      <c r="I28" s="73">
        <v>0.4074742777</v>
      </c>
      <c r="J28" s="73">
        <v>2.1239134117999998</v>
      </c>
      <c r="K28" s="73">
        <v>1.4378540000000001E-4</v>
      </c>
      <c r="L28" s="73">
        <v>2.8814749799000001</v>
      </c>
      <c r="M28" s="73">
        <v>0.26115361009999999</v>
      </c>
      <c r="N28" s="53">
        <v>0.29448120900000002</v>
      </c>
      <c r="O28" s="53">
        <v>5.4220268699999997E-2</v>
      </c>
      <c r="P28" s="53">
        <v>1.42025816E-2</v>
      </c>
      <c r="Q28" s="90"/>
      <c r="R28" s="90" t="s">
        <v>191</v>
      </c>
      <c r="S28" s="73">
        <v>0</v>
      </c>
      <c r="T28" s="73">
        <v>0</v>
      </c>
      <c r="U28" s="73">
        <v>0.294480826666213</v>
      </c>
      <c r="V28" s="73">
        <v>0.40747437580054102</v>
      </c>
      <c r="W28" s="73">
        <v>0.40747437580054102</v>
      </c>
      <c r="X28" s="73">
        <v>1.86831886415013</v>
      </c>
      <c r="Y28" s="73">
        <v>0</v>
      </c>
      <c r="Z28" s="73">
        <v>10.5122862255061</v>
      </c>
      <c r="AA28" s="73">
        <v>5.4219729214171702E-2</v>
      </c>
      <c r="AB28" s="73">
        <v>6196.57668198803</v>
      </c>
      <c r="AC28" s="73">
        <v>1.4377793000898301E-4</v>
      </c>
      <c r="AD28" s="73">
        <v>436.29187695343199</v>
      </c>
      <c r="AE28" s="73">
        <v>0.53206813495426397</v>
      </c>
      <c r="AF28" s="73">
        <v>903.47574300051804</v>
      </c>
      <c r="AG28" s="73">
        <v>0.71905943618813095</v>
      </c>
      <c r="AH28" s="73">
        <v>0.82440474488387605</v>
      </c>
      <c r="AI28" s="73">
        <v>0</v>
      </c>
      <c r="AJ28" s="73">
        <v>2.8814751209646898</v>
      </c>
      <c r="AK28" s="73">
        <v>2.8814751209646898</v>
      </c>
      <c r="AL28" s="73">
        <v>0</v>
      </c>
      <c r="AM28" s="73">
        <v>8.4291426554596996E-2</v>
      </c>
      <c r="AN28" s="73">
        <v>0</v>
      </c>
      <c r="AO28" s="73">
        <v>0</v>
      </c>
      <c r="AP28" s="73">
        <v>0</v>
      </c>
      <c r="AQ28" s="73">
        <v>5.4392936972792203</v>
      </c>
      <c r="AR28" s="73">
        <v>1.42023742057347E-2</v>
      </c>
      <c r="AS28" s="73">
        <v>0</v>
      </c>
      <c r="AT28" s="73">
        <v>0</v>
      </c>
      <c r="AU28" s="73">
        <v>2791.9941921548502</v>
      </c>
      <c r="AV28" s="73">
        <v>268.69316310741402</v>
      </c>
      <c r="AW28" s="73">
        <v>29.854892892408898</v>
      </c>
      <c r="AX28" s="73">
        <v>298.54805599982302</v>
      </c>
      <c r="AY28" s="73">
        <v>0</v>
      </c>
      <c r="AZ28" s="73">
        <v>1.32673842023842</v>
      </c>
      <c r="BA28" s="73">
        <v>2.6730660404437799E-2</v>
      </c>
      <c r="BB28" s="73">
        <v>1035.6045096422799</v>
      </c>
      <c r="BC28" s="73">
        <v>3.6064845922275997E-2</v>
      </c>
      <c r="BD28" s="73">
        <v>9.4503336210364899E-2</v>
      </c>
      <c r="BE28" s="73">
        <v>0.22841096861169399</v>
      </c>
      <c r="BF28" s="73">
        <v>5.3429309291930502E-2</v>
      </c>
      <c r="BG28" s="73">
        <v>0.69840631987962598</v>
      </c>
      <c r="BH28" s="73">
        <v>1.25792317156919E-2</v>
      </c>
      <c r="BI28" s="73">
        <v>15.7358554558893</v>
      </c>
      <c r="BJ28" s="73">
        <v>15.723315937048101</v>
      </c>
      <c r="BK28" s="73">
        <v>1.25395188412506E-2</v>
      </c>
      <c r="BL28" s="73">
        <v>0</v>
      </c>
      <c r="BM28" s="73">
        <v>0</v>
      </c>
      <c r="BN28" s="73">
        <v>8.2339948787733501</v>
      </c>
      <c r="BO28" s="73">
        <v>0</v>
      </c>
      <c r="BP28" s="73">
        <v>0.78679986692901605</v>
      </c>
      <c r="BQ28" s="73">
        <v>0.15260720654552201</v>
      </c>
      <c r="BR28" s="73">
        <v>0.115867330313001</v>
      </c>
      <c r="BS28" s="73">
        <v>1.9664888727216501</v>
      </c>
      <c r="BT28" s="73">
        <v>765.13589011329395</v>
      </c>
      <c r="BU28" s="73">
        <v>8.3483606926921999E-2</v>
      </c>
      <c r="BV28" s="73">
        <v>3.2339495028026199</v>
      </c>
      <c r="BW28" s="73">
        <v>0</v>
      </c>
      <c r="BX28" s="73">
        <v>7.5426390071264296E-2</v>
      </c>
      <c r="BY28" s="73">
        <v>19.012744314526699</v>
      </c>
      <c r="BZ28" s="73">
        <v>0</v>
      </c>
      <c r="CA28" s="73">
        <v>0</v>
      </c>
      <c r="CB28" s="73">
        <v>26.429973866094102</v>
      </c>
      <c r="CC28" s="73">
        <v>0</v>
      </c>
      <c r="CD28" s="73">
        <v>13.9898353182409</v>
      </c>
      <c r="CE28" s="73">
        <v>1888.5252309837499</v>
      </c>
      <c r="CF28" s="73">
        <v>24.918822424437799</v>
      </c>
      <c r="CG28" s="90"/>
      <c r="CH28" s="92">
        <f t="shared" si="14"/>
        <v>1.4783992007882654</v>
      </c>
      <c r="CI28" s="66">
        <f t="shared" si="0"/>
        <v>-4.0485854962244017E-7</v>
      </c>
      <c r="CJ28" s="66" t="str">
        <f t="shared" si="15"/>
        <v/>
      </c>
      <c r="CK28" s="66">
        <f t="shared" si="1"/>
        <v>-1.3618900376765885E-6</v>
      </c>
      <c r="CL28" s="66">
        <f t="shared" si="2"/>
        <v>5.3777972123946584E-5</v>
      </c>
      <c r="CM28" s="66">
        <f t="shared" si="3"/>
        <v>5.3823798968614673E-5</v>
      </c>
      <c r="CN28" s="66">
        <f t="shared" si="4"/>
        <v>-4.2999186466130632E-6</v>
      </c>
      <c r="CO28" s="66">
        <f t="shared" si="5"/>
        <v>-5.9208233878791959E-8</v>
      </c>
      <c r="CP28" s="66">
        <f t="shared" si="6"/>
        <v>2.4075272082844952E-7</v>
      </c>
      <c r="CQ28" s="66">
        <f t="shared" si="7"/>
        <v>3.9494890738493056</v>
      </c>
      <c r="CR28" s="66">
        <f t="shared" si="8"/>
        <v>-5.1952361067254031E-5</v>
      </c>
      <c r="CS28" s="66">
        <f t="shared" si="9"/>
        <v>4.8955722569553202E-8</v>
      </c>
      <c r="CT28" s="66">
        <f t="shared" si="10"/>
        <v>19.827947563874098</v>
      </c>
      <c r="CU28" s="66">
        <f t="shared" si="11"/>
        <v>-1.2983299963938207E-6</v>
      </c>
      <c r="CV28" s="66">
        <f t="shared" si="12"/>
        <v>-9.9498921940062228E-6</v>
      </c>
      <c r="CW28" s="66">
        <f t="shared" si="13"/>
        <v>-1.4602575161374869E-5</v>
      </c>
    </row>
    <row r="29" spans="1:101" x14ac:dyDescent="0.25">
      <c r="A29" s="90" t="s">
        <v>192</v>
      </c>
      <c r="B29" s="73">
        <v>2.5640390435999998</v>
      </c>
      <c r="C29" s="73"/>
      <c r="D29" s="73">
        <v>2.0523750426</v>
      </c>
      <c r="E29" s="73">
        <v>0.17233322470000001</v>
      </c>
      <c r="F29" s="73">
        <v>0.17094051469999999</v>
      </c>
      <c r="G29" s="73">
        <v>2.5422026294000002</v>
      </c>
      <c r="H29" s="73">
        <v>127.79847457</v>
      </c>
      <c r="I29" s="73">
        <v>6.7601995999999999E-3</v>
      </c>
      <c r="J29" s="73">
        <v>0.69316662220000003</v>
      </c>
      <c r="K29" s="73">
        <v>1.5969700000000001E-5</v>
      </c>
      <c r="L29" s="73">
        <v>0.1712437634</v>
      </c>
      <c r="M29" s="73">
        <v>1.009733E-4</v>
      </c>
      <c r="N29" s="53">
        <v>3.7098380000000002E-4</v>
      </c>
      <c r="O29" s="53">
        <v>1.3105049999999999E-4</v>
      </c>
      <c r="P29" s="53">
        <v>3.9013930000000001E-4</v>
      </c>
      <c r="Q29" s="90"/>
      <c r="R29" s="90" t="s">
        <v>192</v>
      </c>
      <c r="S29" s="73">
        <v>0</v>
      </c>
      <c r="T29" s="73">
        <v>0</v>
      </c>
      <c r="U29" s="73">
        <v>3.7101768474673898E-4</v>
      </c>
      <c r="V29" s="73">
        <v>6.7602177853932702E-3</v>
      </c>
      <c r="W29" s="73">
        <v>6.7602177853932702E-3</v>
      </c>
      <c r="X29" s="73">
        <v>0.48127532445972798</v>
      </c>
      <c r="Y29" s="73">
        <v>0</v>
      </c>
      <c r="Z29" s="73">
        <v>0.69316308081908395</v>
      </c>
      <c r="AA29" s="73">
        <v>1.3105265272402001E-4</v>
      </c>
      <c r="AB29" s="73">
        <v>343.03554911511998</v>
      </c>
      <c r="AC29" s="73">
        <v>1.5969410212690899E-5</v>
      </c>
      <c r="AD29" s="73">
        <v>2.5640441233044999</v>
      </c>
      <c r="AE29" s="73">
        <v>0.14030827073628799</v>
      </c>
      <c r="AF29" s="73">
        <v>38.1404485326808</v>
      </c>
      <c r="AG29" s="73">
        <v>0.26255202679773199</v>
      </c>
      <c r="AH29" s="73">
        <v>0.21250015812347001</v>
      </c>
      <c r="AI29" s="73">
        <v>0</v>
      </c>
      <c r="AJ29" s="73">
        <v>0.17124376382634199</v>
      </c>
      <c r="AK29" s="73">
        <v>0.17124376382634199</v>
      </c>
      <c r="AL29" s="73">
        <v>0</v>
      </c>
      <c r="AM29" s="73">
        <v>7.2096289068932801E-3</v>
      </c>
      <c r="AN29" s="73">
        <v>0</v>
      </c>
      <c r="AO29" s="73">
        <v>0</v>
      </c>
      <c r="AP29" s="73">
        <v>0</v>
      </c>
      <c r="AQ29" s="73">
        <v>1.0097916820428E-4</v>
      </c>
      <c r="AR29" s="73">
        <v>3.9010551710907899E-4</v>
      </c>
      <c r="AS29" s="73">
        <v>0</v>
      </c>
      <c r="AT29" s="73">
        <v>0</v>
      </c>
      <c r="AU29" s="73">
        <v>165.939702706725</v>
      </c>
      <c r="AV29" s="73">
        <v>1.84713300815159</v>
      </c>
      <c r="AW29" s="73">
        <v>0.20523885337610101</v>
      </c>
      <c r="AX29" s="73">
        <v>2.05237186152769</v>
      </c>
      <c r="AY29" s="73">
        <v>0</v>
      </c>
      <c r="AZ29" s="73">
        <v>0.371499348109813</v>
      </c>
      <c r="BA29" s="73">
        <v>4.4042165600180901E-6</v>
      </c>
      <c r="BB29" s="73">
        <v>73.118318001289893</v>
      </c>
      <c r="BC29" s="73">
        <v>5.9419561610917402E-6</v>
      </c>
      <c r="BD29" s="73">
        <v>1.55707920655654E-5</v>
      </c>
      <c r="BE29" s="73">
        <v>3.7633214834901303E-5</v>
      </c>
      <c r="BF29" s="73">
        <v>8.80370156032121E-6</v>
      </c>
      <c r="BG29" s="73">
        <v>9.6100041336661893E-3</v>
      </c>
      <c r="BH29" s="73">
        <v>2.0725937928867802E-6</v>
      </c>
      <c r="BI29" s="73">
        <v>0.17234178442070699</v>
      </c>
      <c r="BJ29" s="73">
        <v>0.170949091089138</v>
      </c>
      <c r="BK29" s="73">
        <v>1.39269333156964E-3</v>
      </c>
      <c r="BL29" s="73">
        <v>0</v>
      </c>
      <c r="BM29" s="73">
        <v>0</v>
      </c>
      <c r="BN29" s="73">
        <v>0.111945972431201</v>
      </c>
      <c r="BO29" s="73">
        <v>0</v>
      </c>
      <c r="BP29" s="73">
        <v>2.4865376962802301E-3</v>
      </c>
      <c r="BQ29" s="73">
        <v>2.5143331294057999E-5</v>
      </c>
      <c r="BR29" s="73">
        <v>4.8205719891753098E-4</v>
      </c>
      <c r="BS29" s="73">
        <v>6.2162350567965896E-3</v>
      </c>
      <c r="BT29" s="73">
        <v>38.303727907317601</v>
      </c>
      <c r="BU29" s="73">
        <v>1.37548625693767E-5</v>
      </c>
      <c r="BV29" s="73">
        <v>4.0094959903437401E-2</v>
      </c>
      <c r="BW29" s="73">
        <v>0</v>
      </c>
      <c r="BX29" s="73">
        <v>2.5422126653328601</v>
      </c>
      <c r="BY29" s="73">
        <v>6.0667022633496002</v>
      </c>
      <c r="BZ29" s="73">
        <v>0</v>
      </c>
      <c r="CA29" s="73">
        <v>0</v>
      </c>
      <c r="CB29" s="73">
        <v>5.5597229170786298</v>
      </c>
      <c r="CC29" s="73">
        <v>0</v>
      </c>
      <c r="CD29" s="73">
        <v>2.259733644842</v>
      </c>
      <c r="CE29" s="73">
        <v>127.79843273422701</v>
      </c>
      <c r="CF29" s="73">
        <v>6.2918528064231696</v>
      </c>
      <c r="CG29" s="90"/>
      <c r="CH29" s="92">
        <f t="shared" si="14"/>
        <v>1.2984486519628733</v>
      </c>
      <c r="CI29" s="66">
        <f t="shared" si="0"/>
        <v>1.9811338336766321E-6</v>
      </c>
      <c r="CJ29" s="66" t="str">
        <f t="shared" si="15"/>
        <v/>
      </c>
      <c r="CK29" s="66">
        <f t="shared" si="1"/>
        <v>-1.5499468878652013E-6</v>
      </c>
      <c r="CL29" s="66">
        <f t="shared" si="2"/>
        <v>4.9669590538251019E-5</v>
      </c>
      <c r="CM29" s="66">
        <f t="shared" si="3"/>
        <v>5.0171775562167139E-5</v>
      </c>
      <c r="CN29" s="66">
        <f t="shared" si="4"/>
        <v>3.9477312877427471E-6</v>
      </c>
      <c r="CO29" s="66">
        <f t="shared" si="5"/>
        <v>-3.2735737363570308E-7</v>
      </c>
      <c r="CP29" s="66">
        <f t="shared" si="6"/>
        <v>2.6900675048480305E-6</v>
      </c>
      <c r="CQ29" s="66">
        <f t="shared" si="7"/>
        <v>-5.1089893867544861E-6</v>
      </c>
      <c r="CR29" s="66">
        <f t="shared" si="8"/>
        <v>-1.8146070940715398E-5</v>
      </c>
      <c r="CS29" s="66">
        <f t="shared" si="9"/>
        <v>2.4896789291778536E-9</v>
      </c>
      <c r="CT29" s="66">
        <f t="shared" si="10"/>
        <v>5.8116395918440689E-5</v>
      </c>
      <c r="CU29" s="66">
        <f t="shared" si="11"/>
        <v>9.1337537485347811E-5</v>
      </c>
      <c r="CV29" s="66">
        <f t="shared" si="12"/>
        <v>1.6426675365699636E-5</v>
      </c>
      <c r="CW29" s="66">
        <f t="shared" si="13"/>
        <v>-8.6591868394223485E-5</v>
      </c>
    </row>
    <row r="30" spans="1:101" x14ac:dyDescent="0.25">
      <c r="A30" s="90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53"/>
      <c r="O30" s="53"/>
      <c r="P30" s="53"/>
      <c r="Q30" s="90"/>
      <c r="R30" s="90"/>
      <c r="T30" s="73"/>
      <c r="U30" s="73"/>
      <c r="V30" s="73"/>
      <c r="W30" s="73"/>
      <c r="X30" s="73"/>
      <c r="Z30" s="73"/>
      <c r="AA30" s="73"/>
      <c r="AB30" s="73"/>
      <c r="AC30" s="73"/>
      <c r="AD30" s="73"/>
      <c r="AE30" s="73"/>
      <c r="AF30" s="73"/>
      <c r="AG30" s="73"/>
      <c r="AH30" s="73"/>
      <c r="AJ30" s="73"/>
      <c r="AK30" s="73"/>
      <c r="AL30" s="73"/>
      <c r="AM30" s="73"/>
      <c r="AN30" s="73"/>
      <c r="AP30" s="73"/>
      <c r="AQ30" s="73"/>
      <c r="AR30" s="73"/>
      <c r="AS30" s="73"/>
      <c r="AT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D30" s="73"/>
      <c r="CE30" s="73"/>
      <c r="CF30" s="73"/>
      <c r="CG30" s="90"/>
      <c r="CH30" s="92" t="e">
        <f t="shared" si="14"/>
        <v>#DIV/0!</v>
      </c>
      <c r="CI30" s="66" t="str">
        <f t="shared" si="0"/>
        <v/>
      </c>
      <c r="CJ30" s="66" t="str">
        <f t="shared" si="15"/>
        <v/>
      </c>
      <c r="CK30" s="66" t="str">
        <f t="shared" si="1"/>
        <v/>
      </c>
      <c r="CL30" s="66" t="str">
        <f t="shared" si="2"/>
        <v/>
      </c>
      <c r="CM30" s="66" t="str">
        <f t="shared" si="3"/>
        <v/>
      </c>
      <c r="CN30" s="66" t="str">
        <f t="shared" si="4"/>
        <v/>
      </c>
      <c r="CO30" s="66" t="str">
        <f t="shared" si="5"/>
        <v/>
      </c>
      <c r="CP30" s="66" t="str">
        <f t="shared" si="6"/>
        <v/>
      </c>
      <c r="CQ30" s="66" t="str">
        <f t="shared" si="7"/>
        <v/>
      </c>
      <c r="CR30" s="66" t="str">
        <f t="shared" si="8"/>
        <v/>
      </c>
      <c r="CS30" s="66" t="str">
        <f t="shared" si="9"/>
        <v/>
      </c>
      <c r="CT30" s="66" t="str">
        <f t="shared" si="10"/>
        <v/>
      </c>
      <c r="CU30" s="66" t="str">
        <f t="shared" si="11"/>
        <v/>
      </c>
      <c r="CV30" s="66" t="str">
        <f t="shared" si="12"/>
        <v/>
      </c>
      <c r="CW30" s="66" t="str">
        <f t="shared" si="13"/>
        <v/>
      </c>
    </row>
    <row r="31" spans="1:101" x14ac:dyDescent="0.25">
      <c r="A31" s="90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53"/>
      <c r="O31" s="53"/>
      <c r="P31" s="53"/>
      <c r="Q31" s="90"/>
      <c r="R31" s="90"/>
      <c r="T31" s="73"/>
      <c r="U31" s="73"/>
      <c r="V31" s="73"/>
      <c r="W31" s="73"/>
      <c r="X31" s="73"/>
      <c r="Z31" s="73"/>
      <c r="AA31" s="73"/>
      <c r="AB31" s="73"/>
      <c r="AC31" s="73"/>
      <c r="AD31" s="73"/>
      <c r="AE31" s="73"/>
      <c r="AF31" s="73"/>
      <c r="AG31" s="73"/>
      <c r="AH31" s="73"/>
      <c r="AJ31" s="73"/>
      <c r="AK31" s="73"/>
      <c r="AL31" s="73"/>
      <c r="AM31" s="73"/>
      <c r="AN31" s="73"/>
      <c r="AP31" s="73"/>
      <c r="AQ31" s="73"/>
      <c r="AR31" s="73"/>
      <c r="AS31" s="73"/>
      <c r="AT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D31" s="73"/>
      <c r="CE31" s="73"/>
      <c r="CF31" s="73"/>
      <c r="CG31" s="90"/>
      <c r="CH31" s="92" t="e">
        <f t="shared" si="14"/>
        <v>#DIV/0!</v>
      </c>
      <c r="CI31" s="66" t="str">
        <f t="shared" si="0"/>
        <v/>
      </c>
      <c r="CJ31" s="66" t="str">
        <f t="shared" si="15"/>
        <v/>
      </c>
      <c r="CK31" s="66" t="str">
        <f t="shared" si="1"/>
        <v/>
      </c>
      <c r="CL31" s="66" t="str">
        <f t="shared" si="2"/>
        <v/>
      </c>
      <c r="CM31" s="66" t="str">
        <f t="shared" si="3"/>
        <v/>
      </c>
      <c r="CN31" s="66" t="str">
        <f t="shared" si="4"/>
        <v/>
      </c>
      <c r="CO31" s="66" t="str">
        <f t="shared" si="5"/>
        <v/>
      </c>
      <c r="CP31" s="66" t="str">
        <f t="shared" si="6"/>
        <v/>
      </c>
      <c r="CQ31" s="66" t="str">
        <f t="shared" si="7"/>
        <v/>
      </c>
      <c r="CR31" s="66" t="str">
        <f t="shared" si="8"/>
        <v/>
      </c>
      <c r="CS31" s="66" t="str">
        <f t="shared" si="9"/>
        <v/>
      </c>
      <c r="CT31" s="66" t="str">
        <f t="shared" si="10"/>
        <v/>
      </c>
      <c r="CU31" s="66" t="str">
        <f t="shared" si="11"/>
        <v/>
      </c>
      <c r="CV31" s="66" t="str">
        <f t="shared" si="12"/>
        <v/>
      </c>
      <c r="CW31" s="66" t="str">
        <f t="shared" si="13"/>
        <v/>
      </c>
    </row>
    <row r="32" spans="1:101" x14ac:dyDescent="0.25">
      <c r="A32" s="90" t="s">
        <v>195</v>
      </c>
      <c r="B32" s="73">
        <v>90390.791565000007</v>
      </c>
      <c r="C32" s="73">
        <v>0.87109625810000002</v>
      </c>
      <c r="D32" s="73">
        <v>54684.705974999997</v>
      </c>
      <c r="E32" s="73">
        <v>1900.7358899999999</v>
      </c>
      <c r="F32" s="73">
        <v>1896.1731259000001</v>
      </c>
      <c r="G32" s="73">
        <v>28440.229368</v>
      </c>
      <c r="H32" s="73">
        <v>123955.66446</v>
      </c>
      <c r="I32" s="73">
        <v>25.625079632999999</v>
      </c>
      <c r="J32" s="73">
        <v>11.156044424999999</v>
      </c>
      <c r="K32" s="73">
        <v>5.2318750900000002E-2</v>
      </c>
      <c r="L32" s="73">
        <v>73.432188050999997</v>
      </c>
      <c r="M32" s="73">
        <v>8.9495799200000004E-2</v>
      </c>
      <c r="N32" s="53">
        <v>0.59043202699999997</v>
      </c>
      <c r="O32" s="53">
        <v>0.48525444070000001</v>
      </c>
      <c r="P32" s="53">
        <v>1.4944301778</v>
      </c>
      <c r="Q32" s="90"/>
      <c r="R32" s="90" t="s">
        <v>195</v>
      </c>
      <c r="S32" s="73">
        <v>0</v>
      </c>
      <c r="T32" s="73">
        <v>0</v>
      </c>
      <c r="U32" s="73">
        <v>0.59043427357104405</v>
      </c>
      <c r="V32" s="73">
        <v>1376.81950304725</v>
      </c>
      <c r="W32" s="73">
        <v>1376.81950304725</v>
      </c>
      <c r="X32" s="73">
        <v>194.861387041836</v>
      </c>
      <c r="Y32" s="73">
        <v>0</v>
      </c>
      <c r="Z32" s="73">
        <v>1216.92942571567</v>
      </c>
      <c r="AA32" s="73">
        <v>0.48525327153391601</v>
      </c>
      <c r="AB32" s="73">
        <v>974526.22701373498</v>
      </c>
      <c r="AC32" s="73">
        <v>5.2318736273290999E-2</v>
      </c>
      <c r="AD32" s="73">
        <v>90389.553658455901</v>
      </c>
      <c r="AE32" s="73">
        <v>2570.2290377482</v>
      </c>
      <c r="AF32" s="73">
        <v>59602.747428559698</v>
      </c>
      <c r="AG32" s="73">
        <v>3272.8363198571801</v>
      </c>
      <c r="AH32" s="73">
        <v>76.007888266543404</v>
      </c>
      <c r="AI32" s="73">
        <v>0</v>
      </c>
      <c r="AJ32" s="73">
        <v>3568.1628729993899</v>
      </c>
      <c r="AK32" s="73">
        <v>3568.1628729993899</v>
      </c>
      <c r="AL32" s="73">
        <v>0</v>
      </c>
      <c r="AM32" s="73">
        <v>615.69900303654003</v>
      </c>
      <c r="AN32" s="73">
        <v>6.4854232604826998E-4</v>
      </c>
      <c r="AO32" s="73">
        <v>5.9955990878772004E-4</v>
      </c>
      <c r="AP32" s="73">
        <v>0</v>
      </c>
      <c r="AQ32" s="73">
        <v>839.91353991595395</v>
      </c>
      <c r="AR32" s="73">
        <v>1.49443810223028</v>
      </c>
      <c r="AS32" s="73">
        <v>0.87109540200730895</v>
      </c>
      <c r="AT32" s="73">
        <v>0</v>
      </c>
      <c r="AU32" s="73">
        <v>183553.89133208699</v>
      </c>
      <c r="AV32" s="73">
        <v>49215.414242133702</v>
      </c>
      <c r="AW32" s="73">
        <v>5468.3704345700098</v>
      </c>
      <c r="AX32" s="73">
        <v>54683.784676703697</v>
      </c>
      <c r="AY32" s="73">
        <v>0</v>
      </c>
      <c r="AZ32" s="73">
        <v>2703.6589075260499</v>
      </c>
      <c r="BA32" s="73">
        <v>11.3769511435925</v>
      </c>
      <c r="BB32" s="73">
        <v>65833.985839535904</v>
      </c>
      <c r="BC32" s="73">
        <v>15.349683477460401</v>
      </c>
      <c r="BD32" s="73">
        <v>40.221860529660503</v>
      </c>
      <c r="BE32" s="73">
        <v>97.214615406008505</v>
      </c>
      <c r="BF32" s="73">
        <v>22.740262674206399</v>
      </c>
      <c r="BG32" s="73">
        <v>26.7834427085985</v>
      </c>
      <c r="BH32" s="73">
        <v>5.3539033651350003</v>
      </c>
      <c r="BI32" s="73">
        <v>1900.8366610517901</v>
      </c>
      <c r="BJ32" s="73">
        <v>1896.2739100113699</v>
      </c>
      <c r="BK32" s="73">
        <v>4.5627510404162299</v>
      </c>
      <c r="BL32" s="73">
        <v>0</v>
      </c>
      <c r="BM32" s="73">
        <v>0</v>
      </c>
      <c r="BN32" s="73">
        <v>354.30377756499399</v>
      </c>
      <c r="BO32" s="73">
        <v>0</v>
      </c>
      <c r="BP32" s="73">
        <v>267.735092546283</v>
      </c>
      <c r="BQ32" s="73">
        <v>64.952026578261197</v>
      </c>
      <c r="BR32" s="73">
        <v>36.126990855966497</v>
      </c>
      <c r="BS32" s="73">
        <v>669.12307290519402</v>
      </c>
      <c r="BT32" s="73">
        <v>32971.013618596298</v>
      </c>
      <c r="BU32" s="73">
        <v>35.531653291224998</v>
      </c>
      <c r="BV32" s="73">
        <v>249.46057696478599</v>
      </c>
      <c r="BW32" s="73">
        <v>0</v>
      </c>
      <c r="BX32" s="73">
        <v>28439.3746030314</v>
      </c>
      <c r="BY32" s="73">
        <v>6656.0906736216803</v>
      </c>
      <c r="BZ32" s="73">
        <v>0</v>
      </c>
      <c r="CA32" s="73">
        <v>0</v>
      </c>
      <c r="CB32" s="73">
        <v>2836.8091976249102</v>
      </c>
      <c r="CC32" s="73">
        <v>0</v>
      </c>
      <c r="CD32" s="73">
        <v>2958.20091228807</v>
      </c>
      <c r="CE32" s="73">
        <v>123952.62063184399</v>
      </c>
      <c r="CF32" s="73">
        <v>2826.1363135092001</v>
      </c>
      <c r="CG32" s="90"/>
      <c r="CH32" s="92">
        <f t="shared" si="14"/>
        <v>1.480839133504622</v>
      </c>
      <c r="CI32" s="66">
        <f t="shared" si="0"/>
        <v>-1.3695051483372846E-5</v>
      </c>
      <c r="CJ32" s="66">
        <f t="shared" si="15"/>
        <v>-9.8277622376411009E-7</v>
      </c>
      <c r="CK32" s="66">
        <f t="shared" si="1"/>
        <v>-1.6847458167209019E-5</v>
      </c>
      <c r="CL32" s="66">
        <f t="shared" si="2"/>
        <v>5.3016861690427408E-5</v>
      </c>
      <c r="CM32" s="66">
        <f t="shared" si="3"/>
        <v>5.3151323575498826E-5</v>
      </c>
      <c r="CN32" s="66">
        <f t="shared" si="4"/>
        <v>-3.0054784634135233E-5</v>
      </c>
      <c r="CO32" s="66">
        <f t="shared" si="5"/>
        <v>-2.4555781046921869E-5</v>
      </c>
      <c r="CP32" s="66">
        <f t="shared" si="6"/>
        <v>52.729374611354601</v>
      </c>
      <c r="CQ32" s="66">
        <f t="shared" si="7"/>
        <v>108.08251879928044</v>
      </c>
      <c r="CR32" s="66">
        <f t="shared" si="8"/>
        <v>-2.7956915545754476E-7</v>
      </c>
      <c r="CS32" s="66">
        <f t="shared" si="9"/>
        <v>47.591264508164123</v>
      </c>
      <c r="CT32" s="66">
        <f t="shared" si="10"/>
        <v>9383.949320793974</v>
      </c>
      <c r="CU32" s="66">
        <f t="shared" si="11"/>
        <v>3.8049613526205846E-6</v>
      </c>
      <c r="CV32" s="66">
        <f t="shared" si="12"/>
        <v>-2.4093877066151092E-6</v>
      </c>
      <c r="CW32" s="66">
        <f t="shared" si="13"/>
        <v>5.3026433738353849E-6</v>
      </c>
    </row>
    <row r="33" spans="1:101" x14ac:dyDescent="0.25">
      <c r="A33" s="90" t="s">
        <v>196</v>
      </c>
      <c r="B33" s="73">
        <v>838.80903478000005</v>
      </c>
      <c r="C33" s="73">
        <v>1.03417237E-2</v>
      </c>
      <c r="D33" s="73">
        <v>575.60846451999998</v>
      </c>
      <c r="E33" s="73">
        <v>34.853278566999997</v>
      </c>
      <c r="F33" s="73">
        <v>34.832725140999997</v>
      </c>
      <c r="G33" s="73">
        <v>66.459711743</v>
      </c>
      <c r="H33" s="73">
        <v>5559.3473055000004</v>
      </c>
      <c r="I33" s="73">
        <v>1.0449604249</v>
      </c>
      <c r="J33" s="73">
        <v>31.287500100999999</v>
      </c>
      <c r="K33" s="73">
        <v>2.3567750000000001E-4</v>
      </c>
      <c r="L33" s="73">
        <v>6.9078522636999997</v>
      </c>
      <c r="M33" s="73">
        <v>0.62171988499999997</v>
      </c>
      <c r="N33" s="53">
        <v>0.76666144629999999</v>
      </c>
      <c r="O33" s="53">
        <v>0.1223331464</v>
      </c>
      <c r="P33" s="53">
        <v>2.7953259000000001E-2</v>
      </c>
      <c r="Q33" s="90"/>
      <c r="R33" s="90" t="s">
        <v>196</v>
      </c>
      <c r="S33" s="73">
        <v>0</v>
      </c>
      <c r="T33" s="73">
        <v>0</v>
      </c>
      <c r="U33" s="73">
        <v>0.76666455343003803</v>
      </c>
      <c r="V33" s="73">
        <v>1.04496460648145</v>
      </c>
      <c r="W33" s="73">
        <v>1.04496460648145</v>
      </c>
      <c r="X33" s="73">
        <v>2.9353315596231701E-2</v>
      </c>
      <c r="Y33" s="73">
        <v>0</v>
      </c>
      <c r="Z33" s="73">
        <v>32.067338640866502</v>
      </c>
      <c r="AA33" s="73">
        <v>0.122334380255361</v>
      </c>
      <c r="AB33" s="73">
        <v>18915.205573095402</v>
      </c>
      <c r="AC33" s="73">
        <v>2.35671938060152E-4</v>
      </c>
      <c r="AD33" s="73">
        <v>838.80711185039195</v>
      </c>
      <c r="AE33" s="73">
        <v>0.74906549867244898</v>
      </c>
      <c r="AF33" s="73">
        <v>2919.1585829256901</v>
      </c>
      <c r="AG33" s="73">
        <v>0.74589661820416797</v>
      </c>
      <c r="AH33" s="73">
        <v>1.07425906562431E-2</v>
      </c>
      <c r="AI33" s="73">
        <v>0</v>
      </c>
      <c r="AJ33" s="73">
        <v>6.9078749674922904</v>
      </c>
      <c r="AK33" s="73">
        <v>6.9078749674922904</v>
      </c>
      <c r="AL33" s="73">
        <v>0</v>
      </c>
      <c r="AM33" s="73">
        <v>0.19006158867571099</v>
      </c>
      <c r="AN33" s="73">
        <v>0</v>
      </c>
      <c r="AO33" s="73">
        <v>0</v>
      </c>
      <c r="AP33" s="73">
        <v>0</v>
      </c>
      <c r="AQ33" s="73">
        <v>0.62171986908702004</v>
      </c>
      <c r="AR33" s="73">
        <v>2.79533513680678E-2</v>
      </c>
      <c r="AS33" s="73">
        <v>1.0341732703913699E-2</v>
      </c>
      <c r="AT33" s="73">
        <v>0</v>
      </c>
      <c r="AU33" s="73">
        <v>8478.2495774290801</v>
      </c>
      <c r="AV33" s="73">
        <v>518.04736341540001</v>
      </c>
      <c r="AW33" s="73">
        <v>57.561041239658898</v>
      </c>
      <c r="AX33" s="73">
        <v>575.60840465505896</v>
      </c>
      <c r="AY33" s="73">
        <v>0</v>
      </c>
      <c r="AZ33" s="73">
        <v>0.77210410433676602</v>
      </c>
      <c r="BA33" s="73">
        <v>0.18878428600561001</v>
      </c>
      <c r="BB33" s="73">
        <v>3014.9312902332899</v>
      </c>
      <c r="BC33" s="73">
        <v>0.25470638800244699</v>
      </c>
      <c r="BD33" s="73">
        <v>0.66742238159801903</v>
      </c>
      <c r="BE33" s="73">
        <v>1.6131464132453699</v>
      </c>
      <c r="BF33" s="73">
        <v>0.37734161951531398</v>
      </c>
      <c r="BG33" s="73">
        <v>0.63443366832564296</v>
      </c>
      <c r="BH33" s="73">
        <v>8.8840712947194006E-2</v>
      </c>
      <c r="BI33" s="73">
        <v>34.855492710885798</v>
      </c>
      <c r="BJ33" s="73">
        <v>34.834939291021101</v>
      </c>
      <c r="BK33" s="73">
        <v>2.0553419864746399E-2</v>
      </c>
      <c r="BL33" s="73">
        <v>0</v>
      </c>
      <c r="BM33" s="73">
        <v>0</v>
      </c>
      <c r="BN33" s="73">
        <v>8.0921489442616608</v>
      </c>
      <c r="BO33" s="73">
        <v>0</v>
      </c>
      <c r="BP33" s="73">
        <v>4.4898417187233104</v>
      </c>
      <c r="BQ33" s="73">
        <v>1.0777832750210701</v>
      </c>
      <c r="BR33" s="73">
        <v>0.60872691970215498</v>
      </c>
      <c r="BS33" s="73">
        <v>11.2210394473012</v>
      </c>
      <c r="BT33" s="73">
        <v>2451.2426307908599</v>
      </c>
      <c r="BU33" s="73">
        <v>0.58960265105794396</v>
      </c>
      <c r="BV33" s="73">
        <v>4.9311208653141199</v>
      </c>
      <c r="BW33" s="73">
        <v>0</v>
      </c>
      <c r="BX33" s="73">
        <v>66.459399483545297</v>
      </c>
      <c r="BY33" s="73">
        <v>2.9727025522629602</v>
      </c>
      <c r="BZ33" s="73">
        <v>0</v>
      </c>
      <c r="CA33" s="73">
        <v>0</v>
      </c>
      <c r="CB33" s="73">
        <v>21.715163004629101</v>
      </c>
      <c r="CC33" s="73">
        <v>0</v>
      </c>
      <c r="CD33" s="73">
        <v>27.335431123041001</v>
      </c>
      <c r="CE33" s="73">
        <v>5559.31274227418</v>
      </c>
      <c r="CF33" s="73">
        <v>4.2968072978283303</v>
      </c>
      <c r="CG33" s="90"/>
      <c r="CH33" s="92">
        <f t="shared" si="14"/>
        <v>1.5250535399742295</v>
      </c>
      <c r="CI33" s="66">
        <f t="shared" si="0"/>
        <v>-2.2924521891966812E-6</v>
      </c>
      <c r="CJ33" s="66">
        <f t="shared" si="15"/>
        <v>8.7063955302661768E-7</v>
      </c>
      <c r="CK33" s="66">
        <f t="shared" si="1"/>
        <v>-1.040028851418838E-7</v>
      </c>
      <c r="CL33" s="66">
        <f t="shared" si="2"/>
        <v>6.3527564029452419E-5</v>
      </c>
      <c r="CM33" s="66">
        <f t="shared" si="3"/>
        <v>6.3565225291468917E-5</v>
      </c>
      <c r="CN33" s="66">
        <f t="shared" si="4"/>
        <v>-4.6984774160587081E-6</v>
      </c>
      <c r="CO33" s="66">
        <f t="shared" si="5"/>
        <v>-6.2171373582338035E-6</v>
      </c>
      <c r="CP33" s="66">
        <f t="shared" si="6"/>
        <v>4.0016648959614167E-6</v>
      </c>
      <c r="CQ33" s="66">
        <f t="shared" si="7"/>
        <v>2.4924923287226085E-2</v>
      </c>
      <c r="CR33" s="66">
        <f t="shared" si="8"/>
        <v>-2.3599791443833941E-5</v>
      </c>
      <c r="CS33" s="66">
        <f t="shared" si="9"/>
        <v>3.2866644253439977E-6</v>
      </c>
      <c r="CT33" s="66">
        <f t="shared" si="10"/>
        <v>-2.5595095665553742E-8</v>
      </c>
      <c r="CU33" s="66">
        <f t="shared" si="11"/>
        <v>4.0528059067447152E-6</v>
      </c>
      <c r="CV33" s="66">
        <f t="shared" si="12"/>
        <v>1.0086026537510096E-5</v>
      </c>
      <c r="CW33" s="66">
        <f t="shared" si="13"/>
        <v>3.3043756292820595E-6</v>
      </c>
    </row>
    <row r="34" spans="1:101" x14ac:dyDescent="0.25">
      <c r="A34" s="90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53"/>
      <c r="O34" s="53"/>
      <c r="P34" s="53"/>
      <c r="Q34" s="90"/>
      <c r="R34" s="90"/>
      <c r="T34" s="73"/>
      <c r="U34" s="73"/>
      <c r="V34" s="73"/>
      <c r="W34" s="73"/>
      <c r="X34" s="73"/>
      <c r="Z34" s="73"/>
      <c r="AA34" s="73"/>
      <c r="AB34" s="73"/>
      <c r="AC34" s="73"/>
      <c r="AD34" s="73"/>
      <c r="AE34" s="73"/>
      <c r="AF34" s="73"/>
      <c r="AG34" s="73"/>
      <c r="AH34" s="73"/>
      <c r="AJ34" s="73"/>
      <c r="AK34" s="73"/>
      <c r="AL34" s="73"/>
      <c r="AM34" s="73"/>
      <c r="AN34" s="73"/>
      <c r="AP34" s="73"/>
      <c r="AQ34" s="73"/>
      <c r="AR34" s="73"/>
      <c r="AS34" s="73"/>
      <c r="AT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D34" s="73"/>
      <c r="CE34" s="73"/>
      <c r="CF34" s="73"/>
      <c r="CG34" s="90"/>
      <c r="CH34" s="92" t="e">
        <f t="shared" si="14"/>
        <v>#DIV/0!</v>
      </c>
      <c r="CI34" s="66" t="str">
        <f t="shared" si="0"/>
        <v/>
      </c>
      <c r="CJ34" s="66" t="str">
        <f t="shared" si="15"/>
        <v/>
      </c>
      <c r="CK34" s="66" t="str">
        <f t="shared" si="1"/>
        <v/>
      </c>
      <c r="CL34" s="66" t="str">
        <f t="shared" si="2"/>
        <v/>
      </c>
      <c r="CM34" s="66" t="str">
        <f t="shared" si="3"/>
        <v/>
      </c>
      <c r="CN34" s="66" t="str">
        <f t="shared" si="4"/>
        <v/>
      </c>
      <c r="CO34" s="66" t="str">
        <f t="shared" si="5"/>
        <v/>
      </c>
      <c r="CP34" s="66" t="str">
        <f t="shared" si="6"/>
        <v/>
      </c>
      <c r="CQ34" s="66" t="str">
        <f t="shared" si="7"/>
        <v/>
      </c>
      <c r="CR34" s="66" t="str">
        <f t="shared" si="8"/>
        <v/>
      </c>
      <c r="CS34" s="66" t="str">
        <f t="shared" si="9"/>
        <v/>
      </c>
      <c r="CT34" s="66" t="str">
        <f t="shared" si="10"/>
        <v/>
      </c>
      <c r="CU34" s="66" t="str">
        <f t="shared" si="11"/>
        <v/>
      </c>
      <c r="CV34" s="66" t="str">
        <f t="shared" si="12"/>
        <v/>
      </c>
      <c r="CW34" s="66" t="str">
        <f t="shared" si="13"/>
        <v/>
      </c>
    </row>
    <row r="35" spans="1:101" x14ac:dyDescent="0.25">
      <c r="A35" s="90" t="s">
        <v>198</v>
      </c>
      <c r="B35" s="73">
        <v>69379.601204000006</v>
      </c>
      <c r="C35" s="73">
        <v>2.6406047842999998</v>
      </c>
      <c r="D35" s="73">
        <v>46430.763892000003</v>
      </c>
      <c r="E35" s="73">
        <v>553.91126540000005</v>
      </c>
      <c r="F35" s="73">
        <v>544.28928570000005</v>
      </c>
      <c r="G35" s="73">
        <v>11129.750926000001</v>
      </c>
      <c r="H35" s="73">
        <v>324458.55830999999</v>
      </c>
      <c r="I35" s="73">
        <v>54.202498679000001</v>
      </c>
      <c r="J35" s="73">
        <v>25.735827561000001</v>
      </c>
      <c r="K35" s="73">
        <v>0.1103300931</v>
      </c>
      <c r="L35" s="73">
        <v>164.82548925</v>
      </c>
      <c r="M35" s="73">
        <v>0.19044891950000001</v>
      </c>
      <c r="N35" s="53">
        <v>1.8385627712999999</v>
      </c>
      <c r="O35" s="53">
        <v>1.0255982018000001</v>
      </c>
      <c r="P35" s="53">
        <v>3.2549125537000001</v>
      </c>
      <c r="Q35" s="90"/>
      <c r="R35" s="90" t="s">
        <v>198</v>
      </c>
      <c r="S35" s="73">
        <v>0</v>
      </c>
      <c r="T35" s="73">
        <v>0</v>
      </c>
      <c r="U35" s="73">
        <v>1.8385652973654201</v>
      </c>
      <c r="V35" s="73">
        <v>2051.7032920142601</v>
      </c>
      <c r="W35" s="73">
        <v>2051.7032920142601</v>
      </c>
      <c r="X35" s="73">
        <v>87.911724553679704</v>
      </c>
      <c r="Y35" s="73">
        <v>0</v>
      </c>
      <c r="Z35" s="73">
        <v>1607.1348802898301</v>
      </c>
      <c r="AA35" s="73">
        <v>1.02559976173908</v>
      </c>
      <c r="AB35" s="73">
        <v>316205.89463723602</v>
      </c>
      <c r="AC35" s="73">
        <v>0.110329245918832</v>
      </c>
      <c r="AD35" s="73">
        <v>69372.829376528898</v>
      </c>
      <c r="AE35" s="73">
        <v>2215.85931071408</v>
      </c>
      <c r="AF35" s="73">
        <v>151418.00784090199</v>
      </c>
      <c r="AG35" s="73">
        <v>4167.4558003226703</v>
      </c>
      <c r="AH35" s="73">
        <v>38.134625003897</v>
      </c>
      <c r="AI35" s="73">
        <v>0</v>
      </c>
      <c r="AJ35" s="73">
        <v>3277.5358910107402</v>
      </c>
      <c r="AK35" s="73">
        <v>3277.5358910107402</v>
      </c>
      <c r="AL35" s="73">
        <v>0</v>
      </c>
      <c r="AM35" s="73">
        <v>73.855907899526997</v>
      </c>
      <c r="AN35" s="73">
        <v>0</v>
      </c>
      <c r="AO35" s="73">
        <v>0</v>
      </c>
      <c r="AP35" s="73">
        <v>0</v>
      </c>
      <c r="AQ35" s="73">
        <v>509.21275514497802</v>
      </c>
      <c r="AR35" s="73">
        <v>3.2549168086782698</v>
      </c>
      <c r="AS35" s="73">
        <v>2.64061001367967</v>
      </c>
      <c r="AT35" s="73">
        <v>0</v>
      </c>
      <c r="AU35" s="73">
        <v>475835.75259037199</v>
      </c>
      <c r="AV35" s="73">
        <v>41784.665630513999</v>
      </c>
      <c r="AW35" s="73">
        <v>4642.7397020609897</v>
      </c>
      <c r="AX35" s="73">
        <v>46427.405332574999</v>
      </c>
      <c r="AY35" s="73">
        <v>0</v>
      </c>
      <c r="AZ35" s="73">
        <v>269.414039379928</v>
      </c>
      <c r="BA35" s="73">
        <v>0.73257955434668598</v>
      </c>
      <c r="BB35" s="73">
        <v>170120.86985368701</v>
      </c>
      <c r="BC35" s="73">
        <v>0.98839149029139695</v>
      </c>
      <c r="BD35" s="73">
        <v>2.5899481765020198</v>
      </c>
      <c r="BE35" s="73">
        <v>6.2597987291456496</v>
      </c>
      <c r="BF35" s="73">
        <v>1.4642879823850701</v>
      </c>
      <c r="BG35" s="73">
        <v>25.535190178409</v>
      </c>
      <c r="BH35" s="73">
        <v>0.34474733008151498</v>
      </c>
      <c r="BI35" s="73">
        <v>553.919593013189</v>
      </c>
      <c r="BJ35" s="73">
        <v>544.29760689933096</v>
      </c>
      <c r="BK35" s="73">
        <v>9.6219861138577105</v>
      </c>
      <c r="BL35" s="73">
        <v>0</v>
      </c>
      <c r="BM35" s="73">
        <v>0</v>
      </c>
      <c r="BN35" s="73">
        <v>300.13915797913302</v>
      </c>
      <c r="BO35" s="73">
        <v>0</v>
      </c>
      <c r="BP35" s="73">
        <v>23.150309901618702</v>
      </c>
      <c r="BQ35" s="73">
        <v>4.1823549902169903</v>
      </c>
      <c r="BR35" s="73">
        <v>3.4872426897490501</v>
      </c>
      <c r="BS35" s="73">
        <v>57.862042589989898</v>
      </c>
      <c r="BT35" s="73">
        <v>133608.91901951999</v>
      </c>
      <c r="BU35" s="73">
        <v>2.28794345662681</v>
      </c>
      <c r="BV35" s="73">
        <v>115.273611850835</v>
      </c>
      <c r="BW35" s="73">
        <v>0</v>
      </c>
      <c r="BX35" s="73">
        <v>11128.689039689099</v>
      </c>
      <c r="BY35" s="73">
        <v>1717.2028942263</v>
      </c>
      <c r="BZ35" s="73">
        <v>0</v>
      </c>
      <c r="CA35" s="73">
        <v>0</v>
      </c>
      <c r="CB35" s="73">
        <v>2709.49611519575</v>
      </c>
      <c r="CC35" s="73">
        <v>0</v>
      </c>
      <c r="CD35" s="73">
        <v>1411.7223555222999</v>
      </c>
      <c r="CE35" s="73">
        <v>324419.37131450401</v>
      </c>
      <c r="CF35" s="73">
        <v>2734.03506571255</v>
      </c>
      <c r="CG35" s="90"/>
      <c r="CH35" s="92">
        <f t="shared" si="14"/>
        <v>1.466730394866216</v>
      </c>
      <c r="CI35" s="66">
        <f t="shared" ref="CI35:CI63" si="16">IF(B35=0,"",(AD35-B35)/B35)</f>
        <v>-9.7605453960398431E-5</v>
      </c>
      <c r="CJ35" s="66">
        <f t="shared" si="15"/>
        <v>1.9803719592085524E-6</v>
      </c>
      <c r="CK35" s="66">
        <f t="shared" ref="CK35:CK63" si="17">IF(D35=0,"",(AX35-D35)/D35)</f>
        <v>-7.2334787185832959E-5</v>
      </c>
      <c r="CL35" s="66">
        <f t="shared" ref="CL35:CL63" si="18">IF(E35=0,"",(BI35-E35)/E35)</f>
        <v>1.5034200799183391E-5</v>
      </c>
      <c r="CM35" s="66">
        <f t="shared" ref="CM35:CM63" si="19">IF(F35=0,"",(BJ35-F35)/F35)</f>
        <v>1.528819241812939E-5</v>
      </c>
      <c r="CN35" s="66">
        <f t="shared" ref="CN35:CN63" si="20">IF(G35=0,"",(BX35-G35)/G35)</f>
        <v>-9.5409710240731456E-5</v>
      </c>
      <c r="CO35" s="66">
        <f t="shared" ref="CO35:CO63" si="21">IF(H35=0,"",(CE35-H35)/H35)</f>
        <v>-1.2077658145341054E-4</v>
      </c>
      <c r="CP35" s="66">
        <f t="shared" ref="CP35:CP63" si="22">IF(I35=0,"",(W35-I35)/I35)</f>
        <v>36.852559236520285</v>
      </c>
      <c r="CQ35" s="66">
        <f t="shared" ref="CQ35:CQ55" si="23">IF(J35=0,"",(Z35-J35)/J35)</f>
        <v>61.447375219644293</v>
      </c>
      <c r="CR35" s="66">
        <f t="shared" ref="CR35:CR63" si="24">IF(K35=0,"",(AC35-K35)/K35)</f>
        <v>-7.6786046688791982E-6</v>
      </c>
      <c r="CS35" s="66">
        <f t="shared" ref="CS35:CS63" si="25">IF(L35=0,"",(AK35-L35)/L35)</f>
        <v>18.884884952712131</v>
      </c>
      <c r="CT35" s="66">
        <f t="shared" ref="CT35:CT63" si="26">IF(M35=0,"",(AQ35-M35)/M35)</f>
        <v>2672.7497722846256</v>
      </c>
      <c r="CU35" s="66">
        <f t="shared" ref="CU35:CU55" si="27">IF(N35=0,"",(U35-N35)/N35)</f>
        <v>1.3739348253994392E-6</v>
      </c>
      <c r="CV35" s="66">
        <f t="shared" ref="CV35:CV55" si="28">IF(O35=0,"",(AA35-O35)/O35)</f>
        <v>1.5210041097687657E-6</v>
      </c>
      <c r="CW35" s="66">
        <f t="shared" ref="CW35:CW55" si="29">IF(P35=0,"",(AR35-P35)/P35)</f>
        <v>1.3072481056019464E-6</v>
      </c>
    </row>
    <row r="36" spans="1:101" x14ac:dyDescent="0.25">
      <c r="A36" s="90" t="s">
        <v>199</v>
      </c>
      <c r="B36" s="73">
        <v>1637.1255236</v>
      </c>
      <c r="C36" s="73">
        <v>5.7271439299999997E-2</v>
      </c>
      <c r="D36" s="73">
        <v>2047.4373914</v>
      </c>
      <c r="E36" s="73">
        <v>113.29962766</v>
      </c>
      <c r="F36" s="73">
        <v>111.72361719</v>
      </c>
      <c r="G36" s="73">
        <v>1278.4560438000001</v>
      </c>
      <c r="H36" s="73">
        <v>28070.551284000001</v>
      </c>
      <c r="I36" s="73">
        <v>9.1370943135000005</v>
      </c>
      <c r="J36" s="73">
        <v>139.56946844999999</v>
      </c>
      <c r="K36" s="73">
        <v>1.8071376100000001E-2</v>
      </c>
      <c r="L36" s="73">
        <v>91.188894575000006</v>
      </c>
      <c r="M36" s="73">
        <v>0.27846064230000001</v>
      </c>
      <c r="N36" s="53">
        <v>0.43509897460000002</v>
      </c>
      <c r="O36" s="53">
        <v>0.20791920080000001</v>
      </c>
      <c r="P36" s="53">
        <v>0.69368434160000003</v>
      </c>
      <c r="Q36" s="90"/>
      <c r="R36" s="90" t="s">
        <v>199</v>
      </c>
      <c r="S36" s="73">
        <v>0</v>
      </c>
      <c r="T36" s="73">
        <v>0</v>
      </c>
      <c r="U36" s="73">
        <v>0.43509796492877501</v>
      </c>
      <c r="V36" s="73">
        <v>9.1370888443778195</v>
      </c>
      <c r="W36" s="73">
        <v>9.1370888443778195</v>
      </c>
      <c r="X36" s="73">
        <v>9.1691545517758808</v>
      </c>
      <c r="Y36" s="73">
        <v>0</v>
      </c>
      <c r="Z36" s="73">
        <v>139.584061664556</v>
      </c>
      <c r="AA36" s="73">
        <v>0.207919072214242</v>
      </c>
      <c r="AB36" s="73">
        <v>46138.865854025797</v>
      </c>
      <c r="AC36" s="73">
        <v>1.8071638210720799E-2</v>
      </c>
      <c r="AD36" s="73">
        <v>1637.12282334209</v>
      </c>
      <c r="AE36" s="73">
        <v>75.404224019756995</v>
      </c>
      <c r="AF36" s="73">
        <v>6099.8323477558097</v>
      </c>
      <c r="AG36" s="73">
        <v>116.919286739981</v>
      </c>
      <c r="AH36" s="73">
        <v>4.0478969009257799</v>
      </c>
      <c r="AI36" s="73">
        <v>0</v>
      </c>
      <c r="AJ36" s="73">
        <v>91.188823929086993</v>
      </c>
      <c r="AK36" s="73">
        <v>91.188823929086993</v>
      </c>
      <c r="AL36" s="73">
        <v>0</v>
      </c>
      <c r="AM36" s="73">
        <v>7.8402524973495797</v>
      </c>
      <c r="AN36" s="73">
        <v>0</v>
      </c>
      <c r="AO36" s="73">
        <v>0</v>
      </c>
      <c r="AP36" s="73">
        <v>0</v>
      </c>
      <c r="AQ36" s="73">
        <v>0.27846178595721099</v>
      </c>
      <c r="AR36" s="73">
        <v>0.69368483502519995</v>
      </c>
      <c r="AS36" s="73">
        <v>5.7271820961545802E-2</v>
      </c>
      <c r="AT36" s="73">
        <v>0</v>
      </c>
      <c r="AU36" s="73">
        <v>34169.500316539597</v>
      </c>
      <c r="AV36" s="73">
        <v>1842.6901477436199</v>
      </c>
      <c r="AW36" s="73">
        <v>204.74317205050801</v>
      </c>
      <c r="AX36" s="73">
        <v>2047.4333197941301</v>
      </c>
      <c r="AY36" s="73">
        <v>0</v>
      </c>
      <c r="AZ36" s="73">
        <v>142.63284180777899</v>
      </c>
      <c r="BA36" s="73">
        <v>0.30921411728037801</v>
      </c>
      <c r="BB36" s="73">
        <v>18403.564322178001</v>
      </c>
      <c r="BC36" s="73">
        <v>0.41718719633812201</v>
      </c>
      <c r="BD36" s="73">
        <v>1.09318709832063</v>
      </c>
      <c r="BE36" s="73">
        <v>2.6421940019180101</v>
      </c>
      <c r="BF36" s="73">
        <v>0.61805810795482596</v>
      </c>
      <c r="BG36" s="73">
        <v>4.1225573017631296</v>
      </c>
      <c r="BH36" s="73">
        <v>0.14551392610548</v>
      </c>
      <c r="BI36" s="73">
        <v>113.305912301326</v>
      </c>
      <c r="BJ36" s="73">
        <v>111.729901438591</v>
      </c>
      <c r="BK36" s="73">
        <v>1.57601086273472</v>
      </c>
      <c r="BL36" s="73">
        <v>0</v>
      </c>
      <c r="BM36" s="73">
        <v>0</v>
      </c>
      <c r="BN36" s="73">
        <v>49.167144307610897</v>
      </c>
      <c r="BO36" s="73">
        <v>0</v>
      </c>
      <c r="BP36" s="73">
        <v>8.1193858337604699</v>
      </c>
      <c r="BQ36" s="73">
        <v>1.76532635215529</v>
      </c>
      <c r="BR36" s="73">
        <v>1.14740794731504</v>
      </c>
      <c r="BS36" s="73">
        <v>20.292699199887501</v>
      </c>
      <c r="BT36" s="73">
        <v>7093.7550897096799</v>
      </c>
      <c r="BU36" s="73">
        <v>0.96571255049411198</v>
      </c>
      <c r="BV36" s="73">
        <v>20.924313497687901</v>
      </c>
      <c r="BW36" s="73">
        <v>0</v>
      </c>
      <c r="BX36" s="73">
        <v>1278.4515118276499</v>
      </c>
      <c r="BY36" s="73">
        <v>2309.3951723833102</v>
      </c>
      <c r="BZ36" s="73">
        <v>0</v>
      </c>
      <c r="CA36" s="73">
        <v>0</v>
      </c>
      <c r="CB36" s="73">
        <v>500.66006777473501</v>
      </c>
      <c r="CC36" s="73">
        <v>0</v>
      </c>
      <c r="CD36" s="73">
        <v>1104.33591719592</v>
      </c>
      <c r="CE36" s="73">
        <v>28070.182747214702</v>
      </c>
      <c r="CF36" s="73">
        <v>314.71068637778097</v>
      </c>
      <c r="CG36" s="90"/>
      <c r="CH36" s="92">
        <f t="shared" si="14"/>
        <v>1.2172881318319919</v>
      </c>
      <c r="CI36" s="66">
        <f t="shared" si="16"/>
        <v>-1.6493896595214141E-6</v>
      </c>
      <c r="CJ36" s="66">
        <f t="shared" si="15"/>
        <v>6.6640816167673022E-6</v>
      </c>
      <c r="CK36" s="66">
        <f t="shared" si="17"/>
        <v>-1.9886351040913413E-6</v>
      </c>
      <c r="CL36" s="66">
        <f t="shared" si="18"/>
        <v>5.5469214293132861E-5</v>
      </c>
      <c r="CM36" s="66">
        <f t="shared" si="19"/>
        <v>5.6248166225355218E-5</v>
      </c>
      <c r="CN36" s="66">
        <f t="shared" si="20"/>
        <v>-3.5448792878949048E-6</v>
      </c>
      <c r="CO36" s="66">
        <f t="shared" si="21"/>
        <v>-1.3128947186355208E-5</v>
      </c>
      <c r="CP36" s="66">
        <f t="shared" si="22"/>
        <v>-5.9856251815543029E-7</v>
      </c>
      <c r="CQ36" s="66">
        <f t="shared" si="23"/>
        <v>1.04558788666901E-4</v>
      </c>
      <c r="CR36" s="66">
        <f t="shared" si="24"/>
        <v>1.4504192671746047E-5</v>
      </c>
      <c r="CS36" s="66">
        <f t="shared" si="25"/>
        <v>-7.7472057690932721E-7</v>
      </c>
      <c r="CT36" s="66">
        <f t="shared" si="26"/>
        <v>4.1070695001735968E-6</v>
      </c>
      <c r="CU36" s="66">
        <f t="shared" si="27"/>
        <v>-2.3205552850233563E-6</v>
      </c>
      <c r="CV36" s="66">
        <f t="shared" si="28"/>
        <v>-6.1844099784340462E-7</v>
      </c>
      <c r="CW36" s="66">
        <f t="shared" si="29"/>
        <v>7.1131085182495201E-7</v>
      </c>
    </row>
    <row r="37" spans="1:101" x14ac:dyDescent="0.25">
      <c r="A37" s="90" t="s">
        <v>200</v>
      </c>
      <c r="B37" s="73">
        <v>33315.934606000003</v>
      </c>
      <c r="C37" s="73">
        <v>0.68834377930000001</v>
      </c>
      <c r="D37" s="73">
        <v>35770.169959999999</v>
      </c>
      <c r="E37" s="73">
        <v>888.50580825999998</v>
      </c>
      <c r="F37" s="73">
        <v>862.49474089</v>
      </c>
      <c r="G37" s="73">
        <v>62.910590769999999</v>
      </c>
      <c r="H37" s="73">
        <v>101267.38138000001</v>
      </c>
      <c r="I37" s="73">
        <v>270.70884343</v>
      </c>
      <c r="J37" s="73">
        <v>542.39372278999997</v>
      </c>
      <c r="K37" s="73">
        <v>0.1128423455</v>
      </c>
      <c r="L37" s="73">
        <v>1822.7800385</v>
      </c>
      <c r="M37" s="73">
        <v>213.37258709</v>
      </c>
      <c r="N37" s="53">
        <v>194.39835178999999</v>
      </c>
      <c r="O37" s="53">
        <v>46.345810167000003</v>
      </c>
      <c r="P37" s="53">
        <v>10.521453999</v>
      </c>
      <c r="Q37" s="90"/>
      <c r="R37" s="90" t="s">
        <v>200</v>
      </c>
      <c r="S37" s="73">
        <v>0</v>
      </c>
      <c r="T37" s="73">
        <v>0</v>
      </c>
      <c r="U37" s="73">
        <v>194.39777996067301</v>
      </c>
      <c r="V37" s="73">
        <v>270.70933491725799</v>
      </c>
      <c r="W37" s="73">
        <v>270.70933491725799</v>
      </c>
      <c r="X37" s="73">
        <v>241.90231412523599</v>
      </c>
      <c r="Y37" s="73">
        <v>0</v>
      </c>
      <c r="Z37" s="73">
        <v>1144.3117926693701</v>
      </c>
      <c r="AA37" s="73">
        <v>46.345722135553999</v>
      </c>
      <c r="AB37" s="73">
        <v>274399.68223014701</v>
      </c>
      <c r="AC37" s="73">
        <v>0.112841728379456</v>
      </c>
      <c r="AD37" s="73">
        <v>33315.806335783702</v>
      </c>
      <c r="AE37" s="73">
        <v>249.89368509997601</v>
      </c>
      <c r="AF37" s="73">
        <v>31756.808260790898</v>
      </c>
      <c r="AG37" s="73">
        <v>246.76740959524801</v>
      </c>
      <c r="AH37" s="73">
        <v>106.652021401734</v>
      </c>
      <c r="AI37" s="73">
        <v>0</v>
      </c>
      <c r="AJ37" s="73">
        <v>1822.78769843383</v>
      </c>
      <c r="AK37" s="73">
        <v>1822.78769843383</v>
      </c>
      <c r="AL37" s="73">
        <v>0</v>
      </c>
      <c r="AM37" s="73">
        <v>49.242605745082301</v>
      </c>
      <c r="AN37" s="73">
        <v>0</v>
      </c>
      <c r="AO37" s="73">
        <v>0</v>
      </c>
      <c r="AP37" s="73">
        <v>0</v>
      </c>
      <c r="AQ37" s="73">
        <v>1273.30602269869</v>
      </c>
      <c r="AR37" s="73">
        <v>10.5214505858201</v>
      </c>
      <c r="AS37" s="73">
        <v>0.68834446481808997</v>
      </c>
      <c r="AT37" s="73">
        <v>0</v>
      </c>
      <c r="AU37" s="73">
        <v>133017.76076412099</v>
      </c>
      <c r="AV37" s="73">
        <v>32193.023318780601</v>
      </c>
      <c r="AW37" s="73">
        <v>3577.0052711069902</v>
      </c>
      <c r="AX37" s="73">
        <v>35770.028589887603</v>
      </c>
      <c r="AY37" s="73">
        <v>0</v>
      </c>
      <c r="AZ37" s="73">
        <v>398.07382661198898</v>
      </c>
      <c r="BA37" s="73">
        <v>3.7962739370139502</v>
      </c>
      <c r="BB37" s="73">
        <v>56247.282273266697</v>
      </c>
      <c r="BC37" s="73">
        <v>5.1219003463461101</v>
      </c>
      <c r="BD37" s="73">
        <v>13.421268554925399</v>
      </c>
      <c r="BE37" s="73">
        <v>32.438712785705199</v>
      </c>
      <c r="BF37" s="73">
        <v>7.5880044406047196</v>
      </c>
      <c r="BG37" s="73">
        <v>21.897000966065299</v>
      </c>
      <c r="BH37" s="73">
        <v>1.7864961614775301</v>
      </c>
      <c r="BI37" s="73">
        <v>888.558009862924</v>
      </c>
      <c r="BJ37" s="73">
        <v>862.546934304248</v>
      </c>
      <c r="BK37" s="73">
        <v>26.011075558675401</v>
      </c>
      <c r="BL37" s="73">
        <v>0</v>
      </c>
      <c r="BM37" s="73">
        <v>0</v>
      </c>
      <c r="BN37" s="73">
        <v>269.16970304711799</v>
      </c>
      <c r="BO37" s="73">
        <v>0</v>
      </c>
      <c r="BP37" s="73">
        <v>92.5550866289677</v>
      </c>
      <c r="BQ37" s="73">
        <v>21.673198461835199</v>
      </c>
      <c r="BR37" s="73">
        <v>12.6868003114028</v>
      </c>
      <c r="BS37" s="73">
        <v>231.31667203106301</v>
      </c>
      <c r="BT37" s="73">
        <v>30836.424869615101</v>
      </c>
      <c r="BU37" s="73">
        <v>11.856240011739599</v>
      </c>
      <c r="BV37" s="73">
        <v>137.23957661998301</v>
      </c>
      <c r="BW37" s="73">
        <v>0</v>
      </c>
      <c r="BX37" s="73">
        <v>62.910463016562197</v>
      </c>
      <c r="BY37" s="73">
        <v>4569.7272365012404</v>
      </c>
      <c r="BZ37" s="73">
        <v>0</v>
      </c>
      <c r="CA37" s="73">
        <v>0</v>
      </c>
      <c r="CB37" s="73">
        <v>3122.113537494</v>
      </c>
      <c r="CC37" s="73">
        <v>0</v>
      </c>
      <c r="CD37" s="73">
        <v>1895.5109272597999</v>
      </c>
      <c r="CE37" s="73">
        <v>101267.018021462</v>
      </c>
      <c r="CF37" s="73">
        <v>3308.9300748913802</v>
      </c>
      <c r="CG37" s="90"/>
      <c r="CH37" s="92">
        <f t="shared" si="14"/>
        <v>1.3135348839434562</v>
      </c>
      <c r="CI37" s="66">
        <f t="shared" si="16"/>
        <v>-3.8501161026301696E-6</v>
      </c>
      <c r="CJ37" s="66">
        <f t="shared" si="15"/>
        <v>9.9589494461214917E-7</v>
      </c>
      <c r="CK37" s="66">
        <f t="shared" si="17"/>
        <v>-3.9521789400114954E-6</v>
      </c>
      <c r="CL37" s="66">
        <f t="shared" si="18"/>
        <v>5.8752123439962173E-5</v>
      </c>
      <c r="CM37" s="66">
        <f t="shared" si="19"/>
        <v>6.0514472464072155E-5</v>
      </c>
      <c r="CN37" s="66">
        <f t="shared" si="20"/>
        <v>-2.0307143239041952E-6</v>
      </c>
      <c r="CO37" s="66">
        <f t="shared" si="21"/>
        <v>-3.5881103376980955E-6</v>
      </c>
      <c r="CP37" s="66">
        <f t="shared" si="22"/>
        <v>1.8155567131147459E-6</v>
      </c>
      <c r="CQ37" s="66">
        <f t="shared" si="23"/>
        <v>1.1097437978876028</v>
      </c>
      <c r="CR37" s="66">
        <f t="shared" si="24"/>
        <v>-5.46887377486992E-6</v>
      </c>
      <c r="CS37" s="66">
        <f t="shared" si="25"/>
        <v>4.2023358102116215E-6</v>
      </c>
      <c r="CT37" s="66">
        <f t="shared" si="26"/>
        <v>4.9675239451523954</v>
      </c>
      <c r="CU37" s="66">
        <f t="shared" si="27"/>
        <v>-2.9415338233126548E-6</v>
      </c>
      <c r="CV37" s="66">
        <f t="shared" si="28"/>
        <v>-1.8994477750538679E-6</v>
      </c>
      <c r="CW37" s="66">
        <f t="shared" si="29"/>
        <v>-3.2440192209322599E-7</v>
      </c>
    </row>
    <row r="38" spans="1:101" x14ac:dyDescent="0.25">
      <c r="A38" s="90" t="s">
        <v>201</v>
      </c>
      <c r="B38" s="73">
        <v>12.229319180999999</v>
      </c>
      <c r="C38" s="73"/>
      <c r="D38" s="73">
        <v>9.3225834244999994</v>
      </c>
      <c r="E38" s="73">
        <v>0.1895557917</v>
      </c>
      <c r="F38" s="73">
        <v>0.18848217340000001</v>
      </c>
      <c r="G38" s="73">
        <v>4.9778341999999996E-3</v>
      </c>
      <c r="H38" s="73">
        <v>17.520381593</v>
      </c>
      <c r="I38" s="73">
        <v>2.68455308E-2</v>
      </c>
      <c r="J38" s="73">
        <v>0.36394116230000001</v>
      </c>
      <c r="K38" s="73">
        <v>1.2310800000000001E-5</v>
      </c>
      <c r="L38" s="73">
        <v>0.158977707</v>
      </c>
      <c r="M38" s="73">
        <v>1.3288540099999999E-2</v>
      </c>
      <c r="N38" s="53">
        <v>1.5964415199999998E-2</v>
      </c>
      <c r="O38" s="53">
        <v>2.5652323999999999E-3</v>
      </c>
      <c r="P38" s="53">
        <v>9.2438559999999999E-4</v>
      </c>
      <c r="Q38" s="90"/>
      <c r="R38" s="90" t="s">
        <v>201</v>
      </c>
      <c r="S38" s="73">
        <v>0</v>
      </c>
      <c r="T38" s="73">
        <v>0</v>
      </c>
      <c r="U38" s="73">
        <v>1.5964165036414801E-2</v>
      </c>
      <c r="V38" s="73">
        <v>2.6845506867176998E-2</v>
      </c>
      <c r="W38" s="73">
        <v>2.6845506867176998E-2</v>
      </c>
      <c r="X38" s="73">
        <v>1.3466127366523799E-4</v>
      </c>
      <c r="Y38" s="73">
        <v>0</v>
      </c>
      <c r="Z38" s="73">
        <v>0.36677279730116702</v>
      </c>
      <c r="AA38" s="73">
        <v>2.56524028320573E-3</v>
      </c>
      <c r="AB38" s="73">
        <v>61.503809799324102</v>
      </c>
      <c r="AC38" s="73">
        <v>1.2310904911346601E-5</v>
      </c>
      <c r="AD38" s="73">
        <v>12.229346340603</v>
      </c>
      <c r="AE38" s="73">
        <v>2.1068052395046201E-2</v>
      </c>
      <c r="AF38" s="73">
        <v>9.9298163783130793</v>
      </c>
      <c r="AG38" s="73">
        <v>9.0952774384497007E-3</v>
      </c>
      <c r="AH38" s="73">
        <v>0</v>
      </c>
      <c r="AI38" s="73">
        <v>0</v>
      </c>
      <c r="AJ38" s="73">
        <v>0.15897785396363401</v>
      </c>
      <c r="AK38" s="73">
        <v>0.15897785396363401</v>
      </c>
      <c r="AL38" s="73">
        <v>0</v>
      </c>
      <c r="AM38" s="73">
        <v>7.0289699036029203E-3</v>
      </c>
      <c r="AN38" s="73">
        <v>0</v>
      </c>
      <c r="AO38" s="73">
        <v>0</v>
      </c>
      <c r="AP38" s="73">
        <v>0</v>
      </c>
      <c r="AQ38" s="73">
        <v>1.32886096508429E-2</v>
      </c>
      <c r="AR38" s="73">
        <v>9.2438709004778405E-4</v>
      </c>
      <c r="AS38" s="73">
        <v>0</v>
      </c>
      <c r="AT38" s="73">
        <v>0</v>
      </c>
      <c r="AU38" s="73">
        <v>27.450340448750801</v>
      </c>
      <c r="AV38" s="73">
        <v>8.39032931540976</v>
      </c>
      <c r="AW38" s="73">
        <v>0.932256576111817</v>
      </c>
      <c r="AX38" s="73">
        <v>9.3225858915215802</v>
      </c>
      <c r="AY38" s="73">
        <v>0</v>
      </c>
      <c r="AZ38" s="73">
        <v>2.2221424632241499E-2</v>
      </c>
      <c r="BA38" s="73">
        <v>1.2308855415378299E-3</v>
      </c>
      <c r="BB38" s="73">
        <v>9.2183249557697895</v>
      </c>
      <c r="BC38" s="73">
        <v>1.6606972117043401E-3</v>
      </c>
      <c r="BD38" s="73">
        <v>4.3516493328262596E-3</v>
      </c>
      <c r="BE38" s="73">
        <v>1.0517759883595899E-2</v>
      </c>
      <c r="BF38" s="73">
        <v>2.4602994978973401E-3</v>
      </c>
      <c r="BG38" s="73">
        <v>1.9578360532857102E-3</v>
      </c>
      <c r="BH38" s="73">
        <v>5.7925241268318997E-4</v>
      </c>
      <c r="BI38" s="73">
        <v>0.18956798183391399</v>
      </c>
      <c r="BJ38" s="73">
        <v>0.188494365537348</v>
      </c>
      <c r="BK38" s="73">
        <v>1.0736162965657499E-3</v>
      </c>
      <c r="BL38" s="73">
        <v>0</v>
      </c>
      <c r="BM38" s="73">
        <v>0</v>
      </c>
      <c r="BN38" s="73">
        <v>2.73855189404585E-2</v>
      </c>
      <c r="BO38" s="73">
        <v>0</v>
      </c>
      <c r="BP38" s="73">
        <v>2.8733285933960299E-2</v>
      </c>
      <c r="BQ38" s="73">
        <v>7.0272149561555796E-3</v>
      </c>
      <c r="BR38" s="73">
        <v>3.8627839966489698E-3</v>
      </c>
      <c r="BS38" s="73">
        <v>7.1809770884659799E-2</v>
      </c>
      <c r="BT38" s="73">
        <v>7.5055461906446803</v>
      </c>
      <c r="BU38" s="73">
        <v>3.8442119303118902E-3</v>
      </c>
      <c r="BV38" s="73">
        <v>2.3073198961623E-2</v>
      </c>
      <c r="BW38" s="73">
        <v>0</v>
      </c>
      <c r="BX38" s="73">
        <v>4.9779165219883299E-3</v>
      </c>
      <c r="BY38" s="73">
        <v>6.5151794997271399E-4</v>
      </c>
      <c r="BZ38" s="73">
        <v>0</v>
      </c>
      <c r="CA38" s="73">
        <v>0</v>
      </c>
      <c r="CB38" s="73">
        <v>7.9465677172572302E-2</v>
      </c>
      <c r="CC38" s="73">
        <v>0</v>
      </c>
      <c r="CD38" s="73">
        <v>9.7893631548141402E-2</v>
      </c>
      <c r="CE38" s="73">
        <v>17.520380848448699</v>
      </c>
      <c r="CF38" s="73">
        <v>1.5651790731217901E-2</v>
      </c>
      <c r="CG38" s="90"/>
      <c r="CH38" s="92">
        <f t="shared" si="14"/>
        <v>1.5667661956778369</v>
      </c>
      <c r="CI38" s="66">
        <f t="shared" si="16"/>
        <v>2.2208597713736195E-6</v>
      </c>
      <c r="CJ38" s="66" t="str">
        <f t="shared" si="15"/>
        <v/>
      </c>
      <c r="CK38" s="66">
        <f t="shared" si="17"/>
        <v>2.646285335795764E-7</v>
      </c>
      <c r="CL38" s="66">
        <f t="shared" si="18"/>
        <v>6.4308949912113224E-5</v>
      </c>
      <c r="CM38" s="66">
        <f t="shared" si="19"/>
        <v>6.468589112729478E-5</v>
      </c>
      <c r="CN38" s="66">
        <f t="shared" si="20"/>
        <v>1.6537711989343237E-5</v>
      </c>
      <c r="CO38" s="66">
        <f t="shared" si="21"/>
        <v>-4.2496294767387531E-8</v>
      </c>
      <c r="CP38" s="66">
        <f t="shared" si="22"/>
        <v>-8.915012029179732E-7</v>
      </c>
      <c r="CQ38" s="66">
        <f t="shared" si="23"/>
        <v>7.7804746879191079E-3</v>
      </c>
      <c r="CR38" s="66">
        <f t="shared" si="24"/>
        <v>8.521895132719348E-6</v>
      </c>
      <c r="CS38" s="66">
        <f t="shared" si="25"/>
        <v>9.2442919693352086E-7</v>
      </c>
      <c r="CT38" s="66">
        <f t="shared" si="26"/>
        <v>5.2338964534499385E-6</v>
      </c>
      <c r="CU38" s="66">
        <f t="shared" si="27"/>
        <v>-1.567007510539574E-5</v>
      </c>
      <c r="CV38" s="66">
        <f t="shared" si="28"/>
        <v>3.0730961179673642E-6</v>
      </c>
      <c r="CW38" s="66">
        <f t="shared" si="29"/>
        <v>1.6119331413770548E-6</v>
      </c>
    </row>
    <row r="39" spans="1:101" x14ac:dyDescent="0.25">
      <c r="A39" s="90" t="s">
        <v>314</v>
      </c>
      <c r="B39" s="73">
        <v>56753.349673999997</v>
      </c>
      <c r="C39" s="73">
        <v>0.1699632039</v>
      </c>
      <c r="D39" s="73">
        <v>46981.639233000002</v>
      </c>
      <c r="E39" s="73">
        <v>1315.2162584</v>
      </c>
      <c r="F39" s="73">
        <v>1305.9855034</v>
      </c>
      <c r="G39" s="73">
        <v>1855.5772537</v>
      </c>
      <c r="H39" s="73">
        <v>126829.49275999999</v>
      </c>
      <c r="I39" s="73">
        <v>59.748082547000003</v>
      </c>
      <c r="J39" s="73">
        <v>3297.7259743999998</v>
      </c>
      <c r="K39" s="73">
        <v>7.5939114999999998E-3</v>
      </c>
      <c r="L39" s="73">
        <v>469.82929981000001</v>
      </c>
      <c r="M39" s="73">
        <v>43.180395740999998</v>
      </c>
      <c r="N39" s="53">
        <v>46.493835703000002</v>
      </c>
      <c r="O39" s="53">
        <v>8.6407216428000009</v>
      </c>
      <c r="P39" s="53">
        <v>1.5632474487000001</v>
      </c>
      <c r="Q39" s="90"/>
      <c r="R39" s="90" t="s">
        <v>314</v>
      </c>
      <c r="S39" s="73">
        <v>0</v>
      </c>
      <c r="T39" s="73">
        <v>0</v>
      </c>
      <c r="U39" s="73">
        <v>46.493792149393897</v>
      </c>
      <c r="V39" s="73">
        <v>59.748238430815697</v>
      </c>
      <c r="W39" s="73">
        <v>59.748238430815697</v>
      </c>
      <c r="X39" s="73">
        <v>26.8607152269606</v>
      </c>
      <c r="Y39" s="73">
        <v>0</v>
      </c>
      <c r="Z39" s="73">
        <v>3302.5238502285702</v>
      </c>
      <c r="AA39" s="73">
        <v>8.6407123497223495</v>
      </c>
      <c r="AB39" s="73">
        <v>474257.91188503703</v>
      </c>
      <c r="AC39" s="73">
        <v>7.5939441738620004E-3</v>
      </c>
      <c r="AD39" s="73">
        <v>56753.1303090328</v>
      </c>
      <c r="AE39" s="73">
        <v>103.610997858728</v>
      </c>
      <c r="AF39" s="73">
        <v>78598.814373507994</v>
      </c>
      <c r="AG39" s="73">
        <v>105.292289658277</v>
      </c>
      <c r="AH39" s="73">
        <v>11.6411650477684</v>
      </c>
      <c r="AI39" s="73">
        <v>0</v>
      </c>
      <c r="AJ39" s="73">
        <v>469.74901623650101</v>
      </c>
      <c r="AK39" s="73">
        <v>469.74901623650101</v>
      </c>
      <c r="AL39" s="73">
        <v>0</v>
      </c>
      <c r="AM39" s="73">
        <v>21.635825462826201</v>
      </c>
      <c r="AN39" s="73">
        <v>1.31534163896702E-3</v>
      </c>
      <c r="AO39" s="73">
        <v>0</v>
      </c>
      <c r="AP39" s="73">
        <v>0</v>
      </c>
      <c r="AQ39" s="73">
        <v>43.1804500144383</v>
      </c>
      <c r="AR39" s="73">
        <v>1.5632433657304601</v>
      </c>
      <c r="AS39" s="73">
        <v>0.169963548751357</v>
      </c>
      <c r="AT39" s="73">
        <v>0</v>
      </c>
      <c r="AU39" s="73">
        <v>205417.507032744</v>
      </c>
      <c r="AV39" s="73">
        <v>42283.286082269798</v>
      </c>
      <c r="AW39" s="73">
        <v>4698.1415217171798</v>
      </c>
      <c r="AX39" s="73">
        <v>46981.427603987002</v>
      </c>
      <c r="AY39" s="73">
        <v>0</v>
      </c>
      <c r="AZ39" s="73">
        <v>94.297632826281301</v>
      </c>
      <c r="BA39" s="73">
        <v>8.9049400141095791</v>
      </c>
      <c r="BB39" s="73">
        <v>66310.009198148095</v>
      </c>
      <c r="BC39" s="73">
        <v>12.014451737738099</v>
      </c>
      <c r="BD39" s="73">
        <v>31.4823723565755</v>
      </c>
      <c r="BE39" s="73">
        <v>76.091707989439797</v>
      </c>
      <c r="BF39" s="73">
        <v>17.799225923157898</v>
      </c>
      <c r="BG39" s="73">
        <v>10.915247458787301</v>
      </c>
      <c r="BH39" s="73">
        <v>4.1906014089739099</v>
      </c>
      <c r="BI39" s="73">
        <v>1315.30299977799</v>
      </c>
      <c r="BJ39" s="73">
        <v>1306.0722414742299</v>
      </c>
      <c r="BK39" s="73">
        <v>9.2307583037638405</v>
      </c>
      <c r="BL39" s="73">
        <v>0</v>
      </c>
      <c r="BM39" s="73">
        <v>0</v>
      </c>
      <c r="BN39" s="73">
        <v>160.28231300958399</v>
      </c>
      <c r="BO39" s="73">
        <v>0</v>
      </c>
      <c r="BP39" s="73">
        <v>207.066621522622</v>
      </c>
      <c r="BQ39" s="73">
        <v>50.838996611716397</v>
      </c>
      <c r="BR39" s="73">
        <v>27.787256480761801</v>
      </c>
      <c r="BS39" s="73">
        <v>517.49942741006498</v>
      </c>
      <c r="BT39" s="73">
        <v>54356.464632716699</v>
      </c>
      <c r="BU39" s="73">
        <v>27.811247505304799</v>
      </c>
      <c r="BV39" s="73">
        <v>153.387832045393</v>
      </c>
      <c r="BW39" s="73">
        <v>0</v>
      </c>
      <c r="BX39" s="73">
        <v>1855.56553719314</v>
      </c>
      <c r="BY39" s="73">
        <v>546.44715461079102</v>
      </c>
      <c r="BZ39" s="73">
        <v>0</v>
      </c>
      <c r="CA39" s="73">
        <v>0</v>
      </c>
      <c r="CB39" s="73">
        <v>811.54795466814596</v>
      </c>
      <c r="CC39" s="73">
        <v>0</v>
      </c>
      <c r="CD39" s="73">
        <v>798.16245848525796</v>
      </c>
      <c r="CE39" s="73">
        <v>126828.02361569001</v>
      </c>
      <c r="CF39" s="73">
        <v>434.99942885837402</v>
      </c>
      <c r="CG39" s="90"/>
      <c r="CH39" s="92">
        <f t="shared" si="14"/>
        <v>1.6196539311784373</v>
      </c>
      <c r="CI39" s="66">
        <f t="shared" si="16"/>
        <v>-3.8652338312583496E-6</v>
      </c>
      <c r="CJ39" s="66">
        <f t="shared" si="15"/>
        <v>2.0289765613092953E-6</v>
      </c>
      <c r="CK39" s="66">
        <f t="shared" si="17"/>
        <v>-4.5045046629857998E-6</v>
      </c>
      <c r="CL39" s="66">
        <f t="shared" si="18"/>
        <v>6.5952178918059806E-5</v>
      </c>
      <c r="CM39" s="66">
        <f t="shared" si="19"/>
        <v>6.6415801710016252E-5</v>
      </c>
      <c r="CN39" s="66">
        <f t="shared" si="20"/>
        <v>-6.3142112982086815E-6</v>
      </c>
      <c r="CO39" s="66">
        <f t="shared" si="21"/>
        <v>-1.158361732761466E-5</v>
      </c>
      <c r="CP39" s="66">
        <f t="shared" si="22"/>
        <v>2.6090178805528237E-6</v>
      </c>
      <c r="CQ39" s="66">
        <f t="shared" si="23"/>
        <v>1.4549043388734819E-3</v>
      </c>
      <c r="CR39" s="66">
        <f t="shared" si="24"/>
        <v>4.3026392920905342E-6</v>
      </c>
      <c r="CS39" s="66">
        <f t="shared" si="25"/>
        <v>-1.7087817539576496E-4</v>
      </c>
      <c r="CT39" s="66">
        <f t="shared" si="26"/>
        <v>1.2568999744077018E-6</v>
      </c>
      <c r="CU39" s="66">
        <f t="shared" si="27"/>
        <v>-9.3676087262340388E-7</v>
      </c>
      <c r="CV39" s="66">
        <f t="shared" si="28"/>
        <v>-1.0754978618192402E-6</v>
      </c>
      <c r="CW39" s="66">
        <f t="shared" si="29"/>
        <v>-2.6118510818076775E-6</v>
      </c>
    </row>
    <row r="40" spans="1:101" x14ac:dyDescent="0.25">
      <c r="A40" s="90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53"/>
      <c r="O40" s="53"/>
      <c r="P40" s="53"/>
      <c r="Q40" s="90"/>
      <c r="R40" s="90"/>
      <c r="T40" s="73"/>
      <c r="U40" s="73"/>
      <c r="V40" s="73"/>
      <c r="W40" s="73"/>
      <c r="X40" s="73"/>
      <c r="Z40" s="73"/>
      <c r="AA40" s="73"/>
      <c r="AB40" s="73"/>
      <c r="AC40" s="73"/>
      <c r="AD40" s="73"/>
      <c r="AE40" s="73"/>
      <c r="AF40" s="73"/>
      <c r="AG40" s="73"/>
      <c r="AH40" s="73"/>
      <c r="AJ40" s="73"/>
      <c r="AK40" s="73"/>
      <c r="AL40" s="73"/>
      <c r="AM40" s="73"/>
      <c r="AN40" s="73"/>
      <c r="AP40" s="73"/>
      <c r="AQ40" s="73"/>
      <c r="AR40" s="73"/>
      <c r="AS40" s="73"/>
      <c r="AT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D40" s="73"/>
      <c r="CE40" s="73"/>
      <c r="CF40" s="73"/>
      <c r="CG40" s="90"/>
      <c r="CH40" s="92" t="e">
        <f t="shared" si="14"/>
        <v>#DIV/0!</v>
      </c>
      <c r="CI40" s="66" t="str">
        <f t="shared" si="16"/>
        <v/>
      </c>
      <c r="CJ40" s="66" t="str">
        <f t="shared" si="15"/>
        <v/>
      </c>
      <c r="CK40" s="66" t="str">
        <f t="shared" si="17"/>
        <v/>
      </c>
      <c r="CL40" s="66" t="str">
        <f t="shared" si="18"/>
        <v/>
      </c>
      <c r="CM40" s="66" t="str">
        <f t="shared" si="19"/>
        <v/>
      </c>
      <c r="CN40" s="66" t="str">
        <f t="shared" si="20"/>
        <v/>
      </c>
      <c r="CO40" s="66" t="str">
        <f t="shared" si="21"/>
        <v/>
      </c>
      <c r="CP40" s="66" t="str">
        <f t="shared" si="22"/>
        <v/>
      </c>
      <c r="CQ40" s="66" t="str">
        <f t="shared" si="23"/>
        <v/>
      </c>
      <c r="CR40" s="66" t="str">
        <f t="shared" si="24"/>
        <v/>
      </c>
      <c r="CS40" s="66" t="str">
        <f t="shared" si="25"/>
        <v/>
      </c>
      <c r="CT40" s="66" t="str">
        <f t="shared" si="26"/>
        <v/>
      </c>
      <c r="CU40" s="66" t="str">
        <f t="shared" si="27"/>
        <v/>
      </c>
      <c r="CV40" s="66" t="str">
        <f t="shared" si="28"/>
        <v/>
      </c>
      <c r="CW40" s="66" t="str">
        <f t="shared" si="29"/>
        <v/>
      </c>
    </row>
    <row r="41" spans="1:101" x14ac:dyDescent="0.25">
      <c r="A41" s="90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53"/>
      <c r="O41" s="53"/>
      <c r="P41" s="53"/>
      <c r="Q41" s="90"/>
      <c r="R41" s="90"/>
      <c r="T41" s="73"/>
      <c r="U41" s="73"/>
      <c r="V41" s="73"/>
      <c r="W41" s="73"/>
      <c r="X41" s="73"/>
      <c r="Z41" s="73"/>
      <c r="AA41" s="73"/>
      <c r="AB41" s="73"/>
      <c r="AC41" s="73"/>
      <c r="AD41" s="73"/>
      <c r="AE41" s="73"/>
      <c r="AF41" s="73"/>
      <c r="AG41" s="73"/>
      <c r="AH41" s="73"/>
      <c r="AJ41" s="73"/>
      <c r="AK41" s="73"/>
      <c r="AL41" s="73"/>
      <c r="AM41" s="73"/>
      <c r="AN41" s="73"/>
      <c r="AP41" s="73"/>
      <c r="AQ41" s="73"/>
      <c r="AR41" s="73"/>
      <c r="AS41" s="73"/>
      <c r="AT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D41" s="73"/>
      <c r="CE41" s="73"/>
      <c r="CF41" s="73"/>
      <c r="CG41" s="90"/>
      <c r="CH41" s="92" t="e">
        <f t="shared" si="14"/>
        <v>#DIV/0!</v>
      </c>
      <c r="CI41" s="66" t="str">
        <f t="shared" si="16"/>
        <v/>
      </c>
      <c r="CJ41" s="66" t="str">
        <f t="shared" si="15"/>
        <v/>
      </c>
      <c r="CK41" s="66" t="str">
        <f t="shared" si="17"/>
        <v/>
      </c>
      <c r="CL41" s="66" t="str">
        <f t="shared" si="18"/>
        <v/>
      </c>
      <c r="CM41" s="66" t="str">
        <f t="shared" si="19"/>
        <v/>
      </c>
      <c r="CN41" s="66" t="str">
        <f t="shared" si="20"/>
        <v/>
      </c>
      <c r="CO41" s="66" t="str">
        <f t="shared" si="21"/>
        <v/>
      </c>
      <c r="CP41" s="66" t="str">
        <f t="shared" si="22"/>
        <v/>
      </c>
      <c r="CQ41" s="66" t="str">
        <f t="shared" si="23"/>
        <v/>
      </c>
      <c r="CR41" s="66" t="str">
        <f t="shared" si="24"/>
        <v/>
      </c>
      <c r="CS41" s="66" t="str">
        <f t="shared" si="25"/>
        <v/>
      </c>
      <c r="CT41" s="66" t="str">
        <f t="shared" si="26"/>
        <v/>
      </c>
      <c r="CU41" s="66" t="str">
        <f t="shared" si="27"/>
        <v/>
      </c>
      <c r="CV41" s="66" t="str">
        <f t="shared" si="28"/>
        <v/>
      </c>
      <c r="CW41" s="66" t="str">
        <f t="shared" si="29"/>
        <v/>
      </c>
    </row>
    <row r="42" spans="1:101" x14ac:dyDescent="0.25">
      <c r="A42" s="90" t="s">
        <v>205</v>
      </c>
      <c r="B42" s="73">
        <v>155.99609722</v>
      </c>
      <c r="C42" s="73"/>
      <c r="D42" s="73">
        <v>107.46279455</v>
      </c>
      <c r="E42" s="73">
        <v>3.7144967945</v>
      </c>
      <c r="F42" s="73">
        <v>3.6959362585000002</v>
      </c>
      <c r="G42" s="73">
        <v>6.7720160910000002</v>
      </c>
      <c r="H42" s="73">
        <v>1326.3904507</v>
      </c>
      <c r="I42" s="73">
        <v>0.19694558079999999</v>
      </c>
      <c r="J42" s="73">
        <v>16.282482638000001</v>
      </c>
      <c r="K42" s="73">
        <v>2.1282340000000001E-4</v>
      </c>
      <c r="L42" s="73">
        <v>6.9014502557000004</v>
      </c>
      <c r="M42" s="73">
        <v>8.2213629600000004E-2</v>
      </c>
      <c r="N42" s="53">
        <v>8.3753003100000001E-2</v>
      </c>
      <c r="O42" s="53">
        <v>1.9048582800000002E-2</v>
      </c>
      <c r="P42" s="53">
        <v>7.1971146000000003E-3</v>
      </c>
      <c r="Q42" s="90"/>
      <c r="R42" s="90" t="s">
        <v>205</v>
      </c>
      <c r="S42" s="73">
        <v>0</v>
      </c>
      <c r="T42" s="73">
        <v>0</v>
      </c>
      <c r="U42" s="73">
        <v>8.3752652927364807E-2</v>
      </c>
      <c r="V42" s="73">
        <v>0.19694250819446099</v>
      </c>
      <c r="W42" s="73">
        <v>0.19694250819446099</v>
      </c>
      <c r="X42" s="73">
        <v>0.95236712829688597</v>
      </c>
      <c r="Y42" s="73">
        <v>0</v>
      </c>
      <c r="Z42" s="73">
        <v>16.282898733113299</v>
      </c>
      <c r="AA42" s="73">
        <v>1.90481760923965E-2</v>
      </c>
      <c r="AB42" s="73">
        <v>2173.99855296551</v>
      </c>
      <c r="AC42" s="73">
        <v>2.127954318149E-4</v>
      </c>
      <c r="AD42" s="73">
        <v>155.995887013123</v>
      </c>
      <c r="AE42" s="73">
        <v>5.2109065721406296</v>
      </c>
      <c r="AF42" s="73">
        <v>338.05176048767601</v>
      </c>
      <c r="AG42" s="73">
        <v>10.197496658587299</v>
      </c>
      <c r="AH42" s="73">
        <v>0.42035272900777698</v>
      </c>
      <c r="AI42" s="73">
        <v>0</v>
      </c>
      <c r="AJ42" s="73">
        <v>6.9014464425460904</v>
      </c>
      <c r="AK42" s="73">
        <v>6.9014464425460904</v>
      </c>
      <c r="AL42" s="73">
        <v>0</v>
      </c>
      <c r="AM42" s="73">
        <v>0.136803943867193</v>
      </c>
      <c r="AN42" s="73">
        <v>0</v>
      </c>
      <c r="AO42" s="73">
        <v>0</v>
      </c>
      <c r="AP42" s="73">
        <v>0</v>
      </c>
      <c r="AQ42" s="73">
        <v>8.2213728352210497E-2</v>
      </c>
      <c r="AR42" s="73">
        <v>7.1966705014391997E-3</v>
      </c>
      <c r="AS42" s="73">
        <v>0</v>
      </c>
      <c r="AT42" s="73">
        <v>0</v>
      </c>
      <c r="AU42" s="73">
        <v>1664.4218680864401</v>
      </c>
      <c r="AV42" s="73">
        <v>96.716229551855406</v>
      </c>
      <c r="AW42" s="73">
        <v>10.7462814826082</v>
      </c>
      <c r="AX42" s="73">
        <v>107.46251103446301</v>
      </c>
      <c r="AY42" s="73">
        <v>0</v>
      </c>
      <c r="AZ42" s="73">
        <v>4.4695702356983302</v>
      </c>
      <c r="BA42" s="73">
        <v>1.17759643292161E-2</v>
      </c>
      <c r="BB42" s="73">
        <v>831.79200363266102</v>
      </c>
      <c r="BC42" s="73">
        <v>1.5888116205625101E-2</v>
      </c>
      <c r="BD42" s="73">
        <v>4.1633120256617702E-2</v>
      </c>
      <c r="BE42" s="73">
        <v>0.100624321940949</v>
      </c>
      <c r="BF42" s="73">
        <v>2.3538004706867899E-2</v>
      </c>
      <c r="BG42" s="73">
        <v>0.12547949877919101</v>
      </c>
      <c r="BH42" s="73">
        <v>5.5417006674492999E-3</v>
      </c>
      <c r="BI42" s="73">
        <v>3.7147091471089002</v>
      </c>
      <c r="BJ42" s="73">
        <v>3.6961485717025599</v>
      </c>
      <c r="BK42" s="73">
        <v>1.8560575406339399E-2</v>
      </c>
      <c r="BL42" s="73">
        <v>0</v>
      </c>
      <c r="BM42" s="73">
        <v>0</v>
      </c>
      <c r="BN42" s="73">
        <v>1.5053206898262099</v>
      </c>
      <c r="BO42" s="73">
        <v>0</v>
      </c>
      <c r="BP42" s="73">
        <v>0.30139228613788899</v>
      </c>
      <c r="BQ42" s="73">
        <v>6.7229716320265004E-2</v>
      </c>
      <c r="BR42" s="73">
        <v>4.2161342835254099E-2</v>
      </c>
      <c r="BS42" s="73">
        <v>0.75325747229065798</v>
      </c>
      <c r="BT42" s="73">
        <v>367.824346843971</v>
      </c>
      <c r="BU42" s="73">
        <v>3.6778079112860101E-2</v>
      </c>
      <c r="BV42" s="73">
        <v>0.66552825829350803</v>
      </c>
      <c r="BW42" s="73">
        <v>0</v>
      </c>
      <c r="BX42" s="73">
        <v>6.7720126130833496</v>
      </c>
      <c r="BY42" s="73">
        <v>79.357968154164993</v>
      </c>
      <c r="BZ42" s="73">
        <v>0</v>
      </c>
      <c r="CA42" s="73">
        <v>0</v>
      </c>
      <c r="CB42" s="73">
        <v>24.112228238242398</v>
      </c>
      <c r="CC42" s="73">
        <v>0</v>
      </c>
      <c r="CD42" s="73">
        <v>40.266594052851602</v>
      </c>
      <c r="CE42" s="73">
        <v>1326.3874785187099</v>
      </c>
      <c r="CF42" s="73">
        <v>18.4548709447348</v>
      </c>
      <c r="CG42" s="90"/>
      <c r="CH42" s="92">
        <f t="shared" si="14"/>
        <v>1.254853423333913</v>
      </c>
      <c r="CI42" s="66">
        <f t="shared" si="16"/>
        <v>-1.3475136926250516E-6</v>
      </c>
      <c r="CJ42" s="66" t="str">
        <f t="shared" si="15"/>
        <v/>
      </c>
      <c r="CK42" s="66">
        <f t="shared" si="17"/>
        <v>-2.6382669293075852E-6</v>
      </c>
      <c r="CL42" s="66">
        <f t="shared" si="18"/>
        <v>5.7168607391075585E-5</v>
      </c>
      <c r="CM42" s="66">
        <f t="shared" si="19"/>
        <v>5.7445039013181957E-5</v>
      </c>
      <c r="CN42" s="66">
        <f t="shared" si="20"/>
        <v>-5.1357182321168858E-7</v>
      </c>
      <c r="CO42" s="66">
        <f t="shared" si="21"/>
        <v>-2.2408041979379764E-6</v>
      </c>
      <c r="CP42" s="66">
        <f t="shared" si="22"/>
        <v>-1.5601292126076908E-5</v>
      </c>
      <c r="CQ42" s="66">
        <f t="shared" si="23"/>
        <v>2.5554770887764806E-5</v>
      </c>
      <c r="CR42" s="66">
        <f t="shared" si="24"/>
        <v>-1.3141499055089264E-4</v>
      </c>
      <c r="CS42" s="66">
        <f t="shared" si="25"/>
        <v>-5.5251487277042608E-7</v>
      </c>
      <c r="CT42" s="66">
        <f t="shared" si="26"/>
        <v>1.2011659255616906E-6</v>
      </c>
      <c r="CU42" s="66">
        <f t="shared" si="27"/>
        <v>-4.1810158708684015E-6</v>
      </c>
      <c r="CV42" s="66">
        <f t="shared" si="28"/>
        <v>-2.1351068883796693E-5</v>
      </c>
      <c r="CW42" s="66">
        <f t="shared" si="29"/>
        <v>-6.1705083979159096E-5</v>
      </c>
    </row>
    <row r="43" spans="1:101" x14ac:dyDescent="0.25">
      <c r="A43" s="90" t="s">
        <v>206</v>
      </c>
      <c r="B43" s="73">
        <v>934.58892701000002</v>
      </c>
      <c r="C43" s="73"/>
      <c r="D43" s="73">
        <v>626.58641607000004</v>
      </c>
      <c r="E43" s="73">
        <v>9.5548062519000005</v>
      </c>
      <c r="F43" s="73">
        <v>9.5377732991999995</v>
      </c>
      <c r="G43" s="73">
        <v>1.1557539347000001</v>
      </c>
      <c r="H43" s="73">
        <v>2287.8656351</v>
      </c>
      <c r="I43" s="73">
        <v>1.1041669377000001</v>
      </c>
      <c r="J43" s="73">
        <v>10.804976712</v>
      </c>
      <c r="K43" s="73">
        <v>1.9531029999999999E-4</v>
      </c>
      <c r="L43" s="73">
        <v>7.4615974798</v>
      </c>
      <c r="M43" s="73">
        <v>0.86434820599999995</v>
      </c>
      <c r="N43" s="53">
        <v>0.86280349020000002</v>
      </c>
      <c r="O43" s="53">
        <v>0.17824669609999999</v>
      </c>
      <c r="P43" s="53">
        <v>3.2692612500000003E-2</v>
      </c>
      <c r="Q43" s="90"/>
      <c r="R43" s="90" t="s">
        <v>206</v>
      </c>
      <c r="S43" s="73">
        <v>0</v>
      </c>
      <c r="T43" s="73">
        <v>0</v>
      </c>
      <c r="U43" s="73">
        <v>0.86281000319469903</v>
      </c>
      <c r="V43" s="73">
        <v>1.10415476097384</v>
      </c>
      <c r="W43" s="73">
        <v>1.10415476097384</v>
      </c>
      <c r="X43" s="73">
        <v>1.19009762136939E-2</v>
      </c>
      <c r="Y43" s="73">
        <v>0</v>
      </c>
      <c r="Z43" s="73">
        <v>10.882612224950799</v>
      </c>
      <c r="AA43" s="73">
        <v>0.178248083518218</v>
      </c>
      <c r="AB43" s="73">
        <v>8034.66157646386</v>
      </c>
      <c r="AC43" s="73">
        <v>1.9532022144777499E-4</v>
      </c>
      <c r="AD43" s="73">
        <v>934.58753195963095</v>
      </c>
      <c r="AE43" s="73">
        <v>0.45992608342353503</v>
      </c>
      <c r="AF43" s="73">
        <v>1214.61159758502</v>
      </c>
      <c r="AG43" s="73">
        <v>0.280801450462424</v>
      </c>
      <c r="AH43" s="73">
        <v>3.2549644841439402E-3</v>
      </c>
      <c r="AI43" s="73">
        <v>0</v>
      </c>
      <c r="AJ43" s="73">
        <v>7.4615150960166998</v>
      </c>
      <c r="AK43" s="73">
        <v>7.4615150960166998</v>
      </c>
      <c r="AL43" s="73">
        <v>0</v>
      </c>
      <c r="AM43" s="73">
        <v>0.163273109637284</v>
      </c>
      <c r="AN43" s="73">
        <v>0</v>
      </c>
      <c r="AO43" s="73">
        <v>0</v>
      </c>
      <c r="AP43" s="73">
        <v>0</v>
      </c>
      <c r="AQ43" s="73">
        <v>0.86434910532290199</v>
      </c>
      <c r="AR43" s="73">
        <v>3.2694555135094797E-2</v>
      </c>
      <c r="AS43" s="73">
        <v>0</v>
      </c>
      <c r="AT43" s="73">
        <v>0</v>
      </c>
      <c r="AU43" s="73">
        <v>3502.4710350148998</v>
      </c>
      <c r="AV43" s="73">
        <v>563.92868005357104</v>
      </c>
      <c r="AW43" s="73">
        <v>62.658547411167397</v>
      </c>
      <c r="AX43" s="73">
        <v>626.58722746473904</v>
      </c>
      <c r="AY43" s="73">
        <v>0</v>
      </c>
      <c r="AZ43" s="73">
        <v>0.62303064360466798</v>
      </c>
      <c r="BA43" s="73">
        <v>6.0071179527880297E-2</v>
      </c>
      <c r="BB43" s="73">
        <v>1233.8604168668801</v>
      </c>
      <c r="BC43" s="73">
        <v>8.1047793118272399E-2</v>
      </c>
      <c r="BD43" s="73">
        <v>0.21237373413361099</v>
      </c>
      <c r="BE43" s="73">
        <v>0.513299593908629</v>
      </c>
      <c r="BF43" s="73">
        <v>0.120070722068817</v>
      </c>
      <c r="BG43" s="73">
        <v>0.11468162447571301</v>
      </c>
      <c r="BH43" s="73">
        <v>2.8269256270771599E-2</v>
      </c>
      <c r="BI43" s="73">
        <v>9.5554167699973007</v>
      </c>
      <c r="BJ43" s="73">
        <v>9.5383838496998994</v>
      </c>
      <c r="BK43" s="73">
        <v>1.7032920297403501E-2</v>
      </c>
      <c r="BL43" s="73">
        <v>0</v>
      </c>
      <c r="BM43" s="73">
        <v>0</v>
      </c>
      <c r="BN43" s="73">
        <v>1.55933915618093</v>
      </c>
      <c r="BO43" s="73">
        <v>0</v>
      </c>
      <c r="BP43" s="73">
        <v>1.40702914154224</v>
      </c>
      <c r="BQ43" s="73">
        <v>0.342953767423403</v>
      </c>
      <c r="BR43" s="73">
        <v>0.18945092078242001</v>
      </c>
      <c r="BS43" s="73">
        <v>3.5164185156280201</v>
      </c>
      <c r="BT43" s="73">
        <v>1012.51604097376</v>
      </c>
      <c r="BU43" s="73">
        <v>0.18761185722867901</v>
      </c>
      <c r="BV43" s="73">
        <v>1.2057665874104999</v>
      </c>
      <c r="BW43" s="73">
        <v>0</v>
      </c>
      <c r="BX43" s="73">
        <v>1.15575142964665</v>
      </c>
      <c r="BY43" s="73">
        <v>1.2647535370480101</v>
      </c>
      <c r="BZ43" s="73">
        <v>0</v>
      </c>
      <c r="CA43" s="73">
        <v>0</v>
      </c>
      <c r="CB43" s="73">
        <v>8.1552103453401497</v>
      </c>
      <c r="CC43" s="73">
        <v>0</v>
      </c>
      <c r="CD43" s="73">
        <v>10.736150687215</v>
      </c>
      <c r="CE43" s="73">
        <v>2287.8661023936602</v>
      </c>
      <c r="CF43" s="73">
        <v>1.69668607646615</v>
      </c>
      <c r="CG43" s="90"/>
      <c r="CH43" s="92">
        <f t="shared" si="14"/>
        <v>1.5308898677901079</v>
      </c>
      <c r="CI43" s="66">
        <f t="shared" si="16"/>
        <v>-1.492688741276375E-6</v>
      </c>
      <c r="CJ43" s="66" t="str">
        <f t="shared" si="15"/>
        <v/>
      </c>
      <c r="CK43" s="66">
        <f t="shared" si="17"/>
        <v>1.2949446687530632E-6</v>
      </c>
      <c r="CL43" s="66">
        <f t="shared" si="18"/>
        <v>6.38964392583857E-5</v>
      </c>
      <c r="CM43" s="66">
        <f t="shared" si="19"/>
        <v>6.4013945472062958E-5</v>
      </c>
      <c r="CN43" s="66">
        <f t="shared" si="20"/>
        <v>-2.1674625323584496E-6</v>
      </c>
      <c r="CO43" s="66">
        <f t="shared" si="21"/>
        <v>2.0424873430186714E-7</v>
      </c>
      <c r="CP43" s="66">
        <f t="shared" si="22"/>
        <v>-1.102797570213045E-5</v>
      </c>
      <c r="CQ43" s="66">
        <f t="shared" si="23"/>
        <v>7.1851624506119594E-3</v>
      </c>
      <c r="CR43" s="66">
        <f t="shared" si="24"/>
        <v>5.0798384800978628E-5</v>
      </c>
      <c r="CS43" s="66">
        <f t="shared" si="25"/>
        <v>-1.1041038266027501E-5</v>
      </c>
      <c r="CT43" s="66">
        <f t="shared" si="26"/>
        <v>1.0404636647525961E-6</v>
      </c>
      <c r="CU43" s="66">
        <f t="shared" si="27"/>
        <v>7.5486420407202754E-6</v>
      </c>
      <c r="CV43" s="66">
        <f t="shared" si="28"/>
        <v>7.7836966875896205E-6</v>
      </c>
      <c r="CW43" s="66">
        <f t="shared" si="29"/>
        <v>5.9421225354628105E-5</v>
      </c>
    </row>
    <row r="44" spans="1:101" x14ac:dyDescent="0.25">
      <c r="A44" s="90" t="s">
        <v>207</v>
      </c>
      <c r="B44" s="73">
        <v>164381.37898000001</v>
      </c>
      <c r="C44" s="73">
        <v>19.685591286000001</v>
      </c>
      <c r="D44" s="73">
        <v>210914.25469999999</v>
      </c>
      <c r="E44" s="73">
        <v>3540.6869382999998</v>
      </c>
      <c r="F44" s="73">
        <v>3504.9099808999999</v>
      </c>
      <c r="G44" s="73">
        <v>29954.548641000001</v>
      </c>
      <c r="H44" s="73">
        <v>936111.12924000004</v>
      </c>
      <c r="I44" s="73">
        <v>727.70559332000005</v>
      </c>
      <c r="J44" s="73">
        <v>8856.4265720000003</v>
      </c>
      <c r="K44" s="73">
        <v>0.41023607429999998</v>
      </c>
      <c r="L44" s="73">
        <v>6868.3694779999996</v>
      </c>
      <c r="M44" s="73">
        <v>390.73888613999998</v>
      </c>
      <c r="N44" s="53">
        <v>474.55672621000002</v>
      </c>
      <c r="O44" s="53">
        <v>87.636236319000005</v>
      </c>
      <c r="P44" s="53">
        <v>25.235693374</v>
      </c>
      <c r="Q44" s="90"/>
      <c r="R44" s="90" t="s">
        <v>207</v>
      </c>
      <c r="S44" s="73">
        <v>0</v>
      </c>
      <c r="T44" s="73">
        <v>0</v>
      </c>
      <c r="U44" s="73">
        <v>474.553848308564</v>
      </c>
      <c r="V44" s="73">
        <v>727.89720108023403</v>
      </c>
      <c r="W44" s="73">
        <v>727.89720108023403</v>
      </c>
      <c r="X44" s="73">
        <v>1094.10251331264</v>
      </c>
      <c r="Y44" s="73">
        <v>0</v>
      </c>
      <c r="Z44" s="73">
        <v>10687.118743791299</v>
      </c>
      <c r="AA44" s="73">
        <v>87.636247390715099</v>
      </c>
      <c r="AB44" s="73">
        <v>1358955.54985808</v>
      </c>
      <c r="AC44" s="73">
        <v>0.41023356068705702</v>
      </c>
      <c r="AD44" s="73">
        <v>164380.69065486599</v>
      </c>
      <c r="AE44" s="73">
        <v>2764.0302034154602</v>
      </c>
      <c r="AF44" s="73">
        <v>212380.37558115501</v>
      </c>
      <c r="AG44" s="73">
        <v>4615.1555082581899</v>
      </c>
      <c r="AH44" s="73">
        <v>482.02611054915002</v>
      </c>
      <c r="AI44" s="73">
        <v>0</v>
      </c>
      <c r="AJ44" s="73">
        <v>6873.6052168793103</v>
      </c>
      <c r="AK44" s="73">
        <v>6873.6052168793103</v>
      </c>
      <c r="AL44" s="73">
        <v>0</v>
      </c>
      <c r="AM44" s="73">
        <v>241.56729941542301</v>
      </c>
      <c r="AN44" s="73">
        <v>0</v>
      </c>
      <c r="AO44" s="73">
        <v>0</v>
      </c>
      <c r="AP44" s="73">
        <v>0</v>
      </c>
      <c r="AQ44" s="73">
        <v>3592.4274226776802</v>
      </c>
      <c r="AR44" s="73">
        <v>25.235570027188199</v>
      </c>
      <c r="AS44" s="73">
        <v>19.685609216213798</v>
      </c>
      <c r="AT44" s="73">
        <v>0</v>
      </c>
      <c r="AU44" s="73">
        <v>1148412.75514891</v>
      </c>
      <c r="AV44" s="73">
        <v>189821.68366252299</v>
      </c>
      <c r="AW44" s="73">
        <v>21091.300846448801</v>
      </c>
      <c r="AX44" s="73">
        <v>210912.984508972</v>
      </c>
      <c r="AY44" s="73">
        <v>0</v>
      </c>
      <c r="AZ44" s="73">
        <v>3848.1329783844499</v>
      </c>
      <c r="BA44" s="73">
        <v>16.296151742367801</v>
      </c>
      <c r="BB44" s="73">
        <v>589447.58893039497</v>
      </c>
      <c r="BC44" s="73">
        <v>21.986629908232601</v>
      </c>
      <c r="BD44" s="73">
        <v>57.613051837056297</v>
      </c>
      <c r="BE44" s="73">
        <v>139.317845856909</v>
      </c>
      <c r="BF44" s="73">
        <v>32.5727697209499</v>
      </c>
      <c r="BG44" s="73">
        <v>82.852739190683195</v>
      </c>
      <c r="BH44" s="73">
        <v>7.6688578929435396</v>
      </c>
      <c r="BI44" s="73">
        <v>3540.9002652388599</v>
      </c>
      <c r="BJ44" s="73">
        <v>3505.1233086478601</v>
      </c>
      <c r="BK44" s="73">
        <v>35.776956591004001</v>
      </c>
      <c r="BL44" s="73">
        <v>0</v>
      </c>
      <c r="BM44" s="73">
        <v>0</v>
      </c>
      <c r="BN44" s="73">
        <v>1025.66472367609</v>
      </c>
      <c r="BO44" s="73">
        <v>0</v>
      </c>
      <c r="BP44" s="73">
        <v>394.545654107156</v>
      </c>
      <c r="BQ44" s="73">
        <v>93.0358791384336</v>
      </c>
      <c r="BR44" s="73">
        <v>53.916837547920203</v>
      </c>
      <c r="BS44" s="73">
        <v>986.06518895969396</v>
      </c>
      <c r="BT44" s="73">
        <v>243964.87142062999</v>
      </c>
      <c r="BU44" s="73">
        <v>50.894875851232001</v>
      </c>
      <c r="BV44" s="73">
        <v>542.69210285818201</v>
      </c>
      <c r="BW44" s="73">
        <v>3.6000341716408299E-7</v>
      </c>
      <c r="BX44" s="73">
        <v>29954.215684831099</v>
      </c>
      <c r="BY44" s="73">
        <v>63370.434063431298</v>
      </c>
      <c r="BZ44" s="73">
        <v>0</v>
      </c>
      <c r="CA44" s="73">
        <v>0</v>
      </c>
      <c r="CB44" s="73">
        <v>21613.486347166101</v>
      </c>
      <c r="CC44" s="73">
        <v>0</v>
      </c>
      <c r="CD44" s="73">
        <v>26508.711318231399</v>
      </c>
      <c r="CE44" s="73">
        <v>936097.11556193</v>
      </c>
      <c r="CF44" s="73">
        <v>18834.205464701001</v>
      </c>
      <c r="CG44" s="90"/>
      <c r="CH44" s="92">
        <f t="shared" si="14"/>
        <v>1.2268094154520806</v>
      </c>
      <c r="CI44" s="66">
        <f t="shared" si="16"/>
        <v>-4.1873668312663093E-6</v>
      </c>
      <c r="CJ44" s="66">
        <f t="shared" si="15"/>
        <v>9.1082932367942746E-7</v>
      </c>
      <c r="CK44" s="66">
        <f t="shared" si="17"/>
        <v>-6.0223100131059288E-6</v>
      </c>
      <c r="CL44" s="66">
        <f t="shared" si="18"/>
        <v>6.0250155570796975E-5</v>
      </c>
      <c r="CM44" s="66">
        <f t="shared" si="19"/>
        <v>6.0865399973944455E-5</v>
      </c>
      <c r="CN44" s="66">
        <f t="shared" si="20"/>
        <v>-1.1115379266530668E-5</v>
      </c>
      <c r="CO44" s="66">
        <f t="shared" si="21"/>
        <v>-1.4970100912504509E-5</v>
      </c>
      <c r="CP44" s="66">
        <f t="shared" si="22"/>
        <v>2.633039542266113E-4</v>
      </c>
      <c r="CQ44" s="66">
        <f t="shared" si="23"/>
        <v>0.2067077682977824</v>
      </c>
      <c r="CR44" s="66">
        <f t="shared" si="24"/>
        <v>-6.1272352687291065E-6</v>
      </c>
      <c r="CS44" s="66">
        <f t="shared" si="25"/>
        <v>7.6229720839585591E-4</v>
      </c>
      <c r="CT44" s="66">
        <f t="shared" si="26"/>
        <v>8.1939337242992742</v>
      </c>
      <c r="CU44" s="66">
        <f t="shared" si="27"/>
        <v>-6.0643992110418177E-6</v>
      </c>
      <c r="CV44" s="66">
        <f t="shared" si="28"/>
        <v>1.2633718149281239E-7</v>
      </c>
      <c r="CW44" s="66">
        <f t="shared" si="29"/>
        <v>-4.8877916676547916E-6</v>
      </c>
    </row>
    <row r="45" spans="1:101" x14ac:dyDescent="0.25">
      <c r="A45" s="90" t="s">
        <v>208</v>
      </c>
      <c r="B45" s="73">
        <v>14821.048875</v>
      </c>
      <c r="C45" s="73">
        <v>7.7110735999999999E-3</v>
      </c>
      <c r="D45" s="73">
        <v>14860.055657000001</v>
      </c>
      <c r="E45" s="73">
        <v>597.22128382999995</v>
      </c>
      <c r="F45" s="73">
        <v>596.98820917</v>
      </c>
      <c r="G45" s="73">
        <v>97.344789855000002</v>
      </c>
      <c r="H45" s="73">
        <v>65016.396781000003</v>
      </c>
      <c r="I45" s="73">
        <v>194.46491467999999</v>
      </c>
      <c r="J45" s="73">
        <v>1048.7126459999999</v>
      </c>
      <c r="K45" s="73">
        <v>2.6725630999999998E-3</v>
      </c>
      <c r="L45" s="73">
        <v>1429.3206987999999</v>
      </c>
      <c r="M45" s="73">
        <v>189.14950123</v>
      </c>
      <c r="N45" s="53">
        <v>184.01743938000001</v>
      </c>
      <c r="O45" s="53">
        <v>42.038101330000003</v>
      </c>
      <c r="P45" s="53">
        <v>6.1764711259</v>
      </c>
      <c r="Q45" s="90"/>
      <c r="R45" s="90" t="s">
        <v>208</v>
      </c>
      <c r="S45" s="73">
        <v>0</v>
      </c>
      <c r="T45" s="73">
        <v>0</v>
      </c>
      <c r="U45" s="73">
        <v>184.01718276906101</v>
      </c>
      <c r="V45" s="73">
        <v>194.464311697553</v>
      </c>
      <c r="W45" s="73">
        <v>194.464311697553</v>
      </c>
      <c r="X45" s="73">
        <v>238.16909245975</v>
      </c>
      <c r="Y45" s="73">
        <v>0</v>
      </c>
      <c r="Z45" s="73">
        <v>1049.1553082976</v>
      </c>
      <c r="AA45" s="73">
        <v>42.037901880974601</v>
      </c>
      <c r="AB45" s="73">
        <v>571014.59426184301</v>
      </c>
      <c r="AC45" s="73">
        <v>2.6725423208672902E-3</v>
      </c>
      <c r="AD45" s="73">
        <v>14820.9490731526</v>
      </c>
      <c r="AE45" s="73">
        <v>95.306857832851506</v>
      </c>
      <c r="AF45" s="73">
        <v>22324.352061388701</v>
      </c>
      <c r="AG45" s="73">
        <v>156.575600859095</v>
      </c>
      <c r="AH45" s="73">
        <v>104.711520337766</v>
      </c>
      <c r="AI45" s="73">
        <v>0</v>
      </c>
      <c r="AJ45" s="73">
        <v>1429.3117696818199</v>
      </c>
      <c r="AK45" s="73">
        <v>1429.3117696818199</v>
      </c>
      <c r="AL45" s="73">
        <v>0</v>
      </c>
      <c r="AM45" s="73">
        <v>12.061564089199599</v>
      </c>
      <c r="AN45" s="73">
        <v>4.9828458188406902E-3</v>
      </c>
      <c r="AO45" s="73">
        <v>0</v>
      </c>
      <c r="AP45" s="73">
        <v>0</v>
      </c>
      <c r="AQ45" s="73">
        <v>189.15402452051299</v>
      </c>
      <c r="AR45" s="73">
        <v>6.1764510763251996</v>
      </c>
      <c r="AS45" s="73">
        <v>7.7109504676554398E-3</v>
      </c>
      <c r="AT45" s="73">
        <v>0</v>
      </c>
      <c r="AU45" s="73">
        <v>87336.361819764395</v>
      </c>
      <c r="AV45" s="73">
        <v>13373.9483212751</v>
      </c>
      <c r="AW45" s="73">
        <v>1485.9960648454201</v>
      </c>
      <c r="AX45" s="73">
        <v>14859.9443861205</v>
      </c>
      <c r="AY45" s="73">
        <v>0</v>
      </c>
      <c r="AZ45" s="73">
        <v>147.349922376374</v>
      </c>
      <c r="BA45" s="73">
        <v>3.1146713043436698</v>
      </c>
      <c r="BB45" s="73">
        <v>37936.628421278401</v>
      </c>
      <c r="BC45" s="73">
        <v>4.2022827100161502</v>
      </c>
      <c r="BD45" s="73">
        <v>11.011535903503599</v>
      </c>
      <c r="BE45" s="73">
        <v>26.614450017537699</v>
      </c>
      <c r="BF45" s="73">
        <v>6.2256094361899503</v>
      </c>
      <c r="BG45" s="73">
        <v>11.7248557046247</v>
      </c>
      <c r="BH45" s="73">
        <v>1.46574178870241</v>
      </c>
      <c r="BI45" s="73">
        <v>597.25909080592203</v>
      </c>
      <c r="BJ45" s="73">
        <v>597.02601635705003</v>
      </c>
      <c r="BK45" s="73">
        <v>0.233074448872059</v>
      </c>
      <c r="BL45" s="73">
        <v>0</v>
      </c>
      <c r="BM45" s="73">
        <v>0</v>
      </c>
      <c r="BN45" s="73">
        <v>148.15626674783999</v>
      </c>
      <c r="BO45" s="73">
        <v>0</v>
      </c>
      <c r="BP45" s="73">
        <v>74.388142761178898</v>
      </c>
      <c r="BQ45" s="73">
        <v>17.781889543565999</v>
      </c>
      <c r="BR45" s="73">
        <v>10.104651709078</v>
      </c>
      <c r="BS45" s="73">
        <v>185.912130097719</v>
      </c>
      <c r="BT45" s="73">
        <v>15976.4576942845</v>
      </c>
      <c r="BU45" s="73">
        <v>9.72751704108863</v>
      </c>
      <c r="BV45" s="73">
        <v>86.5962715916599</v>
      </c>
      <c r="BW45" s="73">
        <v>0</v>
      </c>
      <c r="BX45" s="73">
        <v>97.344622758092299</v>
      </c>
      <c r="BY45" s="73">
        <v>4012.9239176301098</v>
      </c>
      <c r="BZ45" s="73">
        <v>0</v>
      </c>
      <c r="CA45" s="73">
        <v>0</v>
      </c>
      <c r="CB45" s="73">
        <v>3832.5649237715802</v>
      </c>
      <c r="CC45" s="73">
        <v>0</v>
      </c>
      <c r="CD45" s="73">
        <v>341.91482337286101</v>
      </c>
      <c r="CE45" s="73">
        <v>65015.770656754597</v>
      </c>
      <c r="CF45" s="73">
        <v>3461.38082352024</v>
      </c>
      <c r="CG45" s="90"/>
      <c r="CH45" s="92">
        <f t="shared" si="14"/>
        <v>1.3433104143431525</v>
      </c>
      <c r="CI45" s="66">
        <f t="shared" si="16"/>
        <v>-6.7337911265175753E-6</v>
      </c>
      <c r="CJ45" s="66">
        <f t="shared" si="15"/>
        <v>-1.5968249163138669E-5</v>
      </c>
      <c r="CK45" s="66">
        <f t="shared" si="17"/>
        <v>-7.4879180851783726E-6</v>
      </c>
      <c r="CL45" s="66">
        <f t="shared" si="18"/>
        <v>6.3304803337924125E-5</v>
      </c>
      <c r="CM45" s="66">
        <f t="shared" si="19"/>
        <v>6.3329872297787119E-5</v>
      </c>
      <c r="CN45" s="66">
        <f t="shared" si="20"/>
        <v>-1.7165470073072919E-6</v>
      </c>
      <c r="CO45" s="66">
        <f t="shared" si="21"/>
        <v>-9.6302513889640457E-6</v>
      </c>
      <c r="CP45" s="66">
        <f t="shared" si="22"/>
        <v>-3.1007261540427769E-6</v>
      </c>
      <c r="CQ45" s="66">
        <f t="shared" si="23"/>
        <v>4.2210065768579375E-4</v>
      </c>
      <c r="CR45" s="66">
        <f t="shared" si="24"/>
        <v>-7.7749830152259537E-6</v>
      </c>
      <c r="CS45" s="66">
        <f t="shared" si="25"/>
        <v>-6.2471061865581126E-6</v>
      </c>
      <c r="CT45" s="66">
        <f t="shared" si="26"/>
        <v>2.3913837909051523E-5</v>
      </c>
      <c r="CU45" s="66">
        <f t="shared" si="27"/>
        <v>-1.3944924995648053E-6</v>
      </c>
      <c r="CV45" s="66">
        <f t="shared" si="28"/>
        <v>-4.7444822456740577E-6</v>
      </c>
      <c r="CW45" s="66">
        <f t="shared" si="29"/>
        <v>-3.2461213517734078E-6</v>
      </c>
    </row>
    <row r="46" spans="1:101" x14ac:dyDescent="0.25">
      <c r="A46" s="90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53"/>
      <c r="O46" s="53"/>
      <c r="P46" s="53"/>
      <c r="Q46" s="90"/>
      <c r="R46" s="90"/>
      <c r="T46" s="73"/>
      <c r="U46" s="73"/>
      <c r="V46" s="73"/>
      <c r="W46" s="73"/>
      <c r="X46" s="73"/>
      <c r="Z46" s="73"/>
      <c r="AA46" s="73"/>
      <c r="AB46" s="73"/>
      <c r="AC46" s="73"/>
      <c r="AD46" s="73"/>
      <c r="AE46" s="73"/>
      <c r="AF46" s="73"/>
      <c r="AG46" s="73"/>
      <c r="AH46" s="73"/>
      <c r="AJ46" s="73"/>
      <c r="AK46" s="73"/>
      <c r="AL46" s="73"/>
      <c r="AM46" s="73"/>
      <c r="AN46" s="73"/>
      <c r="AP46" s="73"/>
      <c r="AQ46" s="73"/>
      <c r="AR46" s="73"/>
      <c r="AS46" s="73"/>
      <c r="AT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D46" s="73"/>
      <c r="CE46" s="73"/>
      <c r="CF46" s="73"/>
      <c r="CG46" s="90"/>
      <c r="CH46" s="92" t="e">
        <f t="shared" si="14"/>
        <v>#DIV/0!</v>
      </c>
      <c r="CI46" s="66" t="str">
        <f t="shared" si="16"/>
        <v/>
      </c>
      <c r="CJ46" s="66" t="str">
        <f t="shared" si="15"/>
        <v/>
      </c>
      <c r="CK46" s="66" t="str">
        <f t="shared" si="17"/>
        <v/>
      </c>
      <c r="CL46" s="66" t="str">
        <f t="shared" si="18"/>
        <v/>
      </c>
      <c r="CM46" s="66" t="str">
        <f t="shared" si="19"/>
        <v/>
      </c>
      <c r="CN46" s="66" t="str">
        <f t="shared" si="20"/>
        <v/>
      </c>
      <c r="CO46" s="66" t="str">
        <f t="shared" si="21"/>
        <v/>
      </c>
      <c r="CP46" s="66" t="str">
        <f t="shared" si="22"/>
        <v/>
      </c>
      <c r="CQ46" s="66" t="str">
        <f t="shared" si="23"/>
        <v/>
      </c>
      <c r="CR46" s="66" t="str">
        <f t="shared" si="24"/>
        <v/>
      </c>
      <c r="CS46" s="66" t="str">
        <f t="shared" si="25"/>
        <v/>
      </c>
      <c r="CT46" s="66" t="str">
        <f t="shared" si="26"/>
        <v/>
      </c>
      <c r="CU46" s="66" t="str">
        <f t="shared" si="27"/>
        <v/>
      </c>
      <c r="CV46" s="66" t="str">
        <f t="shared" si="28"/>
        <v/>
      </c>
      <c r="CW46" s="66" t="str">
        <f t="shared" si="29"/>
        <v/>
      </c>
    </row>
    <row r="47" spans="1:101" x14ac:dyDescent="0.25">
      <c r="A47" s="90" t="s">
        <v>210</v>
      </c>
      <c r="B47" s="73">
        <v>3633.6834011000001</v>
      </c>
      <c r="C47" s="73">
        <v>7.1007020000000004E-3</v>
      </c>
      <c r="D47" s="73">
        <v>2521.4825793999998</v>
      </c>
      <c r="E47" s="73">
        <v>56.811523751999999</v>
      </c>
      <c r="F47" s="73">
        <v>56.766174016000001</v>
      </c>
      <c r="G47" s="73">
        <v>195.92662043000001</v>
      </c>
      <c r="H47" s="73">
        <v>6649.7845337999997</v>
      </c>
      <c r="I47" s="73">
        <v>5.7734304227999997</v>
      </c>
      <c r="J47" s="73">
        <v>106.25765978</v>
      </c>
      <c r="K47" s="73">
        <v>5.2000760000000005E-4</v>
      </c>
      <c r="L47" s="73">
        <v>38.663397953</v>
      </c>
      <c r="M47" s="73">
        <v>3.8054653266999998</v>
      </c>
      <c r="N47" s="53">
        <v>4.3387348389999998</v>
      </c>
      <c r="O47" s="53">
        <v>0.73680762119999998</v>
      </c>
      <c r="P47" s="53">
        <v>0.13583616500000001</v>
      </c>
      <c r="Q47" s="90"/>
      <c r="R47" s="90" t="s">
        <v>210</v>
      </c>
      <c r="S47" s="73">
        <v>0</v>
      </c>
      <c r="T47" s="73">
        <v>0</v>
      </c>
      <c r="U47" s="73">
        <v>4.3387358113688999</v>
      </c>
      <c r="V47" s="73">
        <v>5.7734505781492302</v>
      </c>
      <c r="W47" s="73">
        <v>5.7734505781492302</v>
      </c>
      <c r="X47" s="73">
        <v>4.2691895433065996</v>
      </c>
      <c r="Y47" s="73">
        <v>0</v>
      </c>
      <c r="Z47" s="73">
        <v>107.415308662261</v>
      </c>
      <c r="AA47" s="73">
        <v>0.73680989067790903</v>
      </c>
      <c r="AB47" s="73">
        <v>161060.86392860499</v>
      </c>
      <c r="AC47" s="73">
        <v>5.2001396179423198E-4</v>
      </c>
      <c r="AD47" s="73">
        <v>3633.6813337623498</v>
      </c>
      <c r="AE47" s="73">
        <v>2.3807276963362498</v>
      </c>
      <c r="AF47" s="73">
        <v>12694.6772103127</v>
      </c>
      <c r="AG47" s="73">
        <v>1.48014206888143</v>
      </c>
      <c r="AH47" s="73">
        <v>1.7385681076524799</v>
      </c>
      <c r="AI47" s="73">
        <v>0</v>
      </c>
      <c r="AJ47" s="73">
        <v>38.6632607777074</v>
      </c>
      <c r="AK47" s="73">
        <v>38.6632607777074</v>
      </c>
      <c r="AL47" s="73">
        <v>0</v>
      </c>
      <c r="AM47" s="73">
        <v>1.0757703448377101</v>
      </c>
      <c r="AN47" s="73">
        <v>3.05232324379341E-3</v>
      </c>
      <c r="AO47" s="73">
        <v>0</v>
      </c>
      <c r="AP47" s="73">
        <v>0</v>
      </c>
      <c r="AQ47" s="73">
        <v>3.8054691392761102</v>
      </c>
      <c r="AR47" s="73">
        <v>0.13583462923976899</v>
      </c>
      <c r="AS47" s="73">
        <v>7.1007411751737703E-3</v>
      </c>
      <c r="AT47" s="73">
        <v>0</v>
      </c>
      <c r="AU47" s="73">
        <v>19344.264260365799</v>
      </c>
      <c r="AV47" s="73">
        <v>2269.3308780021598</v>
      </c>
      <c r="AW47" s="73">
        <v>252.14813434144</v>
      </c>
      <c r="AX47" s="73">
        <v>2521.4790123436001</v>
      </c>
      <c r="AY47" s="73">
        <v>0</v>
      </c>
      <c r="AZ47" s="73">
        <v>4.8766894355230601</v>
      </c>
      <c r="BA47" s="73">
        <v>0.44338528988023501</v>
      </c>
      <c r="BB47" s="73">
        <v>2731.7015280016099</v>
      </c>
      <c r="BC47" s="73">
        <v>0.59820958371225297</v>
      </c>
      <c r="BD47" s="73">
        <v>1.5675416918269101</v>
      </c>
      <c r="BE47" s="73">
        <v>3.7886674713536799</v>
      </c>
      <c r="BF47" s="73">
        <v>0.88623777211924704</v>
      </c>
      <c r="BG47" s="73">
        <v>7.7620026235001402E-2</v>
      </c>
      <c r="BH47" s="73">
        <v>0.20865367615205199</v>
      </c>
      <c r="BI47" s="73">
        <v>56.815525277644497</v>
      </c>
      <c r="BJ47" s="73">
        <v>56.770175497610701</v>
      </c>
      <c r="BK47" s="73">
        <v>4.5349780033840902E-2</v>
      </c>
      <c r="BL47" s="73">
        <v>0</v>
      </c>
      <c r="BM47" s="73">
        <v>0</v>
      </c>
      <c r="BN47" s="73">
        <v>2.55467147461653</v>
      </c>
      <c r="BO47" s="73">
        <v>0</v>
      </c>
      <c r="BP47" s="73">
        <v>10.194387061073501</v>
      </c>
      <c r="BQ47" s="73">
        <v>2.53132037676989</v>
      </c>
      <c r="BR47" s="73">
        <v>1.36083569756995</v>
      </c>
      <c r="BS47" s="73">
        <v>25.477654844381199</v>
      </c>
      <c r="BT47" s="73">
        <v>3693.3776460591598</v>
      </c>
      <c r="BU47" s="73">
        <v>1.3847482175079999</v>
      </c>
      <c r="BV47" s="73">
        <v>5.6962423144121601</v>
      </c>
      <c r="BW47" s="73">
        <v>0</v>
      </c>
      <c r="BX47" s="73">
        <v>195.92642554892299</v>
      </c>
      <c r="BY47" s="73">
        <v>0.66284238862017797</v>
      </c>
      <c r="BZ47" s="73">
        <v>0</v>
      </c>
      <c r="CA47" s="73">
        <v>0</v>
      </c>
      <c r="CB47" s="73">
        <v>27.666528407335701</v>
      </c>
      <c r="CC47" s="73">
        <v>0</v>
      </c>
      <c r="CD47" s="73">
        <v>19.082323403281801</v>
      </c>
      <c r="CE47" s="73">
        <v>6649.7685709265397</v>
      </c>
      <c r="CF47" s="73">
        <v>5.7083835386117299</v>
      </c>
      <c r="CG47" s="90"/>
      <c r="CH47" s="92">
        <f t="shared" si="14"/>
        <v>2.9090131564789905</v>
      </c>
      <c r="CI47" s="66">
        <f t="shared" si="16"/>
        <v>-5.6893719734476148E-7</v>
      </c>
      <c r="CJ47" s="66">
        <f t="shared" si="15"/>
        <v>5.5170846164049539E-6</v>
      </c>
      <c r="CK47" s="66">
        <f t="shared" si="17"/>
        <v>-1.4146662875763635E-6</v>
      </c>
      <c r="CL47" s="66">
        <f t="shared" si="18"/>
        <v>7.0435105067157E-5</v>
      </c>
      <c r="CM47" s="66">
        <f t="shared" si="19"/>
        <v>7.0490599024209438E-5</v>
      </c>
      <c r="CN47" s="66">
        <f t="shared" si="20"/>
        <v>-9.9466359698281959E-7</v>
      </c>
      <c r="CO47" s="66">
        <f t="shared" si="21"/>
        <v>-2.4005098780080275E-6</v>
      </c>
      <c r="CP47" s="66">
        <f t="shared" si="22"/>
        <v>3.491052589965154E-6</v>
      </c>
      <c r="CQ47" s="66">
        <f t="shared" si="23"/>
        <v>1.0894733468230352E-2</v>
      </c>
      <c r="CR47" s="66">
        <f t="shared" si="24"/>
        <v>1.2234040871574227E-5</v>
      </c>
      <c r="CS47" s="66">
        <f t="shared" si="25"/>
        <v>-3.5479368049140896E-6</v>
      </c>
      <c r="CT47" s="66">
        <f t="shared" si="26"/>
        <v>1.0018685714001031E-6</v>
      </c>
      <c r="CU47" s="66">
        <f t="shared" si="27"/>
        <v>2.2411346536430613E-7</v>
      </c>
      <c r="CV47" s="66">
        <f t="shared" si="28"/>
        <v>3.0801498841022835E-6</v>
      </c>
      <c r="CW47" s="66">
        <f t="shared" si="29"/>
        <v>-1.1305974598252114E-5</v>
      </c>
    </row>
    <row r="48" spans="1:101" x14ac:dyDescent="0.25">
      <c r="A48" s="90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53"/>
      <c r="O48" s="53"/>
      <c r="P48" s="53"/>
      <c r="Q48" s="90"/>
      <c r="R48" s="90"/>
      <c r="T48" s="73"/>
      <c r="U48" s="73"/>
      <c r="V48" s="73"/>
      <c r="W48" s="73"/>
      <c r="X48" s="73"/>
      <c r="Z48" s="73"/>
      <c r="AA48" s="73"/>
      <c r="AB48" s="73"/>
      <c r="AC48" s="73"/>
      <c r="AD48" s="73"/>
      <c r="AE48" s="73"/>
      <c r="AF48" s="73"/>
      <c r="AG48" s="73"/>
      <c r="AH48" s="73"/>
      <c r="AJ48" s="73"/>
      <c r="AK48" s="73"/>
      <c r="AL48" s="73"/>
      <c r="AM48" s="73"/>
      <c r="AN48" s="73"/>
      <c r="AP48" s="73"/>
      <c r="AQ48" s="73"/>
      <c r="AR48" s="73"/>
      <c r="AS48" s="73"/>
      <c r="AT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D48" s="73"/>
      <c r="CE48" s="73"/>
      <c r="CF48" s="73"/>
      <c r="CG48" s="90"/>
      <c r="CH48" s="92" t="e">
        <f t="shared" si="14"/>
        <v>#DIV/0!</v>
      </c>
      <c r="CI48" s="66" t="str">
        <f t="shared" si="16"/>
        <v/>
      </c>
      <c r="CJ48" s="66" t="str">
        <f t="shared" si="15"/>
        <v/>
      </c>
      <c r="CK48" s="66" t="str">
        <f t="shared" si="17"/>
        <v/>
      </c>
      <c r="CL48" s="66" t="str">
        <f t="shared" si="18"/>
        <v/>
      </c>
      <c r="CM48" s="66" t="str">
        <f t="shared" si="19"/>
        <v/>
      </c>
      <c r="CN48" s="66" t="str">
        <f t="shared" si="20"/>
        <v/>
      </c>
      <c r="CO48" s="66" t="str">
        <f t="shared" si="21"/>
        <v/>
      </c>
      <c r="CP48" s="66" t="str">
        <f t="shared" si="22"/>
        <v/>
      </c>
      <c r="CQ48" s="66" t="str">
        <f t="shared" si="23"/>
        <v/>
      </c>
      <c r="CR48" s="66" t="str">
        <f t="shared" si="24"/>
        <v/>
      </c>
      <c r="CS48" s="66" t="str">
        <f t="shared" si="25"/>
        <v/>
      </c>
      <c r="CT48" s="66" t="str">
        <f t="shared" si="26"/>
        <v/>
      </c>
      <c r="CU48" s="66" t="str">
        <f t="shared" si="27"/>
        <v/>
      </c>
      <c r="CV48" s="66" t="str">
        <f t="shared" si="28"/>
        <v/>
      </c>
      <c r="CW48" s="66" t="str">
        <f t="shared" si="29"/>
        <v/>
      </c>
    </row>
    <row r="49" spans="1:101" x14ac:dyDescent="0.25">
      <c r="A49" s="90" t="s">
        <v>212</v>
      </c>
      <c r="B49" s="73">
        <v>32664.081958999999</v>
      </c>
      <c r="C49" s="73">
        <v>6.6222047000000003E-3</v>
      </c>
      <c r="D49" s="73">
        <v>20137.861906999999</v>
      </c>
      <c r="E49" s="73">
        <v>595.04465779999998</v>
      </c>
      <c r="F49" s="73">
        <v>594.60790876999999</v>
      </c>
      <c r="G49" s="73">
        <v>312.94170066999999</v>
      </c>
      <c r="H49" s="73">
        <v>92508.776786000002</v>
      </c>
      <c r="I49" s="73">
        <v>73.241098166</v>
      </c>
      <c r="J49" s="73">
        <v>3158.9573968999998</v>
      </c>
      <c r="K49" s="73">
        <v>5.0079694000000003E-3</v>
      </c>
      <c r="L49" s="73">
        <v>569.06352000000004</v>
      </c>
      <c r="M49" s="73">
        <v>50.013613210000003</v>
      </c>
      <c r="N49" s="53">
        <v>55.763492759000002</v>
      </c>
      <c r="O49" s="53">
        <v>9.7548567768000005</v>
      </c>
      <c r="P49" s="53">
        <v>1.7043783729999999</v>
      </c>
      <c r="Q49" s="90"/>
      <c r="R49" s="90" t="s">
        <v>212</v>
      </c>
      <c r="S49" s="73">
        <v>0</v>
      </c>
      <c r="T49" s="73">
        <v>0</v>
      </c>
      <c r="U49" s="73">
        <v>55.763436072582898</v>
      </c>
      <c r="V49" s="73">
        <v>73.241003127074606</v>
      </c>
      <c r="W49" s="73">
        <v>73.241003127074606</v>
      </c>
      <c r="X49" s="73">
        <v>14.3536955568555</v>
      </c>
      <c r="Y49" s="73">
        <v>0</v>
      </c>
      <c r="Z49" s="73">
        <v>3166.9327697731701</v>
      </c>
      <c r="AA49" s="73">
        <v>9.7548467107952401</v>
      </c>
      <c r="AB49" s="73">
        <v>319246.03293978598</v>
      </c>
      <c r="AC49" s="73">
        <v>5.0079230328143503E-3</v>
      </c>
      <c r="AD49" s="73">
        <v>32664.0391860932</v>
      </c>
      <c r="AE49" s="73">
        <v>91.050369581179396</v>
      </c>
      <c r="AF49" s="73">
        <v>49107.333902769598</v>
      </c>
      <c r="AG49" s="73">
        <v>144.867458658857</v>
      </c>
      <c r="AH49" s="73">
        <v>6.1608843125453703</v>
      </c>
      <c r="AI49" s="73">
        <v>0</v>
      </c>
      <c r="AJ49" s="73">
        <v>569.06245383505996</v>
      </c>
      <c r="AK49" s="73">
        <v>569.06245383505996</v>
      </c>
      <c r="AL49" s="73">
        <v>0</v>
      </c>
      <c r="AM49" s="73">
        <v>12.334580728987699</v>
      </c>
      <c r="AN49" s="73">
        <v>0</v>
      </c>
      <c r="AO49" s="73">
        <v>0</v>
      </c>
      <c r="AP49" s="73">
        <v>0</v>
      </c>
      <c r="AQ49" s="73">
        <v>50.013758936702999</v>
      </c>
      <c r="AR49" s="73">
        <v>1.70437455797389</v>
      </c>
      <c r="AS49" s="73">
        <v>6.6221562966759804E-3</v>
      </c>
      <c r="AT49" s="73">
        <v>0</v>
      </c>
      <c r="AU49" s="73">
        <v>141613.30920162899</v>
      </c>
      <c r="AV49" s="73">
        <v>18124.0482490781</v>
      </c>
      <c r="AW49" s="73">
        <v>2013.7840628429699</v>
      </c>
      <c r="AX49" s="73">
        <v>20137.832311921102</v>
      </c>
      <c r="AY49" s="73">
        <v>0</v>
      </c>
      <c r="AZ49" s="73">
        <v>87.004132932868103</v>
      </c>
      <c r="BA49" s="73">
        <v>4.4838985920181704</v>
      </c>
      <c r="BB49" s="73">
        <v>49047.8838911563</v>
      </c>
      <c r="BC49" s="73">
        <v>6.0496414761046502</v>
      </c>
      <c r="BD49" s="73">
        <v>15.8522794390339</v>
      </c>
      <c r="BE49" s="73">
        <v>38.314334398386201</v>
      </c>
      <c r="BF49" s="73">
        <v>8.9624243797020497</v>
      </c>
      <c r="BG49" s="73">
        <v>1.9433340395729599</v>
      </c>
      <c r="BH49" s="73">
        <v>2.1100903640382001</v>
      </c>
      <c r="BI49" s="73">
        <v>595.086218904622</v>
      </c>
      <c r="BJ49" s="73">
        <v>594.64946996895799</v>
      </c>
      <c r="BK49" s="73">
        <v>0.436748935663619</v>
      </c>
      <c r="BL49" s="73">
        <v>0</v>
      </c>
      <c r="BM49" s="73">
        <v>0</v>
      </c>
      <c r="BN49" s="73">
        <v>39.326811671378998</v>
      </c>
      <c r="BO49" s="73">
        <v>0</v>
      </c>
      <c r="BP49" s="73">
        <v>103.382146123447</v>
      </c>
      <c r="BQ49" s="73">
        <v>25.598901018865998</v>
      </c>
      <c r="BR49" s="73">
        <v>13.818456824242</v>
      </c>
      <c r="BS49" s="73">
        <v>258.37145176342102</v>
      </c>
      <c r="BT49" s="73">
        <v>37592.033842445198</v>
      </c>
      <c r="BU49" s="73">
        <v>14.0037876117881</v>
      </c>
      <c r="BV49" s="73">
        <v>62.431912266957703</v>
      </c>
      <c r="BW49" s="73">
        <v>0</v>
      </c>
      <c r="BX49" s="73">
        <v>312.94177883382099</v>
      </c>
      <c r="BY49" s="73">
        <v>769.47855534517703</v>
      </c>
      <c r="BZ49" s="73">
        <v>0</v>
      </c>
      <c r="CA49" s="73">
        <v>0</v>
      </c>
      <c r="CB49" s="73">
        <v>632.42481640079495</v>
      </c>
      <c r="CC49" s="73">
        <v>0</v>
      </c>
      <c r="CD49" s="73">
        <v>798.14875142875906</v>
      </c>
      <c r="CE49" s="73">
        <v>92508.559885260402</v>
      </c>
      <c r="CF49" s="73">
        <v>306.17804098876002</v>
      </c>
      <c r="CG49" s="90"/>
      <c r="CH49" s="92">
        <f t="shared" si="14"/>
        <v>1.5308130337049226</v>
      </c>
      <c r="CI49" s="66">
        <f t="shared" si="16"/>
        <v>-1.3094783087228285E-6</v>
      </c>
      <c r="CJ49" s="66">
        <f t="shared" si="15"/>
        <v>-7.3092461215980842E-6</v>
      </c>
      <c r="CK49" s="66">
        <f t="shared" si="17"/>
        <v>-1.4696236886266007E-6</v>
      </c>
      <c r="CL49" s="66">
        <f t="shared" si="18"/>
        <v>6.9845353751563801E-5</v>
      </c>
      <c r="CM49" s="66">
        <f t="shared" si="19"/>
        <v>6.9896814934678573E-5</v>
      </c>
      <c r="CN49" s="66">
        <f t="shared" si="20"/>
        <v>2.4977119007823749E-7</v>
      </c>
      <c r="CO49" s="66">
        <f t="shared" si="21"/>
        <v>-2.3446503903331016E-6</v>
      </c>
      <c r="CP49" s="66">
        <f t="shared" si="22"/>
        <v>-1.2976174275679893E-6</v>
      </c>
      <c r="CQ49" s="66">
        <f t="shared" si="23"/>
        <v>2.5246851638445005E-3</v>
      </c>
      <c r="CR49" s="66">
        <f t="shared" si="24"/>
        <v>-9.2586799052755265E-6</v>
      </c>
      <c r="CS49" s="66">
        <f t="shared" si="25"/>
        <v>-1.873542939608026E-6</v>
      </c>
      <c r="CT49" s="66">
        <f t="shared" si="26"/>
        <v>2.9137407526306772E-6</v>
      </c>
      <c r="CU49" s="66">
        <f t="shared" si="27"/>
        <v>-1.0165506911201577E-6</v>
      </c>
      <c r="CV49" s="66">
        <f t="shared" si="28"/>
        <v>-1.0318967249554652E-6</v>
      </c>
      <c r="CW49" s="66">
        <f t="shared" si="29"/>
        <v>-2.2383680586107366E-6</v>
      </c>
    </row>
    <row r="50" spans="1:101" x14ac:dyDescent="0.25">
      <c r="A50" s="90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53"/>
      <c r="O50" s="53"/>
      <c r="P50" s="53"/>
      <c r="Q50" s="90"/>
      <c r="R50" s="90"/>
      <c r="T50" s="73"/>
      <c r="U50" s="73"/>
      <c r="V50" s="73"/>
      <c r="W50" s="73"/>
      <c r="X50" s="73"/>
      <c r="Z50" s="73"/>
      <c r="AA50" s="73"/>
      <c r="AB50" s="73"/>
      <c r="AC50" s="73"/>
      <c r="AD50" s="73"/>
      <c r="AE50" s="73"/>
      <c r="AF50" s="73"/>
      <c r="AG50" s="73"/>
      <c r="AH50" s="73"/>
      <c r="AJ50" s="73"/>
      <c r="AK50" s="73"/>
      <c r="AL50" s="73"/>
      <c r="AM50" s="73"/>
      <c r="AN50" s="73"/>
      <c r="AP50" s="73"/>
      <c r="AQ50" s="73"/>
      <c r="AR50" s="73"/>
      <c r="AS50" s="73"/>
      <c r="AT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D50" s="73"/>
      <c r="CE50" s="73"/>
      <c r="CF50" s="73"/>
      <c r="CG50" s="90"/>
      <c r="CH50" s="92" t="e">
        <f t="shared" si="14"/>
        <v>#DIV/0!</v>
      </c>
      <c r="CI50" s="66" t="str">
        <f t="shared" si="16"/>
        <v/>
      </c>
      <c r="CJ50" s="66" t="str">
        <f t="shared" si="15"/>
        <v/>
      </c>
      <c r="CK50" s="66" t="str">
        <f t="shared" si="17"/>
        <v/>
      </c>
      <c r="CL50" s="66" t="str">
        <f t="shared" si="18"/>
        <v/>
      </c>
      <c r="CM50" s="66" t="str">
        <f t="shared" si="19"/>
        <v/>
      </c>
      <c r="CN50" s="66" t="str">
        <f t="shared" si="20"/>
        <v/>
      </c>
      <c r="CO50" s="66" t="str">
        <f t="shared" si="21"/>
        <v/>
      </c>
      <c r="CP50" s="66" t="str">
        <f t="shared" si="22"/>
        <v/>
      </c>
      <c r="CQ50" s="66" t="str">
        <f t="shared" si="23"/>
        <v/>
      </c>
      <c r="CR50" s="66" t="str">
        <f t="shared" si="24"/>
        <v/>
      </c>
      <c r="CS50" s="66" t="str">
        <f t="shared" si="25"/>
        <v/>
      </c>
      <c r="CT50" s="66" t="str">
        <f t="shared" si="26"/>
        <v/>
      </c>
      <c r="CU50" s="66" t="str">
        <f t="shared" si="27"/>
        <v/>
      </c>
      <c r="CV50" s="66" t="str">
        <f t="shared" si="28"/>
        <v/>
      </c>
      <c r="CW50" s="66" t="str">
        <f t="shared" si="29"/>
        <v/>
      </c>
    </row>
    <row r="51" spans="1:101" x14ac:dyDescent="0.25">
      <c r="A51" s="90" t="s">
        <v>214</v>
      </c>
      <c r="B51" s="73">
        <v>6437.3045537999997</v>
      </c>
      <c r="C51" s="73">
        <v>6.4978388200000001E-2</v>
      </c>
      <c r="D51" s="73">
        <v>21187.463741</v>
      </c>
      <c r="E51" s="73">
        <v>476.39425138000001</v>
      </c>
      <c r="F51" s="73">
        <v>446.17712698000003</v>
      </c>
      <c r="G51" s="73">
        <v>967.57576734999998</v>
      </c>
      <c r="H51" s="73">
        <v>61483.435337000003</v>
      </c>
      <c r="I51" s="73">
        <v>104.00941090000001</v>
      </c>
      <c r="J51" s="73">
        <v>334.99054038000003</v>
      </c>
      <c r="K51" s="73">
        <v>1.6712952600000001E-2</v>
      </c>
      <c r="L51" s="73">
        <v>2276.0825857</v>
      </c>
      <c r="M51" s="73">
        <v>106.59089529000001</v>
      </c>
      <c r="N51" s="53">
        <v>92.027986501000001</v>
      </c>
      <c r="O51" s="53">
        <v>23.229849820999998</v>
      </c>
      <c r="P51" s="53">
        <v>3.6932329315999999</v>
      </c>
      <c r="Q51" s="90"/>
      <c r="R51" s="90" t="s">
        <v>214</v>
      </c>
      <c r="S51" s="73">
        <v>0</v>
      </c>
      <c r="T51" s="73">
        <v>0</v>
      </c>
      <c r="U51" s="73">
        <v>92.027882737377396</v>
      </c>
      <c r="V51" s="73">
        <v>103.584437209055</v>
      </c>
      <c r="W51" s="73">
        <v>103.584437209055</v>
      </c>
      <c r="X51" s="73">
        <v>0.72974306778220499</v>
      </c>
      <c r="Y51" s="73">
        <v>0</v>
      </c>
      <c r="Z51" s="73">
        <v>334.277538550825</v>
      </c>
      <c r="AA51" s="73">
        <v>23.229824653484499</v>
      </c>
      <c r="AB51" s="73">
        <v>144755.06582428201</v>
      </c>
      <c r="AC51" s="73">
        <v>1.6712801958413001E-2</v>
      </c>
      <c r="AD51" s="73">
        <v>6437.23768357263</v>
      </c>
      <c r="AE51" s="73">
        <v>153.82269639719601</v>
      </c>
      <c r="AF51" s="73">
        <v>19508.464055255699</v>
      </c>
      <c r="AG51" s="73">
        <v>222.05840270263101</v>
      </c>
      <c r="AH51" s="73">
        <v>0</v>
      </c>
      <c r="AI51" s="73">
        <v>0</v>
      </c>
      <c r="AJ51" s="73">
        <v>2260.03630085437</v>
      </c>
      <c r="AK51" s="73">
        <v>2260.03630085437</v>
      </c>
      <c r="AL51" s="73">
        <v>0</v>
      </c>
      <c r="AM51" s="73">
        <v>25.345443533958399</v>
      </c>
      <c r="AN51" s="73">
        <v>0</v>
      </c>
      <c r="AO51" s="73">
        <v>0</v>
      </c>
      <c r="AP51" s="73">
        <v>0</v>
      </c>
      <c r="AQ51" s="73">
        <v>106.229014834219</v>
      </c>
      <c r="AR51" s="73">
        <v>3.6804587830980302</v>
      </c>
      <c r="AS51" s="73">
        <v>6.4978456636242701E-2</v>
      </c>
      <c r="AT51" s="73">
        <v>0</v>
      </c>
      <c r="AU51" s="73">
        <v>80987.234872452696</v>
      </c>
      <c r="AV51" s="73">
        <v>19068.524635797199</v>
      </c>
      <c r="AW51" s="73">
        <v>2118.71934405808</v>
      </c>
      <c r="AX51" s="73">
        <v>21187.243979855299</v>
      </c>
      <c r="AY51" s="73">
        <v>0</v>
      </c>
      <c r="AZ51" s="73">
        <v>168.36129243491001</v>
      </c>
      <c r="BA51" s="73">
        <v>2.7718146275181899</v>
      </c>
      <c r="BB51" s="73">
        <v>35465.169718107703</v>
      </c>
      <c r="BC51" s="73">
        <v>3.7397019733041201</v>
      </c>
      <c r="BD51" s="73">
        <v>9.7993999339373907</v>
      </c>
      <c r="BE51" s="73">
        <v>23.684757886848899</v>
      </c>
      <c r="BF51" s="73">
        <v>5.5403197077352599</v>
      </c>
      <c r="BG51" s="73">
        <v>5.6348177292393498</v>
      </c>
      <c r="BH51" s="73">
        <v>1.3043967688631199</v>
      </c>
      <c r="BI51" s="73">
        <v>476.42409053479997</v>
      </c>
      <c r="BJ51" s="73">
        <v>446.20698138820399</v>
      </c>
      <c r="BK51" s="73">
        <v>30.2171091465963</v>
      </c>
      <c r="BL51" s="73">
        <v>0</v>
      </c>
      <c r="BM51" s="73">
        <v>0</v>
      </c>
      <c r="BN51" s="73">
        <v>75.948515727728093</v>
      </c>
      <c r="BO51" s="73">
        <v>0</v>
      </c>
      <c r="BP51" s="73">
        <v>65.008428183005407</v>
      </c>
      <c r="BQ51" s="73">
        <v>15.824518803733399</v>
      </c>
      <c r="BR51" s="73">
        <v>8.7583420205602902</v>
      </c>
      <c r="BS51" s="73">
        <v>162.46872147095601</v>
      </c>
      <c r="BT51" s="73">
        <v>20992.112752197099</v>
      </c>
      <c r="BU51" s="73">
        <v>8.6567253461064801</v>
      </c>
      <c r="BV51" s="73">
        <v>57.066521208667403</v>
      </c>
      <c r="BW51" s="73">
        <v>0</v>
      </c>
      <c r="BX51" s="73">
        <v>967.57347914671595</v>
      </c>
      <c r="BY51" s="73">
        <v>1836.6743335723299</v>
      </c>
      <c r="BZ51" s="73">
        <v>0</v>
      </c>
      <c r="CA51" s="73">
        <v>0</v>
      </c>
      <c r="CB51" s="73">
        <v>518.19750284251199</v>
      </c>
      <c r="CC51" s="73">
        <v>0</v>
      </c>
      <c r="CD51" s="73">
        <v>978.47978753821997</v>
      </c>
      <c r="CE51" s="73">
        <v>61482.865879637502</v>
      </c>
      <c r="CF51" s="73">
        <v>201.47343543309401</v>
      </c>
      <c r="CG51" s="90"/>
      <c r="CH51" s="92">
        <f t="shared" si="14"/>
        <v>1.3172325934024953</v>
      </c>
      <c r="CI51" s="66">
        <f t="shared" si="16"/>
        <v>-1.038792351842616E-5</v>
      </c>
      <c r="CJ51" s="66">
        <f t="shared" si="15"/>
        <v>1.0532154551132265E-6</v>
      </c>
      <c r="CK51" s="66">
        <f t="shared" si="17"/>
        <v>-1.0372225169907215E-5</v>
      </c>
      <c r="CL51" s="66">
        <f t="shared" si="18"/>
        <v>6.2635421635592149E-5</v>
      </c>
      <c r="CM51" s="66">
        <f t="shared" si="19"/>
        <v>6.6911561347917379E-5</v>
      </c>
      <c r="CN51" s="66">
        <f t="shared" si="20"/>
        <v>-2.3648827939245396E-6</v>
      </c>
      <c r="CO51" s="66">
        <f t="shared" si="21"/>
        <v>-9.2619639644281639E-6</v>
      </c>
      <c r="CP51" s="66">
        <f t="shared" si="22"/>
        <v>-4.0859157576962034E-3</v>
      </c>
      <c r="CQ51" s="66">
        <f t="shared" si="23"/>
        <v>-2.128423770910744E-3</v>
      </c>
      <c r="CR51" s="66">
        <f t="shared" si="24"/>
        <v>-9.0134634259448711E-6</v>
      </c>
      <c r="CS51" s="66">
        <f t="shared" si="25"/>
        <v>-7.0499572144017914E-3</v>
      </c>
      <c r="CT51" s="66">
        <f t="shared" si="26"/>
        <v>-3.3950409628931556E-3</v>
      </c>
      <c r="CU51" s="66">
        <f t="shared" si="27"/>
        <v>-1.1275224695187633E-6</v>
      </c>
      <c r="CV51" s="66">
        <f t="shared" si="28"/>
        <v>-1.0834127509700829E-6</v>
      </c>
      <c r="CW51" s="66">
        <f t="shared" si="29"/>
        <v>-3.4587984940434276E-3</v>
      </c>
    </row>
    <row r="52" spans="1:101" x14ac:dyDescent="0.25">
      <c r="A52" s="90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53"/>
      <c r="O52" s="53"/>
      <c r="P52" s="53"/>
      <c r="Q52" s="90"/>
      <c r="R52" s="90"/>
      <c r="T52" s="73"/>
      <c r="U52" s="73"/>
      <c r="V52" s="73"/>
      <c r="W52" s="73"/>
      <c r="X52" s="73"/>
      <c r="Z52" s="73"/>
      <c r="AA52" s="73"/>
      <c r="AB52" s="73"/>
      <c r="AC52" s="73"/>
      <c r="AD52" s="73"/>
      <c r="AE52" s="73"/>
      <c r="AF52" s="73"/>
      <c r="AG52" s="73"/>
      <c r="AH52" s="73"/>
      <c r="AJ52" s="73"/>
      <c r="AK52" s="73"/>
      <c r="AL52" s="73"/>
      <c r="AM52" s="73"/>
      <c r="AN52" s="73"/>
      <c r="AP52" s="73"/>
      <c r="AQ52" s="73"/>
      <c r="AR52" s="73"/>
      <c r="AS52" s="73"/>
      <c r="AT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D52" s="73"/>
      <c r="CE52" s="73"/>
      <c r="CF52" s="73"/>
      <c r="CG52" s="90"/>
      <c r="CH52" s="92" t="e">
        <f t="shared" si="14"/>
        <v>#DIV/0!</v>
      </c>
      <c r="CI52" s="66" t="str">
        <f t="shared" si="16"/>
        <v/>
      </c>
      <c r="CJ52" s="90"/>
      <c r="CK52" s="66" t="str">
        <f t="shared" si="17"/>
        <v/>
      </c>
      <c r="CL52" s="66" t="str">
        <f t="shared" si="18"/>
        <v/>
      </c>
      <c r="CM52" s="66" t="str">
        <f t="shared" si="19"/>
        <v/>
      </c>
      <c r="CN52" s="66" t="str">
        <f t="shared" si="20"/>
        <v/>
      </c>
      <c r="CO52" s="66" t="str">
        <f t="shared" si="21"/>
        <v/>
      </c>
      <c r="CP52" s="66" t="str">
        <f t="shared" si="22"/>
        <v/>
      </c>
      <c r="CQ52" s="66" t="str">
        <f t="shared" si="23"/>
        <v/>
      </c>
      <c r="CR52" s="66" t="str">
        <f t="shared" si="24"/>
        <v/>
      </c>
      <c r="CS52" s="66" t="str">
        <f t="shared" si="25"/>
        <v/>
      </c>
      <c r="CT52" s="66" t="str">
        <f t="shared" si="26"/>
        <v/>
      </c>
      <c r="CU52" s="66" t="str">
        <f t="shared" si="27"/>
        <v/>
      </c>
      <c r="CV52" s="66" t="str">
        <f t="shared" si="28"/>
        <v/>
      </c>
      <c r="CW52" s="66" t="str">
        <f t="shared" si="29"/>
        <v/>
      </c>
    </row>
    <row r="53" spans="1:101" x14ac:dyDescent="0.25">
      <c r="A53" s="90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53"/>
      <c r="O53" s="53"/>
      <c r="P53" s="53"/>
      <c r="Q53" s="90"/>
      <c r="R53" s="90"/>
      <c r="T53" s="73"/>
      <c r="U53" s="73"/>
      <c r="V53" s="73"/>
      <c r="W53" s="73"/>
      <c r="X53" s="73"/>
      <c r="Z53" s="73"/>
      <c r="AA53" s="73"/>
      <c r="AB53" s="73"/>
      <c r="AC53" s="73"/>
      <c r="AD53" s="73"/>
      <c r="AE53" s="73"/>
      <c r="AF53" s="73"/>
      <c r="AG53" s="73"/>
      <c r="AH53" s="73"/>
      <c r="AJ53" s="73"/>
      <c r="AK53" s="73"/>
      <c r="AL53" s="73"/>
      <c r="AM53" s="73"/>
      <c r="AN53" s="73"/>
      <c r="AP53" s="73"/>
      <c r="AQ53" s="73"/>
      <c r="AR53" s="73"/>
      <c r="AS53" s="73"/>
      <c r="AT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D53" s="73"/>
      <c r="CE53" s="73"/>
      <c r="CF53" s="73"/>
      <c r="CG53" s="90"/>
      <c r="CH53" s="92" t="e">
        <f t="shared" si="14"/>
        <v>#DIV/0!</v>
      </c>
      <c r="CI53" s="66" t="str">
        <f t="shared" si="16"/>
        <v/>
      </c>
      <c r="CJ53" s="90"/>
      <c r="CK53" s="66" t="str">
        <f t="shared" si="17"/>
        <v/>
      </c>
      <c r="CL53" s="66" t="str">
        <f t="shared" si="18"/>
        <v/>
      </c>
      <c r="CM53" s="66" t="str">
        <f t="shared" si="19"/>
        <v/>
      </c>
      <c r="CN53" s="66" t="str">
        <f t="shared" si="20"/>
        <v/>
      </c>
      <c r="CO53" s="66" t="str">
        <f t="shared" si="21"/>
        <v/>
      </c>
      <c r="CP53" s="66" t="str">
        <f t="shared" si="22"/>
        <v/>
      </c>
      <c r="CQ53" s="66" t="str">
        <f t="shared" si="23"/>
        <v/>
      </c>
      <c r="CR53" s="66" t="str">
        <f t="shared" si="24"/>
        <v/>
      </c>
      <c r="CS53" s="66" t="str">
        <f t="shared" si="25"/>
        <v/>
      </c>
      <c r="CT53" s="66" t="str">
        <f t="shared" si="26"/>
        <v/>
      </c>
      <c r="CU53" s="66" t="str">
        <f t="shared" si="27"/>
        <v/>
      </c>
      <c r="CV53" s="66" t="str">
        <f t="shared" si="28"/>
        <v/>
      </c>
      <c r="CW53" s="66" t="str">
        <f t="shared" si="29"/>
        <v/>
      </c>
    </row>
    <row r="54" spans="1:101" x14ac:dyDescent="0.25">
      <c r="A54" s="90" t="s">
        <v>316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53"/>
      <c r="O54" s="53"/>
      <c r="P54" s="53"/>
      <c r="Q54" s="90"/>
      <c r="R54" s="90"/>
      <c r="T54" s="73"/>
      <c r="U54" s="73"/>
      <c r="V54" s="73"/>
      <c r="W54" s="73"/>
      <c r="X54" s="73"/>
      <c r="Z54" s="73"/>
      <c r="AA54" s="73"/>
      <c r="AB54" s="73"/>
      <c r="AC54" s="73"/>
      <c r="AD54" s="73"/>
      <c r="AE54" s="73"/>
      <c r="AF54" s="73"/>
      <c r="AG54" s="73"/>
      <c r="AH54" s="73"/>
      <c r="AJ54" s="73"/>
      <c r="AK54" s="73"/>
      <c r="AL54" s="73"/>
      <c r="AM54" s="73"/>
      <c r="AN54" s="73"/>
      <c r="AP54" s="73"/>
      <c r="AQ54" s="73"/>
      <c r="AR54" s="73"/>
      <c r="AS54" s="73"/>
      <c r="AT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D54" s="73"/>
      <c r="CE54" s="73"/>
      <c r="CF54" s="73"/>
      <c r="CG54" s="90"/>
      <c r="CH54" s="92" t="e">
        <f t="shared" si="14"/>
        <v>#DIV/0!</v>
      </c>
      <c r="CI54" s="66" t="str">
        <f t="shared" si="16"/>
        <v/>
      </c>
      <c r="CJ54" s="90"/>
      <c r="CK54" s="66" t="str">
        <f t="shared" si="17"/>
        <v/>
      </c>
      <c r="CL54" s="66" t="str">
        <f t="shared" si="18"/>
        <v/>
      </c>
      <c r="CM54" s="66" t="str">
        <f t="shared" si="19"/>
        <v/>
      </c>
      <c r="CN54" s="66" t="str">
        <f t="shared" si="20"/>
        <v/>
      </c>
      <c r="CO54" s="66" t="str">
        <f t="shared" si="21"/>
        <v/>
      </c>
      <c r="CP54" s="66" t="str">
        <f t="shared" si="22"/>
        <v/>
      </c>
      <c r="CQ54" s="66" t="str">
        <f t="shared" si="23"/>
        <v/>
      </c>
      <c r="CR54" s="66" t="str">
        <f t="shared" si="24"/>
        <v/>
      </c>
      <c r="CS54" s="66" t="str">
        <f t="shared" si="25"/>
        <v/>
      </c>
      <c r="CT54" s="66" t="str">
        <f t="shared" si="26"/>
        <v/>
      </c>
      <c r="CU54" s="66" t="str">
        <f t="shared" si="27"/>
        <v/>
      </c>
      <c r="CV54" s="66" t="str">
        <f t="shared" si="28"/>
        <v/>
      </c>
      <c r="CW54" s="66" t="str">
        <f t="shared" si="29"/>
        <v/>
      </c>
    </row>
    <row r="55" spans="1:101" x14ac:dyDescent="0.25">
      <c r="A55" s="90" t="s">
        <v>317</v>
      </c>
      <c r="B55" s="73">
        <v>3509.1822247</v>
      </c>
      <c r="C55" s="73">
        <v>4.4379400000000001E-4</v>
      </c>
      <c r="D55" s="73">
        <v>2164.3292551999998</v>
      </c>
      <c r="E55" s="73">
        <v>39.993069091000002</v>
      </c>
      <c r="F55" s="73">
        <v>39.915528080000001</v>
      </c>
      <c r="G55" s="73">
        <v>17.440912907000001</v>
      </c>
      <c r="H55" s="73">
        <v>10979.814602</v>
      </c>
      <c r="I55" s="73">
        <v>4.2407645800999996</v>
      </c>
      <c r="J55" s="73">
        <v>95.008900393999994</v>
      </c>
      <c r="K55" s="73">
        <v>8.891328E-4</v>
      </c>
      <c r="L55" s="73">
        <v>164.22099981</v>
      </c>
      <c r="M55" s="73">
        <v>2.7721847649</v>
      </c>
      <c r="N55" s="53">
        <v>3.0688722336000001</v>
      </c>
      <c r="O55" s="53">
        <v>0.54774935479999998</v>
      </c>
      <c r="P55" s="53">
        <v>0.1116592567</v>
      </c>
      <c r="Q55" s="90"/>
      <c r="R55" s="90" t="s">
        <v>317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73">
        <v>0</v>
      </c>
      <c r="CE55" s="73">
        <v>0</v>
      </c>
      <c r="CF55" s="73">
        <v>0</v>
      </c>
      <c r="CG55" s="90"/>
      <c r="CH55" s="92" t="e">
        <f t="shared" si="14"/>
        <v>#DIV/0!</v>
      </c>
      <c r="CI55" s="66">
        <f t="shared" si="16"/>
        <v>-1</v>
      </c>
      <c r="CJ55" s="90"/>
      <c r="CK55" s="66">
        <f t="shared" si="17"/>
        <v>-1</v>
      </c>
      <c r="CL55" s="66">
        <f t="shared" si="18"/>
        <v>-1</v>
      </c>
      <c r="CM55" s="66">
        <f t="shared" si="19"/>
        <v>-1</v>
      </c>
      <c r="CN55" s="66">
        <f t="shared" si="20"/>
        <v>-1</v>
      </c>
      <c r="CO55" s="66">
        <f t="shared" si="21"/>
        <v>-1</v>
      </c>
      <c r="CP55" s="66">
        <f t="shared" si="22"/>
        <v>-1</v>
      </c>
      <c r="CQ55" s="66">
        <f t="shared" si="23"/>
        <v>-1</v>
      </c>
      <c r="CR55" s="66">
        <f t="shared" si="24"/>
        <v>-1</v>
      </c>
      <c r="CS55" s="66">
        <f t="shared" si="25"/>
        <v>-1</v>
      </c>
      <c r="CT55" s="66">
        <f t="shared" si="26"/>
        <v>-1</v>
      </c>
      <c r="CU55" s="66">
        <f t="shared" si="27"/>
        <v>-1</v>
      </c>
      <c r="CV55" s="66">
        <f t="shared" si="28"/>
        <v>-1</v>
      </c>
      <c r="CW55" s="66">
        <f t="shared" si="29"/>
        <v>-1</v>
      </c>
    </row>
    <row r="56" spans="1:101" x14ac:dyDescent="0.25">
      <c r="A56" s="90" t="s">
        <v>318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90"/>
      <c r="R56" s="90"/>
      <c r="T56" s="73"/>
      <c r="U56" s="73"/>
      <c r="V56" s="73"/>
      <c r="W56" s="73"/>
      <c r="X56" s="73"/>
      <c r="Z56" s="73"/>
      <c r="AA56" s="73"/>
      <c r="AB56" s="73"/>
      <c r="AC56" s="73"/>
      <c r="AD56" s="73"/>
      <c r="AE56" s="73"/>
      <c r="AF56" s="73"/>
      <c r="AG56" s="73"/>
      <c r="AH56" s="73"/>
      <c r="AJ56" s="73"/>
      <c r="AK56" s="73"/>
      <c r="AL56" s="73"/>
      <c r="AM56" s="73"/>
      <c r="AN56" s="73"/>
      <c r="AP56" s="73"/>
      <c r="AQ56" s="73"/>
      <c r="AR56" s="73"/>
      <c r="AS56" s="73"/>
      <c r="AT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D56" s="73"/>
      <c r="CE56" s="73"/>
      <c r="CF56" s="73"/>
      <c r="CG56" s="90"/>
      <c r="CI56" s="66" t="str">
        <f t="shared" si="16"/>
        <v/>
      </c>
      <c r="CJ56" s="90"/>
      <c r="CK56" s="66" t="str">
        <f t="shared" si="17"/>
        <v/>
      </c>
      <c r="CL56" s="66" t="str">
        <f t="shared" si="18"/>
        <v/>
      </c>
      <c r="CM56" s="66" t="str">
        <f t="shared" si="19"/>
        <v/>
      </c>
      <c r="CN56" s="66" t="str">
        <f t="shared" si="20"/>
        <v/>
      </c>
      <c r="CO56" s="66" t="str">
        <f t="shared" si="21"/>
        <v/>
      </c>
      <c r="CP56" s="66" t="str">
        <f t="shared" si="22"/>
        <v/>
      </c>
      <c r="CQ56" s="90"/>
      <c r="CR56" s="66" t="str">
        <f t="shared" si="24"/>
        <v/>
      </c>
      <c r="CS56" s="66" t="str">
        <f t="shared" si="25"/>
        <v/>
      </c>
      <c r="CT56" s="66" t="str">
        <f t="shared" si="26"/>
        <v/>
      </c>
      <c r="CU56" s="90"/>
      <c r="CV56" s="90"/>
      <c r="CW56" s="90"/>
    </row>
    <row r="57" spans="1:101" x14ac:dyDescent="0.25">
      <c r="A57" s="90" t="s">
        <v>319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90"/>
      <c r="R57" s="90"/>
      <c r="T57" s="73"/>
      <c r="U57" s="73"/>
      <c r="V57" s="73"/>
      <c r="W57" s="73"/>
      <c r="X57" s="73"/>
      <c r="Z57" s="73"/>
      <c r="AA57" s="73"/>
      <c r="AB57" s="73"/>
      <c r="AC57" s="73"/>
      <c r="AD57" s="73"/>
      <c r="AE57" s="73"/>
      <c r="AF57" s="73"/>
      <c r="AG57" s="73"/>
      <c r="AH57" s="73"/>
      <c r="AJ57" s="73"/>
      <c r="AK57" s="73"/>
      <c r="AL57" s="73"/>
      <c r="AM57" s="73"/>
      <c r="AN57" s="73"/>
      <c r="AP57" s="73"/>
      <c r="AQ57" s="73"/>
      <c r="AR57" s="73"/>
      <c r="AS57" s="73"/>
      <c r="AT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D57" s="73"/>
      <c r="CE57" s="73"/>
      <c r="CF57" s="73"/>
      <c r="CG57" s="90"/>
      <c r="CI57" s="66" t="str">
        <f t="shared" si="16"/>
        <v/>
      </c>
      <c r="CJ57" s="90"/>
      <c r="CK57" s="66" t="str">
        <f t="shared" si="17"/>
        <v/>
      </c>
      <c r="CL57" s="66" t="str">
        <f t="shared" si="18"/>
        <v/>
      </c>
      <c r="CM57" s="66" t="str">
        <f t="shared" si="19"/>
        <v/>
      </c>
      <c r="CN57" s="66" t="str">
        <f t="shared" si="20"/>
        <v/>
      </c>
      <c r="CO57" s="66" t="str">
        <f t="shared" si="21"/>
        <v/>
      </c>
      <c r="CP57" s="66" t="str">
        <f t="shared" si="22"/>
        <v/>
      </c>
      <c r="CQ57" s="90"/>
      <c r="CR57" s="66" t="str">
        <f t="shared" si="24"/>
        <v/>
      </c>
      <c r="CS57" s="66" t="str">
        <f t="shared" si="25"/>
        <v/>
      </c>
      <c r="CT57" s="66" t="str">
        <f t="shared" si="26"/>
        <v/>
      </c>
      <c r="CU57" s="90"/>
      <c r="CV57" s="90"/>
      <c r="CW57" s="90"/>
    </row>
    <row r="58" spans="1:101" x14ac:dyDescent="0.25">
      <c r="A58" s="90" t="s">
        <v>344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90"/>
      <c r="R58" s="90"/>
      <c r="T58" s="73"/>
      <c r="U58" s="73"/>
      <c r="V58" s="73"/>
      <c r="W58" s="73"/>
      <c r="X58" s="73"/>
      <c r="Z58" s="73"/>
      <c r="AA58" s="73"/>
      <c r="AB58" s="73"/>
      <c r="AC58" s="73"/>
      <c r="AD58" s="73"/>
      <c r="AE58" s="73"/>
      <c r="AF58" s="73"/>
      <c r="AG58" s="73"/>
      <c r="AH58" s="73"/>
      <c r="AJ58" s="73"/>
      <c r="AK58" s="73"/>
      <c r="AL58" s="73"/>
      <c r="AM58" s="73"/>
      <c r="AN58" s="73"/>
      <c r="AP58" s="73"/>
      <c r="AQ58" s="73"/>
      <c r="AR58" s="73"/>
      <c r="AS58" s="73"/>
      <c r="AT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D58" s="73"/>
      <c r="CE58" s="73"/>
      <c r="CF58" s="73"/>
      <c r="CG58" s="90"/>
      <c r="CI58" s="66" t="str">
        <f t="shared" si="16"/>
        <v/>
      </c>
      <c r="CJ58" s="90"/>
      <c r="CK58" s="66" t="str">
        <f t="shared" si="17"/>
        <v/>
      </c>
      <c r="CL58" s="66" t="str">
        <f t="shared" si="18"/>
        <v/>
      </c>
      <c r="CM58" s="66" t="str">
        <f t="shared" si="19"/>
        <v/>
      </c>
      <c r="CN58" s="66" t="str">
        <f t="shared" si="20"/>
        <v/>
      </c>
      <c r="CO58" s="66" t="str">
        <f t="shared" si="21"/>
        <v/>
      </c>
      <c r="CP58" s="66" t="str">
        <f t="shared" si="22"/>
        <v/>
      </c>
      <c r="CQ58" s="90"/>
      <c r="CR58" s="66" t="str">
        <f t="shared" si="24"/>
        <v/>
      </c>
      <c r="CS58" s="66" t="str">
        <f t="shared" si="25"/>
        <v/>
      </c>
      <c r="CT58" s="66" t="str">
        <f t="shared" si="26"/>
        <v/>
      </c>
      <c r="CU58" s="90"/>
      <c r="CV58" s="90"/>
      <c r="CW58" s="90"/>
    </row>
    <row r="59" spans="1:101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90"/>
      <c r="R59" s="90"/>
      <c r="T59" s="73"/>
      <c r="U59" s="73"/>
      <c r="V59" s="73"/>
      <c r="W59" s="73"/>
      <c r="X59" s="73"/>
      <c r="Z59" s="73"/>
      <c r="AA59" s="73"/>
      <c r="AB59" s="73"/>
      <c r="AC59" s="73"/>
      <c r="AD59" s="73"/>
      <c r="AE59" s="73"/>
      <c r="AF59" s="73"/>
      <c r="AG59" s="73"/>
      <c r="AH59" s="73"/>
      <c r="AJ59" s="73"/>
      <c r="AK59" s="73"/>
      <c r="AL59" s="73"/>
      <c r="AM59" s="73"/>
      <c r="AN59" s="73"/>
      <c r="AP59" s="73"/>
      <c r="AQ59" s="73"/>
      <c r="AR59" s="73"/>
      <c r="AS59" s="73"/>
      <c r="AT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D59" s="73"/>
      <c r="CE59" s="73"/>
      <c r="CF59" s="73"/>
      <c r="CG59" s="90"/>
      <c r="CI59" s="66" t="str">
        <f t="shared" si="16"/>
        <v/>
      </c>
      <c r="CJ59" s="90"/>
      <c r="CK59" s="66" t="str">
        <f t="shared" si="17"/>
        <v/>
      </c>
      <c r="CL59" s="66" t="str">
        <f t="shared" si="18"/>
        <v/>
      </c>
      <c r="CM59" s="66" t="str">
        <f t="shared" si="19"/>
        <v/>
      </c>
      <c r="CN59" s="66" t="str">
        <f t="shared" si="20"/>
        <v/>
      </c>
      <c r="CO59" s="66" t="str">
        <f t="shared" si="21"/>
        <v/>
      </c>
      <c r="CP59" s="66" t="str">
        <f t="shared" si="22"/>
        <v/>
      </c>
      <c r="CQ59" s="90"/>
      <c r="CR59" s="66" t="str">
        <f t="shared" si="24"/>
        <v/>
      </c>
      <c r="CS59" s="66" t="str">
        <f t="shared" si="25"/>
        <v/>
      </c>
      <c r="CT59" s="66" t="str">
        <f t="shared" si="26"/>
        <v/>
      </c>
      <c r="CU59" s="90"/>
      <c r="CV59" s="90"/>
      <c r="CW59" s="90"/>
    </row>
    <row r="60" spans="1:101" s="21" customFormat="1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90"/>
      <c r="CH60" s="90"/>
      <c r="CI60" s="66" t="str">
        <f t="shared" si="16"/>
        <v/>
      </c>
      <c r="CJ60" s="90"/>
      <c r="CK60" s="66" t="str">
        <f t="shared" si="17"/>
        <v/>
      </c>
      <c r="CL60" s="66" t="str">
        <f t="shared" si="18"/>
        <v/>
      </c>
      <c r="CM60" s="66" t="str">
        <f t="shared" si="19"/>
        <v/>
      </c>
      <c r="CN60" s="66" t="str">
        <f t="shared" si="20"/>
        <v/>
      </c>
      <c r="CO60" s="66" t="str">
        <f t="shared" si="21"/>
        <v/>
      </c>
      <c r="CP60" s="66" t="str">
        <f t="shared" si="22"/>
        <v/>
      </c>
      <c r="CQ60" s="90"/>
      <c r="CR60" s="66" t="str">
        <f t="shared" si="24"/>
        <v/>
      </c>
      <c r="CS60" s="66" t="str">
        <f t="shared" si="25"/>
        <v/>
      </c>
      <c r="CT60" s="66" t="str">
        <f t="shared" si="26"/>
        <v/>
      </c>
      <c r="CU60" s="90"/>
      <c r="CV60" s="90"/>
      <c r="CW60" s="90"/>
    </row>
    <row r="61" spans="1:101" x14ac:dyDescent="0.25">
      <c r="A61" s="2" t="s">
        <v>322</v>
      </c>
      <c r="B61" s="1">
        <f>SUM(B3:B55)</f>
        <v>624798.83602746937</v>
      </c>
      <c r="C61" s="1">
        <f>SUM(C3:C55)</f>
        <v>26.263446326</v>
      </c>
      <c r="D61" s="1">
        <f>SUM(D3:D55)</f>
        <v>570550.90342054388</v>
      </c>
      <c r="E61" s="1">
        <f t="shared" ref="E61:P61" si="30">SUM(E3:E55)</f>
        <v>12536.509006182097</v>
      </c>
      <c r="F61" s="1">
        <f t="shared" si="30"/>
        <v>12389.675857756802</v>
      </c>
      <c r="G61" s="1">
        <f t="shared" si="30"/>
        <v>76262.738253266987</v>
      </c>
      <c r="H61" s="1">
        <f t="shared" si="30"/>
        <v>2294171.5414250642</v>
      </c>
      <c r="I61" s="1">
        <f t="shared" si="30"/>
        <v>2077.1845025399002</v>
      </c>
      <c r="J61" s="1">
        <f t="shared" si="30"/>
        <v>22674.429200382499</v>
      </c>
      <c r="K61" s="1">
        <f t="shared" si="30"/>
        <v>0.88083039060633017</v>
      </c>
      <c r="L61" s="1">
        <f t="shared" si="30"/>
        <v>18874.8916586134</v>
      </c>
      <c r="M61" s="1">
        <f t="shared" si="30"/>
        <v>1464.2498053737997</v>
      </c>
      <c r="N61" s="1">
        <f t="shared" si="30"/>
        <v>1492.9147543828999</v>
      </c>
      <c r="O61" s="1">
        <f t="shared" si="30"/>
        <v>318.85178374420002</v>
      </c>
      <c r="P61" s="1">
        <f t="shared" si="30"/>
        <v>73.285427735899972</v>
      </c>
      <c r="Q61" s="90"/>
      <c r="R61" s="90"/>
      <c r="S61" s="1">
        <f>SUM(S3:S59)</f>
        <v>0</v>
      </c>
      <c r="T61" s="1">
        <f t="shared" ref="T61:CE61" si="31">SUM(T3:T59)</f>
        <v>0</v>
      </c>
      <c r="U61" s="1">
        <f t="shared" si="31"/>
        <v>1489.8406544961686</v>
      </c>
      <c r="V61" s="1">
        <f t="shared" si="31"/>
        <v>5445.5117188877875</v>
      </c>
      <c r="W61" s="1">
        <f t="shared" si="31"/>
        <v>5445.5117188877875</v>
      </c>
      <c r="X61" s="1">
        <f t="shared" si="31"/>
        <v>2449.1329321416774</v>
      </c>
      <c r="Y61" s="1">
        <f t="shared" si="31"/>
        <v>0</v>
      </c>
      <c r="Z61" s="1">
        <f t="shared" si="31"/>
        <v>28245.290961568382</v>
      </c>
      <c r="AA61" s="1">
        <f t="shared" si="31"/>
        <v>318.30372556054476</v>
      </c>
      <c r="AB61" s="1">
        <f t="shared" si="31"/>
        <v>6006451.2043914963</v>
      </c>
      <c r="AC61" s="1">
        <f t="shared" si="31"/>
        <v>0.87993645443795654</v>
      </c>
      <c r="AD61" s="1">
        <f t="shared" si="31"/>
        <v>621280.20014863811</v>
      </c>
      <c r="AE61" s="1">
        <f t="shared" si="31"/>
        <v>10758.484586912773</v>
      </c>
      <c r="AF61" s="1">
        <f t="shared" si="31"/>
        <v>826840.88855018432</v>
      </c>
      <c r="AG61" s="1">
        <f t="shared" si="31"/>
        <v>18085.235211837095</v>
      </c>
      <c r="AH61" s="1">
        <f t="shared" si="31"/>
        <v>1063.5527273201055</v>
      </c>
      <c r="AI61" s="1">
        <f t="shared" si="31"/>
        <v>0</v>
      </c>
      <c r="AJ61" s="1">
        <f t="shared" si="31"/>
        <v>25345.677605980178</v>
      </c>
      <c r="AK61" s="1">
        <f t="shared" si="31"/>
        <v>25345.677605980178</v>
      </c>
      <c r="AL61" s="1">
        <f t="shared" si="31"/>
        <v>0</v>
      </c>
      <c r="AM61" s="1">
        <f t="shared" si="31"/>
        <v>1182.3995842207821</v>
      </c>
      <c r="AN61" s="1">
        <f t="shared" si="31"/>
        <v>2.8600054179549375</v>
      </c>
      <c r="AO61" s="1">
        <f t="shared" si="31"/>
        <v>2.5491796990493074</v>
      </c>
      <c r="AP61" s="1">
        <f t="shared" si="31"/>
        <v>0</v>
      </c>
      <c r="AQ61" s="1">
        <f t="shared" si="31"/>
        <v>7187.4017713043795</v>
      </c>
      <c r="AR61" s="1">
        <f t="shared" si="31"/>
        <v>73.160787607338719</v>
      </c>
      <c r="AS61" s="1">
        <f t="shared" si="31"/>
        <v>26.263032277602857</v>
      </c>
      <c r="AT61" s="1">
        <f t="shared" si="31"/>
        <v>0</v>
      </c>
      <c r="AU61" s="1">
        <f t="shared" si="31"/>
        <v>3109867.1591985817</v>
      </c>
      <c r="AV61" s="1">
        <f t="shared" si="31"/>
        <v>511542.09179908916</v>
      </c>
      <c r="AW61" s="1">
        <f t="shared" si="31"/>
        <v>56837.999056704917</v>
      </c>
      <c r="AX61" s="1">
        <f t="shared" si="31"/>
        <v>568380.09085579438</v>
      </c>
      <c r="AY61" s="1">
        <f t="shared" si="31"/>
        <v>0</v>
      </c>
      <c r="AZ61" s="1">
        <f t="shared" si="31"/>
        <v>8635.9901356965984</v>
      </c>
      <c r="BA61" s="1">
        <f t="shared" si="31"/>
        <v>63.435982219854914</v>
      </c>
      <c r="BB61" s="1">
        <f t="shared" si="31"/>
        <v>1317192.3549712852</v>
      </c>
      <c r="BC61" s="1">
        <f t="shared" si="31"/>
        <v>85.587237295546132</v>
      </c>
      <c r="BD61" s="1">
        <f t="shared" si="31"/>
        <v>224.27017705266155</v>
      </c>
      <c r="BE61" s="1">
        <f t="shared" si="31"/>
        <v>542.12171058311537</v>
      </c>
      <c r="BF61" s="1">
        <f t="shared" si="31"/>
        <v>126.79591554032577</v>
      </c>
      <c r="BG61" s="1">
        <f t="shared" si="31"/>
        <v>249.56314621487303</v>
      </c>
      <c r="BH61" s="1">
        <f t="shared" si="31"/>
        <v>29.852506473138476</v>
      </c>
      <c r="BI61" s="1">
        <f t="shared" si="31"/>
        <v>12497.246988960693</v>
      </c>
      <c r="BJ61" s="1">
        <f t="shared" si="31"/>
        <v>12350.491436855116</v>
      </c>
      <c r="BK61" s="1">
        <f t="shared" si="31"/>
        <v>146.75555210557678</v>
      </c>
      <c r="BL61" s="1">
        <f t="shared" si="31"/>
        <v>0</v>
      </c>
      <c r="BM61" s="1">
        <f t="shared" si="31"/>
        <v>0</v>
      </c>
      <c r="BN61" s="1">
        <f t="shared" si="31"/>
        <v>3142.8548766403642</v>
      </c>
      <c r="BO61" s="1">
        <f t="shared" si="31"/>
        <v>0</v>
      </c>
      <c r="BP61" s="1">
        <f t="shared" si="31"/>
        <v>1517.7268251675112</v>
      </c>
      <c r="BQ61" s="1">
        <f t="shared" si="31"/>
        <v>362.16081727956629</v>
      </c>
      <c r="BR61" s="1">
        <f t="shared" si="31"/>
        <v>206.32462425755566</v>
      </c>
      <c r="BS61" s="1">
        <f t="shared" si="31"/>
        <v>3793.1330541836164</v>
      </c>
      <c r="BT61" s="1">
        <f t="shared" si="31"/>
        <v>735828.7341607972</v>
      </c>
      <c r="BU61" s="1">
        <f t="shared" si="31"/>
        <v>198.11849757595795</v>
      </c>
      <c r="BV61" s="1">
        <f t="shared" si="31"/>
        <v>1808.5460660110141</v>
      </c>
      <c r="BW61" s="1">
        <f t="shared" si="31"/>
        <v>3.6000341716408299E-7</v>
      </c>
      <c r="BX61" s="1">
        <f t="shared" si="31"/>
        <v>76243.024594217117</v>
      </c>
      <c r="BY61" s="1">
        <f t="shared" si="31"/>
        <v>93389.071383544753</v>
      </c>
      <c r="BZ61" s="1">
        <f t="shared" si="31"/>
        <v>0</v>
      </c>
      <c r="CA61" s="1">
        <f t="shared" si="31"/>
        <v>0</v>
      </c>
      <c r="CB61" s="1">
        <f t="shared" si="31"/>
        <v>42995.754144805331</v>
      </c>
      <c r="CC61" s="1">
        <f t="shared" si="31"/>
        <v>0</v>
      </c>
      <c r="CD61" s="1">
        <f t="shared" si="31"/>
        <v>40432.29306215718</v>
      </c>
      <c r="CE61" s="1">
        <f t="shared" si="31"/>
        <v>2283129.762079549</v>
      </c>
      <c r="CF61" s="1">
        <f>SUM(CF3:CF59)</f>
        <v>38470.648859003151</v>
      </c>
      <c r="CG61" s="90"/>
      <c r="CI61" s="66">
        <f t="shared" si="16"/>
        <v>-5.631630015835316E-3</v>
      </c>
      <c r="CJ61" s="90"/>
      <c r="CK61" s="66">
        <f t="shared" si="17"/>
        <v>-3.8047658004485402E-3</v>
      </c>
      <c r="CL61" s="66">
        <f t="shared" si="18"/>
        <v>-3.1318142237239644E-3</v>
      </c>
      <c r="CM61" s="66">
        <f t="shared" si="19"/>
        <v>-3.1626671554246667E-3</v>
      </c>
      <c r="CN61" s="66">
        <f t="shared" si="20"/>
        <v>-2.5849660661805341E-4</v>
      </c>
      <c r="CO61" s="66">
        <f t="shared" si="21"/>
        <v>-4.8129702361560953E-3</v>
      </c>
      <c r="CP61" s="66">
        <f t="shared" si="22"/>
        <v>1.6215830669972879</v>
      </c>
      <c r="CQ61" s="90"/>
      <c r="CR61" s="66">
        <f t="shared" si="24"/>
        <v>-1.0148788891789721E-3</v>
      </c>
      <c r="CS61" s="66">
        <f t="shared" si="25"/>
        <v>0.34282506434488003</v>
      </c>
      <c r="CT61" s="66">
        <f t="shared" si="26"/>
        <v>3.9085898764859657</v>
      </c>
      <c r="CU61" s="90"/>
      <c r="CV61" s="90"/>
      <c r="CW61" s="90"/>
    </row>
    <row r="62" spans="1:101" x14ac:dyDescent="0.25">
      <c r="A62" s="2" t="s">
        <v>216</v>
      </c>
      <c r="B62" s="1">
        <f>SUM(B2:B51)</f>
        <v>621289.65380276938</v>
      </c>
      <c r="C62" s="1">
        <f t="shared" ref="C62:M62" si="32">SUM(C2:C51)</f>
        <v>26.263002532000002</v>
      </c>
      <c r="D62" s="1">
        <f t="shared" si="32"/>
        <v>568386.57416534389</v>
      </c>
      <c r="E62" s="1">
        <f t="shared" si="32"/>
        <v>12496.515937091097</v>
      </c>
      <c r="F62" s="1">
        <f t="shared" si="32"/>
        <v>12349.760329676801</v>
      </c>
      <c r="G62" s="1">
        <f t="shared" si="32"/>
        <v>76245.29734035999</v>
      </c>
      <c r="H62" s="1">
        <f t="shared" si="32"/>
        <v>2283191.726823064</v>
      </c>
      <c r="I62" s="1">
        <f t="shared" si="32"/>
        <v>2072.9437379598003</v>
      </c>
      <c r="J62" s="1">
        <f t="shared" si="32"/>
        <v>22579.420299988498</v>
      </c>
      <c r="K62" s="1">
        <f t="shared" si="32"/>
        <v>0.87994125780633015</v>
      </c>
      <c r="L62" s="1">
        <f t="shared" si="32"/>
        <v>18710.670658803399</v>
      </c>
      <c r="M62" s="1">
        <f t="shared" si="32"/>
        <v>1461.4776206088998</v>
      </c>
      <c r="N62" s="1">
        <f>SUM(N2:N51)</f>
        <v>1489.8458821493</v>
      </c>
      <c r="O62" s="1">
        <f>SUM(O2:O51)</f>
        <v>318.30403438940004</v>
      </c>
      <c r="P62" s="1">
        <f>SUM(P2:P51)</f>
        <v>73.173768479199978</v>
      </c>
      <c r="Q62" s="90"/>
      <c r="R62" s="90"/>
      <c r="S62" s="1">
        <f>S61 - S55 - S56 - S57 - S58 - S54</f>
        <v>0</v>
      </c>
      <c r="T62" s="1">
        <f t="shared" ref="T62:CE62" si="33">T61 - T55 - T56 - T57 - T58 - T54</f>
        <v>0</v>
      </c>
      <c r="U62" s="1">
        <f t="shared" si="33"/>
        <v>1489.8406544961686</v>
      </c>
      <c r="V62" s="1">
        <f t="shared" si="33"/>
        <v>5445.5117188877875</v>
      </c>
      <c r="W62" s="1">
        <f t="shared" si="33"/>
        <v>5445.5117188877875</v>
      </c>
      <c r="X62" s="1">
        <f t="shared" si="33"/>
        <v>2449.1329321416774</v>
      </c>
      <c r="Y62" s="1">
        <f t="shared" si="33"/>
        <v>0</v>
      </c>
      <c r="Z62" s="1">
        <f t="shared" si="33"/>
        <v>28245.290961568382</v>
      </c>
      <c r="AA62" s="1">
        <f t="shared" si="33"/>
        <v>318.30372556054476</v>
      </c>
      <c r="AB62" s="1">
        <f t="shared" si="33"/>
        <v>6006451.2043914963</v>
      </c>
      <c r="AC62" s="1">
        <f t="shared" si="33"/>
        <v>0.87993645443795654</v>
      </c>
      <c r="AD62" s="1">
        <f t="shared" si="33"/>
        <v>621280.20014863811</v>
      </c>
      <c r="AE62" s="1">
        <f t="shared" si="33"/>
        <v>10758.484586912773</v>
      </c>
      <c r="AF62" s="1">
        <f t="shared" si="33"/>
        <v>826840.88855018432</v>
      </c>
      <c r="AG62" s="1">
        <f t="shared" si="33"/>
        <v>18085.235211837095</v>
      </c>
      <c r="AH62" s="1">
        <f t="shared" si="33"/>
        <v>1063.5527273201055</v>
      </c>
      <c r="AI62" s="1">
        <f t="shared" si="33"/>
        <v>0</v>
      </c>
      <c r="AJ62" s="1">
        <f t="shared" si="33"/>
        <v>25345.677605980178</v>
      </c>
      <c r="AK62" s="1">
        <f t="shared" si="33"/>
        <v>25345.677605980178</v>
      </c>
      <c r="AL62" s="1">
        <f t="shared" si="33"/>
        <v>0</v>
      </c>
      <c r="AM62" s="1">
        <f t="shared" si="33"/>
        <v>1182.3995842207821</v>
      </c>
      <c r="AN62" s="1">
        <f t="shared" si="33"/>
        <v>2.8600054179549375</v>
      </c>
      <c r="AO62" s="1">
        <f t="shared" si="33"/>
        <v>2.5491796990493074</v>
      </c>
      <c r="AP62" s="1">
        <f t="shared" si="33"/>
        <v>0</v>
      </c>
      <c r="AQ62" s="1">
        <f t="shared" si="33"/>
        <v>7187.4017713043795</v>
      </c>
      <c r="AR62" s="1">
        <f t="shared" si="33"/>
        <v>73.160787607338719</v>
      </c>
      <c r="AS62" s="1">
        <f t="shared" si="33"/>
        <v>26.263032277602857</v>
      </c>
      <c r="AT62" s="1">
        <f t="shared" si="33"/>
        <v>0</v>
      </c>
      <c r="AU62" s="1">
        <f t="shared" si="33"/>
        <v>3109867.1591985817</v>
      </c>
      <c r="AV62" s="1">
        <f t="shared" si="33"/>
        <v>511542.09179908916</v>
      </c>
      <c r="AW62" s="1">
        <f t="shared" si="33"/>
        <v>56837.999056704917</v>
      </c>
      <c r="AX62" s="1">
        <f t="shared" si="33"/>
        <v>568380.09085579438</v>
      </c>
      <c r="AY62" s="1">
        <f t="shared" si="33"/>
        <v>0</v>
      </c>
      <c r="AZ62" s="1">
        <f t="shared" si="33"/>
        <v>8635.9901356965984</v>
      </c>
      <c r="BA62" s="1">
        <f t="shared" si="33"/>
        <v>63.435982219854914</v>
      </c>
      <c r="BB62" s="1">
        <f t="shared" si="33"/>
        <v>1317192.3549712852</v>
      </c>
      <c r="BC62" s="1">
        <f t="shared" si="33"/>
        <v>85.587237295546132</v>
      </c>
      <c r="BD62" s="1">
        <f t="shared" si="33"/>
        <v>224.27017705266155</v>
      </c>
      <c r="BE62" s="1">
        <f t="shared" si="33"/>
        <v>542.12171058311537</v>
      </c>
      <c r="BF62" s="1">
        <f t="shared" si="33"/>
        <v>126.79591554032577</v>
      </c>
      <c r="BG62" s="1">
        <f t="shared" si="33"/>
        <v>249.56314621487303</v>
      </c>
      <c r="BH62" s="1">
        <f t="shared" si="33"/>
        <v>29.852506473138476</v>
      </c>
      <c r="BI62" s="1">
        <f t="shared" si="33"/>
        <v>12497.246988960693</v>
      </c>
      <c r="BJ62" s="1">
        <f t="shared" si="33"/>
        <v>12350.491436855116</v>
      </c>
      <c r="BK62" s="1">
        <f t="shared" si="33"/>
        <v>146.75555210557678</v>
      </c>
      <c r="BL62" s="1">
        <f t="shared" si="33"/>
        <v>0</v>
      </c>
      <c r="BM62" s="1">
        <f t="shared" si="33"/>
        <v>0</v>
      </c>
      <c r="BN62" s="1">
        <f t="shared" si="33"/>
        <v>3142.8548766403642</v>
      </c>
      <c r="BO62" s="1">
        <f t="shared" si="33"/>
        <v>0</v>
      </c>
      <c r="BP62" s="1">
        <f t="shared" si="33"/>
        <v>1517.7268251675112</v>
      </c>
      <c r="BQ62" s="1">
        <f t="shared" si="33"/>
        <v>362.16081727956629</v>
      </c>
      <c r="BR62" s="1">
        <f t="shared" si="33"/>
        <v>206.32462425755566</v>
      </c>
      <c r="BS62" s="1">
        <f t="shared" si="33"/>
        <v>3793.1330541836164</v>
      </c>
      <c r="BT62" s="1">
        <f t="shared" si="33"/>
        <v>735828.7341607972</v>
      </c>
      <c r="BU62" s="1">
        <f t="shared" si="33"/>
        <v>198.11849757595795</v>
      </c>
      <c r="BV62" s="1">
        <f t="shared" si="33"/>
        <v>1808.5460660110141</v>
      </c>
      <c r="BW62" s="1">
        <f t="shared" si="33"/>
        <v>3.6000341716408299E-7</v>
      </c>
      <c r="BX62" s="1">
        <f t="shared" si="33"/>
        <v>76243.024594217117</v>
      </c>
      <c r="BY62" s="1">
        <f t="shared" si="33"/>
        <v>93389.071383544753</v>
      </c>
      <c r="BZ62" s="1">
        <f t="shared" si="33"/>
        <v>0</v>
      </c>
      <c r="CA62" s="1">
        <f t="shared" si="33"/>
        <v>0</v>
      </c>
      <c r="CB62" s="1">
        <f t="shared" si="33"/>
        <v>42995.754144805331</v>
      </c>
      <c r="CC62" s="1">
        <f t="shared" si="33"/>
        <v>0</v>
      </c>
      <c r="CD62" s="1">
        <f t="shared" si="33"/>
        <v>40432.29306215718</v>
      </c>
      <c r="CE62" s="1">
        <f t="shared" si="33"/>
        <v>2283129.762079549</v>
      </c>
      <c r="CF62" s="1">
        <f>CF61 - CF55 - CF56 - CF57 - CF58 - CF54</f>
        <v>38470.648859003151</v>
      </c>
      <c r="CG62" s="90"/>
      <c r="CI62" s="66">
        <f t="shared" si="16"/>
        <v>-1.5216178272737035E-5</v>
      </c>
      <c r="CJ62" s="90"/>
      <c r="CK62" s="66">
        <f t="shared" si="17"/>
        <v>-1.1406514235549737E-5</v>
      </c>
      <c r="CL62" s="66">
        <f t="shared" si="18"/>
        <v>5.8500455108930379E-5</v>
      </c>
      <c r="CM62" s="66">
        <f t="shared" si="19"/>
        <v>5.9200110674072922E-5</v>
      </c>
      <c r="CN62" s="66">
        <f t="shared" si="20"/>
        <v>-2.9808345198360324E-5</v>
      </c>
      <c r="CO62" s="66">
        <f t="shared" si="21"/>
        <v>-2.7139526999439271E-5</v>
      </c>
      <c r="CP62" s="66">
        <f t="shared" si="22"/>
        <v>1.6269462210524259</v>
      </c>
      <c r="CQ62" s="90"/>
      <c r="CR62" s="66">
        <f t="shared" si="24"/>
        <v>-5.4587375361643258E-6</v>
      </c>
      <c r="CS62" s="66">
        <f t="shared" si="25"/>
        <v>0.35461085645559143</v>
      </c>
      <c r="CT62" s="66">
        <f t="shared" si="26"/>
        <v>3.9179006711781672</v>
      </c>
      <c r="CU62" s="90"/>
      <c r="CV62" s="90"/>
      <c r="CW62" s="90"/>
    </row>
    <row r="63" spans="1:101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485603.1911554985</v>
      </c>
      <c r="C63" s="73">
        <f t="shared" ref="C63:P63" si="34">+C3+C5+C8+C9+C11+C12+C14+C15+C16+C17+C18+C19+C20+C21+C22+C23+C24+C25+C26+C28+C30+C31+C33+C34+C35+C36+C37+C39+C40+C41+C42+C43+C44+C46+C47+C49+C50+C10</f>
        <v>23.340404363500003</v>
      </c>
      <c r="D63" s="73">
        <f t="shared" si="34"/>
        <v>448921.75532608549</v>
      </c>
      <c r="E63" s="73">
        <f t="shared" si="34"/>
        <v>8935.2434535119992</v>
      </c>
      <c r="F63" s="73">
        <f t="shared" si="34"/>
        <v>8849.6783586407018</v>
      </c>
      <c r="G63" s="73">
        <f t="shared" si="34"/>
        <v>45914.9879317085</v>
      </c>
      <c r="H63" s="73">
        <f t="shared" si="34"/>
        <v>1879811.284284649</v>
      </c>
      <c r="I63" s="73">
        <f t="shared" si="34"/>
        <v>1381.4751032035999</v>
      </c>
      <c r="J63" s="73">
        <f t="shared" si="34"/>
        <v>19763.967170646501</v>
      </c>
      <c r="K63" s="73">
        <f t="shared" si="34"/>
        <v>0.69746739340633002</v>
      </c>
      <c r="L63" s="73">
        <f t="shared" si="34"/>
        <v>11291.6579392399</v>
      </c>
      <c r="M63" s="73">
        <f t="shared" si="34"/>
        <v>829.37210237049987</v>
      </c>
      <c r="N63" s="73">
        <f t="shared" si="34"/>
        <v>912.94561737909999</v>
      </c>
      <c r="O63" s="73">
        <f t="shared" si="34"/>
        <v>180.18296838290001</v>
      </c>
      <c r="P63" s="73">
        <f t="shared" si="34"/>
        <v>48.1997632665</v>
      </c>
      <c r="Q63" s="90"/>
      <c r="R63" s="90"/>
      <c r="T63" s="73"/>
      <c r="U63" s="73"/>
      <c r="V63" s="73"/>
      <c r="W63" s="73"/>
      <c r="X63" s="73"/>
      <c r="Z63" s="73"/>
      <c r="AA63" s="73"/>
      <c r="AB63" s="73"/>
      <c r="AC63" s="73"/>
      <c r="AD63" s="73"/>
      <c r="AE63" s="73"/>
      <c r="AF63" s="73"/>
      <c r="AG63" s="73"/>
      <c r="AH63" s="73"/>
      <c r="AJ63" s="73"/>
      <c r="AK63" s="73"/>
      <c r="AL63" s="73"/>
      <c r="AM63" s="73"/>
      <c r="AN63" s="73"/>
      <c r="AP63" s="73"/>
      <c r="AQ63" s="73"/>
      <c r="AR63" s="73"/>
      <c r="AS63" s="73"/>
      <c r="AT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D63" s="73"/>
      <c r="CE63" s="73"/>
      <c r="CF63" s="73"/>
      <c r="CG63" s="90"/>
      <c r="CI63" s="66">
        <f t="shared" si="16"/>
        <v>-1</v>
      </c>
      <c r="CJ63" s="90"/>
      <c r="CK63" s="66">
        <f t="shared" si="17"/>
        <v>-1</v>
      </c>
      <c r="CL63" s="66">
        <f t="shared" si="18"/>
        <v>-1</v>
      </c>
      <c r="CM63" s="66">
        <f t="shared" si="19"/>
        <v>-1</v>
      </c>
      <c r="CN63" s="66">
        <f t="shared" si="20"/>
        <v>-1</v>
      </c>
      <c r="CO63" s="66">
        <f t="shared" si="21"/>
        <v>-1</v>
      </c>
      <c r="CP63" s="66">
        <f t="shared" si="22"/>
        <v>-1</v>
      </c>
      <c r="CQ63" s="90"/>
      <c r="CR63" s="66">
        <f t="shared" si="24"/>
        <v>-1</v>
      </c>
      <c r="CS63" s="66">
        <f t="shared" si="25"/>
        <v>-1</v>
      </c>
      <c r="CT63" s="66">
        <f t="shared" si="26"/>
        <v>-1</v>
      </c>
      <c r="CU63" s="90"/>
      <c r="CV63" s="90"/>
      <c r="CW63" s="90"/>
    </row>
    <row r="64" spans="1:101" x14ac:dyDescent="0.25">
      <c r="A64" s="90"/>
      <c r="B64" s="73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T64" s="73"/>
      <c r="U64" s="73"/>
      <c r="V64" s="73"/>
      <c r="W64" s="73"/>
      <c r="X64" s="73"/>
      <c r="Z64" s="73"/>
      <c r="AA64" s="73"/>
      <c r="AB64" s="73"/>
      <c r="AC64" s="73"/>
      <c r="AD64" s="73"/>
      <c r="AE64" s="73"/>
      <c r="AF64" s="73"/>
      <c r="AG64" s="73"/>
      <c r="AH64" s="73"/>
      <c r="AJ64" s="73"/>
      <c r="AK64" s="73"/>
      <c r="AL64" s="73"/>
      <c r="AM64" s="73"/>
      <c r="AN64" s="73"/>
      <c r="AP64" s="73"/>
      <c r="AQ64" s="73"/>
      <c r="AR64" s="73"/>
      <c r="AS64" s="73"/>
      <c r="AT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D64" s="73"/>
      <c r="CE64" s="73"/>
      <c r="CF64" s="73"/>
      <c r="CG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Q7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style="72" customWidth="1"/>
    <col min="2" max="2" width="9.28515625" style="72" customWidth="1"/>
    <col min="3" max="4" width="6.7109375" style="72" bestFit="1" customWidth="1"/>
    <col min="5" max="6" width="7.7109375" style="72" bestFit="1" customWidth="1"/>
    <col min="7" max="7" width="5.7109375" style="72" bestFit="1" customWidth="1"/>
    <col min="8" max="8" width="7.7109375" style="72" bestFit="1" customWidth="1"/>
    <col min="9" max="9" width="8.85546875" style="72" bestFit="1" customWidth="1"/>
    <col min="10" max="10" width="9" style="72" bestFit="1" customWidth="1"/>
    <col min="11" max="11" width="9.7109375" style="72" bestFit="1" customWidth="1"/>
    <col min="12" max="14" width="9" style="73" customWidth="1"/>
    <col min="16" max="16" width="15.42578125" bestFit="1" customWidth="1"/>
    <col min="17" max="17" width="6" style="72" bestFit="1" customWidth="1"/>
    <col min="18" max="18" width="6.7109375" style="21" bestFit="1" customWidth="1"/>
    <col min="19" max="19" width="9.85546875" style="19" bestFit="1" customWidth="1"/>
    <col min="20" max="20" width="5.7109375" style="19" bestFit="1" customWidth="1"/>
    <col min="21" max="21" width="14.5703125" style="19" bestFit="1" customWidth="1"/>
    <col min="22" max="22" width="6.7109375" style="19" bestFit="1" customWidth="1"/>
    <col min="23" max="23" width="6.7109375" style="73" customWidth="1"/>
    <col min="24" max="24" width="6.7109375" style="19" bestFit="1" customWidth="1"/>
    <col min="25" max="25" width="13.42578125" style="19" bestFit="1" customWidth="1"/>
    <col min="26" max="26" width="7.7109375" style="19" bestFit="1" customWidth="1"/>
    <col min="27" max="27" width="9.28515625" style="19" bestFit="1" customWidth="1"/>
    <col min="28" max="30" width="6.7109375" style="19" bestFit="1" customWidth="1"/>
    <col min="31" max="31" width="5.85546875" style="19" bestFit="1" customWidth="1"/>
    <col min="32" max="32" width="5.85546875" style="73" customWidth="1"/>
    <col min="33" max="33" width="6.7109375" style="19" bestFit="1" customWidth="1"/>
    <col min="34" max="34" width="15.42578125" style="19" bestFit="1" customWidth="1"/>
    <col min="35" max="35" width="6.5703125" style="19" bestFit="1" customWidth="1"/>
    <col min="36" max="37" width="5.7109375" style="19" bestFit="1" customWidth="1"/>
    <col min="38" max="38" width="5.7109375" style="73" customWidth="1"/>
    <col min="39" max="39" width="5.7109375" style="19" bestFit="1" customWidth="1"/>
    <col min="40" max="40" width="6.5703125" style="19" bestFit="1" customWidth="1"/>
    <col min="41" max="41" width="6.140625" style="19" bestFit="1" customWidth="1"/>
    <col min="42" max="42" width="6.7109375" style="19" bestFit="1" customWidth="1"/>
    <col min="43" max="43" width="10" style="19" bestFit="1" customWidth="1"/>
    <col min="44" max="44" width="10" style="73" customWidth="1"/>
    <col min="45" max="45" width="6.7109375" style="19" bestFit="1" customWidth="1"/>
    <col min="46" max="46" width="5.7109375" style="19" bestFit="1" customWidth="1"/>
    <col min="47" max="47" width="6.7109375" style="19" bestFit="1" customWidth="1"/>
    <col min="48" max="48" width="6" style="19" bestFit="1" customWidth="1"/>
    <col min="49" max="49" width="6.7109375" style="19" bestFit="1" customWidth="1"/>
    <col min="50" max="50" width="4.28515625" style="19" bestFit="1" customWidth="1"/>
    <col min="51" max="51" width="6.7109375" style="19" bestFit="1" customWidth="1"/>
    <col min="52" max="52" width="4.5703125" style="19" bestFit="1" customWidth="1"/>
    <col min="53" max="53" width="4.140625" style="19" bestFit="1" customWidth="1"/>
    <col min="54" max="54" width="6.7109375" style="19" bestFit="1" customWidth="1"/>
    <col min="55" max="55" width="4.140625" style="19" bestFit="1" customWidth="1"/>
    <col min="56" max="56" width="5.85546875" style="19" bestFit="1" customWidth="1"/>
    <col min="57" max="57" width="5.7109375" style="19" bestFit="1" customWidth="1"/>
    <col min="58" max="59" width="7.7109375" style="19" bestFit="1" customWidth="1"/>
    <col min="60" max="60" width="5" style="19" bestFit="1" customWidth="1"/>
    <col min="61" max="61" width="5.140625" style="19" bestFit="1" customWidth="1"/>
    <col min="62" max="62" width="5.28515625" style="19" bestFit="1" customWidth="1"/>
    <col min="63" max="63" width="8.7109375" style="19" bestFit="1" customWidth="1"/>
    <col min="64" max="64" width="4.85546875" style="19" bestFit="1" customWidth="1"/>
    <col min="65" max="65" width="7.85546875" style="19" bestFit="1" customWidth="1"/>
    <col min="66" max="66" width="5.85546875" style="19" bestFit="1" customWidth="1"/>
    <col min="67" max="67" width="6" style="19" bestFit="1" customWidth="1"/>
    <col min="68" max="68" width="7.7109375" style="19" bestFit="1" customWidth="1"/>
    <col min="69" max="69" width="5.7109375" style="19" bestFit="1" customWidth="1"/>
    <col min="70" max="70" width="4.140625" style="19" bestFit="1" customWidth="1"/>
    <col min="71" max="71" width="5.7109375" style="19" bestFit="1" customWidth="1"/>
    <col min="72" max="72" width="3.85546875" style="19" bestFit="1" customWidth="1"/>
    <col min="73" max="73" width="5.7109375" style="19" bestFit="1" customWidth="1"/>
    <col min="74" max="74" width="8" style="19" bestFit="1" customWidth="1"/>
    <col min="75" max="76" width="5.28515625" style="19" bestFit="1" customWidth="1"/>
    <col min="77" max="77" width="6.7109375" style="19" bestFit="1" customWidth="1"/>
    <col min="78" max="78" width="6.7109375" style="73" customWidth="1"/>
    <col min="79" max="79" width="6.7109375" style="19" bestFit="1" customWidth="1"/>
    <col min="80" max="80" width="9.140625" style="19" bestFit="1" customWidth="1"/>
    <col min="81" max="81" width="7.140625" style="19" customWidth="1"/>
    <col min="83" max="92" width="9.140625" style="21"/>
  </cols>
  <sheetData>
    <row r="1" spans="1:95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 t="s">
        <v>297</v>
      </c>
      <c r="Q1" s="90"/>
      <c r="R1" s="90"/>
      <c r="S1" s="73"/>
      <c r="T1" s="73"/>
      <c r="U1" s="73"/>
      <c r="V1" s="73"/>
      <c r="X1" s="73"/>
      <c r="Y1" s="73"/>
      <c r="Z1" s="73"/>
      <c r="AA1" s="73"/>
      <c r="AB1" s="73"/>
      <c r="AC1" s="73"/>
      <c r="AD1" s="73"/>
      <c r="AE1" s="73"/>
      <c r="AG1" s="73"/>
      <c r="AH1" s="73"/>
      <c r="AI1" s="73"/>
      <c r="AJ1" s="73"/>
      <c r="AK1" s="73"/>
      <c r="AM1" s="73"/>
      <c r="AN1" s="73"/>
      <c r="AO1" s="73"/>
      <c r="AP1" s="73"/>
      <c r="AQ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CA1" s="73"/>
      <c r="CB1" s="73"/>
      <c r="CC1" s="73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</row>
    <row r="2" spans="1:95" x14ac:dyDescent="0.25">
      <c r="A2" s="90" t="s">
        <v>159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90" t="s">
        <v>300</v>
      </c>
      <c r="J2" s="90" t="s">
        <v>301</v>
      </c>
      <c r="K2" s="90" t="s">
        <v>302</v>
      </c>
      <c r="L2" s="90" t="s">
        <v>304</v>
      </c>
      <c r="M2" s="90" t="s">
        <v>305</v>
      </c>
      <c r="N2" s="90" t="s">
        <v>306</v>
      </c>
      <c r="O2" s="90"/>
      <c r="P2" s="73" t="s">
        <v>307</v>
      </c>
      <c r="Q2" s="73" t="s">
        <v>308</v>
      </c>
      <c r="R2" s="73" t="s">
        <v>35</v>
      </c>
      <c r="S2" s="73" t="s">
        <v>37</v>
      </c>
      <c r="T2" s="73" t="s">
        <v>39</v>
      </c>
      <c r="U2" s="73" t="s">
        <v>41</v>
      </c>
      <c r="V2" s="73" t="s">
        <v>43</v>
      </c>
      <c r="W2" s="73" t="s">
        <v>309</v>
      </c>
      <c r="X2" s="73" t="s">
        <v>45</v>
      </c>
      <c r="Y2" s="73" t="s">
        <v>47</v>
      </c>
      <c r="Z2" s="73" t="s">
        <v>49</v>
      </c>
      <c r="AA2" s="73" t="s">
        <v>53</v>
      </c>
      <c r="AB2" s="73" t="s">
        <v>55</v>
      </c>
      <c r="AC2" s="73" t="s">
        <v>57</v>
      </c>
      <c r="AD2" s="73" t="s">
        <v>59</v>
      </c>
      <c r="AE2" s="73" t="s">
        <v>61</v>
      </c>
      <c r="AF2" s="73" t="s">
        <v>310</v>
      </c>
      <c r="AG2" s="73" t="s">
        <v>63</v>
      </c>
      <c r="AH2" s="73" t="s">
        <v>65</v>
      </c>
      <c r="AI2" s="73" t="s">
        <v>69</v>
      </c>
      <c r="AJ2" s="73" t="s">
        <v>71</v>
      </c>
      <c r="AK2" s="73" t="s">
        <v>73</v>
      </c>
      <c r="AL2" s="73" t="s">
        <v>311</v>
      </c>
      <c r="AM2" s="73" t="s">
        <v>75</v>
      </c>
      <c r="AN2" s="73" t="s">
        <v>77</v>
      </c>
      <c r="AO2" s="73" t="s">
        <v>79</v>
      </c>
      <c r="AP2" s="73" t="s">
        <v>81</v>
      </c>
      <c r="AQ2" s="73" t="s">
        <v>83</v>
      </c>
      <c r="AR2" s="73" t="s">
        <v>312</v>
      </c>
      <c r="AS2" s="73" t="s">
        <v>85</v>
      </c>
      <c r="AT2" s="73" t="s">
        <v>87</v>
      </c>
      <c r="AU2" s="73" t="s">
        <v>160</v>
      </c>
      <c r="AV2" s="73" t="s">
        <v>91</v>
      </c>
      <c r="AW2" s="73" t="s">
        <v>93</v>
      </c>
      <c r="AX2" s="73" t="s">
        <v>95</v>
      </c>
      <c r="AY2" s="73" t="s">
        <v>97</v>
      </c>
      <c r="AZ2" s="73" t="s">
        <v>99</v>
      </c>
      <c r="BA2" s="73" t="s">
        <v>101</v>
      </c>
      <c r="BB2" s="73" t="s">
        <v>103</v>
      </c>
      <c r="BC2" s="73" t="s">
        <v>105</v>
      </c>
      <c r="BD2" s="73" t="s">
        <v>107</v>
      </c>
      <c r="BE2" s="73" t="s">
        <v>109</v>
      </c>
      <c r="BF2" s="73" t="s">
        <v>161</v>
      </c>
      <c r="BG2" s="73" t="s">
        <v>162</v>
      </c>
      <c r="BH2" s="73" t="s">
        <v>111</v>
      </c>
      <c r="BI2" s="73" t="s">
        <v>113</v>
      </c>
      <c r="BJ2" s="73" t="s">
        <v>115</v>
      </c>
      <c r="BK2" s="73" t="s">
        <v>117</v>
      </c>
      <c r="BL2" s="73" t="s">
        <v>119</v>
      </c>
      <c r="BM2" s="73" t="s">
        <v>121</v>
      </c>
      <c r="BN2" s="73" t="s">
        <v>123</v>
      </c>
      <c r="BO2" s="73" t="s">
        <v>125</v>
      </c>
      <c r="BP2" s="73" t="s">
        <v>127</v>
      </c>
      <c r="BQ2" s="73" t="s">
        <v>129</v>
      </c>
      <c r="BR2" s="73" t="s">
        <v>131</v>
      </c>
      <c r="BS2" s="73" t="s">
        <v>133</v>
      </c>
      <c r="BT2" s="73" t="s">
        <v>135</v>
      </c>
      <c r="BU2" s="73" t="s">
        <v>139</v>
      </c>
      <c r="BV2" s="73" t="s">
        <v>141</v>
      </c>
      <c r="BW2" s="73" t="s">
        <v>143</v>
      </c>
      <c r="BX2" s="73" t="s">
        <v>145</v>
      </c>
      <c r="BY2" s="73" t="s">
        <v>147</v>
      </c>
      <c r="BZ2" s="73" t="s">
        <v>149</v>
      </c>
      <c r="CA2" s="73" t="s">
        <v>151</v>
      </c>
      <c r="CB2" s="73" t="s">
        <v>153</v>
      </c>
      <c r="CC2" s="73" t="s">
        <v>155</v>
      </c>
      <c r="CD2" s="90"/>
      <c r="CE2" s="90" t="s">
        <v>53</v>
      </c>
      <c r="CF2" s="90" t="s">
        <v>81</v>
      </c>
      <c r="CG2" s="90" t="s">
        <v>160</v>
      </c>
      <c r="CH2" s="90" t="s">
        <v>161</v>
      </c>
      <c r="CI2" s="90" t="s">
        <v>162</v>
      </c>
      <c r="CJ2" s="90" t="s">
        <v>139</v>
      </c>
      <c r="CK2" s="90" t="s">
        <v>163</v>
      </c>
      <c r="CL2" s="90" t="s">
        <v>300</v>
      </c>
      <c r="CM2" s="90" t="s">
        <v>301</v>
      </c>
      <c r="CN2" s="90" t="s">
        <v>302</v>
      </c>
      <c r="CO2" s="73" t="s">
        <v>304</v>
      </c>
      <c r="CP2" s="73" t="s">
        <v>305</v>
      </c>
      <c r="CQ2" s="73" t="s">
        <v>306</v>
      </c>
    </row>
    <row r="3" spans="1:95" x14ac:dyDescent="0.25">
      <c r="A3" s="73" t="s">
        <v>165</v>
      </c>
      <c r="B3" s="73" t="s">
        <v>53</v>
      </c>
      <c r="C3" s="73">
        <v>224.44827588999999</v>
      </c>
      <c r="D3" s="73">
        <v>460.53671611999999</v>
      </c>
      <c r="E3" s="73">
        <v>3632.0551270000001</v>
      </c>
      <c r="F3" s="73">
        <v>3628.6260578000001</v>
      </c>
      <c r="G3" s="73">
        <v>81.732204293999999</v>
      </c>
      <c r="H3" s="73">
        <v>4163.6450149000002</v>
      </c>
      <c r="I3" s="73">
        <v>121.17600326</v>
      </c>
      <c r="J3" s="73">
        <v>197.02197622</v>
      </c>
      <c r="K3" s="73">
        <v>257.68351358000001</v>
      </c>
      <c r="L3" s="73">
        <v>12.257375051</v>
      </c>
      <c r="M3" s="73">
        <v>31.721975455999999</v>
      </c>
      <c r="N3" s="73">
        <v>32.235777061999997</v>
      </c>
      <c r="O3" s="73"/>
      <c r="P3" s="73" t="s">
        <v>165</v>
      </c>
      <c r="Q3" s="73">
        <v>0</v>
      </c>
      <c r="R3" s="73">
        <v>260.44398542665499</v>
      </c>
      <c r="S3" s="73">
        <v>12.3888107968243</v>
      </c>
      <c r="T3" s="73">
        <v>122.314426824753</v>
      </c>
      <c r="U3" s="73">
        <v>122.314426824753</v>
      </c>
      <c r="V3" s="73">
        <v>728.58652022874003</v>
      </c>
      <c r="W3" s="73">
        <v>0</v>
      </c>
      <c r="X3" s="73">
        <v>197.71019270229101</v>
      </c>
      <c r="Y3" s="73">
        <v>31.8829417367938</v>
      </c>
      <c r="Z3" s="73">
        <v>1432.56125118349</v>
      </c>
      <c r="AA3" s="73">
        <v>28122.2396390592</v>
      </c>
      <c r="AB3" s="73">
        <v>389.446354992821</v>
      </c>
      <c r="AC3" s="73">
        <v>148.823563366126</v>
      </c>
      <c r="AD3" s="73">
        <v>244.097508855874</v>
      </c>
      <c r="AE3" s="73">
        <v>0</v>
      </c>
      <c r="AF3" s="73">
        <v>0</v>
      </c>
      <c r="AG3" s="73">
        <v>259.56387226836603</v>
      </c>
      <c r="AH3" s="73">
        <v>259.56387226836603</v>
      </c>
      <c r="AI3" s="73">
        <v>0</v>
      </c>
      <c r="AJ3" s="73">
        <v>94.540111730692203</v>
      </c>
      <c r="AK3" s="73">
        <v>14.258114270574</v>
      </c>
      <c r="AL3" s="73">
        <v>1102.37088534138</v>
      </c>
      <c r="AM3" s="73">
        <v>78.655117144344302</v>
      </c>
      <c r="AN3" s="73">
        <v>0</v>
      </c>
      <c r="AO3" s="73">
        <v>32.516789566728001</v>
      </c>
      <c r="AP3" s="73">
        <v>226.35682282665601</v>
      </c>
      <c r="AQ3" s="73">
        <v>0</v>
      </c>
      <c r="AR3" s="73">
        <v>4592.3009716871402</v>
      </c>
      <c r="AS3" s="73">
        <v>416.912566035373</v>
      </c>
      <c r="AT3" s="73">
        <v>46.323615751362702</v>
      </c>
      <c r="AU3" s="73">
        <v>463.23618178673502</v>
      </c>
      <c r="AV3" s="73">
        <v>8.8564374900248599E-2</v>
      </c>
      <c r="AW3" s="73">
        <v>181.26931470286101</v>
      </c>
      <c r="AX3" s="73">
        <v>0.40188551860976501</v>
      </c>
      <c r="AY3" s="73">
        <v>478.93461536311702</v>
      </c>
      <c r="AZ3" s="73">
        <v>0.365350410996654</v>
      </c>
      <c r="BA3" s="73">
        <v>10.8326420260476</v>
      </c>
      <c r="BB3" s="73">
        <v>203.86558644598401</v>
      </c>
      <c r="BC3" s="73">
        <v>0.328815538396247</v>
      </c>
      <c r="BD3" s="73">
        <v>0</v>
      </c>
      <c r="BE3" s="73">
        <v>35.331226880955903</v>
      </c>
      <c r="BF3" s="73">
        <v>3657.0370485752501</v>
      </c>
      <c r="BG3" s="73">
        <v>3653.6093751549001</v>
      </c>
      <c r="BH3" s="73">
        <v>3.4276734203497599</v>
      </c>
      <c r="BI3" s="73">
        <v>0.41284635812981901</v>
      </c>
      <c r="BJ3" s="73">
        <v>0</v>
      </c>
      <c r="BK3" s="73">
        <v>89.510872259792606</v>
      </c>
      <c r="BL3" s="73">
        <v>3.43429429311551</v>
      </c>
      <c r="BM3" s="73">
        <v>1350.7009829307101</v>
      </c>
      <c r="BN3" s="73">
        <v>5.48025913049708</v>
      </c>
      <c r="BO3" s="73">
        <v>6.9416606846453499</v>
      </c>
      <c r="BP3" s="73">
        <v>1929.7813864867601</v>
      </c>
      <c r="BQ3" s="73">
        <v>58.766826032448101</v>
      </c>
      <c r="BR3" s="73">
        <v>1.2421922169127499</v>
      </c>
      <c r="BS3" s="73">
        <v>14.9793739733351</v>
      </c>
      <c r="BT3" s="73">
        <v>0</v>
      </c>
      <c r="BU3" s="73">
        <v>82.148743591659894</v>
      </c>
      <c r="BV3" s="73">
        <v>3.9234620319279401</v>
      </c>
      <c r="BW3" s="73">
        <v>0</v>
      </c>
      <c r="BX3" s="73">
        <v>0</v>
      </c>
      <c r="BY3" s="73">
        <v>76.6434731341499</v>
      </c>
      <c r="BZ3" s="73">
        <v>0</v>
      </c>
      <c r="CA3" s="73">
        <v>0</v>
      </c>
      <c r="CB3" s="73">
        <v>4183.1021654899396</v>
      </c>
      <c r="CC3" s="73">
        <v>27.158595990525601</v>
      </c>
      <c r="CD3" s="90"/>
      <c r="CE3" s="66" t="e">
        <f t="shared" ref="CE3:CE34" si="0">+(AA3-B3)/B3</f>
        <v>#VALUE!</v>
      </c>
      <c r="CF3" s="66">
        <f t="shared" ref="CF3:CF34" si="1">+(AP3-C3)/C3</f>
        <v>8.50328178769965E-3</v>
      </c>
      <c r="CG3" s="66">
        <f t="shared" ref="CG3:CG34" si="2">+(AU3-D3)/D3</f>
        <v>5.8615645012582126E-3</v>
      </c>
      <c r="CH3" s="66">
        <f t="shared" ref="CH3:CH34" si="3">+(BF3-E3)/E3</f>
        <v>6.8781779741004462E-3</v>
      </c>
      <c r="CI3" s="66">
        <f t="shared" ref="CI3:CI34" si="4">+(BG3-F3)/F3</f>
        <v>6.8850625434926042E-3</v>
      </c>
      <c r="CJ3" s="66">
        <f t="shared" ref="CJ3:CJ34" si="5">+(BU3-G3)/G3</f>
        <v>5.0963913338438315E-3</v>
      </c>
      <c r="CK3" s="66">
        <f t="shared" ref="CK3:CK34" si="6">+(CB3-H3)/H3</f>
        <v>4.67310506066442E-3</v>
      </c>
      <c r="CL3" s="66">
        <f t="shared" ref="CL3:CL34" si="7">+(U3-I3)/I3</f>
        <v>9.3947938050931695E-3</v>
      </c>
      <c r="CM3" s="66">
        <f t="shared" ref="CM3:CM34" si="8">+(X3-J3)/J3</f>
        <v>3.4930950115053682E-3</v>
      </c>
      <c r="CN3" s="66">
        <f t="shared" ref="CN3:CN34" si="9">+(AH3-K3)/K3</f>
        <v>7.2971633390206889E-3</v>
      </c>
      <c r="CO3" s="66">
        <f t="shared" ref="CO3:CO34" si="10">+(S3-L3)/L3</f>
        <v>1.072299291466788E-2</v>
      </c>
      <c r="CP3" s="66">
        <f t="shared" ref="CP3:CP34" si="11">+(Y3-M3)/M3</f>
        <v>5.0742830003468499E-3</v>
      </c>
      <c r="CQ3" s="66">
        <f t="shared" ref="CQ3:CQ34" si="12">+(AO3-N3)/N3</f>
        <v>8.7174106021246037E-3</v>
      </c>
    </row>
    <row r="4" spans="1:95" x14ac:dyDescent="0.25">
      <c r="A4" s="73" t="s">
        <v>167</v>
      </c>
      <c r="B4" s="73">
        <v>13582.777797000001</v>
      </c>
      <c r="C4" s="73">
        <v>104.71925858</v>
      </c>
      <c r="D4" s="73">
        <v>254.14457418000001</v>
      </c>
      <c r="E4" s="73">
        <v>1899.8340125</v>
      </c>
      <c r="F4" s="73">
        <v>1894.9611818000001</v>
      </c>
      <c r="G4" s="73">
        <v>35.644604487999999</v>
      </c>
      <c r="H4" s="73">
        <v>2130.3799564999999</v>
      </c>
      <c r="I4" s="73">
        <v>168.29340013000001</v>
      </c>
      <c r="J4" s="73">
        <v>73.328456369999998</v>
      </c>
      <c r="K4" s="73">
        <v>148.54937834</v>
      </c>
      <c r="L4" s="73">
        <v>7.8857702533999996</v>
      </c>
      <c r="M4" s="73">
        <v>15.721947791</v>
      </c>
      <c r="N4" s="73">
        <v>26.333545008000002</v>
      </c>
      <c r="O4" s="73"/>
      <c r="P4" s="73" t="s">
        <v>167</v>
      </c>
      <c r="Q4" s="73">
        <v>0</v>
      </c>
      <c r="R4" s="73">
        <v>125.36592483364799</v>
      </c>
      <c r="S4" s="73">
        <v>7.9266725963448197</v>
      </c>
      <c r="T4" s="73">
        <v>168.66274279933899</v>
      </c>
      <c r="U4" s="73">
        <v>168.66274279933899</v>
      </c>
      <c r="V4" s="73">
        <v>350.70877177092899</v>
      </c>
      <c r="W4" s="73">
        <v>0</v>
      </c>
      <c r="X4" s="73">
        <v>73.556880323317401</v>
      </c>
      <c r="Y4" s="73">
        <v>15.774585839588401</v>
      </c>
      <c r="Z4" s="73">
        <v>689.57018064599799</v>
      </c>
      <c r="AA4" s="73">
        <v>13632.7793127972</v>
      </c>
      <c r="AB4" s="73">
        <v>187.46202310742501</v>
      </c>
      <c r="AC4" s="73">
        <v>71.636911441657702</v>
      </c>
      <c r="AD4" s="73">
        <v>117.497407129922</v>
      </c>
      <c r="AE4" s="73">
        <v>0</v>
      </c>
      <c r="AF4" s="73">
        <v>0</v>
      </c>
      <c r="AG4" s="73">
        <v>149.14758847463901</v>
      </c>
      <c r="AH4" s="73">
        <v>149.14758847463901</v>
      </c>
      <c r="AI4" s="73">
        <v>0</v>
      </c>
      <c r="AJ4" s="73">
        <v>45.507462861171597</v>
      </c>
      <c r="AK4" s="73">
        <v>6.8632199201662001</v>
      </c>
      <c r="AL4" s="73">
        <v>530.63171467095401</v>
      </c>
      <c r="AM4" s="73">
        <v>37.861031295731301</v>
      </c>
      <c r="AN4" s="73">
        <v>0</v>
      </c>
      <c r="AO4" s="73">
        <v>26.422694303403802</v>
      </c>
      <c r="AP4" s="73">
        <v>105.323701998269</v>
      </c>
      <c r="AQ4" s="73">
        <v>0</v>
      </c>
      <c r="AR4" s="73">
        <v>2333.3277286330699</v>
      </c>
      <c r="AS4" s="73">
        <v>229.513861330379</v>
      </c>
      <c r="AT4" s="73">
        <v>25.5015832278972</v>
      </c>
      <c r="AU4" s="73">
        <v>255.01544455827599</v>
      </c>
      <c r="AV4" s="73">
        <v>4.2630911088262002E-2</v>
      </c>
      <c r="AW4" s="73">
        <v>87.2549335104747</v>
      </c>
      <c r="AX4" s="73">
        <v>0.20931702761840101</v>
      </c>
      <c r="AY4" s="73">
        <v>230.53761811263999</v>
      </c>
      <c r="AZ4" s="73">
        <v>0.19028852240722599</v>
      </c>
      <c r="BA4" s="73">
        <v>5.6420527345579901</v>
      </c>
      <c r="BB4" s="73">
        <v>106.181020442357</v>
      </c>
      <c r="BC4" s="73">
        <v>0.171259572303333</v>
      </c>
      <c r="BD4" s="73">
        <v>0</v>
      </c>
      <c r="BE4" s="73">
        <v>18.4018487519083</v>
      </c>
      <c r="BF4" s="73">
        <v>1907.8131611594099</v>
      </c>
      <c r="BG4" s="73">
        <v>1902.9403312388299</v>
      </c>
      <c r="BH4" s="73">
        <v>4.8728299205784902</v>
      </c>
      <c r="BI4" s="73">
        <v>0.215025740615199</v>
      </c>
      <c r="BJ4" s="73">
        <v>0</v>
      </c>
      <c r="BK4" s="73">
        <v>46.620698129929401</v>
      </c>
      <c r="BL4" s="73">
        <v>1.78871189206171</v>
      </c>
      <c r="BM4" s="73">
        <v>703.49687476093698</v>
      </c>
      <c r="BN4" s="73">
        <v>2.8543286557868499</v>
      </c>
      <c r="BO4" s="73">
        <v>3.6154798769820902</v>
      </c>
      <c r="BP4" s="73">
        <v>1005.10461057005</v>
      </c>
      <c r="BQ4" s="73">
        <v>28.287683684272501</v>
      </c>
      <c r="BR4" s="73">
        <v>0.646980688944371</v>
      </c>
      <c r="BS4" s="73">
        <v>7.8018338723634102</v>
      </c>
      <c r="BT4" s="73">
        <v>0</v>
      </c>
      <c r="BU4" s="73">
        <v>35.779017912333202</v>
      </c>
      <c r="BV4" s="73">
        <v>1.8885759490314999</v>
      </c>
      <c r="BW4" s="73">
        <v>0</v>
      </c>
      <c r="BX4" s="73">
        <v>0</v>
      </c>
      <c r="BY4" s="73">
        <v>36.892760770182399</v>
      </c>
      <c r="BZ4" s="73">
        <v>0</v>
      </c>
      <c r="CA4" s="73">
        <v>0</v>
      </c>
      <c r="CB4" s="73">
        <v>2136.7098619355502</v>
      </c>
      <c r="CC4" s="73">
        <v>13.072934533082099</v>
      </c>
      <c r="CD4" s="90"/>
      <c r="CE4" s="66">
        <f t="shared" si="0"/>
        <v>3.6812437444307634E-3</v>
      </c>
      <c r="CF4" s="66">
        <f t="shared" si="1"/>
        <v>5.7720368389281209E-3</v>
      </c>
      <c r="CG4" s="66">
        <f t="shared" si="2"/>
        <v>3.426673109531664E-3</v>
      </c>
      <c r="CH4" s="66">
        <f t="shared" si="3"/>
        <v>4.1999188386516633E-3</v>
      </c>
      <c r="CI4" s="66">
        <f t="shared" si="4"/>
        <v>4.2107192038892014E-3</v>
      </c>
      <c r="CJ4" s="66">
        <f t="shared" si="5"/>
        <v>3.7709332524212685E-3</v>
      </c>
      <c r="CK4" s="66">
        <f t="shared" si="6"/>
        <v>2.9712565668096329E-3</v>
      </c>
      <c r="CL4" s="66">
        <f t="shared" si="7"/>
        <v>2.1946354940459586E-3</v>
      </c>
      <c r="CM4" s="66">
        <f t="shared" si="8"/>
        <v>3.1150792560642997E-3</v>
      </c>
      <c r="CN4" s="66">
        <f t="shared" si="9"/>
        <v>4.0270120368314146E-3</v>
      </c>
      <c r="CO4" s="66">
        <f t="shared" si="10"/>
        <v>5.1868545025369958E-3</v>
      </c>
      <c r="CP4" s="66">
        <f t="shared" si="11"/>
        <v>3.3480615308068493E-3</v>
      </c>
      <c r="CQ4" s="66">
        <f t="shared" si="12"/>
        <v>3.3853890684568634E-3</v>
      </c>
    </row>
    <row r="5" spans="1:95" x14ac:dyDescent="0.25">
      <c r="A5" s="73" t="s">
        <v>168</v>
      </c>
      <c r="B5" s="73">
        <v>41809.331445999997</v>
      </c>
      <c r="C5" s="73">
        <v>335.98953663999998</v>
      </c>
      <c r="D5" s="73">
        <v>675.01972726999998</v>
      </c>
      <c r="E5" s="73">
        <v>5476.0485685000003</v>
      </c>
      <c r="F5" s="73">
        <v>5473.3531028999996</v>
      </c>
      <c r="G5" s="73">
        <v>128.12258878</v>
      </c>
      <c r="H5" s="73">
        <v>6210.0507526000001</v>
      </c>
      <c r="I5" s="73">
        <v>180.39915615999999</v>
      </c>
      <c r="J5" s="73">
        <v>294.34740742999998</v>
      </c>
      <c r="K5" s="73">
        <v>380.03096914999998</v>
      </c>
      <c r="L5" s="73">
        <v>18.1881497</v>
      </c>
      <c r="M5" s="73">
        <v>46.271209302000003</v>
      </c>
      <c r="N5" s="73">
        <v>49.202113113999999</v>
      </c>
      <c r="O5" s="73"/>
      <c r="P5" s="73" t="s">
        <v>168</v>
      </c>
      <c r="Q5" s="73">
        <v>0</v>
      </c>
      <c r="R5" s="73">
        <v>388.748088460833</v>
      </c>
      <c r="S5" s="73">
        <v>18.385080533918501</v>
      </c>
      <c r="T5" s="73">
        <v>182.11199522773401</v>
      </c>
      <c r="U5" s="73">
        <v>182.11199522773401</v>
      </c>
      <c r="V5" s="73">
        <v>1087.5142180327</v>
      </c>
      <c r="W5" s="73">
        <v>0</v>
      </c>
      <c r="X5" s="73">
        <v>295.44369396244502</v>
      </c>
      <c r="Y5" s="73">
        <v>46.522274718297801</v>
      </c>
      <c r="Z5" s="73">
        <v>2138.2923793554701</v>
      </c>
      <c r="AA5" s="73">
        <v>42047.6916058356</v>
      </c>
      <c r="AB5" s="73">
        <v>581.30162208861896</v>
      </c>
      <c r="AC5" s="73">
        <v>222.139407324068</v>
      </c>
      <c r="AD5" s="73">
        <v>364.34862178173802</v>
      </c>
      <c r="AE5" s="73">
        <v>0</v>
      </c>
      <c r="AF5" s="73">
        <v>0</v>
      </c>
      <c r="AG5" s="73">
        <v>382.89571454553499</v>
      </c>
      <c r="AH5" s="73">
        <v>382.89571454553499</v>
      </c>
      <c r="AI5" s="73">
        <v>0</v>
      </c>
      <c r="AJ5" s="73">
        <v>141.11404270974899</v>
      </c>
      <c r="AK5" s="73">
        <v>21.282166095159202</v>
      </c>
      <c r="AL5" s="73">
        <v>1645.4386772923599</v>
      </c>
      <c r="AM5" s="73">
        <v>117.403442214465</v>
      </c>
      <c r="AN5" s="73">
        <v>0</v>
      </c>
      <c r="AO5" s="73">
        <v>49.626334531611697</v>
      </c>
      <c r="AP5" s="73">
        <v>338.87075421110302</v>
      </c>
      <c r="AQ5" s="73">
        <v>0</v>
      </c>
      <c r="AR5" s="73">
        <v>6851.0826578922697</v>
      </c>
      <c r="AS5" s="73">
        <v>611.26189332495596</v>
      </c>
      <c r="AT5" s="73">
        <v>67.917981969498996</v>
      </c>
      <c r="AU5" s="73">
        <v>679.17987529445395</v>
      </c>
      <c r="AV5" s="73">
        <v>0.132194378838526</v>
      </c>
      <c r="AW5" s="73">
        <v>270.56914629319198</v>
      </c>
      <c r="AX5" s="73">
        <v>0.606222911093106</v>
      </c>
      <c r="AY5" s="73">
        <v>714.87476735078201</v>
      </c>
      <c r="AZ5" s="73">
        <v>0.55111176419363095</v>
      </c>
      <c r="BA5" s="73">
        <v>16.340468216515902</v>
      </c>
      <c r="BB5" s="73">
        <v>307.52036730104601</v>
      </c>
      <c r="BC5" s="73">
        <v>0.49600063779714099</v>
      </c>
      <c r="BD5" s="73">
        <v>0</v>
      </c>
      <c r="BE5" s="73">
        <v>53.295266186059003</v>
      </c>
      <c r="BF5" s="73">
        <v>5513.9707151371704</v>
      </c>
      <c r="BG5" s="73">
        <v>5511.2752734381602</v>
      </c>
      <c r="BH5" s="73">
        <v>2.69544169901177</v>
      </c>
      <c r="BI5" s="73">
        <v>0.62275630825024597</v>
      </c>
      <c r="BJ5" s="73">
        <v>0</v>
      </c>
      <c r="BK5" s="73">
        <v>135.022410467545</v>
      </c>
      <c r="BL5" s="73">
        <v>5.1804500046848201</v>
      </c>
      <c r="BM5" s="73">
        <v>2037.4604936148601</v>
      </c>
      <c r="BN5" s="73">
        <v>8.26667654513688</v>
      </c>
      <c r="BO5" s="73">
        <v>10.4711244776974</v>
      </c>
      <c r="BP5" s="73">
        <v>2910.9725668964902</v>
      </c>
      <c r="BQ5" s="73">
        <v>87.717490594092197</v>
      </c>
      <c r="BR5" s="73">
        <v>1.87377987301377</v>
      </c>
      <c r="BS5" s="73">
        <v>22.595578233767</v>
      </c>
      <c r="BT5" s="73">
        <v>0</v>
      </c>
      <c r="BU5" s="73">
        <v>128.76235620297899</v>
      </c>
      <c r="BV5" s="73">
        <v>5.8563012967291002</v>
      </c>
      <c r="BW5" s="73">
        <v>0</v>
      </c>
      <c r="BX5" s="73">
        <v>0</v>
      </c>
      <c r="BY5" s="73">
        <v>114.40080176293399</v>
      </c>
      <c r="BZ5" s="73">
        <v>0</v>
      </c>
      <c r="CA5" s="73">
        <v>0</v>
      </c>
      <c r="CB5" s="73">
        <v>6240.2757982109397</v>
      </c>
      <c r="CC5" s="73">
        <v>40.537909335098703</v>
      </c>
      <c r="CD5" s="90"/>
      <c r="CE5" s="66">
        <f t="shared" si="0"/>
        <v>5.7011234476079635E-3</v>
      </c>
      <c r="CF5" s="66">
        <f t="shared" si="1"/>
        <v>8.5753193385606861E-3</v>
      </c>
      <c r="CG5" s="66">
        <f t="shared" si="2"/>
        <v>6.1630021411062611E-3</v>
      </c>
      <c r="CH5" s="66">
        <f t="shared" si="3"/>
        <v>6.9250931876883772E-3</v>
      </c>
      <c r="CI5" s="66">
        <f t="shared" si="4"/>
        <v>6.9285079594203231E-3</v>
      </c>
      <c r="CJ5" s="66">
        <f t="shared" si="5"/>
        <v>4.9934006881295501E-3</v>
      </c>
      <c r="CK5" s="66">
        <f t="shared" si="6"/>
        <v>4.8671173256168727E-3</v>
      </c>
      <c r="CL5" s="66">
        <f t="shared" si="7"/>
        <v>9.4947177370101922E-3</v>
      </c>
      <c r="CM5" s="66">
        <f t="shared" si="8"/>
        <v>3.7244647133702433E-3</v>
      </c>
      <c r="CN5" s="66">
        <f t="shared" si="9"/>
        <v>7.5381893268921512E-3</v>
      </c>
      <c r="CO5" s="66">
        <f t="shared" si="10"/>
        <v>1.082742539327684E-2</v>
      </c>
      <c r="CP5" s="66">
        <f t="shared" si="11"/>
        <v>5.4259532025446033E-3</v>
      </c>
      <c r="CQ5" s="66">
        <f t="shared" si="12"/>
        <v>8.6220162257825712E-3</v>
      </c>
    </row>
    <row r="6" spans="1:95" x14ac:dyDescent="0.25">
      <c r="A6" s="73" t="s">
        <v>169</v>
      </c>
      <c r="B6" s="73">
        <v>121473.08231</v>
      </c>
      <c r="C6" s="73">
        <v>817.02652634000003</v>
      </c>
      <c r="D6" s="73">
        <v>1920.1888878</v>
      </c>
      <c r="E6" s="73">
        <v>17146.110381999999</v>
      </c>
      <c r="F6" s="73">
        <v>16532.454455999999</v>
      </c>
      <c r="G6" s="73">
        <v>366.55451603</v>
      </c>
      <c r="H6" s="73">
        <v>19498.994900000002</v>
      </c>
      <c r="I6" s="73">
        <v>2330.6260630000002</v>
      </c>
      <c r="J6" s="73">
        <v>552.43424665999999</v>
      </c>
      <c r="K6" s="73">
        <v>1602.8125600000001</v>
      </c>
      <c r="L6" s="73">
        <v>86.682506887000002</v>
      </c>
      <c r="M6" s="73">
        <v>159.95326674</v>
      </c>
      <c r="N6" s="73">
        <v>318.44384903999998</v>
      </c>
      <c r="O6" s="73"/>
      <c r="P6" s="73" t="s">
        <v>169</v>
      </c>
      <c r="Q6" s="73">
        <v>0</v>
      </c>
      <c r="R6" s="73">
        <v>1071.6914375169799</v>
      </c>
      <c r="S6" s="73">
        <v>86.679394393050003</v>
      </c>
      <c r="T6" s="73">
        <v>2330.54023119882</v>
      </c>
      <c r="U6" s="73">
        <v>2330.54023119882</v>
      </c>
      <c r="V6" s="73">
        <v>2998.03361814135</v>
      </c>
      <c r="W6" s="73">
        <v>0</v>
      </c>
      <c r="X6" s="73">
        <v>552.414699772738</v>
      </c>
      <c r="Y6" s="73">
        <v>159.94741626725099</v>
      </c>
      <c r="Z6" s="73">
        <v>5894.7948115593099</v>
      </c>
      <c r="AA6" s="73">
        <v>121468.950853751</v>
      </c>
      <c r="AB6" s="73">
        <v>1602.5188745271901</v>
      </c>
      <c r="AC6" s="73">
        <v>612.388640787692</v>
      </c>
      <c r="AD6" s="73">
        <v>1004.42772204547</v>
      </c>
      <c r="AE6" s="73">
        <v>0</v>
      </c>
      <c r="AF6" s="73">
        <v>0</v>
      </c>
      <c r="AG6" s="73">
        <v>1602.75606292676</v>
      </c>
      <c r="AH6" s="73">
        <v>1602.75606292676</v>
      </c>
      <c r="AI6" s="73">
        <v>0</v>
      </c>
      <c r="AJ6" s="73">
        <v>389.01989910053697</v>
      </c>
      <c r="AK6" s="73">
        <v>58.6701837407497</v>
      </c>
      <c r="AL6" s="73">
        <v>4536.1054264172699</v>
      </c>
      <c r="AM6" s="73">
        <v>323.65512648344702</v>
      </c>
      <c r="AN6" s="73">
        <v>0</v>
      </c>
      <c r="AO6" s="73">
        <v>318.43297127163402</v>
      </c>
      <c r="AP6" s="73">
        <v>816.99928819925299</v>
      </c>
      <c r="AQ6" s="73">
        <v>0</v>
      </c>
      <c r="AR6" s="73">
        <v>21181.926121415701</v>
      </c>
      <c r="AS6" s="73">
        <v>1728.11301912467</v>
      </c>
      <c r="AT6" s="73">
        <v>192.012570716597</v>
      </c>
      <c r="AU6" s="73">
        <v>1920.1255898412701</v>
      </c>
      <c r="AV6" s="73">
        <v>0.36443035403820101</v>
      </c>
      <c r="AW6" s="73">
        <v>745.89883404996897</v>
      </c>
      <c r="AX6" s="73">
        <v>1.8185092286527</v>
      </c>
      <c r="AY6" s="73">
        <v>1970.7508415782399</v>
      </c>
      <c r="AZ6" s="73">
        <v>1.6531905144219701</v>
      </c>
      <c r="BA6" s="73">
        <v>49.017088183611897</v>
      </c>
      <c r="BB6" s="73">
        <v>922.480119295843</v>
      </c>
      <c r="BC6" s="73">
        <v>1.4878711060754899</v>
      </c>
      <c r="BD6" s="73">
        <v>0</v>
      </c>
      <c r="BE6" s="73">
        <v>159.871736325391</v>
      </c>
      <c r="BF6" s="73">
        <v>17146.009389410301</v>
      </c>
      <c r="BG6" s="73">
        <v>16532.372901318799</v>
      </c>
      <c r="BH6" s="73">
        <v>613.636488091513</v>
      </c>
      <c r="BI6" s="73">
        <v>1.8681052723717799</v>
      </c>
      <c r="BJ6" s="73">
        <v>0</v>
      </c>
      <c r="BK6" s="73">
        <v>405.03156505034798</v>
      </c>
      <c r="BL6" s="73">
        <v>15.5399900071407</v>
      </c>
      <c r="BM6" s="73">
        <v>6111.8444134669298</v>
      </c>
      <c r="BN6" s="73">
        <v>24.7978533477669</v>
      </c>
      <c r="BO6" s="73">
        <v>31.410618276993102</v>
      </c>
      <c r="BP6" s="73">
        <v>8732.1501929226106</v>
      </c>
      <c r="BQ6" s="73">
        <v>241.817506061985</v>
      </c>
      <c r="BR6" s="73">
        <v>5.6208473327458002</v>
      </c>
      <c r="BS6" s="73">
        <v>67.780800987924195</v>
      </c>
      <c r="BT6" s="73">
        <v>0</v>
      </c>
      <c r="BU6" s="73">
        <v>366.54250697355002</v>
      </c>
      <c r="BV6" s="73">
        <v>16.144514698225102</v>
      </c>
      <c r="BW6" s="73">
        <v>0</v>
      </c>
      <c r="BX6" s="73">
        <v>0</v>
      </c>
      <c r="BY6" s="73">
        <v>315.37760493572699</v>
      </c>
      <c r="BZ6" s="73">
        <v>0</v>
      </c>
      <c r="CA6" s="73">
        <v>0</v>
      </c>
      <c r="CB6" s="73">
        <v>19498.3140613162</v>
      </c>
      <c r="CC6" s="73">
        <v>111.753923443356</v>
      </c>
      <c r="CD6" s="90"/>
      <c r="CE6" s="66">
        <f t="shared" si="0"/>
        <v>-3.4011290159387914E-5</v>
      </c>
      <c r="CF6" s="66">
        <f t="shared" si="1"/>
        <v>-3.3338135138723533E-5</v>
      </c>
      <c r="CG6" s="66">
        <f t="shared" si="2"/>
        <v>-3.2964443827405076E-5</v>
      </c>
      <c r="CH6" s="66">
        <f t="shared" si="3"/>
        <v>-5.8901166181616949E-6</v>
      </c>
      <c r="CI6" s="66">
        <f t="shared" si="4"/>
        <v>-4.9330050427777544E-6</v>
      </c>
      <c r="CJ6" s="66">
        <f t="shared" si="5"/>
        <v>-3.2761992895486329E-5</v>
      </c>
      <c r="CK6" s="66">
        <f t="shared" si="6"/>
        <v>-3.4916604024651249E-5</v>
      </c>
      <c r="CL6" s="66">
        <f t="shared" si="7"/>
        <v>-3.6827787409893146E-5</v>
      </c>
      <c r="CM6" s="66">
        <f t="shared" si="8"/>
        <v>-3.538319244355531E-5</v>
      </c>
      <c r="CN6" s="66">
        <f t="shared" si="9"/>
        <v>-3.5248708832212095E-5</v>
      </c>
      <c r="CO6" s="66">
        <f t="shared" si="10"/>
        <v>-3.590682897595911E-5</v>
      </c>
      <c r="CP6" s="66">
        <f t="shared" si="11"/>
        <v>-3.6576137944886081E-5</v>
      </c>
      <c r="CQ6" s="66">
        <f t="shared" si="12"/>
        <v>-3.4159141081704027E-5</v>
      </c>
    </row>
    <row r="7" spans="1:95" x14ac:dyDescent="0.25">
      <c r="A7" s="73" t="s">
        <v>170</v>
      </c>
      <c r="B7" s="73">
        <v>33990.771434000002</v>
      </c>
      <c r="C7" s="73">
        <v>258.37059538</v>
      </c>
      <c r="D7" s="73">
        <v>696.71819187000006</v>
      </c>
      <c r="E7" s="73">
        <v>4913.2399500000001</v>
      </c>
      <c r="F7" s="73">
        <v>4896.2113044999996</v>
      </c>
      <c r="G7" s="73">
        <v>113.48243416</v>
      </c>
      <c r="H7" s="73">
        <v>5465.3997307999998</v>
      </c>
      <c r="I7" s="73">
        <v>136.13568784</v>
      </c>
      <c r="J7" s="73">
        <v>239.04063287</v>
      </c>
      <c r="K7" s="73">
        <v>275.76152693</v>
      </c>
      <c r="L7" s="73">
        <v>13.702263195</v>
      </c>
      <c r="M7" s="73">
        <v>31.257829650000001</v>
      </c>
      <c r="N7" s="73">
        <v>47.739324642</v>
      </c>
      <c r="O7" s="73"/>
      <c r="P7" s="73" t="s">
        <v>170</v>
      </c>
      <c r="Q7" s="73">
        <v>0</v>
      </c>
      <c r="R7" s="73">
        <v>349.01387914757902</v>
      </c>
      <c r="S7" s="73">
        <v>13.8609349342727</v>
      </c>
      <c r="T7" s="73">
        <v>137.511566373828</v>
      </c>
      <c r="U7" s="73">
        <v>137.511566373828</v>
      </c>
      <c r="V7" s="73">
        <v>976.358959477447</v>
      </c>
      <c r="W7" s="73">
        <v>0</v>
      </c>
      <c r="X7" s="73">
        <v>239.880056987378</v>
      </c>
      <c r="Y7" s="73">
        <v>31.4547186789226</v>
      </c>
      <c r="Z7" s="73">
        <v>1919.73671117858</v>
      </c>
      <c r="AA7" s="73">
        <v>34178.376540834397</v>
      </c>
      <c r="AB7" s="73">
        <v>521.88664716921505</v>
      </c>
      <c r="AC7" s="73">
        <v>199.434313104697</v>
      </c>
      <c r="AD7" s="73">
        <v>327.10844250964902</v>
      </c>
      <c r="AE7" s="73">
        <v>0</v>
      </c>
      <c r="AF7" s="73">
        <v>0</v>
      </c>
      <c r="AG7" s="73">
        <v>278.04124753270997</v>
      </c>
      <c r="AH7" s="73">
        <v>278.04124753270997</v>
      </c>
      <c r="AI7" s="73">
        <v>0</v>
      </c>
      <c r="AJ7" s="73">
        <v>126.690725019025</v>
      </c>
      <c r="AK7" s="73">
        <v>19.106909044621698</v>
      </c>
      <c r="AL7" s="73">
        <v>1477.25740380859</v>
      </c>
      <c r="AM7" s="73">
        <v>105.40359191063899</v>
      </c>
      <c r="AN7" s="73">
        <v>0</v>
      </c>
      <c r="AO7" s="73">
        <v>48.0746762605649</v>
      </c>
      <c r="AP7" s="73">
        <v>260.67776031059998</v>
      </c>
      <c r="AQ7" s="73">
        <v>0</v>
      </c>
      <c r="AR7" s="73">
        <v>6037.20945611766</v>
      </c>
      <c r="AS7" s="73">
        <v>629.93160148169704</v>
      </c>
      <c r="AT7" s="73">
        <v>69.992400112418494</v>
      </c>
      <c r="AU7" s="73">
        <v>699.92400159411602</v>
      </c>
      <c r="AV7" s="73">
        <v>0.118682758970171</v>
      </c>
      <c r="AW7" s="73">
        <v>242.91414772127899</v>
      </c>
      <c r="AX7" s="73">
        <v>0.54187882046709301</v>
      </c>
      <c r="AY7" s="73">
        <v>641.80744282576302</v>
      </c>
      <c r="AZ7" s="73">
        <v>0.49261722755124898</v>
      </c>
      <c r="BA7" s="73">
        <v>14.606102386703</v>
      </c>
      <c r="BB7" s="73">
        <v>274.880411194739</v>
      </c>
      <c r="BC7" s="73">
        <v>0.44335539042900801</v>
      </c>
      <c r="BD7" s="73">
        <v>0</v>
      </c>
      <c r="BE7" s="73">
        <v>47.638550196537601</v>
      </c>
      <c r="BF7" s="73">
        <v>4943.3345790310404</v>
      </c>
      <c r="BG7" s="73">
        <v>4926.3124465943201</v>
      </c>
      <c r="BH7" s="73">
        <v>17.0221324367234</v>
      </c>
      <c r="BI7" s="73">
        <v>0.55665758277041599</v>
      </c>
      <c r="BJ7" s="73">
        <v>0</v>
      </c>
      <c r="BK7" s="73">
        <v>120.69121756314701</v>
      </c>
      <c r="BL7" s="73">
        <v>4.6306020986471301</v>
      </c>
      <c r="BM7" s="73">
        <v>1821.20573329339</v>
      </c>
      <c r="BN7" s="73">
        <v>7.3892616418258603</v>
      </c>
      <c r="BO7" s="73">
        <v>9.3597311566344192</v>
      </c>
      <c r="BP7" s="73">
        <v>2602.0041175751298</v>
      </c>
      <c r="BQ7" s="73">
        <v>78.7518704681614</v>
      </c>
      <c r="BR7" s="73">
        <v>1.6748991926535499</v>
      </c>
      <c r="BS7" s="73">
        <v>20.1973112736869</v>
      </c>
      <c r="BT7" s="73">
        <v>0</v>
      </c>
      <c r="BU7" s="73">
        <v>113.985200404762</v>
      </c>
      <c r="BV7" s="73">
        <v>5.2577263718612501</v>
      </c>
      <c r="BW7" s="73">
        <v>0</v>
      </c>
      <c r="BX7" s="73">
        <v>0</v>
      </c>
      <c r="BY7" s="73">
        <v>102.70787276590301</v>
      </c>
      <c r="BZ7" s="73">
        <v>0</v>
      </c>
      <c r="CA7" s="73">
        <v>0</v>
      </c>
      <c r="CB7" s="73">
        <v>5488.9034924676798</v>
      </c>
      <c r="CC7" s="73">
        <v>36.394520209859998</v>
      </c>
      <c r="CD7" s="90"/>
      <c r="CE7" s="66">
        <f t="shared" si="0"/>
        <v>5.5192953534069812E-3</v>
      </c>
      <c r="CF7" s="66">
        <f t="shared" si="1"/>
        <v>8.9296730040301434E-3</v>
      </c>
      <c r="CG7" s="66">
        <f t="shared" si="2"/>
        <v>4.6013004418781339E-3</v>
      </c>
      <c r="CH7" s="66">
        <f t="shared" si="3"/>
        <v>6.1252105204103275E-3</v>
      </c>
      <c r="CI7" s="66">
        <f t="shared" si="4"/>
        <v>6.1478437555697813E-3</v>
      </c>
      <c r="CJ7" s="66">
        <f t="shared" si="5"/>
        <v>4.4303442068676924E-3</v>
      </c>
      <c r="CK7" s="66">
        <f t="shared" si="6"/>
        <v>4.3004652587853142E-3</v>
      </c>
      <c r="CL7" s="66">
        <f t="shared" si="7"/>
        <v>1.0106670452534591E-2</v>
      </c>
      <c r="CM7" s="66">
        <f t="shared" si="8"/>
        <v>3.5116377801531116E-3</v>
      </c>
      <c r="CN7" s="66">
        <f t="shared" si="9"/>
        <v>8.2670002160550194E-3</v>
      </c>
      <c r="CO7" s="66">
        <f t="shared" si="10"/>
        <v>1.1579965806714308E-2</v>
      </c>
      <c r="CP7" s="66">
        <f t="shared" si="11"/>
        <v>6.2988707510151197E-3</v>
      </c>
      <c r="CQ7" s="66">
        <f t="shared" si="12"/>
        <v>7.0246410287477133E-3</v>
      </c>
    </row>
    <row r="8" spans="1:95" x14ac:dyDescent="0.25">
      <c r="A8" s="73" t="s">
        <v>171</v>
      </c>
      <c r="B8" s="73">
        <v>25268.197984999999</v>
      </c>
      <c r="C8" s="73">
        <v>190.94129197000001</v>
      </c>
      <c r="D8" s="73">
        <v>487.59273564</v>
      </c>
      <c r="E8" s="73">
        <v>3346.1599976000002</v>
      </c>
      <c r="F8" s="73">
        <v>3337.9056360999998</v>
      </c>
      <c r="G8" s="73">
        <v>83.502181805999996</v>
      </c>
      <c r="H8" s="73">
        <v>3609.4226322</v>
      </c>
      <c r="I8" s="73">
        <v>105.53794732999999</v>
      </c>
      <c r="J8" s="73">
        <v>178.25981927000001</v>
      </c>
      <c r="K8" s="73">
        <v>227.44473665000001</v>
      </c>
      <c r="L8" s="73">
        <v>9.8979009193999996</v>
      </c>
      <c r="M8" s="73">
        <v>24.491098390000001</v>
      </c>
      <c r="N8" s="73">
        <v>32.832832322999998</v>
      </c>
      <c r="O8" s="73"/>
      <c r="P8" s="73" t="s">
        <v>171</v>
      </c>
      <c r="Q8" s="73">
        <v>0</v>
      </c>
      <c r="R8" s="73">
        <v>224.56398568546001</v>
      </c>
      <c r="S8" s="73">
        <v>10.015145854086899</v>
      </c>
      <c r="T8" s="73">
        <v>106.548619590116</v>
      </c>
      <c r="U8" s="73">
        <v>106.548619590116</v>
      </c>
      <c r="V8" s="73">
        <v>628.21305037947002</v>
      </c>
      <c r="W8" s="73">
        <v>0</v>
      </c>
      <c r="X8" s="73">
        <v>178.85922914907499</v>
      </c>
      <c r="Y8" s="73">
        <v>24.6336487474309</v>
      </c>
      <c r="Z8" s="73">
        <v>1235.20501004227</v>
      </c>
      <c r="AA8" s="73">
        <v>25404.571573824502</v>
      </c>
      <c r="AB8" s="73">
        <v>335.79433794910602</v>
      </c>
      <c r="AC8" s="73">
        <v>128.320892579348</v>
      </c>
      <c r="AD8" s="73">
        <v>210.46947623413001</v>
      </c>
      <c r="AE8" s="73">
        <v>0</v>
      </c>
      <c r="AF8" s="73">
        <v>0</v>
      </c>
      <c r="AG8" s="73">
        <v>229.10320800379199</v>
      </c>
      <c r="AH8" s="73">
        <v>229.10320800379199</v>
      </c>
      <c r="AI8" s="73">
        <v>0</v>
      </c>
      <c r="AJ8" s="73">
        <v>81.5158229294465</v>
      </c>
      <c r="AK8" s="73">
        <v>12.293841082399499</v>
      </c>
      <c r="AL8" s="73">
        <v>950.50249672342102</v>
      </c>
      <c r="AM8" s="73">
        <v>67.819226795636993</v>
      </c>
      <c r="AN8" s="73">
        <v>0</v>
      </c>
      <c r="AO8" s="73">
        <v>33.0792255793151</v>
      </c>
      <c r="AP8" s="73">
        <v>192.63746242497399</v>
      </c>
      <c r="AQ8" s="73">
        <v>0</v>
      </c>
      <c r="AR8" s="73">
        <v>3979.4592693882701</v>
      </c>
      <c r="AS8" s="73">
        <v>440.92631804979101</v>
      </c>
      <c r="AT8" s="73">
        <v>48.991801087980903</v>
      </c>
      <c r="AU8" s="73">
        <v>489.91811913777201</v>
      </c>
      <c r="AV8" s="73">
        <v>7.6363337549397295E-2</v>
      </c>
      <c r="AW8" s="73">
        <v>156.29685693160701</v>
      </c>
      <c r="AX8" s="73">
        <v>0.36959306040113099</v>
      </c>
      <c r="AY8" s="73">
        <v>412.95431456803198</v>
      </c>
      <c r="AZ8" s="73">
        <v>0.33599399934963597</v>
      </c>
      <c r="BA8" s="73">
        <v>9.9622150388288997</v>
      </c>
      <c r="BB8" s="73">
        <v>187.484464139067</v>
      </c>
      <c r="BC8" s="73">
        <v>0.30239463229660901</v>
      </c>
      <c r="BD8" s="73">
        <v>0</v>
      </c>
      <c r="BE8" s="73">
        <v>32.492271686590897</v>
      </c>
      <c r="BF8" s="73">
        <v>3368.2823753422899</v>
      </c>
      <c r="BG8" s="73">
        <v>3360.03277143482</v>
      </c>
      <c r="BH8" s="73">
        <v>8.2496039074720091</v>
      </c>
      <c r="BI8" s="73">
        <v>0.37967308740775002</v>
      </c>
      <c r="BJ8" s="73">
        <v>0</v>
      </c>
      <c r="BK8" s="73">
        <v>82.318454670216099</v>
      </c>
      <c r="BL8" s="73">
        <v>3.1583408422758299</v>
      </c>
      <c r="BM8" s="73">
        <v>1242.1686701169001</v>
      </c>
      <c r="BN8" s="73">
        <v>5.0399051307065204</v>
      </c>
      <c r="BO8" s="73">
        <v>6.3838791095531704</v>
      </c>
      <c r="BP8" s="73">
        <v>1774.7187924182999</v>
      </c>
      <c r="BQ8" s="73">
        <v>50.6708466144391</v>
      </c>
      <c r="BR8" s="73">
        <v>1.1423787099654401</v>
      </c>
      <c r="BS8" s="73">
        <v>13.775744792958401</v>
      </c>
      <c r="BT8" s="73">
        <v>0</v>
      </c>
      <c r="BU8" s="73">
        <v>83.866341670111396</v>
      </c>
      <c r="BV8" s="73">
        <v>3.3829461604210298</v>
      </c>
      <c r="BW8" s="73">
        <v>0</v>
      </c>
      <c r="BX8" s="73">
        <v>0</v>
      </c>
      <c r="BY8" s="73">
        <v>66.084692126002906</v>
      </c>
      <c r="BZ8" s="73">
        <v>0</v>
      </c>
      <c r="CA8" s="73">
        <v>0</v>
      </c>
      <c r="CB8" s="73">
        <v>3626.6304144138098</v>
      </c>
      <c r="CC8" s="73">
        <v>23.417102105731999</v>
      </c>
      <c r="CD8" s="90"/>
      <c r="CE8" s="66">
        <f t="shared" si="0"/>
        <v>5.3970444946433646E-3</v>
      </c>
      <c r="CF8" s="66">
        <f t="shared" si="1"/>
        <v>8.8832040334181715E-3</v>
      </c>
      <c r="CG8" s="66">
        <f t="shared" si="2"/>
        <v>4.7691102180178677E-3</v>
      </c>
      <c r="CH8" s="66">
        <f t="shared" si="3"/>
        <v>6.6112731483720906E-3</v>
      </c>
      <c r="CI8" s="66">
        <f t="shared" si="4"/>
        <v>6.6290475966461057E-3</v>
      </c>
      <c r="CJ8" s="66">
        <f t="shared" si="5"/>
        <v>4.3610820248679259E-3</v>
      </c>
      <c r="CK8" s="66">
        <f t="shared" si="6"/>
        <v>4.7674611613219321E-3</v>
      </c>
      <c r="CL8" s="66">
        <f t="shared" si="7"/>
        <v>9.576387315510337E-3</v>
      </c>
      <c r="CM8" s="66">
        <f t="shared" si="8"/>
        <v>3.3625630359643251E-3</v>
      </c>
      <c r="CN8" s="66">
        <f t="shared" si="9"/>
        <v>7.2917552554495699E-3</v>
      </c>
      <c r="CO8" s="66">
        <f t="shared" si="10"/>
        <v>1.1845434263450583E-2</v>
      </c>
      <c r="CP8" s="66">
        <f t="shared" si="11"/>
        <v>5.8204967029614326E-3</v>
      </c>
      <c r="CQ8" s="66">
        <f t="shared" si="12"/>
        <v>7.5044776488106674E-3</v>
      </c>
    </row>
    <row r="9" spans="1:95" x14ac:dyDescent="0.25">
      <c r="A9" s="73" t="s">
        <v>172</v>
      </c>
      <c r="B9" s="73">
        <v>5424.3132152999997</v>
      </c>
      <c r="C9" s="73">
        <v>45.047054209000002</v>
      </c>
      <c r="D9" s="73">
        <v>91.108386124999996</v>
      </c>
      <c r="E9" s="73">
        <v>723.85368240000003</v>
      </c>
      <c r="F9" s="73">
        <v>723.41588022999997</v>
      </c>
      <c r="G9" s="73">
        <v>16.673805177999999</v>
      </c>
      <c r="H9" s="73">
        <v>800.85082777000002</v>
      </c>
      <c r="I9" s="73">
        <v>24.386765379</v>
      </c>
      <c r="J9" s="73">
        <v>37.264841648000001</v>
      </c>
      <c r="K9" s="73">
        <v>50.255054635</v>
      </c>
      <c r="L9" s="73">
        <v>2.4960680381000002</v>
      </c>
      <c r="M9" s="73">
        <v>5.9376920841</v>
      </c>
      <c r="N9" s="73">
        <v>6.8769553104999996</v>
      </c>
      <c r="O9" s="73"/>
      <c r="P9" s="73" t="s">
        <v>172</v>
      </c>
      <c r="Q9" s="73">
        <v>0</v>
      </c>
      <c r="R9" s="73">
        <v>50.032909022897201</v>
      </c>
      <c r="S9" s="73">
        <v>2.5296669037327302</v>
      </c>
      <c r="T9" s="73">
        <v>24.677651366159399</v>
      </c>
      <c r="U9" s="73">
        <v>24.677651366159399</v>
      </c>
      <c r="V9" s="73">
        <v>139.96597333454599</v>
      </c>
      <c r="W9" s="73">
        <v>0</v>
      </c>
      <c r="X9" s="73">
        <v>37.439837518833897</v>
      </c>
      <c r="Y9" s="73">
        <v>5.9787054538068301</v>
      </c>
      <c r="Z9" s="73">
        <v>275.20396752194898</v>
      </c>
      <c r="AA9" s="73">
        <v>5463.7997757899402</v>
      </c>
      <c r="AB9" s="73">
        <v>74.815005325947794</v>
      </c>
      <c r="AC9" s="73">
        <v>28.589917959893501</v>
      </c>
      <c r="AD9" s="73">
        <v>46.892680768828797</v>
      </c>
      <c r="AE9" s="73">
        <v>0</v>
      </c>
      <c r="AF9" s="73">
        <v>0</v>
      </c>
      <c r="AG9" s="73">
        <v>50.734837589395703</v>
      </c>
      <c r="AH9" s="73">
        <v>50.734837589395703</v>
      </c>
      <c r="AI9" s="73">
        <v>0</v>
      </c>
      <c r="AJ9" s="73">
        <v>18.161733365145999</v>
      </c>
      <c r="AK9" s="73">
        <v>2.7390727023310499</v>
      </c>
      <c r="AL9" s="73">
        <v>211.77237168795199</v>
      </c>
      <c r="AM9" s="73">
        <v>15.110138422284299</v>
      </c>
      <c r="AN9" s="73">
        <v>0</v>
      </c>
      <c r="AO9" s="73">
        <v>6.9484223477454901</v>
      </c>
      <c r="AP9" s="73">
        <v>45.5344368017549</v>
      </c>
      <c r="AQ9" s="73">
        <v>0</v>
      </c>
      <c r="AR9" s="73">
        <v>884.42242530465001</v>
      </c>
      <c r="AS9" s="73">
        <v>82.615114820020096</v>
      </c>
      <c r="AT9" s="73">
        <v>9.1794546871917095</v>
      </c>
      <c r="AU9" s="73">
        <v>91.794569507211804</v>
      </c>
      <c r="AV9" s="73">
        <v>1.70137753709E-2</v>
      </c>
      <c r="AW9" s="73">
        <v>34.822940393800501</v>
      </c>
      <c r="AX9" s="73">
        <v>8.0274724670271094E-2</v>
      </c>
      <c r="AY9" s="73">
        <v>92.006305437589901</v>
      </c>
      <c r="AZ9" s="73">
        <v>7.2977033350418899E-2</v>
      </c>
      <c r="BA9" s="73">
        <v>2.1637647888798801</v>
      </c>
      <c r="BB9" s="73">
        <v>40.721142765808501</v>
      </c>
      <c r="BC9" s="73">
        <v>6.5679208650936599E-2</v>
      </c>
      <c r="BD9" s="73">
        <v>0</v>
      </c>
      <c r="BE9" s="73">
        <v>7.0572373661381</v>
      </c>
      <c r="BF9" s="73">
        <v>730.22803846624402</v>
      </c>
      <c r="BG9" s="73">
        <v>729.79052339137002</v>
      </c>
      <c r="BH9" s="73">
        <v>0.437515074874474</v>
      </c>
      <c r="BI9" s="73">
        <v>8.2463933817247703E-2</v>
      </c>
      <c r="BJ9" s="73">
        <v>0</v>
      </c>
      <c r="BK9" s="73">
        <v>17.879359336849699</v>
      </c>
      <c r="BL9" s="73">
        <v>0.68598352706448995</v>
      </c>
      <c r="BM9" s="73">
        <v>269.79584351593002</v>
      </c>
      <c r="BN9" s="73">
        <v>1.09465630494331</v>
      </c>
      <c r="BO9" s="73">
        <v>1.3865634793344199</v>
      </c>
      <c r="BP9" s="73">
        <v>385.464400756185</v>
      </c>
      <c r="BQ9" s="73">
        <v>11.2894768915094</v>
      </c>
      <c r="BR9" s="73">
        <v>0.24812155624266199</v>
      </c>
      <c r="BS9" s="73">
        <v>2.9920550935035202</v>
      </c>
      <c r="BT9" s="73">
        <v>0</v>
      </c>
      <c r="BU9" s="73">
        <v>16.779752363630301</v>
      </c>
      <c r="BV9" s="73">
        <v>0.75372243305451403</v>
      </c>
      <c r="BW9" s="73">
        <v>0</v>
      </c>
      <c r="BX9" s="73">
        <v>0</v>
      </c>
      <c r="BY9" s="73">
        <v>14.723683174113299</v>
      </c>
      <c r="BZ9" s="73">
        <v>0</v>
      </c>
      <c r="CA9" s="73">
        <v>0</v>
      </c>
      <c r="CB9" s="73">
        <v>805.81155839216899</v>
      </c>
      <c r="CC9" s="73">
        <v>5.2173302628708598</v>
      </c>
      <c r="CD9" s="90"/>
      <c r="CE9" s="66">
        <f t="shared" si="0"/>
        <v>7.2795502255591392E-3</v>
      </c>
      <c r="CF9" s="66">
        <f t="shared" si="1"/>
        <v>1.0819410976212583E-2</v>
      </c>
      <c r="CG9" s="66">
        <f t="shared" si="2"/>
        <v>7.5315062794589554E-3</v>
      </c>
      <c r="CH9" s="66">
        <f t="shared" si="3"/>
        <v>8.8061388941329376E-3</v>
      </c>
      <c r="CI9" s="66">
        <f t="shared" si="4"/>
        <v>8.811865118779693E-3</v>
      </c>
      <c r="CJ9" s="66">
        <f t="shared" si="5"/>
        <v>6.3541096048125309E-3</v>
      </c>
      <c r="CK9" s="66">
        <f t="shared" si="6"/>
        <v>6.1943253976303085E-3</v>
      </c>
      <c r="CL9" s="66">
        <f t="shared" si="7"/>
        <v>1.192802664226587E-2</v>
      </c>
      <c r="CM9" s="66">
        <f t="shared" si="8"/>
        <v>4.6960046814874517E-3</v>
      </c>
      <c r="CN9" s="66">
        <f t="shared" si="9"/>
        <v>9.5469591642142713E-3</v>
      </c>
      <c r="CO9" s="66">
        <f t="shared" si="10"/>
        <v>1.3460717063748517E-2</v>
      </c>
      <c r="CP9" s="66">
        <f t="shared" si="11"/>
        <v>6.9072914401634164E-3</v>
      </c>
      <c r="CQ9" s="66">
        <f t="shared" si="12"/>
        <v>1.0392249770239425E-2</v>
      </c>
    </row>
    <row r="10" spans="1:95" x14ac:dyDescent="0.25">
      <c r="A10" s="73" t="s">
        <v>173</v>
      </c>
      <c r="B10" s="73">
        <v>89.167185180000004</v>
      </c>
      <c r="C10" s="73">
        <v>0.28513491060000001</v>
      </c>
      <c r="D10" s="73">
        <v>5.1371783467999999</v>
      </c>
      <c r="E10" s="73">
        <v>17.635662534000002</v>
      </c>
      <c r="F10" s="73">
        <v>17.201845072000001</v>
      </c>
      <c r="G10" s="73">
        <v>0.15700025779999999</v>
      </c>
      <c r="H10" s="73">
        <v>22.985884552000002</v>
      </c>
      <c r="I10" s="73">
        <v>0.1336839538</v>
      </c>
      <c r="J10" s="73">
        <v>0.70132603569999996</v>
      </c>
      <c r="K10" s="73">
        <v>0.34495606229999998</v>
      </c>
      <c r="L10" s="73">
        <v>1.34071947E-2</v>
      </c>
      <c r="M10" s="73">
        <v>3.4741496699999999E-2</v>
      </c>
      <c r="N10" s="73">
        <v>0.19537212609999999</v>
      </c>
      <c r="O10" s="73"/>
      <c r="P10" s="73" t="s">
        <v>173</v>
      </c>
      <c r="Q10" s="73">
        <v>0</v>
      </c>
      <c r="R10" s="73">
        <v>1.57513565574452</v>
      </c>
      <c r="S10" s="73">
        <v>1.3398819395044E-2</v>
      </c>
      <c r="T10" s="73">
        <v>0.13360005605231501</v>
      </c>
      <c r="U10" s="73">
        <v>0.13360005605231501</v>
      </c>
      <c r="V10" s="73">
        <v>4.40641535442054</v>
      </c>
      <c r="W10" s="73">
        <v>0</v>
      </c>
      <c r="X10" s="73">
        <v>0.70088784735051801</v>
      </c>
      <c r="Y10" s="73">
        <v>3.4719718397813001E-2</v>
      </c>
      <c r="Z10" s="73">
        <v>8.6639959891752998</v>
      </c>
      <c r="AA10" s="73">
        <v>89.111330809041107</v>
      </c>
      <c r="AB10" s="73">
        <v>2.35533304652854</v>
      </c>
      <c r="AC10" s="73">
        <v>0.90006910565452403</v>
      </c>
      <c r="AD10" s="73">
        <v>1.47627481014897</v>
      </c>
      <c r="AE10" s="73">
        <v>0</v>
      </c>
      <c r="AF10" s="73">
        <v>0</v>
      </c>
      <c r="AG10" s="73">
        <v>0.34473980615023297</v>
      </c>
      <c r="AH10" s="73">
        <v>0.34473980615023297</v>
      </c>
      <c r="AI10" s="73">
        <v>0</v>
      </c>
      <c r="AJ10" s="73">
        <v>0.571769358079112</v>
      </c>
      <c r="AK10" s="73">
        <v>8.6231578538997003E-2</v>
      </c>
      <c r="AL10" s="73">
        <v>6.6670300867401897</v>
      </c>
      <c r="AM10" s="73">
        <v>0.47569809720839701</v>
      </c>
      <c r="AN10" s="73">
        <v>0</v>
      </c>
      <c r="AO10" s="73">
        <v>0.19524987764447099</v>
      </c>
      <c r="AP10" s="73">
        <v>0.28495620992410498</v>
      </c>
      <c r="AQ10" s="73">
        <v>0</v>
      </c>
      <c r="AR10" s="73">
        <v>25.446734348561701</v>
      </c>
      <c r="AS10" s="73">
        <v>4.6205667311518601</v>
      </c>
      <c r="AT10" s="73">
        <v>0.51339583414628698</v>
      </c>
      <c r="AU10" s="73">
        <v>5.13396256529815</v>
      </c>
      <c r="AV10" s="73">
        <v>5.3562832998781899E-4</v>
      </c>
      <c r="AW10" s="73">
        <v>1.0962999440907799</v>
      </c>
      <c r="AX10" s="73">
        <v>1.89101759839503E-3</v>
      </c>
      <c r="AY10" s="73">
        <v>2.89654606756064</v>
      </c>
      <c r="AZ10" s="73">
        <v>1.71910448254766E-3</v>
      </c>
      <c r="BA10" s="73">
        <v>5.0971645254275499E-2</v>
      </c>
      <c r="BB10" s="73">
        <v>0.95926181539597699</v>
      </c>
      <c r="BC10" s="73">
        <v>1.5471970987174599E-3</v>
      </c>
      <c r="BD10" s="73">
        <v>0</v>
      </c>
      <c r="BE10" s="73">
        <v>0.16624667956370501</v>
      </c>
      <c r="BF10" s="73">
        <v>17.625111215573401</v>
      </c>
      <c r="BG10" s="73">
        <v>17.191564971973701</v>
      </c>
      <c r="BH10" s="73">
        <v>0.433546243599706</v>
      </c>
      <c r="BI10" s="73">
        <v>1.9425918638425401E-3</v>
      </c>
      <c r="BJ10" s="73">
        <v>0</v>
      </c>
      <c r="BK10" s="73">
        <v>0.42118119677904697</v>
      </c>
      <c r="BL10" s="73">
        <v>1.61595968848691E-2</v>
      </c>
      <c r="BM10" s="73">
        <v>6.3555415929496197</v>
      </c>
      <c r="BN10" s="73">
        <v>2.57865697735302E-2</v>
      </c>
      <c r="BO10" s="73">
        <v>3.2663059684628799E-2</v>
      </c>
      <c r="BP10" s="73">
        <v>9.0803245203569194</v>
      </c>
      <c r="BQ10" s="73">
        <v>0.35541521822516797</v>
      </c>
      <c r="BR10" s="73">
        <v>5.8449691077343598E-3</v>
      </c>
      <c r="BS10" s="73">
        <v>7.0483415179924694E-2</v>
      </c>
      <c r="BT10" s="73">
        <v>0</v>
      </c>
      <c r="BU10" s="73">
        <v>0.15690204401527799</v>
      </c>
      <c r="BV10" s="73">
        <v>2.37287017914912E-2</v>
      </c>
      <c r="BW10" s="73">
        <v>0</v>
      </c>
      <c r="BX10" s="73">
        <v>0</v>
      </c>
      <c r="BY10" s="73">
        <v>0.46353149677695299</v>
      </c>
      <c r="BZ10" s="73">
        <v>0</v>
      </c>
      <c r="CA10" s="73">
        <v>0</v>
      </c>
      <c r="CB10" s="73">
        <v>22.971495560442399</v>
      </c>
      <c r="CC10" s="73">
        <v>0.16425222331883699</v>
      </c>
      <c r="CD10" s="90"/>
      <c r="CE10" s="66">
        <f t="shared" si="0"/>
        <v>-6.2640051770329358E-4</v>
      </c>
      <c r="CF10" s="66">
        <f t="shared" si="1"/>
        <v>-6.2672324310974158E-4</v>
      </c>
      <c r="CG10" s="66">
        <f t="shared" si="2"/>
        <v>-6.2598206345181897E-4</v>
      </c>
      <c r="CH10" s="66">
        <f t="shared" si="3"/>
        <v>-5.9829441656972997E-4</v>
      </c>
      <c r="CI10" s="66">
        <f t="shared" si="4"/>
        <v>-5.9761612683241917E-4</v>
      </c>
      <c r="CJ10" s="66">
        <f t="shared" si="5"/>
        <v>-6.2556448058262676E-4</v>
      </c>
      <c r="CK10" s="66">
        <f t="shared" si="6"/>
        <v>-6.259925096661356E-4</v>
      </c>
      <c r="CL10" s="66">
        <f t="shared" si="7"/>
        <v>-6.2758278237725707E-4</v>
      </c>
      <c r="CM10" s="66">
        <f t="shared" si="8"/>
        <v>-6.2479977524945241E-4</v>
      </c>
      <c r="CN10" s="66">
        <f t="shared" si="9"/>
        <v>-6.2690926005216745E-4</v>
      </c>
      <c r="CO10" s="66">
        <f t="shared" si="10"/>
        <v>-6.2468735208263894E-4</v>
      </c>
      <c r="CP10" s="66">
        <f t="shared" si="11"/>
        <v>-6.2686712593466713E-4</v>
      </c>
      <c r="CQ10" s="66">
        <f t="shared" si="12"/>
        <v>-6.257210686565533E-4</v>
      </c>
    </row>
    <row r="11" spans="1:95" x14ac:dyDescent="0.25">
      <c r="A11" s="73" t="s">
        <v>174</v>
      </c>
      <c r="B11" s="73">
        <v>64724.571391999998</v>
      </c>
      <c r="C11" s="73">
        <v>545.05745893000005</v>
      </c>
      <c r="D11" s="73">
        <v>1074.9451018</v>
      </c>
      <c r="E11" s="73">
        <v>8338.6263674999991</v>
      </c>
      <c r="F11" s="73">
        <v>8329.9624146999995</v>
      </c>
      <c r="G11" s="73">
        <v>173.30160878999999</v>
      </c>
      <c r="H11" s="73">
        <v>9436.1297673000008</v>
      </c>
      <c r="I11" s="73">
        <v>300.46320522000002</v>
      </c>
      <c r="J11" s="73">
        <v>442.89124133000001</v>
      </c>
      <c r="K11" s="73">
        <v>632.54344867999998</v>
      </c>
      <c r="L11" s="73">
        <v>31.070750217000001</v>
      </c>
      <c r="M11" s="73">
        <v>77.157123334999994</v>
      </c>
      <c r="N11" s="73">
        <v>75.256155386000003</v>
      </c>
      <c r="O11" s="73"/>
      <c r="P11" s="73" t="s">
        <v>174</v>
      </c>
      <c r="Q11" s="73">
        <v>0</v>
      </c>
      <c r="R11" s="73">
        <v>586.23958891331699</v>
      </c>
      <c r="S11" s="73">
        <v>31.534387726915899</v>
      </c>
      <c r="T11" s="73">
        <v>304.46825541964699</v>
      </c>
      <c r="U11" s="73">
        <v>304.46825541964699</v>
      </c>
      <c r="V11" s="73">
        <v>1639.9924707011</v>
      </c>
      <c r="W11" s="73">
        <v>0</v>
      </c>
      <c r="X11" s="73">
        <v>445.22064479092001</v>
      </c>
      <c r="Y11" s="73">
        <v>77.709753990598799</v>
      </c>
      <c r="Z11" s="73">
        <v>3224.5870288770602</v>
      </c>
      <c r="AA11" s="73">
        <v>65260.963884433702</v>
      </c>
      <c r="AB11" s="73">
        <v>876.61404910475801</v>
      </c>
      <c r="AC11" s="73">
        <v>334.99045910829699</v>
      </c>
      <c r="AD11" s="73">
        <v>549.44486837326997</v>
      </c>
      <c r="AE11" s="73">
        <v>0</v>
      </c>
      <c r="AF11" s="73">
        <v>0</v>
      </c>
      <c r="AG11" s="73">
        <v>639.10503265129705</v>
      </c>
      <c r="AH11" s="73">
        <v>639.10503265129705</v>
      </c>
      <c r="AI11" s="73">
        <v>0</v>
      </c>
      <c r="AJ11" s="73">
        <v>212.80275023163301</v>
      </c>
      <c r="AK11" s="73">
        <v>32.093939657048303</v>
      </c>
      <c r="AL11" s="73">
        <v>2481.35311255549</v>
      </c>
      <c r="AM11" s="73">
        <v>177.04677009093399</v>
      </c>
      <c r="AN11" s="73">
        <v>0</v>
      </c>
      <c r="AO11" s="73">
        <v>76.247329234745294</v>
      </c>
      <c r="AP11" s="73">
        <v>551.75939476641395</v>
      </c>
      <c r="AQ11" s="73">
        <v>0</v>
      </c>
      <c r="AR11" s="73">
        <v>10424.0568782357</v>
      </c>
      <c r="AS11" s="73">
        <v>975.89001964585304</v>
      </c>
      <c r="AT11" s="73">
        <v>108.432301923865</v>
      </c>
      <c r="AU11" s="73">
        <v>1084.3223215697101</v>
      </c>
      <c r="AV11" s="73">
        <v>0.19935171298121701</v>
      </c>
      <c r="AW11" s="73">
        <v>408.02362687786098</v>
      </c>
      <c r="AX11" s="73">
        <v>0.92586719328229605</v>
      </c>
      <c r="AY11" s="73">
        <v>1078.04526315306</v>
      </c>
      <c r="AZ11" s="73">
        <v>0.84169761779736196</v>
      </c>
      <c r="BA11" s="73">
        <v>24.9563300594256</v>
      </c>
      <c r="BB11" s="73">
        <v>469.66723908034101</v>
      </c>
      <c r="BC11" s="73">
        <v>0.75752767602660998</v>
      </c>
      <c r="BD11" s="73">
        <v>0</v>
      </c>
      <c r="BE11" s="73">
        <v>81.396349223499001</v>
      </c>
      <c r="BF11" s="73">
        <v>8425.8699265114701</v>
      </c>
      <c r="BG11" s="73">
        <v>8417.2154913917402</v>
      </c>
      <c r="BH11" s="73">
        <v>8.6544351197275091</v>
      </c>
      <c r="BI11" s="73">
        <v>0.95111855356878705</v>
      </c>
      <c r="BJ11" s="73">
        <v>0</v>
      </c>
      <c r="BK11" s="73">
        <v>206.215886095228</v>
      </c>
      <c r="BL11" s="73">
        <v>7.9119578770074401</v>
      </c>
      <c r="BM11" s="73">
        <v>3111.7559385044901</v>
      </c>
      <c r="BN11" s="73">
        <v>12.6254633423281</v>
      </c>
      <c r="BO11" s="73">
        <v>15.9922529346054</v>
      </c>
      <c r="BP11" s="73">
        <v>4445.84649008835</v>
      </c>
      <c r="BQ11" s="73">
        <v>132.27966221320699</v>
      </c>
      <c r="BR11" s="73">
        <v>2.8617699719263401</v>
      </c>
      <c r="BS11" s="73">
        <v>34.509603173861997</v>
      </c>
      <c r="BT11" s="73">
        <v>0</v>
      </c>
      <c r="BU11" s="73">
        <v>174.752567462998</v>
      </c>
      <c r="BV11" s="73">
        <v>8.8314129626641797</v>
      </c>
      <c r="BW11" s="73">
        <v>0</v>
      </c>
      <c r="BX11" s="73">
        <v>0</v>
      </c>
      <c r="BY11" s="73">
        <v>172.51865429978699</v>
      </c>
      <c r="BZ11" s="73">
        <v>0</v>
      </c>
      <c r="CA11" s="73">
        <v>0</v>
      </c>
      <c r="CB11" s="73">
        <v>9503.0861963035095</v>
      </c>
      <c r="CC11" s="73">
        <v>61.1319605406851</v>
      </c>
      <c r="CD11" s="90"/>
      <c r="CE11" s="66">
        <f t="shared" si="0"/>
        <v>8.2873085274691033E-3</v>
      </c>
      <c r="CF11" s="66">
        <f t="shared" si="1"/>
        <v>1.2295833634806937E-2</v>
      </c>
      <c r="CG11" s="66">
        <f t="shared" si="2"/>
        <v>8.7234406240913297E-3</v>
      </c>
      <c r="CH11" s="66">
        <f t="shared" si="3"/>
        <v>1.0462581625134916E-2</v>
      </c>
      <c r="CI11" s="66">
        <f t="shared" si="4"/>
        <v>1.0474606288470642E-2</v>
      </c>
      <c r="CJ11" s="66">
        <f t="shared" si="5"/>
        <v>8.3724477985442532E-3</v>
      </c>
      <c r="CK11" s="66">
        <f t="shared" si="6"/>
        <v>7.0957511876892296E-3</v>
      </c>
      <c r="CL11" s="66">
        <f t="shared" si="7"/>
        <v>1.3329586219099488E-2</v>
      </c>
      <c r="CM11" s="66">
        <f t="shared" si="8"/>
        <v>5.2595383325369114E-3</v>
      </c>
      <c r="CN11" s="66">
        <f t="shared" si="9"/>
        <v>1.0373333223179954E-2</v>
      </c>
      <c r="CO11" s="66">
        <f t="shared" si="10"/>
        <v>1.4921992764185796E-2</v>
      </c>
      <c r="CP11" s="66">
        <f t="shared" si="11"/>
        <v>7.1624061617667923E-3</v>
      </c>
      <c r="CQ11" s="66">
        <f t="shared" si="12"/>
        <v>1.3170668148823346E-2</v>
      </c>
    </row>
    <row r="12" spans="1:95" x14ac:dyDescent="0.25">
      <c r="A12" s="73" t="s">
        <v>175</v>
      </c>
      <c r="B12" s="73">
        <v>49342.681559999997</v>
      </c>
      <c r="C12" s="73">
        <v>407.97218000999999</v>
      </c>
      <c r="D12" s="73">
        <v>839.78393399000004</v>
      </c>
      <c r="E12" s="73">
        <v>6433.6055569</v>
      </c>
      <c r="F12" s="73">
        <v>6427.5513291999996</v>
      </c>
      <c r="G12" s="73">
        <v>142.07272728999999</v>
      </c>
      <c r="H12" s="73">
        <v>7271.3684018000004</v>
      </c>
      <c r="I12" s="73">
        <v>222.02737289000001</v>
      </c>
      <c r="J12" s="73">
        <v>341.07659927999998</v>
      </c>
      <c r="K12" s="73">
        <v>467.57096949999999</v>
      </c>
      <c r="L12" s="73">
        <v>22.738539305</v>
      </c>
      <c r="M12" s="73">
        <v>56.629006261000001</v>
      </c>
      <c r="N12" s="73">
        <v>60.514054434000002</v>
      </c>
      <c r="O12" s="73"/>
      <c r="P12" s="73" t="s">
        <v>175</v>
      </c>
      <c r="Q12" s="73">
        <v>0</v>
      </c>
      <c r="R12" s="73">
        <v>452.906164627826</v>
      </c>
      <c r="S12" s="73">
        <v>22.993863174832299</v>
      </c>
      <c r="T12" s="73">
        <v>224.236091900215</v>
      </c>
      <c r="U12" s="73">
        <v>224.236091900215</v>
      </c>
      <c r="V12" s="73">
        <v>1266.99525338631</v>
      </c>
      <c r="W12" s="73">
        <v>0</v>
      </c>
      <c r="X12" s="73">
        <v>342.39030325846801</v>
      </c>
      <c r="Y12" s="73">
        <v>56.9381712889939</v>
      </c>
      <c r="Z12" s="73">
        <v>2491.1914544462202</v>
      </c>
      <c r="AA12" s="73">
        <v>49641.113001030601</v>
      </c>
      <c r="AB12" s="73">
        <v>677.23818061628106</v>
      </c>
      <c r="AC12" s="73">
        <v>258.80069097637102</v>
      </c>
      <c r="AD12" s="73">
        <v>424.47990675491201</v>
      </c>
      <c r="AE12" s="73">
        <v>0</v>
      </c>
      <c r="AF12" s="73">
        <v>0</v>
      </c>
      <c r="AG12" s="73">
        <v>471.20552593810697</v>
      </c>
      <c r="AH12" s="73">
        <v>471.20552593810697</v>
      </c>
      <c r="AI12" s="73">
        <v>0</v>
      </c>
      <c r="AJ12" s="73">
        <v>164.403217950532</v>
      </c>
      <c r="AK12" s="73">
        <v>24.794533500993801</v>
      </c>
      <c r="AL12" s="73">
        <v>1916.9977842963699</v>
      </c>
      <c r="AM12" s="73">
        <v>136.77948690740601</v>
      </c>
      <c r="AN12" s="73">
        <v>0</v>
      </c>
      <c r="AO12" s="73">
        <v>61.058065802035202</v>
      </c>
      <c r="AP12" s="73">
        <v>411.67126311689401</v>
      </c>
      <c r="AQ12" s="73">
        <v>0</v>
      </c>
      <c r="AR12" s="73">
        <v>8020.4259539454397</v>
      </c>
      <c r="AS12" s="73">
        <v>760.48088310080004</v>
      </c>
      <c r="AT12" s="73">
        <v>84.497866242453298</v>
      </c>
      <c r="AU12" s="73">
        <v>844.97874934325398</v>
      </c>
      <c r="AV12" s="73">
        <v>0.15401141934436399</v>
      </c>
      <c r="AW12" s="73">
        <v>315.22322804942701</v>
      </c>
      <c r="AX12" s="73">
        <v>0.71232697959071101</v>
      </c>
      <c r="AY12" s="73">
        <v>832.85638760707002</v>
      </c>
      <c r="AZ12" s="73">
        <v>0.64757022536748299</v>
      </c>
      <c r="BA12" s="73">
        <v>19.200455852995798</v>
      </c>
      <c r="BB12" s="73">
        <v>361.344121379873</v>
      </c>
      <c r="BC12" s="73">
        <v>0.58281327640999303</v>
      </c>
      <c r="BD12" s="73">
        <v>0</v>
      </c>
      <c r="BE12" s="73">
        <v>62.623265378836699</v>
      </c>
      <c r="BF12" s="73">
        <v>6481.9361729047096</v>
      </c>
      <c r="BG12" s="73">
        <v>6475.8854644031298</v>
      </c>
      <c r="BH12" s="73">
        <v>6.0507085015867696</v>
      </c>
      <c r="BI12" s="73">
        <v>0.73175422191724904</v>
      </c>
      <c r="BJ12" s="73">
        <v>0</v>
      </c>
      <c r="BK12" s="73">
        <v>158.65465460958899</v>
      </c>
      <c r="BL12" s="73">
        <v>6.0871590013062304</v>
      </c>
      <c r="BM12" s="73">
        <v>2394.0667676824401</v>
      </c>
      <c r="BN12" s="73">
        <v>9.7135524071716404</v>
      </c>
      <c r="BO12" s="73">
        <v>12.303830318181999</v>
      </c>
      <c r="BP12" s="73">
        <v>3420.4650808379702</v>
      </c>
      <c r="BQ12" s="73">
        <v>102.194167506773</v>
      </c>
      <c r="BR12" s="73">
        <v>2.2017380721683</v>
      </c>
      <c r="BS12" s="73">
        <v>26.550374159294901</v>
      </c>
      <c r="BT12" s="73">
        <v>0</v>
      </c>
      <c r="BU12" s="73">
        <v>142.875877603796</v>
      </c>
      <c r="BV12" s="73">
        <v>6.8228116534770598</v>
      </c>
      <c r="BW12" s="73">
        <v>0</v>
      </c>
      <c r="BX12" s="73">
        <v>0</v>
      </c>
      <c r="BY12" s="73">
        <v>133.281293612773</v>
      </c>
      <c r="BZ12" s="73">
        <v>0</v>
      </c>
      <c r="CA12" s="73">
        <v>0</v>
      </c>
      <c r="CB12" s="73">
        <v>7308.7721844717398</v>
      </c>
      <c r="CC12" s="73">
        <v>47.228181878720399</v>
      </c>
      <c r="CD12" s="90"/>
      <c r="CE12" s="66">
        <f t="shared" si="0"/>
        <v>6.0481398982687017E-3</v>
      </c>
      <c r="CF12" s="66">
        <f t="shared" si="1"/>
        <v>9.0669984085761744E-3</v>
      </c>
      <c r="CG12" s="66">
        <f t="shared" si="2"/>
        <v>6.1858951368267091E-3</v>
      </c>
      <c r="CH12" s="66">
        <f t="shared" si="3"/>
        <v>7.5122131093155508E-3</v>
      </c>
      <c r="CI12" s="66">
        <f t="shared" si="4"/>
        <v>7.5198365174543253E-3</v>
      </c>
      <c r="CJ12" s="66">
        <f t="shared" si="5"/>
        <v>5.6530928146160892E-3</v>
      </c>
      <c r="CK12" s="66">
        <f t="shared" si="6"/>
        <v>5.1439812432664388E-3</v>
      </c>
      <c r="CL12" s="66">
        <f t="shared" si="7"/>
        <v>9.9479581344651003E-3</v>
      </c>
      <c r="CM12" s="66">
        <f t="shared" si="8"/>
        <v>3.851639136901233E-3</v>
      </c>
      <c r="CN12" s="66">
        <f t="shared" si="9"/>
        <v>7.7732722414174255E-3</v>
      </c>
      <c r="CO12" s="66">
        <f t="shared" si="10"/>
        <v>1.1228683883672153E-2</v>
      </c>
      <c r="CP12" s="66">
        <f t="shared" si="11"/>
        <v>5.4594817816327936E-3</v>
      </c>
      <c r="CQ12" s="66">
        <f t="shared" si="12"/>
        <v>8.9898350577142204E-3</v>
      </c>
    </row>
    <row r="13" spans="1:95" x14ac:dyDescent="0.25">
      <c r="A13" s="73" t="s">
        <v>176</v>
      </c>
      <c r="B13" s="73">
        <v>11167.542423999999</v>
      </c>
      <c r="C13" s="73">
        <v>85.198285900000002</v>
      </c>
      <c r="D13" s="73">
        <v>198.71153469999999</v>
      </c>
      <c r="E13" s="73">
        <v>1619.8443864000001</v>
      </c>
      <c r="F13" s="73">
        <v>1619.8443864000001</v>
      </c>
      <c r="G13" s="73">
        <v>37.197594088000002</v>
      </c>
      <c r="H13" s="73">
        <v>1716.9534137999999</v>
      </c>
      <c r="I13" s="73">
        <v>43.666311784999998</v>
      </c>
      <c r="J13" s="73">
        <v>81.068159976999993</v>
      </c>
      <c r="K13" s="73">
        <v>97.173732857999994</v>
      </c>
      <c r="L13" s="73">
        <v>4.3125751799999996</v>
      </c>
      <c r="M13" s="73">
        <v>12.327841685999999</v>
      </c>
      <c r="N13" s="73">
        <v>15.375478911</v>
      </c>
      <c r="O13" s="73"/>
      <c r="P13" s="73" t="s">
        <v>176</v>
      </c>
      <c r="Q13" s="73">
        <v>0</v>
      </c>
      <c r="R13" s="73">
        <v>108.33417354696</v>
      </c>
      <c r="S13" s="73">
        <v>4.3612970865013496</v>
      </c>
      <c r="T13" s="73">
        <v>44.0883807717914</v>
      </c>
      <c r="U13" s="73">
        <v>44.0883807717914</v>
      </c>
      <c r="V13" s="73">
        <v>303.06251073759398</v>
      </c>
      <c r="W13" s="73">
        <v>0</v>
      </c>
      <c r="X13" s="73">
        <v>81.322599477003394</v>
      </c>
      <c r="Y13" s="73">
        <v>12.387276265148101</v>
      </c>
      <c r="Z13" s="73">
        <v>595.88756550285802</v>
      </c>
      <c r="AA13" s="73">
        <v>11224.856342126401</v>
      </c>
      <c r="AB13" s="73">
        <v>161.99390747490301</v>
      </c>
      <c r="AC13" s="73">
        <v>61.904575226554996</v>
      </c>
      <c r="AD13" s="73">
        <v>101.534676023809</v>
      </c>
      <c r="AE13" s="73">
        <v>0</v>
      </c>
      <c r="AF13" s="73">
        <v>0</v>
      </c>
      <c r="AG13" s="73">
        <v>97.869471105085196</v>
      </c>
      <c r="AH13" s="73">
        <v>97.869471105085196</v>
      </c>
      <c r="AI13" s="73">
        <v>0</v>
      </c>
      <c r="AJ13" s="73">
        <v>39.324891944781903</v>
      </c>
      <c r="AK13" s="73">
        <v>5.9307984166182797</v>
      </c>
      <c r="AL13" s="73">
        <v>458.54181356960902</v>
      </c>
      <c r="AM13" s="73">
        <v>32.7173562752184</v>
      </c>
      <c r="AN13" s="73">
        <v>0</v>
      </c>
      <c r="AO13" s="73">
        <v>15.478323763462701</v>
      </c>
      <c r="AP13" s="73">
        <v>85.904825258133599</v>
      </c>
      <c r="AQ13" s="73">
        <v>0</v>
      </c>
      <c r="AR13" s="73">
        <v>1894.3586691248199</v>
      </c>
      <c r="AS13" s="73">
        <v>179.73246571052201</v>
      </c>
      <c r="AT13" s="73">
        <v>19.970282962571002</v>
      </c>
      <c r="AU13" s="73">
        <v>199.702748673093</v>
      </c>
      <c r="AV13" s="73">
        <v>3.6839198068336299E-2</v>
      </c>
      <c r="AW13" s="73">
        <v>75.400736271306201</v>
      </c>
      <c r="AX13" s="73">
        <v>0.17918943178072799</v>
      </c>
      <c r="AY13" s="73">
        <v>199.21742025016599</v>
      </c>
      <c r="AZ13" s="73">
        <v>0.16289961024487801</v>
      </c>
      <c r="BA13" s="73">
        <v>4.8299722285972502</v>
      </c>
      <c r="BB13" s="73">
        <v>90.8979705638871</v>
      </c>
      <c r="BC13" s="73">
        <v>0.146609620904225</v>
      </c>
      <c r="BD13" s="73">
        <v>0</v>
      </c>
      <c r="BE13" s="73">
        <v>15.7532070147764</v>
      </c>
      <c r="BF13" s="73">
        <v>1629.0422287091501</v>
      </c>
      <c r="BG13" s="73">
        <v>1629.0422287091501</v>
      </c>
      <c r="BH13" s="73">
        <v>0</v>
      </c>
      <c r="BI13" s="73">
        <v>0.18407652880063</v>
      </c>
      <c r="BJ13" s="73">
        <v>0</v>
      </c>
      <c r="BK13" s="73">
        <v>39.910394650374499</v>
      </c>
      <c r="BL13" s="73">
        <v>1.5312560592381901</v>
      </c>
      <c r="BM13" s="73">
        <v>602.23978424466895</v>
      </c>
      <c r="BN13" s="73">
        <v>2.4434922972712201</v>
      </c>
      <c r="BO13" s="73">
        <v>3.0950917941764899</v>
      </c>
      <c r="BP13" s="73">
        <v>860.43554552819899</v>
      </c>
      <c r="BQ13" s="73">
        <v>24.444632204125</v>
      </c>
      <c r="BR13" s="73">
        <v>0.55385873487767001</v>
      </c>
      <c r="BS13" s="73">
        <v>6.6788804013514298</v>
      </c>
      <c r="BT13" s="73">
        <v>0</v>
      </c>
      <c r="BU13" s="73">
        <v>37.350904234086698</v>
      </c>
      <c r="BV13" s="73">
        <v>1.6320011511493999</v>
      </c>
      <c r="BW13" s="73">
        <v>0</v>
      </c>
      <c r="BX13" s="73">
        <v>0</v>
      </c>
      <c r="BY13" s="73">
        <v>31.880578741603198</v>
      </c>
      <c r="BZ13" s="73">
        <v>0</v>
      </c>
      <c r="CA13" s="73">
        <v>0</v>
      </c>
      <c r="CB13" s="73">
        <v>1724.1492526331399</v>
      </c>
      <c r="CC13" s="73">
        <v>11.296877713977601</v>
      </c>
      <c r="CD13" s="90"/>
      <c r="CE13" s="66">
        <f t="shared" si="0"/>
        <v>5.1321871858958793E-3</v>
      </c>
      <c r="CF13" s="66">
        <f t="shared" si="1"/>
        <v>8.2928823117742658E-3</v>
      </c>
      <c r="CG13" s="66">
        <f t="shared" si="2"/>
        <v>4.9882055140355718E-3</v>
      </c>
      <c r="CH13" s="66">
        <f t="shared" si="3"/>
        <v>5.6782258755062468E-3</v>
      </c>
      <c r="CI13" s="66">
        <f t="shared" si="4"/>
        <v>5.6782258755062468E-3</v>
      </c>
      <c r="CJ13" s="66">
        <f t="shared" si="5"/>
        <v>4.1215070448912174E-3</v>
      </c>
      <c r="CK13" s="66">
        <f t="shared" si="6"/>
        <v>4.1910507153563332E-3</v>
      </c>
      <c r="CL13" s="66">
        <f t="shared" si="7"/>
        <v>9.6657805419780966E-3</v>
      </c>
      <c r="CM13" s="66">
        <f t="shared" si="8"/>
        <v>3.1385873328762812E-3</v>
      </c>
      <c r="CN13" s="66">
        <f t="shared" si="9"/>
        <v>7.1597357292210338E-3</v>
      </c>
      <c r="CO13" s="66">
        <f t="shared" si="10"/>
        <v>1.1297636439430141E-2</v>
      </c>
      <c r="CP13" s="66">
        <f t="shared" si="11"/>
        <v>4.8211666455449213E-3</v>
      </c>
      <c r="CQ13" s="66">
        <f t="shared" si="12"/>
        <v>6.6888877450914921E-3</v>
      </c>
    </row>
    <row r="14" spans="1:95" x14ac:dyDescent="0.25">
      <c r="A14" s="73" t="s">
        <v>177</v>
      </c>
      <c r="B14" s="73">
        <v>38016.715818999997</v>
      </c>
      <c r="C14" s="73">
        <v>268.57183322999998</v>
      </c>
      <c r="D14" s="73">
        <v>586.59937671</v>
      </c>
      <c r="E14" s="73">
        <v>6227.0482983000002</v>
      </c>
      <c r="F14" s="73">
        <v>6215.8084907000002</v>
      </c>
      <c r="G14" s="73">
        <v>158.45396957</v>
      </c>
      <c r="H14" s="73">
        <v>7079.3894590999998</v>
      </c>
      <c r="I14" s="73">
        <v>123.73772175000001</v>
      </c>
      <c r="J14" s="73">
        <v>287.32647142000002</v>
      </c>
      <c r="K14" s="73">
        <v>223.82054403000001</v>
      </c>
      <c r="L14" s="73">
        <v>12.505548367999999</v>
      </c>
      <c r="M14" s="73">
        <v>27.393700626000001</v>
      </c>
      <c r="N14" s="73">
        <v>43.252602504999999</v>
      </c>
      <c r="O14" s="73"/>
      <c r="P14" s="73" t="s">
        <v>177</v>
      </c>
      <c r="Q14" s="73">
        <v>0</v>
      </c>
      <c r="R14" s="73">
        <v>467.182149577855</v>
      </c>
      <c r="S14" s="73">
        <v>12.5504479804722</v>
      </c>
      <c r="T14" s="73">
        <v>124.12761116300101</v>
      </c>
      <c r="U14" s="73">
        <v>124.12761116300101</v>
      </c>
      <c r="V14" s="73">
        <v>1306.9317108569001</v>
      </c>
      <c r="W14" s="73">
        <v>0</v>
      </c>
      <c r="X14" s="73">
        <v>287.52551792870003</v>
      </c>
      <c r="Y14" s="73">
        <v>27.444760958745</v>
      </c>
      <c r="Z14" s="73">
        <v>2569.7156431110602</v>
      </c>
      <c r="AA14" s="73">
        <v>38066.598637289499</v>
      </c>
      <c r="AB14" s="73">
        <v>698.58526291643796</v>
      </c>
      <c r="AC14" s="73">
        <v>266.95825823027099</v>
      </c>
      <c r="AD14" s="73">
        <v>437.85979426787901</v>
      </c>
      <c r="AE14" s="73">
        <v>0</v>
      </c>
      <c r="AF14" s="73">
        <v>0</v>
      </c>
      <c r="AG14" s="73">
        <v>224.45481912098401</v>
      </c>
      <c r="AH14" s="73">
        <v>224.45481912098401</v>
      </c>
      <c r="AI14" s="73">
        <v>0</v>
      </c>
      <c r="AJ14" s="73">
        <v>169.58526941215601</v>
      </c>
      <c r="AK14" s="73">
        <v>25.576065404975399</v>
      </c>
      <c r="AL14" s="73">
        <v>1977.42224339226</v>
      </c>
      <c r="AM14" s="73">
        <v>141.090867263305</v>
      </c>
      <c r="AN14" s="73">
        <v>0</v>
      </c>
      <c r="AO14" s="73">
        <v>43.342627209526803</v>
      </c>
      <c r="AP14" s="73">
        <v>269.21198678265398</v>
      </c>
      <c r="AQ14" s="73">
        <v>0</v>
      </c>
      <c r="AR14" s="73">
        <v>7819.0512663179597</v>
      </c>
      <c r="AS14" s="73">
        <v>528.66897328765901</v>
      </c>
      <c r="AT14" s="73">
        <v>58.741018512842899</v>
      </c>
      <c r="AU14" s="73">
        <v>587.40999180050198</v>
      </c>
      <c r="AV14" s="73">
        <v>0.158866006441121</v>
      </c>
      <c r="AW14" s="73">
        <v>325.15928103182603</v>
      </c>
      <c r="AX14" s="73">
        <v>0.68461479442634199</v>
      </c>
      <c r="AY14" s="73">
        <v>859.10864999514695</v>
      </c>
      <c r="AZ14" s="73">
        <v>0.62237729000013398</v>
      </c>
      <c r="BA14" s="73">
        <v>18.453484516144901</v>
      </c>
      <c r="BB14" s="73">
        <v>347.286454172069</v>
      </c>
      <c r="BC14" s="73">
        <v>0.56013961218040598</v>
      </c>
      <c r="BD14" s="73">
        <v>0</v>
      </c>
      <c r="BE14" s="73">
        <v>60.186979246944297</v>
      </c>
      <c r="BF14" s="73">
        <v>6235.1835416876702</v>
      </c>
      <c r="BG14" s="73">
        <v>6223.9494143210304</v>
      </c>
      <c r="BH14" s="73">
        <v>11.2341273666352</v>
      </c>
      <c r="BI14" s="73">
        <v>0.70328622044855604</v>
      </c>
      <c r="BJ14" s="73">
        <v>0</v>
      </c>
      <c r="BK14" s="73">
        <v>152.482404910301</v>
      </c>
      <c r="BL14" s="73">
        <v>5.8503460250895101</v>
      </c>
      <c r="BM14" s="73">
        <v>2300.9288024991201</v>
      </c>
      <c r="BN14" s="73">
        <v>9.3356582487931608</v>
      </c>
      <c r="BO14" s="73">
        <v>11.8251659452556</v>
      </c>
      <c r="BP14" s="73">
        <v>3287.3961516046802</v>
      </c>
      <c r="BQ14" s="73">
        <v>105.41540593189799</v>
      </c>
      <c r="BR14" s="73">
        <v>2.11608223184674</v>
      </c>
      <c r="BS14" s="73">
        <v>25.517467003729401</v>
      </c>
      <c r="BT14" s="73">
        <v>0</v>
      </c>
      <c r="BU14" s="73">
        <v>158.583925963274</v>
      </c>
      <c r="BV14" s="73">
        <v>7.0378693101134298</v>
      </c>
      <c r="BW14" s="73">
        <v>0</v>
      </c>
      <c r="BX14" s="73">
        <v>0</v>
      </c>
      <c r="BY14" s="73">
        <v>137.482353950906</v>
      </c>
      <c r="BZ14" s="73">
        <v>0</v>
      </c>
      <c r="CA14" s="73">
        <v>0</v>
      </c>
      <c r="CB14" s="73">
        <v>7085.0724246332702</v>
      </c>
      <c r="CC14" s="73">
        <v>48.716844881519002</v>
      </c>
      <c r="CD14" s="90"/>
      <c r="CE14" s="66">
        <f t="shared" si="0"/>
        <v>1.3121285522662339E-3</v>
      </c>
      <c r="CF14" s="66">
        <f t="shared" si="1"/>
        <v>2.3835468707017501E-3</v>
      </c>
      <c r="CG14" s="66">
        <f t="shared" si="2"/>
        <v>1.3818887688704976E-3</v>
      </c>
      <c r="CH14" s="66">
        <f t="shared" si="3"/>
        <v>1.3064365326812958E-3</v>
      </c>
      <c r="CI14" s="66">
        <f t="shared" si="4"/>
        <v>1.3097127482628406E-3</v>
      </c>
      <c r="CJ14" s="66">
        <f t="shared" si="5"/>
        <v>8.2015233589076691E-4</v>
      </c>
      <c r="CK14" s="66">
        <f t="shared" si="6"/>
        <v>8.0274797227963715E-4</v>
      </c>
      <c r="CL14" s="66">
        <f t="shared" si="7"/>
        <v>3.1509341491573134E-3</v>
      </c>
      <c r="CM14" s="66">
        <f t="shared" si="8"/>
        <v>6.9275381316694236E-4</v>
      </c>
      <c r="CN14" s="66">
        <f t="shared" si="9"/>
        <v>2.833855550359976E-3</v>
      </c>
      <c r="CO14" s="66">
        <f t="shared" si="10"/>
        <v>3.5903753398845032E-3</v>
      </c>
      <c r="CP14" s="66">
        <f t="shared" si="11"/>
        <v>1.8639443221678731E-3</v>
      </c>
      <c r="CQ14" s="66">
        <f t="shared" si="12"/>
        <v>2.0813708150023507E-3</v>
      </c>
    </row>
    <row r="15" spans="1:95" x14ac:dyDescent="0.25">
      <c r="A15" s="73" t="s">
        <v>178</v>
      </c>
      <c r="B15" s="73">
        <v>52447.489860000001</v>
      </c>
      <c r="C15" s="73">
        <v>403.79005317999997</v>
      </c>
      <c r="D15" s="73">
        <v>956.13294195000003</v>
      </c>
      <c r="E15" s="73">
        <v>7027.4734558999999</v>
      </c>
      <c r="F15" s="73">
        <v>7013.5778037</v>
      </c>
      <c r="G15" s="73">
        <v>177.86458311999999</v>
      </c>
      <c r="H15" s="73">
        <v>7297.7930936000002</v>
      </c>
      <c r="I15" s="73">
        <v>226.07944943999999</v>
      </c>
      <c r="J15" s="73">
        <v>363.14154157000002</v>
      </c>
      <c r="K15" s="73">
        <v>474.96971501000002</v>
      </c>
      <c r="L15" s="73">
        <v>21.195941646000001</v>
      </c>
      <c r="M15" s="73">
        <v>48.762574334999996</v>
      </c>
      <c r="N15" s="73">
        <v>65.793711525000006</v>
      </c>
      <c r="O15" s="73"/>
      <c r="P15" s="73" t="s">
        <v>178</v>
      </c>
      <c r="Q15" s="73">
        <v>0</v>
      </c>
      <c r="R15" s="73">
        <v>452.08968396574102</v>
      </c>
      <c r="S15" s="73">
        <v>21.456461727404101</v>
      </c>
      <c r="T15" s="73">
        <v>228.32780395239999</v>
      </c>
      <c r="U15" s="73">
        <v>228.32780395239999</v>
      </c>
      <c r="V15" s="73">
        <v>1264.71101043932</v>
      </c>
      <c r="W15" s="73">
        <v>0</v>
      </c>
      <c r="X15" s="73">
        <v>364.49987655499302</v>
      </c>
      <c r="Y15" s="73">
        <v>49.083078000904599</v>
      </c>
      <c r="Z15" s="73">
        <v>2486.7004879477299</v>
      </c>
      <c r="AA15" s="73">
        <v>52753.167773012101</v>
      </c>
      <c r="AB15" s="73">
        <v>676.01739512435995</v>
      </c>
      <c r="AC15" s="73">
        <v>258.33414268127899</v>
      </c>
      <c r="AD15" s="73">
        <v>423.71463514135502</v>
      </c>
      <c r="AE15" s="73">
        <v>0</v>
      </c>
      <c r="AF15" s="73">
        <v>0</v>
      </c>
      <c r="AG15" s="73">
        <v>478.67299952226898</v>
      </c>
      <c r="AH15" s="73">
        <v>478.67299952226898</v>
      </c>
      <c r="AI15" s="73">
        <v>0</v>
      </c>
      <c r="AJ15" s="73">
        <v>164.10680754613199</v>
      </c>
      <c r="AK15" s="73">
        <v>24.749832213528801</v>
      </c>
      <c r="AL15" s="73">
        <v>1913.5414768517401</v>
      </c>
      <c r="AM15" s="73">
        <v>136.53291136669301</v>
      </c>
      <c r="AN15" s="73">
        <v>0</v>
      </c>
      <c r="AO15" s="73">
        <v>66.3450111954769</v>
      </c>
      <c r="AP15" s="73">
        <v>407.56771500851499</v>
      </c>
      <c r="AQ15" s="73">
        <v>0</v>
      </c>
      <c r="AR15" s="73">
        <v>8046.8980112105</v>
      </c>
      <c r="AS15" s="73">
        <v>865.24447272011696</v>
      </c>
      <c r="AT15" s="73">
        <v>96.138295421330795</v>
      </c>
      <c r="AU15" s="73">
        <v>961.38276814144797</v>
      </c>
      <c r="AV15" s="73">
        <v>0.15373376575022499</v>
      </c>
      <c r="AW15" s="73">
        <v>314.65503791173199</v>
      </c>
      <c r="AX15" s="73">
        <v>0.77690683587140397</v>
      </c>
      <c r="AY15" s="73">
        <v>831.35487962251295</v>
      </c>
      <c r="AZ15" s="73">
        <v>0.70627890132663096</v>
      </c>
      <c r="BA15" s="73">
        <v>20.941174426384901</v>
      </c>
      <c r="BB15" s="73">
        <v>394.103676152052</v>
      </c>
      <c r="BC15" s="73">
        <v>0.63565096865578696</v>
      </c>
      <c r="BD15" s="73">
        <v>0</v>
      </c>
      <c r="BE15" s="73">
        <v>68.300705297155403</v>
      </c>
      <c r="BF15" s="73">
        <v>7076.8790520727498</v>
      </c>
      <c r="BG15" s="73">
        <v>7062.9909436736698</v>
      </c>
      <c r="BH15" s="73">
        <v>13.8881083990806</v>
      </c>
      <c r="BI15" s="73">
        <v>0.79809534549182304</v>
      </c>
      <c r="BJ15" s="73">
        <v>0</v>
      </c>
      <c r="BK15" s="73">
        <v>173.03836016909401</v>
      </c>
      <c r="BL15" s="73">
        <v>6.6390243674663898</v>
      </c>
      <c r="BM15" s="73">
        <v>2611.1135128997898</v>
      </c>
      <c r="BN15" s="73">
        <v>10.5941838527973</v>
      </c>
      <c r="BO15" s="73">
        <v>13.419300706140399</v>
      </c>
      <c r="BP15" s="73">
        <v>3730.5652899904599</v>
      </c>
      <c r="BQ15" s="73">
        <v>102.00994403965601</v>
      </c>
      <c r="BR15" s="73">
        <v>2.40134781240871</v>
      </c>
      <c r="BS15" s="73">
        <v>28.957435948566101</v>
      </c>
      <c r="BT15" s="73">
        <v>0</v>
      </c>
      <c r="BU15" s="73">
        <v>178.680757594537</v>
      </c>
      <c r="BV15" s="73">
        <v>6.8105109932414596</v>
      </c>
      <c r="BW15" s="73">
        <v>0</v>
      </c>
      <c r="BX15" s="73">
        <v>0</v>
      </c>
      <c r="BY15" s="73">
        <v>133.04096598807601</v>
      </c>
      <c r="BZ15" s="73">
        <v>0</v>
      </c>
      <c r="CA15" s="73">
        <v>0</v>
      </c>
      <c r="CB15" s="73">
        <v>7336.5325178436497</v>
      </c>
      <c r="CC15" s="73">
        <v>47.143037556912297</v>
      </c>
      <c r="CD15" s="90"/>
      <c r="CE15" s="66">
        <f t="shared" si="0"/>
        <v>5.8282658298434613E-3</v>
      </c>
      <c r="CF15" s="66">
        <f t="shared" si="1"/>
        <v>9.355509871440619E-3</v>
      </c>
      <c r="CG15" s="66">
        <f t="shared" si="2"/>
        <v>5.4906864528075968E-3</v>
      </c>
      <c r="CH15" s="66">
        <f t="shared" si="3"/>
        <v>7.0303497384640954E-3</v>
      </c>
      <c r="CI15" s="66">
        <f t="shared" si="4"/>
        <v>7.045354219582761E-3</v>
      </c>
      <c r="CJ15" s="66">
        <f t="shared" si="5"/>
        <v>4.5887408286694057E-3</v>
      </c>
      <c r="CK15" s="66">
        <f t="shared" si="6"/>
        <v>5.3083752508169919E-3</v>
      </c>
      <c r="CL15" s="66">
        <f t="shared" si="7"/>
        <v>9.9449751756260241E-3</v>
      </c>
      <c r="CM15" s="66">
        <f t="shared" si="8"/>
        <v>3.7405111492351019E-3</v>
      </c>
      <c r="CN15" s="66">
        <f t="shared" si="9"/>
        <v>7.796885559726679E-3</v>
      </c>
      <c r="CO15" s="66">
        <f t="shared" si="10"/>
        <v>1.2291035980147795E-2</v>
      </c>
      <c r="CP15" s="66">
        <f t="shared" si="11"/>
        <v>6.5727388325057551E-3</v>
      </c>
      <c r="CQ15" s="66">
        <f t="shared" si="12"/>
        <v>8.3792152425906739E-3</v>
      </c>
    </row>
    <row r="16" spans="1:95" x14ac:dyDescent="0.25">
      <c r="A16" s="73" t="s">
        <v>179</v>
      </c>
      <c r="B16" s="73">
        <v>24325.907884</v>
      </c>
      <c r="C16" s="73">
        <v>175.56997182999999</v>
      </c>
      <c r="D16" s="73">
        <v>443.47345288999998</v>
      </c>
      <c r="E16" s="73">
        <v>3361.6911659000002</v>
      </c>
      <c r="F16" s="73">
        <v>3353.8921989999999</v>
      </c>
      <c r="G16" s="73">
        <v>89.388723150000004</v>
      </c>
      <c r="H16" s="73">
        <v>3534.8693816999998</v>
      </c>
      <c r="I16" s="73">
        <v>95.695574721</v>
      </c>
      <c r="J16" s="73">
        <v>173.48920691999999</v>
      </c>
      <c r="K16" s="73">
        <v>200.03288628000001</v>
      </c>
      <c r="L16" s="73">
        <v>8.6869628017</v>
      </c>
      <c r="M16" s="73">
        <v>20.294658952999999</v>
      </c>
      <c r="N16" s="73">
        <v>29.949503734</v>
      </c>
      <c r="O16" s="73"/>
      <c r="P16" s="73" t="s">
        <v>179</v>
      </c>
      <c r="Q16" s="73">
        <v>0</v>
      </c>
      <c r="R16" s="73">
        <v>222.29974265150199</v>
      </c>
      <c r="S16" s="73">
        <v>8.7909233642722295</v>
      </c>
      <c r="T16" s="73">
        <v>96.592784318011496</v>
      </c>
      <c r="U16" s="73">
        <v>96.592784318011496</v>
      </c>
      <c r="V16" s="73">
        <v>621.87870918581598</v>
      </c>
      <c r="W16" s="73">
        <v>0</v>
      </c>
      <c r="X16" s="73">
        <v>174.030114275713</v>
      </c>
      <c r="Y16" s="73">
        <v>20.4226700828332</v>
      </c>
      <c r="Z16" s="73">
        <v>1222.7504847913699</v>
      </c>
      <c r="AA16" s="73">
        <v>24447.788228994101</v>
      </c>
      <c r="AB16" s="73">
        <v>332.40850569722102</v>
      </c>
      <c r="AC16" s="73">
        <v>127.027038850691</v>
      </c>
      <c r="AD16" s="73">
        <v>208.34730213311499</v>
      </c>
      <c r="AE16" s="73">
        <v>0</v>
      </c>
      <c r="AF16" s="73">
        <v>0</v>
      </c>
      <c r="AG16" s="73">
        <v>201.51092999991101</v>
      </c>
      <c r="AH16" s="73">
        <v>201.51092999991101</v>
      </c>
      <c r="AI16" s="73">
        <v>0</v>
      </c>
      <c r="AJ16" s="73">
        <v>80.693933235063398</v>
      </c>
      <c r="AK16" s="73">
        <v>12.169889468358701</v>
      </c>
      <c r="AL16" s="73">
        <v>940.91909864533102</v>
      </c>
      <c r="AM16" s="73">
        <v>67.135425037457594</v>
      </c>
      <c r="AN16" s="73">
        <v>0</v>
      </c>
      <c r="AO16" s="73">
        <v>30.168588677636698</v>
      </c>
      <c r="AP16" s="73">
        <v>177.07694363189401</v>
      </c>
      <c r="AQ16" s="73">
        <v>0</v>
      </c>
      <c r="AR16" s="73">
        <v>3899.5815052056601</v>
      </c>
      <c r="AS16" s="73">
        <v>400.999904761653</v>
      </c>
      <c r="AT16" s="73">
        <v>44.555538985102203</v>
      </c>
      <c r="AU16" s="73">
        <v>445.55544374675497</v>
      </c>
      <c r="AV16" s="73">
        <v>7.55933591830244E-2</v>
      </c>
      <c r="AW16" s="73">
        <v>154.720950557322</v>
      </c>
      <c r="AX16" s="73">
        <v>0.37108481765020301</v>
      </c>
      <c r="AY16" s="73">
        <v>408.79050181348799</v>
      </c>
      <c r="AZ16" s="73">
        <v>0.33734990966561401</v>
      </c>
      <c r="BA16" s="73">
        <v>10.002423451666401</v>
      </c>
      <c r="BB16" s="73">
        <v>188.241196834162</v>
      </c>
      <c r="BC16" s="73">
        <v>0.30361482729542399</v>
      </c>
      <c r="BD16" s="73">
        <v>0</v>
      </c>
      <c r="BE16" s="73">
        <v>32.623414476650197</v>
      </c>
      <c r="BF16" s="73">
        <v>3381.3900963664701</v>
      </c>
      <c r="BG16" s="73">
        <v>3373.5948850015102</v>
      </c>
      <c r="BH16" s="73">
        <v>7.7952113649586297</v>
      </c>
      <c r="BI16" s="73">
        <v>0.38120544067637802</v>
      </c>
      <c r="BJ16" s="73">
        <v>0</v>
      </c>
      <c r="BK16" s="73">
        <v>82.6507239846337</v>
      </c>
      <c r="BL16" s="73">
        <v>3.1710878402971798</v>
      </c>
      <c r="BM16" s="73">
        <v>1247.1825098849699</v>
      </c>
      <c r="BN16" s="73">
        <v>5.0602485407055804</v>
      </c>
      <c r="BO16" s="73">
        <v>6.4096475367207297</v>
      </c>
      <c r="BP16" s="73">
        <v>1781.88204015718</v>
      </c>
      <c r="BQ16" s="73">
        <v>50.159936875203201</v>
      </c>
      <c r="BR16" s="73">
        <v>1.1469898108985399</v>
      </c>
      <c r="BS16" s="73">
        <v>13.8313474883292</v>
      </c>
      <c r="BT16" s="73">
        <v>0</v>
      </c>
      <c r="BU16" s="73">
        <v>89.7133311648671</v>
      </c>
      <c r="BV16" s="73">
        <v>3.3488360843998901</v>
      </c>
      <c r="BW16" s="73">
        <v>0</v>
      </c>
      <c r="BX16" s="73">
        <v>0</v>
      </c>
      <c r="BY16" s="73">
        <v>65.418391489505396</v>
      </c>
      <c r="BZ16" s="73">
        <v>0</v>
      </c>
      <c r="CA16" s="73">
        <v>0</v>
      </c>
      <c r="CB16" s="73">
        <v>3550.2963873961698</v>
      </c>
      <c r="CC16" s="73">
        <v>23.180989675874802</v>
      </c>
      <c r="CD16" s="90"/>
      <c r="CE16" s="66">
        <f t="shared" si="0"/>
        <v>5.0103102246089474E-3</v>
      </c>
      <c r="CF16" s="66">
        <f t="shared" si="1"/>
        <v>8.5833117485100939E-3</v>
      </c>
      <c r="CG16" s="66">
        <f t="shared" si="2"/>
        <v>4.6947361633198365E-3</v>
      </c>
      <c r="CH16" s="66">
        <f t="shared" si="3"/>
        <v>5.8598275374876678E-3</v>
      </c>
      <c r="CI16" s="66">
        <f t="shared" si="4"/>
        <v>5.8745734306501788E-3</v>
      </c>
      <c r="CJ16" s="66">
        <f t="shared" si="5"/>
        <v>3.631420199641766E-3</v>
      </c>
      <c r="CK16" s="66">
        <f t="shared" si="6"/>
        <v>4.364236420173126E-3</v>
      </c>
      <c r="CL16" s="66">
        <f t="shared" si="7"/>
        <v>9.3756644403600355E-3</v>
      </c>
      <c r="CM16" s="66">
        <f t="shared" si="8"/>
        <v>3.1178155996899699E-3</v>
      </c>
      <c r="CN16" s="66">
        <f t="shared" si="9"/>
        <v>7.3890036153459217E-3</v>
      </c>
      <c r="CO16" s="66">
        <f t="shared" si="10"/>
        <v>1.1967423476463478E-2</v>
      </c>
      <c r="CP16" s="66">
        <f t="shared" si="11"/>
        <v>6.3076265597593641E-3</v>
      </c>
      <c r="CQ16" s="66">
        <f t="shared" si="12"/>
        <v>7.3151443704218468E-3</v>
      </c>
    </row>
    <row r="17" spans="1:95" x14ac:dyDescent="0.25">
      <c r="A17" s="73" t="s">
        <v>180</v>
      </c>
      <c r="B17" s="73">
        <v>18575.633425</v>
      </c>
      <c r="C17" s="73">
        <v>153.27383856</v>
      </c>
      <c r="D17" s="73">
        <v>317.55472986000001</v>
      </c>
      <c r="E17" s="73">
        <v>2472.6213349999998</v>
      </c>
      <c r="F17" s="73">
        <v>2470.8857791999999</v>
      </c>
      <c r="G17" s="73">
        <v>62.168186513999999</v>
      </c>
      <c r="H17" s="73">
        <v>2483.4194782999998</v>
      </c>
      <c r="I17" s="73">
        <v>86.792942789999998</v>
      </c>
      <c r="J17" s="73">
        <v>124.22892892</v>
      </c>
      <c r="K17" s="73">
        <v>177.99315899999999</v>
      </c>
      <c r="L17" s="73">
        <v>8.3845337561999997</v>
      </c>
      <c r="M17" s="73">
        <v>18.083098008</v>
      </c>
      <c r="N17" s="73">
        <v>23.852057285000001</v>
      </c>
      <c r="O17" s="73"/>
      <c r="P17" s="73" t="s">
        <v>180</v>
      </c>
      <c r="Q17" s="73">
        <v>0</v>
      </c>
      <c r="R17" s="73">
        <v>152.07266657602699</v>
      </c>
      <c r="S17" s="73">
        <v>8.5047575466471805</v>
      </c>
      <c r="T17" s="73">
        <v>87.834642710576105</v>
      </c>
      <c r="U17" s="73">
        <v>87.834642710576105</v>
      </c>
      <c r="V17" s="73">
        <v>425.42008622621</v>
      </c>
      <c r="W17" s="73">
        <v>0</v>
      </c>
      <c r="X17" s="73">
        <v>124.878951072319</v>
      </c>
      <c r="Y17" s="73">
        <v>18.233760861221</v>
      </c>
      <c r="Z17" s="73">
        <v>836.46949153942501</v>
      </c>
      <c r="AA17" s="73">
        <v>18719.140223173799</v>
      </c>
      <c r="AB17" s="73">
        <v>227.39688079257201</v>
      </c>
      <c r="AC17" s="73">
        <v>86.8977531945701</v>
      </c>
      <c r="AD17" s="73">
        <v>142.527951974259</v>
      </c>
      <c r="AE17" s="73">
        <v>0</v>
      </c>
      <c r="AF17" s="73">
        <v>0</v>
      </c>
      <c r="AG17" s="73">
        <v>179.72261789197799</v>
      </c>
      <c r="AH17" s="73">
        <v>179.72261789197799</v>
      </c>
      <c r="AI17" s="73">
        <v>0</v>
      </c>
      <c r="AJ17" s="73">
        <v>55.201790261279598</v>
      </c>
      <c r="AK17" s="73">
        <v>8.32528061469168</v>
      </c>
      <c r="AL17" s="73">
        <v>643.67187634351501</v>
      </c>
      <c r="AM17" s="73">
        <v>45.926573355480897</v>
      </c>
      <c r="AN17" s="73">
        <v>0</v>
      </c>
      <c r="AO17" s="73">
        <v>24.109157422274201</v>
      </c>
      <c r="AP17" s="73">
        <v>155.025337364374</v>
      </c>
      <c r="AQ17" s="73">
        <v>0</v>
      </c>
      <c r="AR17" s="73">
        <v>2740.5820405760601</v>
      </c>
      <c r="AS17" s="73">
        <v>288.04365634837399</v>
      </c>
      <c r="AT17" s="73">
        <v>32.0048617261087</v>
      </c>
      <c r="AU17" s="73">
        <v>320.04851807448301</v>
      </c>
      <c r="AV17" s="73">
        <v>5.17125623516769E-2</v>
      </c>
      <c r="AW17" s="73">
        <v>105.842790030892</v>
      </c>
      <c r="AX17" s="73">
        <v>0.27431909082491401</v>
      </c>
      <c r="AY17" s="73">
        <v>279.64885170395598</v>
      </c>
      <c r="AZ17" s="73">
        <v>0.24938091987852501</v>
      </c>
      <c r="BA17" s="73">
        <v>7.3941475911749004</v>
      </c>
      <c r="BB17" s="73">
        <v>139.15457619118399</v>
      </c>
      <c r="BC17" s="73">
        <v>0.22444285742158401</v>
      </c>
      <c r="BD17" s="73">
        <v>0</v>
      </c>
      <c r="BE17" s="73">
        <v>24.116387224987101</v>
      </c>
      <c r="BF17" s="73">
        <v>2495.6157206000698</v>
      </c>
      <c r="BG17" s="73">
        <v>2493.8807878776802</v>
      </c>
      <c r="BH17" s="73">
        <v>1.7349327223884801</v>
      </c>
      <c r="BI17" s="73">
        <v>0.28180057606772602</v>
      </c>
      <c r="BJ17" s="73">
        <v>0</v>
      </c>
      <c r="BK17" s="73">
        <v>61.098327018193601</v>
      </c>
      <c r="BL17" s="73">
        <v>2.34418177714578</v>
      </c>
      <c r="BM17" s="73">
        <v>921.96148665376904</v>
      </c>
      <c r="BN17" s="73">
        <v>3.7407136729553399</v>
      </c>
      <c r="BO17" s="73">
        <v>4.7382381420548096</v>
      </c>
      <c r="BP17" s="73">
        <v>1317.2302708157599</v>
      </c>
      <c r="BQ17" s="73">
        <v>34.313827810680202</v>
      </c>
      <c r="BR17" s="73">
        <v>0.84789492584202697</v>
      </c>
      <c r="BS17" s="73">
        <v>10.224620420421401</v>
      </c>
      <c r="BT17" s="73">
        <v>0</v>
      </c>
      <c r="BU17" s="73">
        <v>62.552219419853699</v>
      </c>
      <c r="BV17" s="73">
        <v>2.2909005638287998</v>
      </c>
      <c r="BW17" s="73">
        <v>0</v>
      </c>
      <c r="BX17" s="73">
        <v>0</v>
      </c>
      <c r="BY17" s="73">
        <v>44.7519618664424</v>
      </c>
      <c r="BZ17" s="73">
        <v>0</v>
      </c>
      <c r="CA17" s="73">
        <v>0</v>
      </c>
      <c r="CB17" s="73">
        <v>2501.6423991137399</v>
      </c>
      <c r="CC17" s="73">
        <v>15.857850939493501</v>
      </c>
      <c r="CD17" s="90"/>
      <c r="CE17" s="66">
        <f t="shared" si="0"/>
        <v>7.7255399528212499E-3</v>
      </c>
      <c r="CF17" s="66">
        <f t="shared" si="1"/>
        <v>1.1427252170554595E-2</v>
      </c>
      <c r="CG17" s="66">
        <f t="shared" si="2"/>
        <v>7.8530973718528383E-3</v>
      </c>
      <c r="CH17" s="66">
        <f t="shared" si="3"/>
        <v>9.2995984765576814E-3</v>
      </c>
      <c r="CI17" s="66">
        <f t="shared" si="4"/>
        <v>9.3063827034228167E-3</v>
      </c>
      <c r="CJ17" s="66">
        <f t="shared" si="5"/>
        <v>6.1773219935765435E-3</v>
      </c>
      <c r="CK17" s="66">
        <f t="shared" si="6"/>
        <v>7.3378343743258365E-3</v>
      </c>
      <c r="CL17" s="66">
        <f t="shared" si="7"/>
        <v>1.2002126982795755E-2</v>
      </c>
      <c r="CM17" s="66">
        <f t="shared" si="8"/>
        <v>5.2324539700216903E-3</v>
      </c>
      <c r="CN17" s="66">
        <f t="shared" si="9"/>
        <v>9.7164346185799107E-3</v>
      </c>
      <c r="CO17" s="66">
        <f t="shared" si="10"/>
        <v>1.4338756804250504E-2</v>
      </c>
      <c r="CP17" s="66">
        <f t="shared" si="11"/>
        <v>8.3316947767659386E-3</v>
      </c>
      <c r="CQ17" s="66">
        <f t="shared" si="12"/>
        <v>1.077895018455639E-2</v>
      </c>
    </row>
    <row r="18" spans="1:95" x14ac:dyDescent="0.25">
      <c r="A18" s="73" t="s">
        <v>181</v>
      </c>
      <c r="B18" s="73">
        <v>57453.016568999999</v>
      </c>
      <c r="C18" s="73">
        <v>446.18458586000003</v>
      </c>
      <c r="D18" s="73">
        <v>927.06539359999999</v>
      </c>
      <c r="E18" s="73">
        <v>7444.5820703999998</v>
      </c>
      <c r="F18" s="73">
        <v>7442.7945946999998</v>
      </c>
      <c r="G18" s="73">
        <v>183.63227868000001</v>
      </c>
      <c r="H18" s="73">
        <v>8606.3059644999994</v>
      </c>
      <c r="I18" s="73">
        <v>235.54758274</v>
      </c>
      <c r="J18" s="73">
        <v>414.17018876999998</v>
      </c>
      <c r="K18" s="73">
        <v>507.20769098</v>
      </c>
      <c r="L18" s="73">
        <v>23.277726663999999</v>
      </c>
      <c r="M18" s="73">
        <v>62.910520351999999</v>
      </c>
      <c r="N18" s="73">
        <v>67.831155620999994</v>
      </c>
      <c r="O18" s="73"/>
      <c r="P18" s="73" t="s">
        <v>181</v>
      </c>
      <c r="Q18" s="73">
        <v>0</v>
      </c>
      <c r="R18" s="73">
        <v>540.23210022149306</v>
      </c>
      <c r="S18" s="73">
        <v>23.4971732138678</v>
      </c>
      <c r="T18" s="73">
        <v>237.44636629762201</v>
      </c>
      <c r="U18" s="73">
        <v>237.44636629762201</v>
      </c>
      <c r="V18" s="73">
        <v>1511.2875900677</v>
      </c>
      <c r="W18" s="73">
        <v>0</v>
      </c>
      <c r="X18" s="73">
        <v>415.305117165507</v>
      </c>
      <c r="Y18" s="73">
        <v>63.177016241703399</v>
      </c>
      <c r="Z18" s="73">
        <v>2971.5246628096302</v>
      </c>
      <c r="AA18" s="73">
        <v>57710.151267359899</v>
      </c>
      <c r="AB18" s="73">
        <v>807.81844774160402</v>
      </c>
      <c r="AC18" s="73">
        <v>308.70073253012401</v>
      </c>
      <c r="AD18" s="73">
        <v>506.32505917778099</v>
      </c>
      <c r="AE18" s="73">
        <v>0</v>
      </c>
      <c r="AF18" s="73">
        <v>0</v>
      </c>
      <c r="AG18" s="73">
        <v>510.334306445474</v>
      </c>
      <c r="AH18" s="73">
        <v>510.334306445474</v>
      </c>
      <c r="AI18" s="73">
        <v>0</v>
      </c>
      <c r="AJ18" s="73">
        <v>196.10219295153701</v>
      </c>
      <c r="AK18" s="73">
        <v>29.575226978027601</v>
      </c>
      <c r="AL18" s="73">
        <v>2286.6183611956699</v>
      </c>
      <c r="AM18" s="73">
        <v>163.15226501091999</v>
      </c>
      <c r="AN18" s="73">
        <v>0</v>
      </c>
      <c r="AO18" s="73">
        <v>68.297374396033803</v>
      </c>
      <c r="AP18" s="73">
        <v>449.36414760804001</v>
      </c>
      <c r="AQ18" s="73">
        <v>0</v>
      </c>
      <c r="AR18" s="73">
        <v>9487.4994915039297</v>
      </c>
      <c r="AS18" s="73">
        <v>838.38599114822205</v>
      </c>
      <c r="AT18" s="73">
        <v>93.1539968129984</v>
      </c>
      <c r="AU18" s="73">
        <v>931.53998796122005</v>
      </c>
      <c r="AV18" s="73">
        <v>0.18370674198060899</v>
      </c>
      <c r="AW18" s="73">
        <v>376.00225448647097</v>
      </c>
      <c r="AX18" s="73">
        <v>0.82326830051202304</v>
      </c>
      <c r="AY18" s="73">
        <v>993.44153397493301</v>
      </c>
      <c r="AZ18" s="73">
        <v>0.74842571658481905</v>
      </c>
      <c r="BA18" s="73">
        <v>22.190824174892601</v>
      </c>
      <c r="BB18" s="73">
        <v>417.62159407397598</v>
      </c>
      <c r="BC18" s="73">
        <v>0.67358331233430901</v>
      </c>
      <c r="BD18" s="73">
        <v>0</v>
      </c>
      <c r="BE18" s="73">
        <v>72.376524048567703</v>
      </c>
      <c r="BF18" s="73">
        <v>7486.2582132524203</v>
      </c>
      <c r="BG18" s="73">
        <v>7484.4714755237301</v>
      </c>
      <c r="BH18" s="73">
        <v>1.78673772868378</v>
      </c>
      <c r="BI18" s="73">
        <v>0.845721192039109</v>
      </c>
      <c r="BJ18" s="73">
        <v>0</v>
      </c>
      <c r="BK18" s="73">
        <v>183.364303062771</v>
      </c>
      <c r="BL18" s="73">
        <v>7.0352030984859697</v>
      </c>
      <c r="BM18" s="73">
        <v>2766.9303170246399</v>
      </c>
      <c r="BN18" s="73">
        <v>11.2263874183325</v>
      </c>
      <c r="BO18" s="73">
        <v>14.2200895810667</v>
      </c>
      <c r="BP18" s="73">
        <v>3953.1851308167502</v>
      </c>
      <c r="BQ18" s="73">
        <v>121.89850363065101</v>
      </c>
      <c r="BR18" s="73">
        <v>2.5446476958944402</v>
      </c>
      <c r="BS18" s="73">
        <v>30.6854560068784</v>
      </c>
      <c r="BT18" s="73">
        <v>0</v>
      </c>
      <c r="BU18" s="73">
        <v>184.32135539454401</v>
      </c>
      <c r="BV18" s="73">
        <v>8.1383317186098996</v>
      </c>
      <c r="BW18" s="73">
        <v>0</v>
      </c>
      <c r="BX18" s="73">
        <v>0</v>
      </c>
      <c r="BY18" s="73">
        <v>158.97956173976101</v>
      </c>
      <c r="BZ18" s="73">
        <v>0</v>
      </c>
      <c r="CA18" s="73">
        <v>0</v>
      </c>
      <c r="CB18" s="73">
        <v>8638.6078926569608</v>
      </c>
      <c r="CC18" s="73">
        <v>56.334369824579802</v>
      </c>
      <c r="CD18" s="90"/>
      <c r="CE18" s="66">
        <f t="shared" si="0"/>
        <v>4.4755647956462941E-3</v>
      </c>
      <c r="CF18" s="66">
        <f t="shared" si="1"/>
        <v>7.1261129335329449E-3</v>
      </c>
      <c r="CG18" s="66">
        <f t="shared" si="2"/>
        <v>4.8266221478122668E-3</v>
      </c>
      <c r="CH18" s="66">
        <f t="shared" si="3"/>
        <v>5.5981843518290685E-3</v>
      </c>
      <c r="CI18" s="66">
        <f t="shared" si="4"/>
        <v>5.5996279748749579E-3</v>
      </c>
      <c r="CJ18" s="66">
        <f t="shared" si="5"/>
        <v>3.7524814237304919E-3</v>
      </c>
      <c r="CK18" s="66">
        <f t="shared" si="6"/>
        <v>3.753286054458559E-3</v>
      </c>
      <c r="CL18" s="66">
        <f t="shared" si="7"/>
        <v>8.0611464381611115E-3</v>
      </c>
      <c r="CM18" s="66">
        <f t="shared" si="8"/>
        <v>2.7402464645693621E-3</v>
      </c>
      <c r="CN18" s="66">
        <f t="shared" si="9"/>
        <v>6.1643691944673036E-3</v>
      </c>
      <c r="CO18" s="66">
        <f t="shared" si="10"/>
        <v>9.4273187856950026E-3</v>
      </c>
      <c r="CP18" s="66">
        <f t="shared" si="11"/>
        <v>4.2361100848044017E-3</v>
      </c>
      <c r="CQ18" s="66">
        <f t="shared" si="12"/>
        <v>6.8732247116466859E-3</v>
      </c>
    </row>
    <row r="19" spans="1:95" x14ac:dyDescent="0.25">
      <c r="A19" s="73" t="s">
        <v>182</v>
      </c>
      <c r="B19" s="73">
        <v>10437.228433</v>
      </c>
      <c r="C19" s="73">
        <v>86.340038672000006</v>
      </c>
      <c r="D19" s="73">
        <v>182.10671586000001</v>
      </c>
      <c r="E19" s="73">
        <v>1390.2283625</v>
      </c>
      <c r="F19" s="73">
        <v>1387.4636688999999</v>
      </c>
      <c r="G19" s="73">
        <v>28.625408213</v>
      </c>
      <c r="H19" s="73">
        <v>1561.6043959000001</v>
      </c>
      <c r="I19" s="73">
        <v>47.454904915999997</v>
      </c>
      <c r="J19" s="73">
        <v>71.441012107000006</v>
      </c>
      <c r="K19" s="73">
        <v>98.441676220000005</v>
      </c>
      <c r="L19" s="73">
        <v>4.9082952347999997</v>
      </c>
      <c r="M19" s="73">
        <v>11.811154434000001</v>
      </c>
      <c r="N19" s="73">
        <v>12.340972409000001</v>
      </c>
      <c r="O19" s="73"/>
      <c r="P19" s="73" t="s">
        <v>182</v>
      </c>
      <c r="Q19" s="73">
        <v>0</v>
      </c>
      <c r="R19" s="73">
        <v>97.716457299886599</v>
      </c>
      <c r="S19" s="73">
        <v>4.9729224006539896</v>
      </c>
      <c r="T19" s="73">
        <v>48.016789019731803</v>
      </c>
      <c r="U19" s="73">
        <v>48.016789019731803</v>
      </c>
      <c r="V19" s="73">
        <v>273.35965991565598</v>
      </c>
      <c r="W19" s="73">
        <v>0</v>
      </c>
      <c r="X19" s="73">
        <v>71.798540502888301</v>
      </c>
      <c r="Y19" s="73">
        <v>11.893220296959401</v>
      </c>
      <c r="Z19" s="73">
        <v>537.48528949045397</v>
      </c>
      <c r="AA19" s="73">
        <v>10515.2313351741</v>
      </c>
      <c r="AB19" s="73">
        <v>146.117061073923</v>
      </c>
      <c r="AC19" s="73">
        <v>55.837368544684601</v>
      </c>
      <c r="AD19" s="73">
        <v>91.583367827847994</v>
      </c>
      <c r="AE19" s="73">
        <v>0</v>
      </c>
      <c r="AF19" s="73">
        <v>0</v>
      </c>
      <c r="AG19" s="73">
        <v>99.380187165481303</v>
      </c>
      <c r="AH19" s="73">
        <v>99.380187165481303</v>
      </c>
      <c r="AI19" s="73">
        <v>0</v>
      </c>
      <c r="AJ19" s="73">
        <v>35.470683696295602</v>
      </c>
      <c r="AK19" s="73">
        <v>5.3495274316637902</v>
      </c>
      <c r="AL19" s="73">
        <v>413.60053652397198</v>
      </c>
      <c r="AM19" s="73">
        <v>29.510763050107698</v>
      </c>
      <c r="AN19" s="73">
        <v>0</v>
      </c>
      <c r="AO19" s="73">
        <v>12.480094268809401</v>
      </c>
      <c r="AP19" s="73">
        <v>87.2849101476545</v>
      </c>
      <c r="AQ19" s="73">
        <v>0</v>
      </c>
      <c r="AR19" s="73">
        <v>1725.0065062583701</v>
      </c>
      <c r="AS19" s="73">
        <v>165.120733206126</v>
      </c>
      <c r="AT19" s="73">
        <v>18.346747290486501</v>
      </c>
      <c r="AU19" s="73">
        <v>183.46748049661301</v>
      </c>
      <c r="AV19" s="73">
        <v>3.3228617502407999E-2</v>
      </c>
      <c r="AW19" s="73">
        <v>68.010783349057803</v>
      </c>
      <c r="AX19" s="73">
        <v>0.153982303543378</v>
      </c>
      <c r="AY19" s="73">
        <v>179.69232302356801</v>
      </c>
      <c r="AZ19" s="73">
        <v>0.13998393821546801</v>
      </c>
      <c r="BA19" s="73">
        <v>4.1505230617790199</v>
      </c>
      <c r="BB19" s="73">
        <v>78.111042407006295</v>
      </c>
      <c r="BC19" s="73">
        <v>0.12598557317415901</v>
      </c>
      <c r="BD19" s="73">
        <v>0</v>
      </c>
      <c r="BE19" s="73">
        <v>13.5371433881733</v>
      </c>
      <c r="BF19" s="73">
        <v>1402.6436747999201</v>
      </c>
      <c r="BG19" s="73">
        <v>1399.87916105201</v>
      </c>
      <c r="BH19" s="73">
        <v>2.7645137479169102</v>
      </c>
      <c r="BI19" s="73">
        <v>0.158181819298158</v>
      </c>
      <c r="BJ19" s="73">
        <v>0</v>
      </c>
      <c r="BK19" s="73">
        <v>34.2960558937813</v>
      </c>
      <c r="BL19" s="73">
        <v>1.31584872357898</v>
      </c>
      <c r="BM19" s="73">
        <v>517.52058272568399</v>
      </c>
      <c r="BN19" s="73">
        <v>2.0997585256590399</v>
      </c>
      <c r="BO19" s="73">
        <v>2.6596944775321401</v>
      </c>
      <c r="BP19" s="73">
        <v>739.39509081389099</v>
      </c>
      <c r="BQ19" s="73">
        <v>22.0488306050562</v>
      </c>
      <c r="BR19" s="73">
        <v>0.47594524722079801</v>
      </c>
      <c r="BS19" s="73">
        <v>5.7393421534747597</v>
      </c>
      <c r="BT19" s="73">
        <v>0</v>
      </c>
      <c r="BU19" s="73">
        <v>28.834929134851201</v>
      </c>
      <c r="BV19" s="73">
        <v>1.4720517031503899</v>
      </c>
      <c r="BW19" s="73">
        <v>0</v>
      </c>
      <c r="BX19" s="73">
        <v>0</v>
      </c>
      <c r="BY19" s="73">
        <v>28.756005589510199</v>
      </c>
      <c r="BZ19" s="73">
        <v>0</v>
      </c>
      <c r="CA19" s="73">
        <v>0</v>
      </c>
      <c r="CB19" s="73">
        <v>1571.4846003846999</v>
      </c>
      <c r="CC19" s="73">
        <v>10.1896821536748</v>
      </c>
      <c r="CD19" s="90"/>
      <c r="CE19" s="66">
        <f t="shared" si="0"/>
        <v>7.4735263939872121E-3</v>
      </c>
      <c r="CF19" s="66">
        <f t="shared" si="1"/>
        <v>1.094360727870412E-2</v>
      </c>
      <c r="CG19" s="66">
        <f t="shared" si="2"/>
        <v>7.4723473551580981E-3</v>
      </c>
      <c r="CH19" s="66">
        <f t="shared" si="3"/>
        <v>8.9304121788984572E-3</v>
      </c>
      <c r="CI19" s="66">
        <f t="shared" si="4"/>
        <v>8.9483367603082863E-3</v>
      </c>
      <c r="CJ19" s="66">
        <f t="shared" si="5"/>
        <v>7.3194038070013906E-3</v>
      </c>
      <c r="CK19" s="66">
        <f t="shared" si="6"/>
        <v>6.3269573975587631E-3</v>
      </c>
      <c r="CL19" s="66">
        <f t="shared" si="7"/>
        <v>1.1840379929670037E-2</v>
      </c>
      <c r="CM19" s="66">
        <f t="shared" si="8"/>
        <v>5.0045259066712347E-3</v>
      </c>
      <c r="CN19" s="66">
        <f t="shared" si="9"/>
        <v>9.5336749791205214E-3</v>
      </c>
      <c r="CO19" s="66">
        <f t="shared" si="10"/>
        <v>1.3166927163586412E-2</v>
      </c>
      <c r="CP19" s="66">
        <f t="shared" si="11"/>
        <v>6.9481661100935519E-3</v>
      </c>
      <c r="CQ19" s="66">
        <f t="shared" si="12"/>
        <v>1.1273168369450484E-2</v>
      </c>
    </row>
    <row r="20" spans="1:95" x14ac:dyDescent="0.25">
      <c r="A20" s="73" t="s">
        <v>183</v>
      </c>
      <c r="B20" s="73">
        <v>51597.817313</v>
      </c>
      <c r="C20" s="73">
        <v>348.41589907999997</v>
      </c>
      <c r="D20" s="73">
        <v>873.90275953000003</v>
      </c>
      <c r="E20" s="73">
        <v>6937.7868265999996</v>
      </c>
      <c r="F20" s="73">
        <v>6937.7868265999996</v>
      </c>
      <c r="G20" s="73">
        <v>219.68621927999999</v>
      </c>
      <c r="H20" s="73">
        <v>7532.2955121000005</v>
      </c>
      <c r="I20" s="73">
        <v>177.96488773999999</v>
      </c>
      <c r="J20" s="73">
        <v>388.74622485999998</v>
      </c>
      <c r="K20" s="73">
        <v>389.24643665000002</v>
      </c>
      <c r="L20" s="73">
        <v>14.899345619</v>
      </c>
      <c r="M20" s="73">
        <v>41.299038684999999</v>
      </c>
      <c r="N20" s="73">
        <v>67.226132589000002</v>
      </c>
      <c r="O20" s="73"/>
      <c r="P20" s="73" t="s">
        <v>183</v>
      </c>
      <c r="Q20" s="73">
        <v>0</v>
      </c>
      <c r="R20" s="73">
        <v>475.57282878604201</v>
      </c>
      <c r="S20" s="73">
        <v>14.9996021475589</v>
      </c>
      <c r="T20" s="73">
        <v>178.82304479683501</v>
      </c>
      <c r="U20" s="73">
        <v>178.82304479683501</v>
      </c>
      <c r="V20" s="73">
        <v>1330.40483345128</v>
      </c>
      <c r="W20" s="73">
        <v>0</v>
      </c>
      <c r="X20" s="73">
        <v>389.230119111698</v>
      </c>
      <c r="Y20" s="73">
        <v>41.416884397585797</v>
      </c>
      <c r="Z20" s="73">
        <v>2615.8701264010701</v>
      </c>
      <c r="AA20" s="73">
        <v>51711.683190969801</v>
      </c>
      <c r="AB20" s="73">
        <v>711.13246900547199</v>
      </c>
      <c r="AC20" s="73">
        <v>271.75318488150498</v>
      </c>
      <c r="AD20" s="73">
        <v>445.724235457031</v>
      </c>
      <c r="AE20" s="73">
        <v>0</v>
      </c>
      <c r="AF20" s="73">
        <v>0</v>
      </c>
      <c r="AG20" s="73">
        <v>390.63417027997099</v>
      </c>
      <c r="AH20" s="73">
        <v>390.63417027997099</v>
      </c>
      <c r="AI20" s="73">
        <v>0</v>
      </c>
      <c r="AJ20" s="73">
        <v>172.631237534185</v>
      </c>
      <c r="AK20" s="73">
        <v>26.035448902747198</v>
      </c>
      <c r="AL20" s="73">
        <v>2012.9387670569399</v>
      </c>
      <c r="AM20" s="73">
        <v>143.62500935145499</v>
      </c>
      <c r="AN20" s="73">
        <v>0</v>
      </c>
      <c r="AO20" s="73">
        <v>67.428893625490005</v>
      </c>
      <c r="AP20" s="73">
        <v>349.85096185452801</v>
      </c>
      <c r="AQ20" s="73">
        <v>0</v>
      </c>
      <c r="AR20" s="73">
        <v>8293.9143817413205</v>
      </c>
      <c r="AS20" s="73">
        <v>788.23162355197701</v>
      </c>
      <c r="AT20" s="73">
        <v>87.581316394120194</v>
      </c>
      <c r="AU20" s="73">
        <v>875.812939946097</v>
      </c>
      <c r="AV20" s="73">
        <v>0.16171940053516001</v>
      </c>
      <c r="AW20" s="73">
        <v>330.99961164608101</v>
      </c>
      <c r="AX20" s="73">
        <v>0.76521516890160202</v>
      </c>
      <c r="AY20" s="73">
        <v>874.53873823475897</v>
      </c>
      <c r="AZ20" s="73">
        <v>0.69564994339633002</v>
      </c>
      <c r="BA20" s="73">
        <v>20.626023302854399</v>
      </c>
      <c r="BB20" s="73">
        <v>388.17275594283399</v>
      </c>
      <c r="BC20" s="73">
        <v>0.62608521514354798</v>
      </c>
      <c r="BD20" s="73">
        <v>0</v>
      </c>
      <c r="BE20" s="73">
        <v>67.272866052679404</v>
      </c>
      <c r="BF20" s="73">
        <v>6956.70012125619</v>
      </c>
      <c r="BG20" s="73">
        <v>6956.70012125619</v>
      </c>
      <c r="BH20" s="73">
        <v>0</v>
      </c>
      <c r="BI20" s="73">
        <v>0.78608469496298905</v>
      </c>
      <c r="BJ20" s="73">
        <v>0</v>
      </c>
      <c r="BK20" s="73">
        <v>170.43421529235999</v>
      </c>
      <c r="BL20" s="73">
        <v>6.5391110115356801</v>
      </c>
      <c r="BM20" s="73">
        <v>2571.8184088140702</v>
      </c>
      <c r="BN20" s="73">
        <v>10.434751607445</v>
      </c>
      <c r="BO20" s="73">
        <v>13.217351609649601</v>
      </c>
      <c r="BP20" s="73">
        <v>3674.4247316699398</v>
      </c>
      <c r="BQ20" s="73">
        <v>107.308733024783</v>
      </c>
      <c r="BR20" s="73">
        <v>2.3652103540071701</v>
      </c>
      <c r="BS20" s="73">
        <v>28.5216605763984</v>
      </c>
      <c r="BT20" s="73">
        <v>0</v>
      </c>
      <c r="BU20" s="73">
        <v>219.980966351956</v>
      </c>
      <c r="BV20" s="73">
        <v>7.1642769060121898</v>
      </c>
      <c r="BW20" s="73">
        <v>0</v>
      </c>
      <c r="BX20" s="73">
        <v>0</v>
      </c>
      <c r="BY20" s="73">
        <v>139.95172315092401</v>
      </c>
      <c r="BZ20" s="73">
        <v>0</v>
      </c>
      <c r="CA20" s="73">
        <v>0</v>
      </c>
      <c r="CB20" s="73">
        <v>7546.7888335896196</v>
      </c>
      <c r="CC20" s="73">
        <v>49.591864606514001</v>
      </c>
      <c r="CD20" s="90"/>
      <c r="CE20" s="66">
        <f t="shared" si="0"/>
        <v>2.2067964092177461E-3</v>
      </c>
      <c r="CF20" s="66">
        <f t="shared" si="1"/>
        <v>4.1188211511511115E-3</v>
      </c>
      <c r="CG20" s="66">
        <f t="shared" si="2"/>
        <v>2.1858043074773053E-3</v>
      </c>
      <c r="CH20" s="66">
        <f t="shared" si="3"/>
        <v>2.7261279611064688E-3</v>
      </c>
      <c r="CI20" s="66">
        <f t="shared" si="4"/>
        <v>2.7261279611064688E-3</v>
      </c>
      <c r="CJ20" s="66">
        <f t="shared" si="5"/>
        <v>1.3416730140015825E-3</v>
      </c>
      <c r="CK20" s="66">
        <f t="shared" si="6"/>
        <v>1.9241573125134053E-3</v>
      </c>
      <c r="CL20" s="66">
        <f t="shared" si="7"/>
        <v>4.8220582595413248E-3</v>
      </c>
      <c r="CM20" s="66">
        <f t="shared" si="8"/>
        <v>1.2447561436057268E-3</v>
      </c>
      <c r="CN20" s="66">
        <f t="shared" si="9"/>
        <v>3.5651800486969643E-3</v>
      </c>
      <c r="CO20" s="66">
        <f t="shared" si="10"/>
        <v>6.7289215998218169E-3</v>
      </c>
      <c r="CP20" s="66">
        <f t="shared" si="11"/>
        <v>2.853473502970411E-3</v>
      </c>
      <c r="CQ20" s="66">
        <f t="shared" si="12"/>
        <v>3.0161044326262481E-3</v>
      </c>
    </row>
    <row r="21" spans="1:95" x14ac:dyDescent="0.25">
      <c r="A21" s="73" t="s">
        <v>184</v>
      </c>
      <c r="B21" s="73">
        <v>38797.350480000001</v>
      </c>
      <c r="C21" s="73">
        <v>324.09553965999999</v>
      </c>
      <c r="D21" s="73">
        <v>670.42302093000001</v>
      </c>
      <c r="E21" s="73">
        <v>5149.6636214</v>
      </c>
      <c r="F21" s="73">
        <v>5147.3642329000004</v>
      </c>
      <c r="G21" s="73">
        <v>120.43457974</v>
      </c>
      <c r="H21" s="73">
        <v>5700.8898110999999</v>
      </c>
      <c r="I21" s="73">
        <v>175.08350630000001</v>
      </c>
      <c r="J21" s="73">
        <v>266.12915615999998</v>
      </c>
      <c r="K21" s="73">
        <v>363.04575211999997</v>
      </c>
      <c r="L21" s="73">
        <v>17.917930006999999</v>
      </c>
      <c r="M21" s="73">
        <v>42.833079898999998</v>
      </c>
      <c r="N21" s="73">
        <v>51.723331375999997</v>
      </c>
      <c r="O21" s="73"/>
      <c r="P21" s="73" t="s">
        <v>184</v>
      </c>
      <c r="Q21" s="73">
        <v>0</v>
      </c>
      <c r="R21" s="73">
        <v>355.280381272939</v>
      </c>
      <c r="S21" s="73">
        <v>18.143274259131999</v>
      </c>
      <c r="T21" s="73">
        <v>177.033858585931</v>
      </c>
      <c r="U21" s="73">
        <v>177.033858585931</v>
      </c>
      <c r="V21" s="73">
        <v>993.88902319073395</v>
      </c>
      <c r="W21" s="73">
        <v>0</v>
      </c>
      <c r="X21" s="73">
        <v>267.29925969711798</v>
      </c>
      <c r="Y21" s="73">
        <v>43.1074919244369</v>
      </c>
      <c r="Z21" s="73">
        <v>1954.20533988887</v>
      </c>
      <c r="AA21" s="73">
        <v>39061.800514655399</v>
      </c>
      <c r="AB21" s="73">
        <v>531.25671948211595</v>
      </c>
      <c r="AC21" s="73">
        <v>203.015259606135</v>
      </c>
      <c r="AD21" s="73">
        <v>332.98156212732101</v>
      </c>
      <c r="AE21" s="73">
        <v>0</v>
      </c>
      <c r="AF21" s="73">
        <v>0</v>
      </c>
      <c r="AG21" s="73">
        <v>366.25956538459297</v>
      </c>
      <c r="AH21" s="73">
        <v>366.25956538459297</v>
      </c>
      <c r="AI21" s="73">
        <v>0</v>
      </c>
      <c r="AJ21" s="73">
        <v>128.96535093941901</v>
      </c>
      <c r="AK21" s="73">
        <v>19.449971265785301</v>
      </c>
      <c r="AL21" s="73">
        <v>1503.78108768012</v>
      </c>
      <c r="AM21" s="73">
        <v>107.296141610251</v>
      </c>
      <c r="AN21" s="73">
        <v>0</v>
      </c>
      <c r="AO21" s="73">
        <v>52.200853955563197</v>
      </c>
      <c r="AP21" s="73">
        <v>327.36198166303399</v>
      </c>
      <c r="AQ21" s="73">
        <v>0</v>
      </c>
      <c r="AR21" s="73">
        <v>6292.3369760646201</v>
      </c>
      <c r="AS21" s="73">
        <v>607.50657498470798</v>
      </c>
      <c r="AT21" s="73">
        <v>67.500723952458998</v>
      </c>
      <c r="AU21" s="73">
        <v>675.00729893716698</v>
      </c>
      <c r="AV21" s="73">
        <v>0.12081362854135499</v>
      </c>
      <c r="AW21" s="73">
        <v>247.275659829711</v>
      </c>
      <c r="AX21" s="73">
        <v>0.5708951507026</v>
      </c>
      <c r="AY21" s="73">
        <v>653.330877284444</v>
      </c>
      <c r="AZ21" s="73">
        <v>0.51899590181729804</v>
      </c>
      <c r="BA21" s="73">
        <v>15.388226803908401</v>
      </c>
      <c r="BB21" s="73">
        <v>289.59961367093803</v>
      </c>
      <c r="BC21" s="73">
        <v>0.46709616119106101</v>
      </c>
      <c r="BD21" s="73">
        <v>0</v>
      </c>
      <c r="BE21" s="73">
        <v>50.189487464863397</v>
      </c>
      <c r="BF21" s="73">
        <v>5192.4035909126596</v>
      </c>
      <c r="BG21" s="73">
        <v>5190.1056781582402</v>
      </c>
      <c r="BH21" s="73">
        <v>2.29791275442164</v>
      </c>
      <c r="BI21" s="73">
        <v>0.58646544889977403</v>
      </c>
      <c r="BJ21" s="73">
        <v>0</v>
      </c>
      <c r="BK21" s="73">
        <v>127.153957954806</v>
      </c>
      <c r="BL21" s="73">
        <v>4.8785607898071301</v>
      </c>
      <c r="BM21" s="73">
        <v>1918.7275414170899</v>
      </c>
      <c r="BN21" s="73">
        <v>7.7849372126984999</v>
      </c>
      <c r="BO21" s="73">
        <v>9.8609163311809507</v>
      </c>
      <c r="BP21" s="73">
        <v>2741.3355768235401</v>
      </c>
      <c r="BQ21" s="73">
        <v>80.165824066119896</v>
      </c>
      <c r="BR21" s="73">
        <v>1.7645852112859299</v>
      </c>
      <c r="BS21" s="73">
        <v>21.278821815511801</v>
      </c>
      <c r="BT21" s="73">
        <v>0</v>
      </c>
      <c r="BU21" s="73">
        <v>121.142879291903</v>
      </c>
      <c r="BV21" s="73">
        <v>5.35212525820699</v>
      </c>
      <c r="BW21" s="73">
        <v>0</v>
      </c>
      <c r="BX21" s="73">
        <v>0</v>
      </c>
      <c r="BY21" s="73">
        <v>104.55194946074801</v>
      </c>
      <c r="BZ21" s="73">
        <v>0</v>
      </c>
      <c r="CA21" s="73">
        <v>0</v>
      </c>
      <c r="CB21" s="73">
        <v>5734.11031799587</v>
      </c>
      <c r="CC21" s="73">
        <v>37.047962621208399</v>
      </c>
      <c r="CD21" s="90"/>
      <c r="CE21" s="66">
        <f t="shared" si="0"/>
        <v>6.8161879969541091E-3</v>
      </c>
      <c r="CF21" s="66">
        <f t="shared" si="1"/>
        <v>1.0078639176770956E-2</v>
      </c>
      <c r="CG21" s="66">
        <f t="shared" si="2"/>
        <v>6.8378887121264657E-3</v>
      </c>
      <c r="CH21" s="66">
        <f t="shared" si="3"/>
        <v>8.299565302682865E-3</v>
      </c>
      <c r="CI21" s="66">
        <f t="shared" si="4"/>
        <v>8.3035595159659872E-3</v>
      </c>
      <c r="CJ21" s="66">
        <f t="shared" si="5"/>
        <v>5.881197521775787E-3</v>
      </c>
      <c r="CK21" s="66">
        <f t="shared" si="6"/>
        <v>5.8272494288852351E-3</v>
      </c>
      <c r="CL21" s="66">
        <f t="shared" si="7"/>
        <v>1.1139554645365184E-2</v>
      </c>
      <c r="CM21" s="66">
        <f t="shared" si="8"/>
        <v>4.3967506379290347E-3</v>
      </c>
      <c r="CN21" s="66">
        <f t="shared" si="9"/>
        <v>8.8523643255043975E-3</v>
      </c>
      <c r="CO21" s="66">
        <f t="shared" si="10"/>
        <v>1.2576466815305403E-2</v>
      </c>
      <c r="CP21" s="66">
        <f t="shared" si="11"/>
        <v>6.4065443363858785E-3</v>
      </c>
      <c r="CQ21" s="66">
        <f t="shared" si="12"/>
        <v>9.2322471669868816E-3</v>
      </c>
    </row>
    <row r="22" spans="1:95" x14ac:dyDescent="0.25">
      <c r="A22" s="73" t="s">
        <v>313</v>
      </c>
      <c r="B22" s="73">
        <v>34134.748267000003</v>
      </c>
      <c r="C22" s="73">
        <v>268.15509993000001</v>
      </c>
      <c r="D22" s="73">
        <v>690.71764724000002</v>
      </c>
      <c r="E22" s="73">
        <v>4577.0462860999996</v>
      </c>
      <c r="F22" s="73">
        <v>4566.0406554000001</v>
      </c>
      <c r="G22" s="73">
        <v>113.20883360000001</v>
      </c>
      <c r="H22" s="73">
        <v>4848.6379838000003</v>
      </c>
      <c r="I22" s="73">
        <v>148.70779407000001</v>
      </c>
      <c r="J22" s="73">
        <v>235.29693405</v>
      </c>
      <c r="K22" s="73">
        <v>315.26471803999999</v>
      </c>
      <c r="L22" s="73">
        <v>14.259794866</v>
      </c>
      <c r="M22" s="73">
        <v>33.227749979000002</v>
      </c>
      <c r="N22" s="73">
        <v>48.880431739999999</v>
      </c>
      <c r="O22" s="73"/>
      <c r="P22" s="73" t="s">
        <v>313</v>
      </c>
      <c r="Q22" s="73">
        <v>0</v>
      </c>
      <c r="R22" s="73">
        <v>300.52025421487201</v>
      </c>
      <c r="S22" s="73">
        <v>14.429426139195</v>
      </c>
      <c r="T22" s="73">
        <v>150.17275719979199</v>
      </c>
      <c r="U22" s="73">
        <v>150.17275719979199</v>
      </c>
      <c r="V22" s="73">
        <v>840.69926066294101</v>
      </c>
      <c r="W22" s="73">
        <v>0</v>
      </c>
      <c r="X22" s="73">
        <v>236.180299372185</v>
      </c>
      <c r="Y22" s="73">
        <v>33.436221283212802</v>
      </c>
      <c r="Z22" s="73">
        <v>1652.9997563254501</v>
      </c>
      <c r="AA22" s="73">
        <v>34333.697186174802</v>
      </c>
      <c r="AB22" s="73">
        <v>449.37332587068403</v>
      </c>
      <c r="AC22" s="73">
        <v>171.72407418721701</v>
      </c>
      <c r="AD22" s="73">
        <v>281.65851392895001</v>
      </c>
      <c r="AE22" s="73">
        <v>0</v>
      </c>
      <c r="AF22" s="73">
        <v>0</v>
      </c>
      <c r="AG22" s="73">
        <v>317.677923210009</v>
      </c>
      <c r="AH22" s="73">
        <v>317.677923210009</v>
      </c>
      <c r="AI22" s="73">
        <v>0</v>
      </c>
      <c r="AJ22" s="73">
        <v>109.08773513613301</v>
      </c>
      <c r="AK22" s="73">
        <v>16.452114352211598</v>
      </c>
      <c r="AL22" s="73">
        <v>1272.0005671900699</v>
      </c>
      <c r="AM22" s="73">
        <v>90.758365040076598</v>
      </c>
      <c r="AN22" s="73">
        <v>0</v>
      </c>
      <c r="AO22" s="73">
        <v>49.236954481135001</v>
      </c>
      <c r="AP22" s="73">
        <v>270.61443768250098</v>
      </c>
      <c r="AQ22" s="73">
        <v>0</v>
      </c>
      <c r="AR22" s="73">
        <v>5345.8969257648596</v>
      </c>
      <c r="AS22" s="73">
        <v>624.69843016010998</v>
      </c>
      <c r="AT22" s="73">
        <v>69.410969339881007</v>
      </c>
      <c r="AU22" s="73">
        <v>694.10939949999101</v>
      </c>
      <c r="AV22" s="73">
        <v>0.102192407584942</v>
      </c>
      <c r="AW22" s="73">
        <v>209.16254037371601</v>
      </c>
      <c r="AX22" s="73">
        <v>0.50578432050794497</v>
      </c>
      <c r="AY22" s="73">
        <v>552.63174133709094</v>
      </c>
      <c r="AZ22" s="73">
        <v>0.45980404470973302</v>
      </c>
      <c r="BA22" s="73">
        <v>13.633193145389299</v>
      </c>
      <c r="BB22" s="73">
        <v>256.57078163549801</v>
      </c>
      <c r="BC22" s="73">
        <v>0.41382362025386199</v>
      </c>
      <c r="BD22" s="73">
        <v>0</v>
      </c>
      <c r="BE22" s="73">
        <v>44.4653494846144</v>
      </c>
      <c r="BF22" s="73">
        <v>4609.1724552701999</v>
      </c>
      <c r="BG22" s="73">
        <v>4598.17255959659</v>
      </c>
      <c r="BH22" s="73">
        <v>10.9998956736057</v>
      </c>
      <c r="BI22" s="73">
        <v>0.51957862255218001</v>
      </c>
      <c r="BJ22" s="73">
        <v>0</v>
      </c>
      <c r="BK22" s="73">
        <v>112.65200043431</v>
      </c>
      <c r="BL22" s="73">
        <v>4.3221587558215804</v>
      </c>
      <c r="BM22" s="73">
        <v>1699.89584391276</v>
      </c>
      <c r="BN22" s="73">
        <v>6.8970637426765098</v>
      </c>
      <c r="BO22" s="73">
        <v>8.7362778789331799</v>
      </c>
      <c r="BP22" s="73">
        <v>2428.6855941621602</v>
      </c>
      <c r="BQ22" s="73">
        <v>67.809716072120196</v>
      </c>
      <c r="BR22" s="73">
        <v>1.56333377315542</v>
      </c>
      <c r="BS22" s="73">
        <v>18.851972063250599</v>
      </c>
      <c r="BT22" s="73">
        <v>0</v>
      </c>
      <c r="BU22" s="73">
        <v>113.73954942553</v>
      </c>
      <c r="BV22" s="73">
        <v>4.5271912289509402</v>
      </c>
      <c r="BW22" s="73">
        <v>0</v>
      </c>
      <c r="BX22" s="73">
        <v>0</v>
      </c>
      <c r="BY22" s="73">
        <v>88.437228654128404</v>
      </c>
      <c r="BZ22" s="73">
        <v>0</v>
      </c>
      <c r="CA22" s="73">
        <v>0</v>
      </c>
      <c r="CB22" s="73">
        <v>4873.7612169513404</v>
      </c>
      <c r="CC22" s="73">
        <v>31.3376907613798</v>
      </c>
      <c r="CD22" s="90"/>
      <c r="CE22" s="66">
        <f t="shared" si="0"/>
        <v>5.8283400134851735E-3</v>
      </c>
      <c r="CF22" s="66">
        <f t="shared" si="1"/>
        <v>9.1713256736230785E-3</v>
      </c>
      <c r="CG22" s="66">
        <f t="shared" si="2"/>
        <v>4.9104757545198208E-3</v>
      </c>
      <c r="CH22" s="66">
        <f t="shared" si="3"/>
        <v>7.0189740636366228E-3</v>
      </c>
      <c r="CI22" s="66">
        <f t="shared" si="4"/>
        <v>7.0371480723872351E-3</v>
      </c>
      <c r="CJ22" s="66">
        <f t="shared" si="5"/>
        <v>4.6879365209712334E-3</v>
      </c>
      <c r="CK22" s="66">
        <f t="shared" si="6"/>
        <v>5.1815031840447816E-3</v>
      </c>
      <c r="CL22" s="66">
        <f t="shared" si="7"/>
        <v>9.8512868068125082E-3</v>
      </c>
      <c r="CM22" s="66">
        <f t="shared" si="8"/>
        <v>3.7542576819011467E-3</v>
      </c>
      <c r="CN22" s="66">
        <f t="shared" si="9"/>
        <v>7.6545361149572911E-3</v>
      </c>
      <c r="CO22" s="66">
        <f t="shared" si="10"/>
        <v>1.189577232975883E-2</v>
      </c>
      <c r="CP22" s="66">
        <f t="shared" si="11"/>
        <v>6.2740120635479193E-3</v>
      </c>
      <c r="CQ22" s="66">
        <f t="shared" si="12"/>
        <v>7.2937723429159357E-3</v>
      </c>
    </row>
    <row r="23" spans="1:95" x14ac:dyDescent="0.25">
      <c r="A23" s="73" t="s">
        <v>186</v>
      </c>
      <c r="B23" s="73">
        <v>74123.312051000001</v>
      </c>
      <c r="C23" s="73">
        <v>570.21391657000004</v>
      </c>
      <c r="D23" s="73">
        <v>1349.4889539999999</v>
      </c>
      <c r="E23" s="73">
        <v>10065.452759</v>
      </c>
      <c r="F23" s="73">
        <v>10054.677691999999</v>
      </c>
      <c r="G23" s="73">
        <v>275.17876625000002</v>
      </c>
      <c r="H23" s="73">
        <v>10331.419669999999</v>
      </c>
      <c r="I23" s="73">
        <v>313.10897389000002</v>
      </c>
      <c r="J23" s="73">
        <v>515.09914465999998</v>
      </c>
      <c r="K23" s="73">
        <v>651.43980165000005</v>
      </c>
      <c r="L23" s="73">
        <v>29.086761921000001</v>
      </c>
      <c r="M23" s="73">
        <v>65.368132322999998</v>
      </c>
      <c r="N23" s="73">
        <v>101.38634784</v>
      </c>
      <c r="O23" s="73"/>
      <c r="P23" s="73" t="s">
        <v>186</v>
      </c>
      <c r="Q23" s="73">
        <v>0</v>
      </c>
      <c r="R23" s="73">
        <v>640.83446357836397</v>
      </c>
      <c r="S23" s="73">
        <v>29.393091551703101</v>
      </c>
      <c r="T23" s="73">
        <v>315.74790121537302</v>
      </c>
      <c r="U23" s="73">
        <v>315.74790121537302</v>
      </c>
      <c r="V23" s="73">
        <v>1792.72059656747</v>
      </c>
      <c r="W23" s="73">
        <v>0</v>
      </c>
      <c r="X23" s="73">
        <v>516.67585222562695</v>
      </c>
      <c r="Y23" s="73">
        <v>65.742129537367504</v>
      </c>
      <c r="Z23" s="73">
        <v>3524.8836478061098</v>
      </c>
      <c r="AA23" s="73">
        <v>74480.682628262104</v>
      </c>
      <c r="AB23" s="73">
        <v>958.25084624439398</v>
      </c>
      <c r="AC23" s="73">
        <v>366.18714282379398</v>
      </c>
      <c r="AD23" s="73">
        <v>600.61303912014603</v>
      </c>
      <c r="AE23" s="73">
        <v>0</v>
      </c>
      <c r="AF23" s="73">
        <v>0</v>
      </c>
      <c r="AG23" s="73">
        <v>655.76910081827896</v>
      </c>
      <c r="AH23" s="73">
        <v>655.76910081827896</v>
      </c>
      <c r="AI23" s="73">
        <v>0</v>
      </c>
      <c r="AJ23" s="73">
        <v>232.62042238205299</v>
      </c>
      <c r="AK23" s="73">
        <v>35.082742139809497</v>
      </c>
      <c r="AL23" s="73">
        <v>2712.4342272223898</v>
      </c>
      <c r="AM23" s="73">
        <v>193.53461097149</v>
      </c>
      <c r="AN23" s="73">
        <v>0</v>
      </c>
      <c r="AO23" s="73">
        <v>102.02595412618901</v>
      </c>
      <c r="AP23" s="73">
        <v>574.64377052739997</v>
      </c>
      <c r="AQ23" s="73">
        <v>0</v>
      </c>
      <c r="AR23" s="73">
        <v>11383.6798117252</v>
      </c>
      <c r="AS23" s="73">
        <v>1220.0184652466601</v>
      </c>
      <c r="AT23" s="73">
        <v>135.55761772273499</v>
      </c>
      <c r="AU23" s="73">
        <v>1355.5760829694</v>
      </c>
      <c r="AV23" s="73">
        <v>0.21791677235183701</v>
      </c>
      <c r="AW23" s="73">
        <v>446.02164471776399</v>
      </c>
      <c r="AX23" s="73">
        <v>1.1123694725993001</v>
      </c>
      <c r="AY23" s="73">
        <v>1178.44073749516</v>
      </c>
      <c r="AZ23" s="73">
        <v>1.01124485248323</v>
      </c>
      <c r="BA23" s="73">
        <v>29.9834142386613</v>
      </c>
      <c r="BB23" s="73">
        <v>564.27459959104203</v>
      </c>
      <c r="BC23" s="73">
        <v>0.91012063074235106</v>
      </c>
      <c r="BD23" s="73">
        <v>0</v>
      </c>
      <c r="BE23" s="73">
        <v>97.792423615910707</v>
      </c>
      <c r="BF23" s="73">
        <v>10123.5055659808</v>
      </c>
      <c r="BG23" s="73">
        <v>10112.736633824499</v>
      </c>
      <c r="BH23" s="73">
        <v>10.7689321563017</v>
      </c>
      <c r="BI23" s="73">
        <v>1.1427065701042201</v>
      </c>
      <c r="BJ23" s="73">
        <v>0</v>
      </c>
      <c r="BK23" s="73">
        <v>247.75499650787799</v>
      </c>
      <c r="BL23" s="73">
        <v>9.5056996103330604</v>
      </c>
      <c r="BM23" s="73">
        <v>3738.57259215044</v>
      </c>
      <c r="BN23" s="73">
        <v>15.1686736543262</v>
      </c>
      <c r="BO23" s="73">
        <v>19.213651487844199</v>
      </c>
      <c r="BP23" s="73">
        <v>5341.3948720492499</v>
      </c>
      <c r="BQ23" s="73">
        <v>144.59851769718401</v>
      </c>
      <c r="BR23" s="73">
        <v>3.4382323153491199</v>
      </c>
      <c r="BS23" s="73">
        <v>41.461037077553101</v>
      </c>
      <c r="BT23" s="73">
        <v>0</v>
      </c>
      <c r="BU23" s="73">
        <v>276.12442106957201</v>
      </c>
      <c r="BV23" s="73">
        <v>9.6538571723862301</v>
      </c>
      <c r="BW23" s="73">
        <v>0</v>
      </c>
      <c r="BX23" s="73">
        <v>0</v>
      </c>
      <c r="BY23" s="73">
        <v>188.584825604786</v>
      </c>
      <c r="BZ23" s="73">
        <v>0</v>
      </c>
      <c r="CA23" s="73">
        <v>0</v>
      </c>
      <c r="CB23" s="73">
        <v>10376.822352662301</v>
      </c>
      <c r="CC23" s="73">
        <v>66.825017185156497</v>
      </c>
      <c r="CD23" s="90"/>
      <c r="CE23" s="66">
        <f t="shared" si="0"/>
        <v>4.8212980150727364E-3</v>
      </c>
      <c r="CF23" s="66">
        <f t="shared" si="1"/>
        <v>7.7687580549537756E-3</v>
      </c>
      <c r="CG23" s="66">
        <f t="shared" si="2"/>
        <v>4.5106919559121158E-3</v>
      </c>
      <c r="CH23" s="66">
        <f t="shared" si="3"/>
        <v>5.7675306189175464E-3</v>
      </c>
      <c r="CI23" s="66">
        <f t="shared" si="4"/>
        <v>5.7743215250643494E-3</v>
      </c>
      <c r="CJ23" s="66">
        <f t="shared" si="5"/>
        <v>3.4365108633158743E-3</v>
      </c>
      <c r="CK23" s="66">
        <f t="shared" si="6"/>
        <v>4.3946218537748386E-3</v>
      </c>
      <c r="CL23" s="66">
        <f t="shared" si="7"/>
        <v>8.4281433795637545E-3</v>
      </c>
      <c r="CM23" s="66">
        <f t="shared" si="8"/>
        <v>3.0609788076190812E-3</v>
      </c>
      <c r="CN23" s="66">
        <f t="shared" si="9"/>
        <v>6.645739417999081E-3</v>
      </c>
      <c r="CO23" s="66">
        <f t="shared" si="10"/>
        <v>1.0531582426916247E-2</v>
      </c>
      <c r="CP23" s="66">
        <f t="shared" si="11"/>
        <v>5.7213997260850899E-3</v>
      </c>
      <c r="CQ23" s="66">
        <f t="shared" si="12"/>
        <v>6.3086036711607748E-3</v>
      </c>
    </row>
    <row r="24" spans="1:95" x14ac:dyDescent="0.25">
      <c r="A24" s="73" t="s">
        <v>187</v>
      </c>
      <c r="B24" s="73">
        <v>229552.85251</v>
      </c>
      <c r="C24" s="73">
        <v>1683.5565730000001</v>
      </c>
      <c r="D24" s="73">
        <v>2676.6796856999999</v>
      </c>
      <c r="E24" s="73">
        <v>36731.705156000004</v>
      </c>
      <c r="F24" s="73">
        <v>36731.013315999997</v>
      </c>
      <c r="G24" s="73">
        <v>931.90915385999995</v>
      </c>
      <c r="H24" s="73">
        <v>36265.699548999997</v>
      </c>
      <c r="I24" s="73">
        <v>873.88115197000002</v>
      </c>
      <c r="J24" s="73">
        <v>1561.2613188</v>
      </c>
      <c r="K24" s="73">
        <v>1569.3350310000001</v>
      </c>
      <c r="L24" s="73">
        <v>85.375901529000004</v>
      </c>
      <c r="M24" s="73">
        <v>153.68430927</v>
      </c>
      <c r="N24" s="73">
        <v>214.28691587</v>
      </c>
      <c r="O24" s="73"/>
      <c r="P24" s="73" t="s">
        <v>187</v>
      </c>
      <c r="Q24" s="73">
        <v>0</v>
      </c>
      <c r="R24" s="73">
        <v>2350.3897147103899</v>
      </c>
      <c r="S24" s="73">
        <v>86.861348202303702</v>
      </c>
      <c r="T24" s="73">
        <v>886.78121857932103</v>
      </c>
      <c r="U24" s="73">
        <v>886.78121857932103</v>
      </c>
      <c r="V24" s="73">
        <v>6575.1654753400799</v>
      </c>
      <c r="W24" s="73">
        <v>0</v>
      </c>
      <c r="X24" s="73">
        <v>1569.3662671218599</v>
      </c>
      <c r="Y24" s="73">
        <v>155.55411069543999</v>
      </c>
      <c r="Z24" s="73">
        <v>12928.2224990205</v>
      </c>
      <c r="AA24" s="73">
        <v>231333.25668334399</v>
      </c>
      <c r="AB24" s="73">
        <v>3514.5782303657302</v>
      </c>
      <c r="AC24" s="73">
        <v>1343.06577936241</v>
      </c>
      <c r="AD24" s="73">
        <v>2202.8700853463301</v>
      </c>
      <c r="AE24" s="73">
        <v>0</v>
      </c>
      <c r="AF24" s="73">
        <v>0</v>
      </c>
      <c r="AG24" s="73">
        <v>1590.8006072436301</v>
      </c>
      <c r="AH24" s="73">
        <v>1590.8006072436301</v>
      </c>
      <c r="AI24" s="73">
        <v>0</v>
      </c>
      <c r="AJ24" s="73">
        <v>853.18250758227202</v>
      </c>
      <c r="AK24" s="73">
        <v>128.673127739096</v>
      </c>
      <c r="AL24" s="73">
        <v>9948.4016941731497</v>
      </c>
      <c r="AM24" s="73">
        <v>709.82744424417501</v>
      </c>
      <c r="AN24" s="73">
        <v>0</v>
      </c>
      <c r="AO24" s="73">
        <v>217.48009377801799</v>
      </c>
      <c r="AP24" s="73">
        <v>1705.22986075475</v>
      </c>
      <c r="AQ24" s="73">
        <v>0</v>
      </c>
      <c r="AR24" s="73">
        <v>40183.667561192</v>
      </c>
      <c r="AS24" s="73">
        <v>2437.0233249789098</v>
      </c>
      <c r="AT24" s="73">
        <v>270.78045009386102</v>
      </c>
      <c r="AU24" s="73">
        <v>2707.8037750727799</v>
      </c>
      <c r="AV24" s="73">
        <v>0.79925355273008203</v>
      </c>
      <c r="AW24" s="73">
        <v>1635.87461430499</v>
      </c>
      <c r="AX24" s="73">
        <v>4.0715253111548302</v>
      </c>
      <c r="AY24" s="73">
        <v>4322.1701288478298</v>
      </c>
      <c r="AZ24" s="73">
        <v>3.7013865816784799</v>
      </c>
      <c r="BA24" s="73">
        <v>109.746103718866</v>
      </c>
      <c r="BB24" s="73">
        <v>2065.3733626548001</v>
      </c>
      <c r="BC24" s="73">
        <v>3.3312482806704198</v>
      </c>
      <c r="BD24" s="73">
        <v>0</v>
      </c>
      <c r="BE24" s="73">
        <v>357.942539048816</v>
      </c>
      <c r="BF24" s="73">
        <v>37015.6046048059</v>
      </c>
      <c r="BG24" s="73">
        <v>37014.913128100801</v>
      </c>
      <c r="BH24" s="73">
        <v>0.69147670507947001</v>
      </c>
      <c r="BI24" s="73">
        <v>4.1825668786410697</v>
      </c>
      <c r="BJ24" s="73">
        <v>0</v>
      </c>
      <c r="BK24" s="73">
        <v>906.83965379608298</v>
      </c>
      <c r="BL24" s="73">
        <v>34.793032515969699</v>
      </c>
      <c r="BM24" s="73">
        <v>13684.0281786294</v>
      </c>
      <c r="BN24" s="73">
        <v>55.520801131081299</v>
      </c>
      <c r="BO24" s="73">
        <v>70.326326250544199</v>
      </c>
      <c r="BP24" s="73">
        <v>19550.714875797101</v>
      </c>
      <c r="BQ24" s="73">
        <v>530.34433981410496</v>
      </c>
      <c r="BR24" s="73">
        <v>12.584713089612301</v>
      </c>
      <c r="BS24" s="73">
        <v>151.756814416353</v>
      </c>
      <c r="BT24" s="73">
        <v>0</v>
      </c>
      <c r="BU24" s="73">
        <v>936.68462059668002</v>
      </c>
      <c r="BV24" s="73">
        <v>35.407498214461398</v>
      </c>
      <c r="BW24" s="73">
        <v>0</v>
      </c>
      <c r="BX24" s="73">
        <v>0</v>
      </c>
      <c r="BY24" s="73">
        <v>691.67312524977103</v>
      </c>
      <c r="BZ24" s="73">
        <v>0</v>
      </c>
      <c r="CA24" s="73">
        <v>0</v>
      </c>
      <c r="CB24" s="73">
        <v>36491.0779753854</v>
      </c>
      <c r="CC24" s="73">
        <v>245.09421414557801</v>
      </c>
      <c r="CD24" s="90"/>
      <c r="CE24" s="66">
        <f t="shared" si="0"/>
        <v>7.7559662355597856E-3</v>
      </c>
      <c r="CF24" s="66">
        <f t="shared" si="1"/>
        <v>1.2873513193637083E-2</v>
      </c>
      <c r="CG24" s="66">
        <f t="shared" si="2"/>
        <v>1.1627872225077411E-2</v>
      </c>
      <c r="CH24" s="66">
        <f t="shared" si="3"/>
        <v>7.7290027130559732E-3</v>
      </c>
      <c r="CI24" s="66">
        <f t="shared" si="4"/>
        <v>7.7291581818990521E-3</v>
      </c>
      <c r="CJ24" s="66">
        <f t="shared" si="5"/>
        <v>5.1243908452877889E-3</v>
      </c>
      <c r="CK24" s="66">
        <f t="shared" si="6"/>
        <v>6.2146443936890172E-3</v>
      </c>
      <c r="CL24" s="66">
        <f t="shared" si="7"/>
        <v>1.4761808948780108E-2</v>
      </c>
      <c r="CM24" s="66">
        <f t="shared" si="8"/>
        <v>5.1912823460517196E-3</v>
      </c>
      <c r="CN24" s="66">
        <f t="shared" si="9"/>
        <v>1.367813489128061E-2</v>
      </c>
      <c r="CO24" s="66">
        <f t="shared" si="10"/>
        <v>1.7398898830943886E-2</v>
      </c>
      <c r="CP24" s="66">
        <f t="shared" si="11"/>
        <v>1.2166508307331693E-2</v>
      </c>
      <c r="CQ24" s="66">
        <f t="shared" si="12"/>
        <v>1.4901413345998083E-2</v>
      </c>
    </row>
    <row r="25" spans="1:95" x14ac:dyDescent="0.25">
      <c r="A25" s="73" t="s">
        <v>188</v>
      </c>
      <c r="B25" s="73">
        <v>23170.500912</v>
      </c>
      <c r="C25" s="73">
        <v>187.3286603</v>
      </c>
      <c r="D25" s="73">
        <v>374.68690373999999</v>
      </c>
      <c r="E25" s="73">
        <v>2996.8107977999998</v>
      </c>
      <c r="F25" s="73">
        <v>2994.8994905</v>
      </c>
      <c r="G25" s="73">
        <v>67.891525098000002</v>
      </c>
      <c r="H25" s="73">
        <v>3425.8520520000002</v>
      </c>
      <c r="I25" s="73">
        <v>101.23627</v>
      </c>
      <c r="J25" s="73">
        <v>162.83945080999999</v>
      </c>
      <c r="K25" s="73">
        <v>214.98890878</v>
      </c>
      <c r="L25" s="73">
        <v>10.250764242000001</v>
      </c>
      <c r="M25" s="73">
        <v>26.448569294999999</v>
      </c>
      <c r="N25" s="73">
        <v>26.661362926999999</v>
      </c>
      <c r="O25" s="73"/>
      <c r="P25" s="73" t="s">
        <v>188</v>
      </c>
      <c r="Q25" s="73">
        <v>0</v>
      </c>
      <c r="R25" s="73">
        <v>213.92623152556899</v>
      </c>
      <c r="S25" s="73">
        <v>10.3599917719785</v>
      </c>
      <c r="T25" s="73">
        <v>102.183725083862</v>
      </c>
      <c r="U25" s="73">
        <v>102.183725083862</v>
      </c>
      <c r="V25" s="73">
        <v>598.45381865516902</v>
      </c>
      <c r="W25" s="73">
        <v>0</v>
      </c>
      <c r="X25" s="73">
        <v>163.42472508979299</v>
      </c>
      <c r="Y25" s="73">
        <v>26.584338717892599</v>
      </c>
      <c r="Z25" s="73">
        <v>1176.6923259226401</v>
      </c>
      <c r="AA25" s="73">
        <v>23300.4781632103</v>
      </c>
      <c r="AB25" s="73">
        <v>319.88746928897001</v>
      </c>
      <c r="AC25" s="73">
        <v>122.242186525603</v>
      </c>
      <c r="AD25" s="73">
        <v>200.49934970913199</v>
      </c>
      <c r="AE25" s="73">
        <v>0</v>
      </c>
      <c r="AF25" s="73">
        <v>0</v>
      </c>
      <c r="AG25" s="73">
        <v>216.56093899396899</v>
      </c>
      <c r="AH25" s="73">
        <v>216.56093899396899</v>
      </c>
      <c r="AI25" s="73">
        <v>0</v>
      </c>
      <c r="AJ25" s="73">
        <v>77.654370278988196</v>
      </c>
      <c r="AK25" s="73">
        <v>11.711477930813199</v>
      </c>
      <c r="AL25" s="73">
        <v>905.47696108237699</v>
      </c>
      <c r="AM25" s="73">
        <v>64.6065835260261</v>
      </c>
      <c r="AN25" s="73">
        <v>0</v>
      </c>
      <c r="AO25" s="73">
        <v>26.895562515419599</v>
      </c>
      <c r="AP25" s="73">
        <v>188.919054230504</v>
      </c>
      <c r="AQ25" s="73">
        <v>0</v>
      </c>
      <c r="AR25" s="73">
        <v>3778.38469941632</v>
      </c>
      <c r="AS25" s="73">
        <v>339.26004769787801</v>
      </c>
      <c r="AT25" s="73">
        <v>37.695560458627497</v>
      </c>
      <c r="AU25" s="73">
        <v>376.955608156506</v>
      </c>
      <c r="AV25" s="73">
        <v>7.2745928292047998E-2</v>
      </c>
      <c r="AW25" s="73">
        <v>148.89293428030601</v>
      </c>
      <c r="AX25" s="73">
        <v>0.33172482435225398</v>
      </c>
      <c r="AY25" s="73">
        <v>393.39237488719999</v>
      </c>
      <c r="AZ25" s="73">
        <v>0.30156809310118599</v>
      </c>
      <c r="BA25" s="73">
        <v>8.9414904806627007</v>
      </c>
      <c r="BB25" s="73">
        <v>168.274974047189</v>
      </c>
      <c r="BC25" s="73">
        <v>0.27141127294873602</v>
      </c>
      <c r="BD25" s="73">
        <v>0</v>
      </c>
      <c r="BE25" s="73">
        <v>29.163144737181501</v>
      </c>
      <c r="BF25" s="73">
        <v>3017.6772123085502</v>
      </c>
      <c r="BG25" s="73">
        <v>3015.7663999862998</v>
      </c>
      <c r="BH25" s="73">
        <v>1.91081232224661</v>
      </c>
      <c r="BI25" s="73">
        <v>0.340772009468851</v>
      </c>
      <c r="BJ25" s="73">
        <v>0</v>
      </c>
      <c r="BK25" s="73">
        <v>73.884180568792402</v>
      </c>
      <c r="BL25" s="73">
        <v>2.8347403183474098</v>
      </c>
      <c r="BM25" s="73">
        <v>1114.8971150096099</v>
      </c>
      <c r="BN25" s="73">
        <v>4.5235210161102701</v>
      </c>
      <c r="BO25" s="73">
        <v>5.7297928469937203</v>
      </c>
      <c r="BP25" s="73">
        <v>1592.88234366749</v>
      </c>
      <c r="BQ25" s="73">
        <v>48.2705022658023</v>
      </c>
      <c r="BR25" s="73">
        <v>1.02533128413719</v>
      </c>
      <c r="BS25" s="73">
        <v>12.364289809906399</v>
      </c>
      <c r="BT25" s="73">
        <v>0</v>
      </c>
      <c r="BU25" s="73">
        <v>68.240820271058197</v>
      </c>
      <c r="BV25" s="73">
        <v>3.2226941415168802</v>
      </c>
      <c r="BW25" s="73">
        <v>0</v>
      </c>
      <c r="BX25" s="73">
        <v>0</v>
      </c>
      <c r="BY25" s="73">
        <v>62.954223356623999</v>
      </c>
      <c r="BZ25" s="73">
        <v>0</v>
      </c>
      <c r="CA25" s="73">
        <v>0</v>
      </c>
      <c r="CB25" s="73">
        <v>3442.2477269244901</v>
      </c>
      <c r="CC25" s="73">
        <v>22.307816665956</v>
      </c>
      <c r="CD25" s="90"/>
      <c r="CE25" s="66">
        <f t="shared" si="0"/>
        <v>5.6096004011283885E-3</v>
      </c>
      <c r="CF25" s="66">
        <f t="shared" si="1"/>
        <v>8.4898590955438911E-3</v>
      </c>
      <c r="CG25" s="66">
        <f t="shared" si="2"/>
        <v>6.0549338497304251E-3</v>
      </c>
      <c r="CH25" s="66">
        <f t="shared" si="3"/>
        <v>6.9628735066854163E-3</v>
      </c>
      <c r="CI25" s="66">
        <f t="shared" si="4"/>
        <v>6.9674823988220402E-3</v>
      </c>
      <c r="CJ25" s="66">
        <f t="shared" si="5"/>
        <v>5.1449009659746883E-3</v>
      </c>
      <c r="CK25" s="66">
        <f t="shared" si="6"/>
        <v>4.7858677711777224E-3</v>
      </c>
      <c r="CL25" s="66">
        <f t="shared" si="7"/>
        <v>9.3588501814813613E-3</v>
      </c>
      <c r="CM25" s="66">
        <f t="shared" si="8"/>
        <v>3.5941798924137365E-3</v>
      </c>
      <c r="CN25" s="66">
        <f t="shared" si="9"/>
        <v>7.3121456492328089E-3</v>
      </c>
      <c r="CO25" s="66">
        <f t="shared" si="10"/>
        <v>1.0655549908265956E-2</v>
      </c>
      <c r="CP25" s="66">
        <f t="shared" si="11"/>
        <v>5.1333371335994128E-3</v>
      </c>
      <c r="CQ25" s="66">
        <f t="shared" si="12"/>
        <v>8.7842316636568222E-3</v>
      </c>
    </row>
    <row r="26" spans="1:95" x14ac:dyDescent="0.25">
      <c r="A26" s="73" t="s">
        <v>189</v>
      </c>
      <c r="B26" s="73">
        <v>107390.53274</v>
      </c>
      <c r="C26" s="73">
        <v>838.11845717999995</v>
      </c>
      <c r="D26" s="73">
        <v>1792.8851129</v>
      </c>
      <c r="E26" s="73">
        <v>13617.126122</v>
      </c>
      <c r="F26" s="73">
        <v>13614.309288</v>
      </c>
      <c r="G26" s="73">
        <v>367.82197036999997</v>
      </c>
      <c r="H26" s="73">
        <v>14126.488681000001</v>
      </c>
      <c r="I26" s="73">
        <v>471.03570936</v>
      </c>
      <c r="J26" s="73">
        <v>748.49634279999998</v>
      </c>
      <c r="K26" s="73">
        <v>1017.5676592999999</v>
      </c>
      <c r="L26" s="73">
        <v>43.387361452999997</v>
      </c>
      <c r="M26" s="73">
        <v>106.64132402</v>
      </c>
      <c r="N26" s="73">
        <v>130.99124422</v>
      </c>
      <c r="O26" s="73"/>
      <c r="P26" s="73" t="s">
        <v>189</v>
      </c>
      <c r="Q26" s="73">
        <v>0</v>
      </c>
      <c r="R26" s="73">
        <v>861.88980811543001</v>
      </c>
      <c r="S26" s="73">
        <v>43.8786933480364</v>
      </c>
      <c r="T26" s="73">
        <v>475.28464158699597</v>
      </c>
      <c r="U26" s="73">
        <v>475.28464158699597</v>
      </c>
      <c r="V26" s="73">
        <v>2411.1184845210801</v>
      </c>
      <c r="W26" s="73">
        <v>0</v>
      </c>
      <c r="X26" s="73">
        <v>751.114093129156</v>
      </c>
      <c r="Y26" s="73">
        <v>107.25128781871599</v>
      </c>
      <c r="Z26" s="73">
        <v>4740.7907127927501</v>
      </c>
      <c r="AA26" s="73">
        <v>107973.00764452601</v>
      </c>
      <c r="AB26" s="73">
        <v>1288.7988972169101</v>
      </c>
      <c r="AC26" s="73">
        <v>492.50332728180098</v>
      </c>
      <c r="AD26" s="73">
        <v>807.794267016861</v>
      </c>
      <c r="AE26" s="73">
        <v>0</v>
      </c>
      <c r="AF26" s="73">
        <v>0</v>
      </c>
      <c r="AG26" s="73">
        <v>1024.5936536353499</v>
      </c>
      <c r="AH26" s="73">
        <v>1024.5936536353499</v>
      </c>
      <c r="AI26" s="73">
        <v>0</v>
      </c>
      <c r="AJ26" s="73">
        <v>312.86267775241902</v>
      </c>
      <c r="AK26" s="73">
        <v>47.1845066625079</v>
      </c>
      <c r="AL26" s="73">
        <v>3648.0870995042601</v>
      </c>
      <c r="AM26" s="73">
        <v>260.29421779061198</v>
      </c>
      <c r="AN26" s="73">
        <v>0</v>
      </c>
      <c r="AO26" s="73">
        <v>132.03816715577099</v>
      </c>
      <c r="AP26" s="73">
        <v>845.26024370862694</v>
      </c>
      <c r="AQ26" s="73">
        <v>0</v>
      </c>
      <c r="AR26" s="73">
        <v>15554.8041291393</v>
      </c>
      <c r="AS26" s="73">
        <v>1622.7009484221001</v>
      </c>
      <c r="AT26" s="73">
        <v>180.300065374648</v>
      </c>
      <c r="AU26" s="73">
        <v>1803.0010137967499</v>
      </c>
      <c r="AV26" s="73">
        <v>0.293086976011666</v>
      </c>
      <c r="AW26" s="73">
        <v>599.87662628935902</v>
      </c>
      <c r="AX26" s="73">
        <v>1.50785669123272</v>
      </c>
      <c r="AY26" s="73">
        <v>1584.9432758451101</v>
      </c>
      <c r="AZ26" s="73">
        <v>1.37077904098339</v>
      </c>
      <c r="BA26" s="73">
        <v>40.643593661927198</v>
      </c>
      <c r="BB26" s="73">
        <v>764.89458303421804</v>
      </c>
      <c r="BC26" s="73">
        <v>1.23370124863513</v>
      </c>
      <c r="BD26" s="73">
        <v>0</v>
      </c>
      <c r="BE26" s="73">
        <v>132.561167322513</v>
      </c>
      <c r="BF26" s="73">
        <v>13710.9958558504</v>
      </c>
      <c r="BG26" s="73">
        <v>13708.180031849701</v>
      </c>
      <c r="BH26" s="73">
        <v>2.8158240007098798</v>
      </c>
      <c r="BI26" s="73">
        <v>1.5489805609213101</v>
      </c>
      <c r="BJ26" s="73">
        <v>0</v>
      </c>
      <c r="BK26" s="73">
        <v>335.84082165937099</v>
      </c>
      <c r="BL26" s="73">
        <v>12.8853205284219</v>
      </c>
      <c r="BM26" s="73">
        <v>5067.7698483808399</v>
      </c>
      <c r="BN26" s="73">
        <v>20.5616841006164</v>
      </c>
      <c r="BO26" s="73">
        <v>26.044799792518202</v>
      </c>
      <c r="BP26" s="73">
        <v>7240.4543073627201</v>
      </c>
      <c r="BQ26" s="73">
        <v>194.47770115915799</v>
      </c>
      <c r="BR26" s="73">
        <v>4.6606497411105003</v>
      </c>
      <c r="BS26" s="73">
        <v>56.201938723738998</v>
      </c>
      <c r="BT26" s="73">
        <v>0</v>
      </c>
      <c r="BU26" s="73">
        <v>369.37729434078102</v>
      </c>
      <c r="BV26" s="73">
        <v>12.983951382816601</v>
      </c>
      <c r="BW26" s="73">
        <v>0</v>
      </c>
      <c r="BX26" s="73">
        <v>0</v>
      </c>
      <c r="BY26" s="73">
        <v>253.637130681332</v>
      </c>
      <c r="BZ26" s="73">
        <v>0</v>
      </c>
      <c r="CA26" s="73">
        <v>0</v>
      </c>
      <c r="CB26" s="73">
        <v>14200.5677320577</v>
      </c>
      <c r="CC26" s="73">
        <v>89.876242598123</v>
      </c>
      <c r="CD26" s="90"/>
      <c r="CE26" s="66">
        <f t="shared" si="0"/>
        <v>5.4238943570214249E-3</v>
      </c>
      <c r="CF26" s="66">
        <f t="shared" si="1"/>
        <v>8.5212137585620271E-3</v>
      </c>
      <c r="CG26" s="66">
        <f t="shared" si="2"/>
        <v>5.6422471378478048E-3</v>
      </c>
      <c r="CH26" s="66">
        <f t="shared" si="3"/>
        <v>6.8935055025115483E-3</v>
      </c>
      <c r="CI26" s="66">
        <f t="shared" si="4"/>
        <v>6.8950059723147644E-3</v>
      </c>
      <c r="CJ26" s="66">
        <f t="shared" si="5"/>
        <v>4.2284694664011307E-3</v>
      </c>
      <c r="CK26" s="66">
        <f t="shared" si="6"/>
        <v>5.2439819073606458E-3</v>
      </c>
      <c r="CL26" s="66">
        <f t="shared" si="7"/>
        <v>9.0204036393950558E-3</v>
      </c>
      <c r="CM26" s="66">
        <f t="shared" si="8"/>
        <v>3.4973455172318635E-3</v>
      </c>
      <c r="CN26" s="66">
        <f t="shared" si="9"/>
        <v>6.9046950059156549E-3</v>
      </c>
      <c r="CO26" s="66">
        <f t="shared" si="10"/>
        <v>1.132430916705192E-2</v>
      </c>
      <c r="CP26" s="66">
        <f t="shared" si="11"/>
        <v>5.7197695576397733E-3</v>
      </c>
      <c r="CQ26" s="66">
        <f t="shared" si="12"/>
        <v>7.9923123259497009E-3</v>
      </c>
    </row>
    <row r="27" spans="1:95" x14ac:dyDescent="0.25">
      <c r="A27" s="73" t="s">
        <v>190</v>
      </c>
      <c r="B27" s="73">
        <v>10974.816814</v>
      </c>
      <c r="C27" s="73">
        <v>75.323469165000006</v>
      </c>
      <c r="D27" s="73">
        <v>198.9968787</v>
      </c>
      <c r="E27" s="73">
        <v>1574.9821866</v>
      </c>
      <c r="F27" s="73">
        <v>1571.8930181000001</v>
      </c>
      <c r="G27" s="73">
        <v>42.795541876000001</v>
      </c>
      <c r="H27" s="73">
        <v>1791.2556609000001</v>
      </c>
      <c r="I27" s="73">
        <v>37.361700499999998</v>
      </c>
      <c r="J27" s="73">
        <v>82.082007661000006</v>
      </c>
      <c r="K27" s="73">
        <v>77.463288789000003</v>
      </c>
      <c r="L27" s="73">
        <v>3.4893107879</v>
      </c>
      <c r="M27" s="73">
        <v>9.0680525789999997</v>
      </c>
      <c r="N27" s="73">
        <v>14.176785036</v>
      </c>
      <c r="O27" s="73"/>
      <c r="P27" s="73" t="s">
        <v>190</v>
      </c>
      <c r="Q27" s="73">
        <v>0</v>
      </c>
      <c r="R27" s="73">
        <v>115.47130487997801</v>
      </c>
      <c r="S27" s="73">
        <v>3.5169711734322902</v>
      </c>
      <c r="T27" s="73">
        <v>37.600126282083998</v>
      </c>
      <c r="U27" s="73">
        <v>37.600126282083998</v>
      </c>
      <c r="V27" s="73">
        <v>323.028343301608</v>
      </c>
      <c r="W27" s="73">
        <v>0</v>
      </c>
      <c r="X27" s="73">
        <v>82.215781995003695</v>
      </c>
      <c r="Y27" s="73">
        <v>9.1006854714386698</v>
      </c>
      <c r="Z27" s="73">
        <v>635.14486803936597</v>
      </c>
      <c r="AA27" s="73">
        <v>11006.302842520499</v>
      </c>
      <c r="AB27" s="73">
        <v>172.666129432606</v>
      </c>
      <c r="AC27" s="73">
        <v>65.982876177343101</v>
      </c>
      <c r="AD27" s="73">
        <v>108.22391697763</v>
      </c>
      <c r="AE27" s="73">
        <v>0</v>
      </c>
      <c r="AF27" s="73">
        <v>0</v>
      </c>
      <c r="AG27" s="73">
        <v>77.851665195341795</v>
      </c>
      <c r="AH27" s="73">
        <v>77.851665195341795</v>
      </c>
      <c r="AI27" s="73">
        <v>0</v>
      </c>
      <c r="AJ27" s="73">
        <v>41.915615190383399</v>
      </c>
      <c r="AK27" s="73">
        <v>6.32152045922947</v>
      </c>
      <c r="AL27" s="73">
        <v>488.75057446572299</v>
      </c>
      <c r="AM27" s="73">
        <v>34.872797551535697</v>
      </c>
      <c r="AN27" s="73">
        <v>0</v>
      </c>
      <c r="AO27" s="73">
        <v>14.2330800533285</v>
      </c>
      <c r="AP27" s="73">
        <v>75.720741047966996</v>
      </c>
      <c r="AQ27" s="73">
        <v>0</v>
      </c>
      <c r="AR27" s="73">
        <v>1976.56130416618</v>
      </c>
      <c r="AS27" s="73">
        <v>179.567733330908</v>
      </c>
      <c r="AT27" s="73">
        <v>19.951965623483598</v>
      </c>
      <c r="AU27" s="73">
        <v>199.519698954391</v>
      </c>
      <c r="AV27" s="73">
        <v>3.9266184990075503E-2</v>
      </c>
      <c r="AW27" s="73">
        <v>80.368161309942195</v>
      </c>
      <c r="AX27" s="73">
        <v>0.17347107880972401</v>
      </c>
      <c r="AY27" s="73">
        <v>212.34192630709401</v>
      </c>
      <c r="AZ27" s="73">
        <v>0.15770099341369101</v>
      </c>
      <c r="BA27" s="73">
        <v>4.6758340015542599</v>
      </c>
      <c r="BB27" s="73">
        <v>87.997121598130406</v>
      </c>
      <c r="BC27" s="73">
        <v>0.141930882069258</v>
      </c>
      <c r="BD27" s="73">
        <v>0</v>
      </c>
      <c r="BE27" s="73">
        <v>15.2504649971064</v>
      </c>
      <c r="BF27" s="73">
        <v>1580.14186516157</v>
      </c>
      <c r="BG27" s="73">
        <v>1577.0543656261</v>
      </c>
      <c r="BH27" s="73">
        <v>3.0874995354629902</v>
      </c>
      <c r="BI27" s="73">
        <v>0.17820203203315699</v>
      </c>
      <c r="BJ27" s="73">
        <v>0</v>
      </c>
      <c r="BK27" s="73">
        <v>38.6367352926911</v>
      </c>
      <c r="BL27" s="73">
        <v>1.4823886884152599</v>
      </c>
      <c r="BM27" s="73">
        <v>583.02042907455404</v>
      </c>
      <c r="BN27" s="73">
        <v>2.36551487513572</v>
      </c>
      <c r="BO27" s="73">
        <v>2.9963173931447198</v>
      </c>
      <c r="BP27" s="73">
        <v>832.97633106808405</v>
      </c>
      <c r="BQ27" s="73">
        <v>26.0550352898656</v>
      </c>
      <c r="BR27" s="73">
        <v>0.53618331883794301</v>
      </c>
      <c r="BS27" s="73">
        <v>6.4657403321263001</v>
      </c>
      <c r="BT27" s="73">
        <v>0</v>
      </c>
      <c r="BU27" s="73">
        <v>42.878547101197597</v>
      </c>
      <c r="BV27" s="73">
        <v>1.73951917351691</v>
      </c>
      <c r="BW27" s="73">
        <v>0</v>
      </c>
      <c r="BX27" s="73">
        <v>0</v>
      </c>
      <c r="BY27" s="73">
        <v>33.980890984881199</v>
      </c>
      <c r="BZ27" s="73">
        <v>0</v>
      </c>
      <c r="CA27" s="73">
        <v>0</v>
      </c>
      <c r="CB27" s="73">
        <v>1795.14927067797</v>
      </c>
      <c r="CC27" s="73">
        <v>12.0411226154287</v>
      </c>
      <c r="CD27" s="90"/>
      <c r="CE27" s="66">
        <f t="shared" si="0"/>
        <v>2.8689343115353371E-3</v>
      </c>
      <c r="CF27" s="66">
        <f t="shared" si="1"/>
        <v>5.274211177086722E-3</v>
      </c>
      <c r="CG27" s="66">
        <f t="shared" si="2"/>
        <v>2.6272786679191629E-3</v>
      </c>
      <c r="CH27" s="66">
        <f t="shared" si="3"/>
        <v>3.27602344043552E-3</v>
      </c>
      <c r="CI27" s="66">
        <f t="shared" si="4"/>
        <v>3.28352341200587E-3</v>
      </c>
      <c r="CJ27" s="66">
        <f t="shared" si="5"/>
        <v>1.9395764502317357E-3</v>
      </c>
      <c r="CK27" s="66">
        <f t="shared" si="6"/>
        <v>2.1736761886986056E-3</v>
      </c>
      <c r="CL27" s="66">
        <f t="shared" si="7"/>
        <v>6.381555948825203E-3</v>
      </c>
      <c r="CM27" s="66">
        <f t="shared" si="8"/>
        <v>1.6297644004539893E-3</v>
      </c>
      <c r="CN27" s="66">
        <f t="shared" si="9"/>
        <v>5.0136834158910886E-3</v>
      </c>
      <c r="CO27" s="66">
        <f t="shared" si="10"/>
        <v>7.9271773750303233E-3</v>
      </c>
      <c r="CP27" s="66">
        <f t="shared" si="11"/>
        <v>3.5986659929875195E-3</v>
      </c>
      <c r="CQ27" s="66">
        <f t="shared" si="12"/>
        <v>3.9709297408084048E-3</v>
      </c>
    </row>
    <row r="28" spans="1:95" x14ac:dyDescent="0.25">
      <c r="A28" s="73" t="s">
        <v>191</v>
      </c>
      <c r="B28" s="73">
        <v>10543.326467999999</v>
      </c>
      <c r="C28" s="73">
        <v>76.967426712999995</v>
      </c>
      <c r="D28" s="73">
        <v>204.61437554</v>
      </c>
      <c r="E28" s="73">
        <v>1453.0056348000001</v>
      </c>
      <c r="F28" s="73">
        <v>1448.3421269999999</v>
      </c>
      <c r="G28" s="73">
        <v>36.552133984000001</v>
      </c>
      <c r="H28" s="73">
        <v>1536.2963414000001</v>
      </c>
      <c r="I28" s="73">
        <v>42.509894736</v>
      </c>
      <c r="J28" s="73">
        <v>74.470531304000005</v>
      </c>
      <c r="K28" s="73">
        <v>89.490277938999995</v>
      </c>
      <c r="L28" s="73">
        <v>3.9189380215999998</v>
      </c>
      <c r="M28" s="73">
        <v>9.1356946361000002</v>
      </c>
      <c r="N28" s="73">
        <v>13.265720972</v>
      </c>
      <c r="O28" s="73"/>
      <c r="P28" s="73" t="s">
        <v>191</v>
      </c>
      <c r="Q28" s="73">
        <v>0</v>
      </c>
      <c r="R28" s="73">
        <v>96.4817852959644</v>
      </c>
      <c r="S28" s="73">
        <v>3.9718440341119599</v>
      </c>
      <c r="T28" s="73">
        <v>42.967799612881201</v>
      </c>
      <c r="U28" s="73">
        <v>42.967799612881201</v>
      </c>
      <c r="V28" s="73">
        <v>269.905596814695</v>
      </c>
      <c r="W28" s="73">
        <v>0</v>
      </c>
      <c r="X28" s="73">
        <v>74.752469460989502</v>
      </c>
      <c r="Y28" s="73">
        <v>9.2016833607441608</v>
      </c>
      <c r="Z28" s="73">
        <v>530.69388394280304</v>
      </c>
      <c r="AA28" s="73">
        <v>10606.030931305</v>
      </c>
      <c r="AB28" s="73">
        <v>144.27079581491699</v>
      </c>
      <c r="AC28" s="73">
        <v>55.131859055923201</v>
      </c>
      <c r="AD28" s="73">
        <v>90.426221312878496</v>
      </c>
      <c r="AE28" s="73">
        <v>0</v>
      </c>
      <c r="AF28" s="73">
        <v>0</v>
      </c>
      <c r="AG28" s="73">
        <v>90.248839607581104</v>
      </c>
      <c r="AH28" s="73">
        <v>90.248839607581104</v>
      </c>
      <c r="AI28" s="73">
        <v>0</v>
      </c>
      <c r="AJ28" s="73">
        <v>35.022491308129901</v>
      </c>
      <c r="AK28" s="73">
        <v>5.2819314827696404</v>
      </c>
      <c r="AL28" s="73">
        <v>408.37437055444599</v>
      </c>
      <c r="AM28" s="73">
        <v>29.137876335397898</v>
      </c>
      <c r="AN28" s="73">
        <v>0</v>
      </c>
      <c r="AO28" s="73">
        <v>13.3781248015688</v>
      </c>
      <c r="AP28" s="73">
        <v>77.737070924342902</v>
      </c>
      <c r="AQ28" s="73">
        <v>0</v>
      </c>
      <c r="AR28" s="73">
        <v>1695.82562345056</v>
      </c>
      <c r="AS28" s="73">
        <v>185.122372365063</v>
      </c>
      <c r="AT28" s="73">
        <v>20.5691612328025</v>
      </c>
      <c r="AU28" s="73">
        <v>205.691533597865</v>
      </c>
      <c r="AV28" s="73">
        <v>3.2808770509698701E-2</v>
      </c>
      <c r="AW28" s="73">
        <v>67.151403308597395</v>
      </c>
      <c r="AX28" s="73">
        <v>0.160420529043138</v>
      </c>
      <c r="AY28" s="73">
        <v>177.42183933293501</v>
      </c>
      <c r="AZ28" s="73">
        <v>0.14583686609677099</v>
      </c>
      <c r="BA28" s="73">
        <v>4.3240636737820797</v>
      </c>
      <c r="BB28" s="73">
        <v>81.376976326769096</v>
      </c>
      <c r="BC28" s="73">
        <v>0.13125321274050999</v>
      </c>
      <c r="BD28" s="73">
        <v>0</v>
      </c>
      <c r="BE28" s="73">
        <v>14.1031528925191</v>
      </c>
      <c r="BF28" s="73">
        <v>1463.0721428409399</v>
      </c>
      <c r="BG28" s="73">
        <v>1458.4103231710901</v>
      </c>
      <c r="BH28" s="73">
        <v>4.66181966984903</v>
      </c>
      <c r="BI28" s="73">
        <v>0.16479564024978299</v>
      </c>
      <c r="BJ28" s="73">
        <v>0</v>
      </c>
      <c r="BK28" s="73">
        <v>35.730030793719003</v>
      </c>
      <c r="BL28" s="73">
        <v>1.3708667888027199</v>
      </c>
      <c r="BM28" s="73">
        <v>539.15889893682095</v>
      </c>
      <c r="BN28" s="73">
        <v>2.18755257031366</v>
      </c>
      <c r="BO28" s="73">
        <v>2.77090131704117</v>
      </c>
      <c r="BP28" s="73">
        <v>770.310415251574</v>
      </c>
      <c r="BQ28" s="73">
        <v>21.770234246895299</v>
      </c>
      <c r="BR28" s="73">
        <v>0.49584554402905601</v>
      </c>
      <c r="BS28" s="73">
        <v>5.9793128275930396</v>
      </c>
      <c r="BT28" s="73">
        <v>0</v>
      </c>
      <c r="BU28" s="73">
        <v>36.719922867860397</v>
      </c>
      <c r="BV28" s="73">
        <v>1.45345091578052</v>
      </c>
      <c r="BW28" s="73">
        <v>0</v>
      </c>
      <c r="BX28" s="73">
        <v>0</v>
      </c>
      <c r="BY28" s="73">
        <v>28.392663003991899</v>
      </c>
      <c r="BZ28" s="73">
        <v>0</v>
      </c>
      <c r="CA28" s="73">
        <v>0</v>
      </c>
      <c r="CB28" s="73">
        <v>1544.22668449103</v>
      </c>
      <c r="CC28" s="73">
        <v>10.0609346527397</v>
      </c>
      <c r="CD28" s="90"/>
      <c r="CE28" s="66">
        <f t="shared" si="0"/>
        <v>5.9473130700557287E-3</v>
      </c>
      <c r="CF28" s="66">
        <f t="shared" si="1"/>
        <v>9.9996094999095543E-3</v>
      </c>
      <c r="CG28" s="66">
        <f t="shared" si="2"/>
        <v>5.2643322592670558E-3</v>
      </c>
      <c r="CH28" s="66">
        <f t="shared" si="3"/>
        <v>6.9280585015250072E-3</v>
      </c>
      <c r="CI28" s="66">
        <f t="shared" si="4"/>
        <v>6.951531674318427E-3</v>
      </c>
      <c r="CJ28" s="66">
        <f t="shared" si="5"/>
        <v>4.5903991250919205E-3</v>
      </c>
      <c r="CK28" s="66">
        <f t="shared" si="6"/>
        <v>5.1619878778095445E-3</v>
      </c>
      <c r="CL28" s="66">
        <f t="shared" si="7"/>
        <v>1.0771724553187836E-2</v>
      </c>
      <c r="CM28" s="66">
        <f t="shared" si="8"/>
        <v>3.7859023166973644E-3</v>
      </c>
      <c r="CN28" s="66">
        <f t="shared" si="9"/>
        <v>8.4764701378866394E-3</v>
      </c>
      <c r="CO28" s="66">
        <f t="shared" si="10"/>
        <v>1.3500089110967846E-2</v>
      </c>
      <c r="CP28" s="66">
        <f t="shared" si="11"/>
        <v>7.2231753876058841E-3</v>
      </c>
      <c r="CQ28" s="66">
        <f t="shared" si="12"/>
        <v>8.473254473394325E-3</v>
      </c>
    </row>
    <row r="29" spans="1:95" x14ac:dyDescent="0.25">
      <c r="A29" s="73" t="s">
        <v>192</v>
      </c>
      <c r="B29" s="73">
        <v>10041.534844</v>
      </c>
      <c r="C29" s="73">
        <v>49.320019510000002</v>
      </c>
      <c r="D29" s="73">
        <v>201.00300819</v>
      </c>
      <c r="E29" s="73">
        <v>1414.6408464000001</v>
      </c>
      <c r="F29" s="73">
        <v>1410.7619797</v>
      </c>
      <c r="G29" s="73">
        <v>24.273916287999999</v>
      </c>
      <c r="H29" s="73">
        <v>4250.1727465000004</v>
      </c>
      <c r="I29" s="73">
        <v>435.36931299000003</v>
      </c>
      <c r="J29" s="73">
        <v>132.15727046999999</v>
      </c>
      <c r="K29" s="73">
        <v>332.52409453000001</v>
      </c>
      <c r="L29" s="73">
        <v>17.956862950000001</v>
      </c>
      <c r="M29" s="73">
        <v>34.034469059999999</v>
      </c>
      <c r="N29" s="73">
        <v>61.904112902999998</v>
      </c>
      <c r="O29" s="73"/>
      <c r="P29" s="73" t="s">
        <v>192</v>
      </c>
      <c r="Q29" s="73">
        <v>0</v>
      </c>
      <c r="R29" s="73">
        <v>240.21402992122799</v>
      </c>
      <c r="S29" s="73">
        <v>18.001184451278501</v>
      </c>
      <c r="T29" s="73">
        <v>435.74229114168202</v>
      </c>
      <c r="U29" s="73">
        <v>435.74229114168202</v>
      </c>
      <c r="V29" s="73">
        <v>671.99312837065702</v>
      </c>
      <c r="W29" s="73">
        <v>0</v>
      </c>
      <c r="X29" s="73">
        <v>132.403546788017</v>
      </c>
      <c r="Y29" s="73">
        <v>34.090510818271298</v>
      </c>
      <c r="Z29" s="73">
        <v>1321.2878216322199</v>
      </c>
      <c r="AA29" s="73">
        <v>10095.7910442434</v>
      </c>
      <c r="AB29" s="73">
        <v>359.19574561689802</v>
      </c>
      <c r="AC29" s="73">
        <v>137.26364215764099</v>
      </c>
      <c r="AD29" s="73">
        <v>225.13713507110899</v>
      </c>
      <c r="AE29" s="73">
        <v>0</v>
      </c>
      <c r="AF29" s="73">
        <v>0</v>
      </c>
      <c r="AG29" s="73">
        <v>333.16639028602202</v>
      </c>
      <c r="AH29" s="73">
        <v>333.16639028602202</v>
      </c>
      <c r="AI29" s="73">
        <v>0</v>
      </c>
      <c r="AJ29" s="73">
        <v>87.196693387942005</v>
      </c>
      <c r="AK29" s="73">
        <v>13.1505919299805</v>
      </c>
      <c r="AL29" s="73">
        <v>1016.74347055393</v>
      </c>
      <c r="AM29" s="73">
        <v>72.545583616056106</v>
      </c>
      <c r="AN29" s="73">
        <v>0</v>
      </c>
      <c r="AO29" s="73">
        <v>61.998693453653203</v>
      </c>
      <c r="AP29" s="73">
        <v>49.977853915022799</v>
      </c>
      <c r="AQ29" s="73">
        <v>0</v>
      </c>
      <c r="AR29" s="73">
        <v>4634.1294987902102</v>
      </c>
      <c r="AS29" s="73">
        <v>181.75402992664101</v>
      </c>
      <c r="AT29" s="73">
        <v>20.1948944085274</v>
      </c>
      <c r="AU29" s="73">
        <v>201.94892433516799</v>
      </c>
      <c r="AV29" s="73">
        <v>8.1685199998737107E-2</v>
      </c>
      <c r="AW29" s="73">
        <v>167.189252182779</v>
      </c>
      <c r="AX29" s="73">
        <v>0.15612950590011901</v>
      </c>
      <c r="AY29" s="73">
        <v>441.73305271221398</v>
      </c>
      <c r="AZ29" s="73">
        <v>0.14193602050298401</v>
      </c>
      <c r="BA29" s="73">
        <v>4.20840323616462</v>
      </c>
      <c r="BB29" s="73">
        <v>79.200293463846904</v>
      </c>
      <c r="BC29" s="73">
        <v>0.127742408229853</v>
      </c>
      <c r="BD29" s="73">
        <v>0</v>
      </c>
      <c r="BE29" s="73">
        <v>13.7259270155481</v>
      </c>
      <c r="BF29" s="73">
        <v>1423.2801998841801</v>
      </c>
      <c r="BG29" s="73">
        <v>1419.4014130962</v>
      </c>
      <c r="BH29" s="73">
        <v>3.8787867879759901</v>
      </c>
      <c r="BI29" s="73">
        <v>0.16038767821337399</v>
      </c>
      <c r="BJ29" s="73">
        <v>0</v>
      </c>
      <c r="BK29" s="73">
        <v>34.774310065311901</v>
      </c>
      <c r="BL29" s="73">
        <v>1.3341994105943</v>
      </c>
      <c r="BM29" s="73">
        <v>524.73771936925698</v>
      </c>
      <c r="BN29" s="73">
        <v>2.1290416384750599</v>
      </c>
      <c r="BO29" s="73">
        <v>2.6967856963022898</v>
      </c>
      <c r="BP29" s="73">
        <v>749.70657893373402</v>
      </c>
      <c r="BQ29" s="73">
        <v>54.2021277155904</v>
      </c>
      <c r="BR29" s="73">
        <v>0.48258248630654099</v>
      </c>
      <c r="BS29" s="73">
        <v>5.8193761678158102</v>
      </c>
      <c r="BT29" s="73">
        <v>0</v>
      </c>
      <c r="BU29" s="73">
        <v>24.419738725662299</v>
      </c>
      <c r="BV29" s="73">
        <v>3.6187111280142799</v>
      </c>
      <c r="BW29" s="73">
        <v>0</v>
      </c>
      <c r="BX29" s="73">
        <v>0</v>
      </c>
      <c r="BY29" s="73">
        <v>70.690076639049494</v>
      </c>
      <c r="BZ29" s="73">
        <v>0</v>
      </c>
      <c r="CA29" s="73">
        <v>0</v>
      </c>
      <c r="CB29" s="73">
        <v>4256.9324633343804</v>
      </c>
      <c r="CC29" s="73">
        <v>25.049021570850599</v>
      </c>
      <c r="CD29" s="90"/>
      <c r="CE29" s="66">
        <f t="shared" si="0"/>
        <v>5.4031780087702101E-3</v>
      </c>
      <c r="CF29" s="66">
        <f t="shared" si="1"/>
        <v>1.3338080794745348E-2</v>
      </c>
      <c r="CG29" s="66">
        <f t="shared" si="2"/>
        <v>4.7059800432133264E-3</v>
      </c>
      <c r="CH29" s="66">
        <f t="shared" si="3"/>
        <v>6.1071002623496644E-3</v>
      </c>
      <c r="CI29" s="66">
        <f t="shared" si="4"/>
        <v>6.1239482779633968E-3</v>
      </c>
      <c r="CJ29" s="66">
        <f t="shared" si="5"/>
        <v>6.0073716961110447E-3</v>
      </c>
      <c r="CK29" s="66">
        <f t="shared" si="6"/>
        <v>1.5904569620015124E-3</v>
      </c>
      <c r="CL29" s="66">
        <f t="shared" si="7"/>
        <v>8.566937093486838E-4</v>
      </c>
      <c r="CM29" s="66">
        <f t="shared" si="8"/>
        <v>1.863509416781692E-3</v>
      </c>
      <c r="CN29" s="66">
        <f t="shared" si="9"/>
        <v>1.9315765882464829E-3</v>
      </c>
      <c r="CO29" s="66">
        <f t="shared" si="10"/>
        <v>2.4682207244055205E-3</v>
      </c>
      <c r="CP29" s="66">
        <f t="shared" si="11"/>
        <v>1.6466176737619026E-3</v>
      </c>
      <c r="CQ29" s="66">
        <f t="shared" si="12"/>
        <v>1.527855682245336E-3</v>
      </c>
    </row>
    <row r="30" spans="1:95" x14ac:dyDescent="0.25">
      <c r="A30" s="73" t="s">
        <v>193</v>
      </c>
      <c r="B30" s="73">
        <v>30605.657921999999</v>
      </c>
      <c r="C30" s="73">
        <v>215.19598134</v>
      </c>
      <c r="D30" s="73">
        <v>518.75402592</v>
      </c>
      <c r="E30" s="73">
        <v>4068.0132669999998</v>
      </c>
      <c r="F30" s="73">
        <v>4068.0132669999998</v>
      </c>
      <c r="G30" s="73">
        <v>124.29604827999999</v>
      </c>
      <c r="H30" s="73">
        <v>4386.0777604000004</v>
      </c>
      <c r="I30" s="73">
        <v>112.40972462000001</v>
      </c>
      <c r="J30" s="73">
        <v>226.49877672</v>
      </c>
      <c r="K30" s="73">
        <v>244.49593285</v>
      </c>
      <c r="L30" s="73">
        <v>9.7407439587999995</v>
      </c>
      <c r="M30" s="73">
        <v>26.051069130999998</v>
      </c>
      <c r="N30" s="73">
        <v>39.772184492999997</v>
      </c>
      <c r="O30" s="73"/>
      <c r="P30" s="73" t="s">
        <v>193</v>
      </c>
      <c r="Q30" s="73">
        <v>0</v>
      </c>
      <c r="R30" s="73">
        <v>275.06302589093099</v>
      </c>
      <c r="S30" s="73">
        <v>9.8143867911126392</v>
      </c>
      <c r="T30" s="73">
        <v>113.04109181210799</v>
      </c>
      <c r="U30" s="73">
        <v>113.04109181210799</v>
      </c>
      <c r="V30" s="73">
        <v>769.48303080573305</v>
      </c>
      <c r="W30" s="73">
        <v>0</v>
      </c>
      <c r="X30" s="73">
        <v>226.85982490744999</v>
      </c>
      <c r="Y30" s="73">
        <v>26.1382575756205</v>
      </c>
      <c r="Z30" s="73">
        <v>1512.97375364202</v>
      </c>
      <c r="AA30" s="73">
        <v>30689.824730788099</v>
      </c>
      <c r="AB30" s="73">
        <v>411.30675015982399</v>
      </c>
      <c r="AC30" s="73">
        <v>157.17727921745001</v>
      </c>
      <c r="AD30" s="73">
        <v>257.79917110798698</v>
      </c>
      <c r="AE30" s="73">
        <v>0</v>
      </c>
      <c r="AF30" s="73">
        <v>0</v>
      </c>
      <c r="AG30" s="73">
        <v>245.52010330034699</v>
      </c>
      <c r="AH30" s="73">
        <v>245.52010330034699</v>
      </c>
      <c r="AI30" s="73">
        <v>0</v>
      </c>
      <c r="AJ30" s="73">
        <v>99.846881224469101</v>
      </c>
      <c r="AK30" s="73">
        <v>15.058462316947001</v>
      </c>
      <c r="AL30" s="73">
        <v>1164.24844280651</v>
      </c>
      <c r="AM30" s="73">
        <v>83.070215925219202</v>
      </c>
      <c r="AN30" s="73">
        <v>0</v>
      </c>
      <c r="AO30" s="73">
        <v>39.922773959137203</v>
      </c>
      <c r="AP30" s="73">
        <v>216.252724537993</v>
      </c>
      <c r="AQ30" s="73">
        <v>0</v>
      </c>
      <c r="AR30" s="73">
        <v>4828.9567069561299</v>
      </c>
      <c r="AS30" s="73">
        <v>468.15999536368003</v>
      </c>
      <c r="AT30" s="73">
        <v>52.017817716121797</v>
      </c>
      <c r="AU30" s="73">
        <v>520.17781307980204</v>
      </c>
      <c r="AV30" s="73">
        <v>9.3535726089287105E-2</v>
      </c>
      <c r="AW30" s="73">
        <v>191.44433877560701</v>
      </c>
      <c r="AX30" s="73">
        <v>0.44899819331227803</v>
      </c>
      <c r="AY30" s="73">
        <v>505.81822076059399</v>
      </c>
      <c r="AZ30" s="73">
        <v>0.40818020668331101</v>
      </c>
      <c r="BA30" s="73">
        <v>12.1025444644697</v>
      </c>
      <c r="BB30" s="73">
        <v>227.76457911010399</v>
      </c>
      <c r="BC30" s="73">
        <v>0.36736224165963899</v>
      </c>
      <c r="BD30" s="73">
        <v>0</v>
      </c>
      <c r="BE30" s="73">
        <v>39.473081058439</v>
      </c>
      <c r="BF30" s="73">
        <v>4081.91928248042</v>
      </c>
      <c r="BG30" s="73">
        <v>4081.91928248042</v>
      </c>
      <c r="BH30" s="73">
        <v>0</v>
      </c>
      <c r="BI30" s="73">
        <v>0.46124369340322002</v>
      </c>
      <c r="BJ30" s="73">
        <v>0</v>
      </c>
      <c r="BK30" s="73">
        <v>100.00416177516099</v>
      </c>
      <c r="BL30" s="73">
        <v>3.8368950103892701</v>
      </c>
      <c r="BM30" s="73">
        <v>1509.0427573207201</v>
      </c>
      <c r="BN30" s="73">
        <v>6.1227001989671299</v>
      </c>
      <c r="BO30" s="73">
        <v>7.75542381432673</v>
      </c>
      <c r="BP30" s="73">
        <v>2156.0081547865102</v>
      </c>
      <c r="BQ30" s="73">
        <v>62.065529785576302</v>
      </c>
      <c r="BR30" s="73">
        <v>1.38781295105187</v>
      </c>
      <c r="BS30" s="73">
        <v>16.7353876552191</v>
      </c>
      <c r="BT30" s="73">
        <v>0</v>
      </c>
      <c r="BU30" s="73">
        <v>124.515479598979</v>
      </c>
      <c r="BV30" s="73">
        <v>4.14369603011954</v>
      </c>
      <c r="BW30" s="73">
        <v>0</v>
      </c>
      <c r="BX30" s="73">
        <v>0</v>
      </c>
      <c r="BY30" s="73">
        <v>80.945617445333397</v>
      </c>
      <c r="BZ30" s="73">
        <v>0</v>
      </c>
      <c r="CA30" s="73">
        <v>0</v>
      </c>
      <c r="CB30" s="73">
        <v>4396.7873766651701</v>
      </c>
      <c r="CC30" s="73">
        <v>28.683065191915599</v>
      </c>
      <c r="CD30" s="90"/>
      <c r="CE30" s="66">
        <f t="shared" si="0"/>
        <v>2.7500408258696461E-3</v>
      </c>
      <c r="CF30" s="66">
        <f t="shared" si="1"/>
        <v>4.9106084203468176E-3</v>
      </c>
      <c r="CG30" s="66">
        <f t="shared" si="2"/>
        <v>2.744628646065876E-3</v>
      </c>
      <c r="CH30" s="66">
        <f t="shared" si="3"/>
        <v>3.4183800709861691E-3</v>
      </c>
      <c r="CI30" s="66">
        <f t="shared" si="4"/>
        <v>3.4183800709861691E-3</v>
      </c>
      <c r="CJ30" s="66">
        <f t="shared" si="5"/>
        <v>1.7653925608696363E-3</v>
      </c>
      <c r="CK30" s="66">
        <f t="shared" si="6"/>
        <v>2.4417296842892612E-3</v>
      </c>
      <c r="CL30" s="66">
        <f t="shared" si="7"/>
        <v>5.616659895238762E-3</v>
      </c>
      <c r="CM30" s="66">
        <f t="shared" si="8"/>
        <v>1.5940403417556938E-3</v>
      </c>
      <c r="CN30" s="66">
        <f t="shared" si="9"/>
        <v>4.1889058783457231E-3</v>
      </c>
      <c r="CO30" s="66">
        <f t="shared" si="10"/>
        <v>7.5602882720379018E-3</v>
      </c>
      <c r="CP30" s="66">
        <f t="shared" si="11"/>
        <v>3.3468278857219686E-3</v>
      </c>
      <c r="CQ30" s="66">
        <f t="shared" si="12"/>
        <v>3.7863011060835614E-3</v>
      </c>
    </row>
    <row r="31" spans="1:95" x14ac:dyDescent="0.25">
      <c r="A31" s="73" t="s">
        <v>194</v>
      </c>
      <c r="B31" s="73">
        <v>41800.800179999998</v>
      </c>
      <c r="C31" s="73">
        <v>352.69243891000002</v>
      </c>
      <c r="D31" s="73">
        <v>848.67327077000004</v>
      </c>
      <c r="E31" s="73">
        <v>5633.9699437999998</v>
      </c>
      <c r="F31" s="73">
        <v>5622.5802848000003</v>
      </c>
      <c r="G31" s="73">
        <v>132.62925625</v>
      </c>
      <c r="H31" s="73">
        <v>5784.7894771000001</v>
      </c>
      <c r="I31" s="73">
        <v>198.85155287000001</v>
      </c>
      <c r="J31" s="73">
        <v>275.90442766000001</v>
      </c>
      <c r="K31" s="73">
        <v>410.43820219999998</v>
      </c>
      <c r="L31" s="73">
        <v>19.769524053000001</v>
      </c>
      <c r="M31" s="73">
        <v>42.490119225999997</v>
      </c>
      <c r="N31" s="73">
        <v>63.045858436000003</v>
      </c>
      <c r="O31" s="73"/>
      <c r="P31" s="73" t="s">
        <v>194</v>
      </c>
      <c r="Q31" s="73">
        <v>0</v>
      </c>
      <c r="R31" s="73">
        <v>354.40353281396</v>
      </c>
      <c r="S31" s="73">
        <v>19.964088704602101</v>
      </c>
      <c r="T31" s="73">
        <v>200.52885349294201</v>
      </c>
      <c r="U31" s="73">
        <v>200.52885349294201</v>
      </c>
      <c r="V31" s="73">
        <v>991.43593521752405</v>
      </c>
      <c r="W31" s="73">
        <v>0</v>
      </c>
      <c r="X31" s="73">
        <v>276.90082596035899</v>
      </c>
      <c r="Y31" s="73">
        <v>42.726843200635301</v>
      </c>
      <c r="Z31" s="73">
        <v>1949.3822564125401</v>
      </c>
      <c r="AA31" s="73">
        <v>42027.208384848003</v>
      </c>
      <c r="AB31" s="73">
        <v>529.94580260098098</v>
      </c>
      <c r="AC31" s="73">
        <v>202.51409484265599</v>
      </c>
      <c r="AD31" s="73">
        <v>332.159708567596</v>
      </c>
      <c r="AE31" s="73">
        <v>0</v>
      </c>
      <c r="AF31" s="73">
        <v>0</v>
      </c>
      <c r="AG31" s="73">
        <v>413.18938122889301</v>
      </c>
      <c r="AH31" s="73">
        <v>413.18938122889301</v>
      </c>
      <c r="AI31" s="73">
        <v>0</v>
      </c>
      <c r="AJ31" s="73">
        <v>128.64711975485099</v>
      </c>
      <c r="AK31" s="73">
        <v>19.4019603799976</v>
      </c>
      <c r="AL31" s="73">
        <v>1500.0702478375899</v>
      </c>
      <c r="AM31" s="73">
        <v>107.031308759391</v>
      </c>
      <c r="AN31" s="73">
        <v>0</v>
      </c>
      <c r="AO31" s="73">
        <v>63.452142827582897</v>
      </c>
      <c r="AP31" s="73">
        <v>355.50667852566102</v>
      </c>
      <c r="AQ31" s="73">
        <v>0</v>
      </c>
      <c r="AR31" s="73">
        <v>6370.2123186169702</v>
      </c>
      <c r="AS31" s="73">
        <v>767.26070522399505</v>
      </c>
      <c r="AT31" s="73">
        <v>85.251165346612297</v>
      </c>
      <c r="AU31" s="73">
        <v>852.51187057060804</v>
      </c>
      <c r="AV31" s="73">
        <v>0.120515479551644</v>
      </c>
      <c r="AW31" s="73">
        <v>246.66531574090999</v>
      </c>
      <c r="AX31" s="73">
        <v>0.62250689924395897</v>
      </c>
      <c r="AY31" s="73">
        <v>651.71838699267198</v>
      </c>
      <c r="AZ31" s="73">
        <v>0.56591572239923504</v>
      </c>
      <c r="BA31" s="73">
        <v>16.779396174477601</v>
      </c>
      <c r="BB31" s="73">
        <v>315.78095396004102</v>
      </c>
      <c r="BC31" s="73">
        <v>0.50932412410597305</v>
      </c>
      <c r="BD31" s="73">
        <v>0</v>
      </c>
      <c r="BE31" s="73">
        <v>54.726879684416602</v>
      </c>
      <c r="BF31" s="73">
        <v>5670.7005306785004</v>
      </c>
      <c r="BG31" s="73">
        <v>5659.3183517151101</v>
      </c>
      <c r="BH31" s="73">
        <v>11.3821789633867</v>
      </c>
      <c r="BI31" s="73">
        <v>0.63948477011441796</v>
      </c>
      <c r="BJ31" s="73">
        <v>0</v>
      </c>
      <c r="BK31" s="73">
        <v>138.64934283864099</v>
      </c>
      <c r="BL31" s="73">
        <v>5.3196093122993</v>
      </c>
      <c r="BM31" s="73">
        <v>2092.19048966942</v>
      </c>
      <c r="BN31" s="73">
        <v>8.4887349106986498</v>
      </c>
      <c r="BO31" s="73">
        <v>10.752395636296001</v>
      </c>
      <c r="BP31" s="73">
        <v>2989.1666615569102</v>
      </c>
      <c r="BQ31" s="73">
        <v>79.967957983772706</v>
      </c>
      <c r="BR31" s="73">
        <v>1.92411312243431</v>
      </c>
      <c r="BS31" s="73">
        <v>23.202543333610201</v>
      </c>
      <c r="BT31" s="73">
        <v>0</v>
      </c>
      <c r="BU31" s="73">
        <v>133.23225431891299</v>
      </c>
      <c r="BV31" s="73">
        <v>5.33891947696317</v>
      </c>
      <c r="BW31" s="73">
        <v>0</v>
      </c>
      <c r="BX31" s="73">
        <v>0</v>
      </c>
      <c r="BY31" s="73">
        <v>104.293916482545</v>
      </c>
      <c r="BZ31" s="73">
        <v>0</v>
      </c>
      <c r="CA31" s="73">
        <v>0</v>
      </c>
      <c r="CB31" s="73">
        <v>5813.3659517452197</v>
      </c>
      <c r="CC31" s="73">
        <v>36.956523911593102</v>
      </c>
      <c r="CD31" s="90"/>
      <c r="CE31" s="66">
        <f t="shared" si="0"/>
        <v>5.4163605450866991E-3</v>
      </c>
      <c r="CF31" s="66">
        <f t="shared" si="1"/>
        <v>7.9793023756291291E-3</v>
      </c>
      <c r="CG31" s="66">
        <f t="shared" si="2"/>
        <v>4.5230596188392249E-3</v>
      </c>
      <c r="CH31" s="66">
        <f t="shared" si="3"/>
        <v>6.5194857702287586E-3</v>
      </c>
      <c r="CI31" s="66">
        <f t="shared" si="4"/>
        <v>6.5340226469379108E-3</v>
      </c>
      <c r="CJ31" s="66">
        <f t="shared" si="5"/>
        <v>4.5464936316642855E-3</v>
      </c>
      <c r="CK31" s="66">
        <f t="shared" si="6"/>
        <v>4.939933381905094E-3</v>
      </c>
      <c r="CL31" s="66">
        <f t="shared" si="7"/>
        <v>8.4349385193815459E-3</v>
      </c>
      <c r="CM31" s="66">
        <f t="shared" si="8"/>
        <v>3.6113893090068431E-3</v>
      </c>
      <c r="CN31" s="66">
        <f t="shared" si="9"/>
        <v>6.7030286511985757E-3</v>
      </c>
      <c r="CO31" s="66">
        <f t="shared" si="10"/>
        <v>9.8416457108675345E-3</v>
      </c>
      <c r="CP31" s="66">
        <f t="shared" si="11"/>
        <v>5.5712711319117827E-3</v>
      </c>
      <c r="CQ31" s="66">
        <f t="shared" si="12"/>
        <v>6.4442677387813929E-3</v>
      </c>
    </row>
    <row r="32" spans="1:95" x14ac:dyDescent="0.25">
      <c r="A32" s="73" t="s">
        <v>195</v>
      </c>
      <c r="B32" s="73">
        <v>24788.437184999999</v>
      </c>
      <c r="C32" s="73">
        <v>208.35073661999999</v>
      </c>
      <c r="D32" s="73">
        <v>416.52607288000002</v>
      </c>
      <c r="E32" s="73">
        <v>3388.7291203999998</v>
      </c>
      <c r="F32" s="73">
        <v>3385.9079925999999</v>
      </c>
      <c r="G32" s="73">
        <v>77.041084867999999</v>
      </c>
      <c r="H32" s="73">
        <v>3673.7920577999998</v>
      </c>
      <c r="I32" s="73">
        <v>113.3078594</v>
      </c>
      <c r="J32" s="73">
        <v>167.86448277</v>
      </c>
      <c r="K32" s="73">
        <v>227.90208748000001</v>
      </c>
      <c r="L32" s="73">
        <v>11.687958139999999</v>
      </c>
      <c r="M32" s="73">
        <v>26.268823626</v>
      </c>
      <c r="N32" s="73">
        <v>31.628626936</v>
      </c>
      <c r="O32" s="73"/>
      <c r="P32" s="73" t="s">
        <v>195</v>
      </c>
      <c r="Q32" s="73">
        <v>0</v>
      </c>
      <c r="R32" s="73">
        <v>229.883043381791</v>
      </c>
      <c r="S32" s="73">
        <v>11.844762755756101</v>
      </c>
      <c r="T32" s="73">
        <v>114.669301397076</v>
      </c>
      <c r="U32" s="73">
        <v>114.669301397076</v>
      </c>
      <c r="V32" s="73">
        <v>643.09262797025394</v>
      </c>
      <c r="W32" s="73">
        <v>0</v>
      </c>
      <c r="X32" s="73">
        <v>168.714671831999</v>
      </c>
      <c r="Y32" s="73">
        <v>26.465401935616701</v>
      </c>
      <c r="Z32" s="73">
        <v>1264.4614301127301</v>
      </c>
      <c r="AA32" s="73">
        <v>24976.013354850402</v>
      </c>
      <c r="AB32" s="73">
        <v>343.74793933056202</v>
      </c>
      <c r="AC32" s="73">
        <v>131.36031154731501</v>
      </c>
      <c r="AD32" s="73">
        <v>215.45460231853201</v>
      </c>
      <c r="AE32" s="73">
        <v>0</v>
      </c>
      <c r="AF32" s="73">
        <v>0</v>
      </c>
      <c r="AG32" s="73">
        <v>230.166665534521</v>
      </c>
      <c r="AH32" s="73">
        <v>230.166665534521</v>
      </c>
      <c r="AI32" s="73">
        <v>0</v>
      </c>
      <c r="AJ32" s="73">
        <v>83.446661878560505</v>
      </c>
      <c r="AK32" s="73">
        <v>12.5850382828629</v>
      </c>
      <c r="AL32" s="73">
        <v>973.01666942329302</v>
      </c>
      <c r="AM32" s="73">
        <v>69.425608461982904</v>
      </c>
      <c r="AN32" s="73">
        <v>0</v>
      </c>
      <c r="AO32" s="73">
        <v>31.964597206792501</v>
      </c>
      <c r="AP32" s="73">
        <v>210.637166180657</v>
      </c>
      <c r="AQ32" s="73">
        <v>0</v>
      </c>
      <c r="AR32" s="73">
        <v>4058.64646260685</v>
      </c>
      <c r="AS32" s="73">
        <v>377.812256072796</v>
      </c>
      <c r="AT32" s="73">
        <v>41.979150661000702</v>
      </c>
      <c r="AU32" s="73">
        <v>419.79140673379698</v>
      </c>
      <c r="AV32" s="73">
        <v>7.8172070177366201E-2</v>
      </c>
      <c r="AW32" s="73">
        <v>159.99880329821301</v>
      </c>
      <c r="AX32" s="73">
        <v>0.37573834049284299</v>
      </c>
      <c r="AY32" s="73">
        <v>422.73554500929902</v>
      </c>
      <c r="AZ32" s="73">
        <v>0.34158031388305499</v>
      </c>
      <c r="BA32" s="73">
        <v>10.127857515611399</v>
      </c>
      <c r="BB32" s="73">
        <v>190.60184306398301</v>
      </c>
      <c r="BC32" s="73">
        <v>0.30742235919906002</v>
      </c>
      <c r="BD32" s="73">
        <v>0</v>
      </c>
      <c r="BE32" s="73">
        <v>33.032527416238104</v>
      </c>
      <c r="BF32" s="73">
        <v>3418.72125160119</v>
      </c>
      <c r="BG32" s="73">
        <v>3415.9010116413901</v>
      </c>
      <c r="BH32" s="73">
        <v>2.8202399597987098</v>
      </c>
      <c r="BI32" s="73">
        <v>0.38598578448717702</v>
      </c>
      <c r="BJ32" s="73">
        <v>0</v>
      </c>
      <c r="BK32" s="73">
        <v>83.687192375314794</v>
      </c>
      <c r="BL32" s="73">
        <v>3.21085460903784</v>
      </c>
      <c r="BM32" s="73">
        <v>1262.8228354635401</v>
      </c>
      <c r="BN32" s="73">
        <v>5.1237059303229202</v>
      </c>
      <c r="BO32" s="73">
        <v>6.4900242527158101</v>
      </c>
      <c r="BP32" s="73">
        <v>1804.2272751533501</v>
      </c>
      <c r="BQ32" s="73">
        <v>51.8710255894337</v>
      </c>
      <c r="BR32" s="73">
        <v>1.1613735300958401</v>
      </c>
      <c r="BS32" s="73">
        <v>14.004795533105099</v>
      </c>
      <c r="BT32" s="73">
        <v>0</v>
      </c>
      <c r="BU32" s="73">
        <v>77.544419976961606</v>
      </c>
      <c r="BV32" s="73">
        <v>3.4630719887044199</v>
      </c>
      <c r="BW32" s="73">
        <v>0</v>
      </c>
      <c r="BX32" s="73">
        <v>0</v>
      </c>
      <c r="BY32" s="73">
        <v>67.649976325653498</v>
      </c>
      <c r="BZ32" s="73">
        <v>0</v>
      </c>
      <c r="CA32" s="73">
        <v>0</v>
      </c>
      <c r="CB32" s="73">
        <v>3697.4845256480198</v>
      </c>
      <c r="CC32" s="73">
        <v>23.971756822627199</v>
      </c>
      <c r="CD32" s="90"/>
      <c r="CE32" s="66">
        <f t="shared" si="0"/>
        <v>7.5670833320589164E-3</v>
      </c>
      <c r="CF32" s="66">
        <f t="shared" si="1"/>
        <v>1.0973945174127758E-2</v>
      </c>
      <c r="CG32" s="66">
        <f t="shared" si="2"/>
        <v>7.8394464750294133E-3</v>
      </c>
      <c r="CH32" s="66">
        <f t="shared" si="3"/>
        <v>8.8505543333749805E-3</v>
      </c>
      <c r="CI32" s="66">
        <f t="shared" si="4"/>
        <v>8.858190803453847E-3</v>
      </c>
      <c r="CJ32" s="66">
        <f t="shared" si="5"/>
        <v>6.5333336079574636E-3</v>
      </c>
      <c r="CK32" s="66">
        <f t="shared" si="6"/>
        <v>6.449049776161773E-3</v>
      </c>
      <c r="CL32" s="66">
        <f t="shared" si="7"/>
        <v>1.2015424210511558E-2</v>
      </c>
      <c r="CM32" s="66">
        <f t="shared" si="8"/>
        <v>5.0647346476734604E-3</v>
      </c>
      <c r="CN32" s="66">
        <f t="shared" si="9"/>
        <v>9.9366270821004583E-3</v>
      </c>
      <c r="CO32" s="66">
        <f t="shared" si="10"/>
        <v>1.3415911819487522E-2</v>
      </c>
      <c r="CP32" s="66">
        <f t="shared" si="11"/>
        <v>7.483331283329119E-3</v>
      </c>
      <c r="CQ32" s="66">
        <f t="shared" si="12"/>
        <v>1.0622347643238867E-2</v>
      </c>
    </row>
    <row r="33" spans="1:95" x14ac:dyDescent="0.25">
      <c r="A33" s="73" t="s">
        <v>196</v>
      </c>
      <c r="B33" s="73">
        <v>61840.314975000001</v>
      </c>
      <c r="C33" s="73">
        <v>463.66515679999998</v>
      </c>
      <c r="D33" s="73">
        <v>1167.3142448999999</v>
      </c>
      <c r="E33" s="73">
        <v>8349.4674658999993</v>
      </c>
      <c r="F33" s="73">
        <v>8337.4622715000005</v>
      </c>
      <c r="G33" s="73">
        <v>227.53061152999999</v>
      </c>
      <c r="H33" s="73">
        <v>8878.4575808000009</v>
      </c>
      <c r="I33" s="73">
        <v>250.41446944</v>
      </c>
      <c r="J33" s="73">
        <v>439.10710563999999</v>
      </c>
      <c r="K33" s="73">
        <v>531.71162068000001</v>
      </c>
      <c r="L33" s="73">
        <v>23.165234471000002</v>
      </c>
      <c r="M33" s="73">
        <v>55.851156697</v>
      </c>
      <c r="N33" s="73">
        <v>85.707861730000005</v>
      </c>
      <c r="O33" s="73"/>
      <c r="P33" s="73" t="s">
        <v>196</v>
      </c>
      <c r="Q33" s="73">
        <v>0</v>
      </c>
      <c r="R33" s="73">
        <v>554.21012192331398</v>
      </c>
      <c r="S33" s="73">
        <v>23.399182016632501</v>
      </c>
      <c r="T33" s="73">
        <v>252.42982708835399</v>
      </c>
      <c r="U33" s="73">
        <v>252.42982708835399</v>
      </c>
      <c r="V33" s="73">
        <v>1550.39085875761</v>
      </c>
      <c r="W33" s="73">
        <v>0</v>
      </c>
      <c r="X33" s="73">
        <v>440.29852755541498</v>
      </c>
      <c r="Y33" s="73">
        <v>56.135026098926701</v>
      </c>
      <c r="Z33" s="73">
        <v>3048.41011242477</v>
      </c>
      <c r="AA33" s="73">
        <v>62112.017664655097</v>
      </c>
      <c r="AB33" s="73">
        <v>828.71979711008203</v>
      </c>
      <c r="AC33" s="73">
        <v>316.68809839979798</v>
      </c>
      <c r="AD33" s="73">
        <v>519.42564752059798</v>
      </c>
      <c r="AE33" s="73">
        <v>0</v>
      </c>
      <c r="AF33" s="73">
        <v>0</v>
      </c>
      <c r="AG33" s="73">
        <v>535.01324138943005</v>
      </c>
      <c r="AH33" s="73">
        <v>535.01324138943005</v>
      </c>
      <c r="AI33" s="73">
        <v>0</v>
      </c>
      <c r="AJ33" s="73">
        <v>201.17611672836401</v>
      </c>
      <c r="AK33" s="73">
        <v>30.340463887834201</v>
      </c>
      <c r="AL33" s="73">
        <v>2345.78262389064</v>
      </c>
      <c r="AM33" s="73">
        <v>167.373742536989</v>
      </c>
      <c r="AN33" s="73">
        <v>0</v>
      </c>
      <c r="AO33" s="73">
        <v>86.193492990677299</v>
      </c>
      <c r="AP33" s="73">
        <v>467.04435585481298</v>
      </c>
      <c r="AQ33" s="73">
        <v>0</v>
      </c>
      <c r="AR33" s="73">
        <v>9783.5776202296402</v>
      </c>
      <c r="AS33" s="73">
        <v>1054.72142228446</v>
      </c>
      <c r="AT33" s="73">
        <v>117.191326776305</v>
      </c>
      <c r="AU33" s="73">
        <v>1171.91274906076</v>
      </c>
      <c r="AV33" s="73">
        <v>0.18846001678751101</v>
      </c>
      <c r="AW33" s="73">
        <v>385.73100026056301</v>
      </c>
      <c r="AX33" s="73">
        <v>0.92195726848257897</v>
      </c>
      <c r="AY33" s="73">
        <v>1019.14590763667</v>
      </c>
      <c r="AZ33" s="73">
        <v>0.83814300999171598</v>
      </c>
      <c r="BA33" s="73">
        <v>24.850938068927402</v>
      </c>
      <c r="BB33" s="73">
        <v>467.68382424652799</v>
      </c>
      <c r="BC33" s="73">
        <v>0.75432884401340605</v>
      </c>
      <c r="BD33" s="73">
        <v>0</v>
      </c>
      <c r="BE33" s="73">
        <v>81.0526201324233</v>
      </c>
      <c r="BF33" s="73">
        <v>8393.6679217978199</v>
      </c>
      <c r="BG33" s="73">
        <v>8381.6695170017392</v>
      </c>
      <c r="BH33" s="73">
        <v>11.998404796089</v>
      </c>
      <c r="BI33" s="73">
        <v>0.94710188654836502</v>
      </c>
      <c r="BJ33" s="73">
        <v>0</v>
      </c>
      <c r="BK33" s="73">
        <v>205.34505456911401</v>
      </c>
      <c r="BL33" s="73">
        <v>7.8785441455415901</v>
      </c>
      <c r="BM33" s="73">
        <v>3098.61497707737</v>
      </c>
      <c r="BN33" s="73">
        <v>12.5721470858259</v>
      </c>
      <c r="BO33" s="73">
        <v>15.9247172120971</v>
      </c>
      <c r="BP33" s="73">
        <v>4427.0716079739695</v>
      </c>
      <c r="BQ33" s="73">
        <v>125.05253542572299</v>
      </c>
      <c r="BR33" s="73">
        <v>2.84968584679656</v>
      </c>
      <c r="BS33" s="73">
        <v>34.363869634091998</v>
      </c>
      <c r="BT33" s="73">
        <v>0</v>
      </c>
      <c r="BU33" s="73">
        <v>228.24955996236901</v>
      </c>
      <c r="BV33" s="73">
        <v>8.3489081015332491</v>
      </c>
      <c r="BW33" s="73">
        <v>0</v>
      </c>
      <c r="BX33" s="73">
        <v>0</v>
      </c>
      <c r="BY33" s="73">
        <v>163.093020777378</v>
      </c>
      <c r="BZ33" s="73">
        <v>0</v>
      </c>
      <c r="CA33" s="73">
        <v>0</v>
      </c>
      <c r="CB33" s="73">
        <v>8912.8150960870898</v>
      </c>
      <c r="CC33" s="73">
        <v>57.791973551543698</v>
      </c>
      <c r="CD33" s="90"/>
      <c r="CE33" s="66">
        <f t="shared" si="0"/>
        <v>4.3936174931343162E-3</v>
      </c>
      <c r="CF33" s="66">
        <f t="shared" si="1"/>
        <v>7.2880159426570923E-3</v>
      </c>
      <c r="CG33" s="66">
        <f t="shared" si="2"/>
        <v>3.9393883702275876E-3</v>
      </c>
      <c r="CH33" s="66">
        <f t="shared" si="3"/>
        <v>5.2938053927797605E-3</v>
      </c>
      <c r="CI33" s="66">
        <f t="shared" si="4"/>
        <v>5.3022423445144252E-3</v>
      </c>
      <c r="CJ33" s="66">
        <f t="shared" si="5"/>
        <v>3.1597877205820479E-3</v>
      </c>
      <c r="CK33" s="66">
        <f t="shared" si="6"/>
        <v>3.869761720930941E-3</v>
      </c>
      <c r="CL33" s="66">
        <f t="shared" si="7"/>
        <v>8.0480878475629337E-3</v>
      </c>
      <c r="CM33" s="66">
        <f t="shared" si="8"/>
        <v>2.7132831605594055E-3</v>
      </c>
      <c r="CN33" s="66">
        <f t="shared" si="9"/>
        <v>6.2094198829200581E-3</v>
      </c>
      <c r="CO33" s="66">
        <f t="shared" si="10"/>
        <v>1.0099079546350935E-2</v>
      </c>
      <c r="CP33" s="66">
        <f t="shared" si="11"/>
        <v>5.082605602364342E-3</v>
      </c>
      <c r="CQ33" s="66">
        <f t="shared" si="12"/>
        <v>5.6661226972053932E-3</v>
      </c>
    </row>
    <row r="34" spans="1:95" x14ac:dyDescent="0.25">
      <c r="A34" s="73" t="s">
        <v>197</v>
      </c>
      <c r="B34" s="73">
        <v>66346.727595999997</v>
      </c>
      <c r="C34" s="73">
        <v>519.67853331000003</v>
      </c>
      <c r="D34" s="73">
        <v>1115.6100001</v>
      </c>
      <c r="E34" s="73">
        <v>8611.6992332999998</v>
      </c>
      <c r="F34" s="73">
        <v>8602.8099798999992</v>
      </c>
      <c r="G34" s="73">
        <v>200.01749838000001</v>
      </c>
      <c r="H34" s="73">
        <v>9981.7961125000002</v>
      </c>
      <c r="I34" s="73">
        <v>277.46923122999999</v>
      </c>
      <c r="J34" s="73">
        <v>474.19595179999999</v>
      </c>
      <c r="K34" s="73">
        <v>597.26914147000002</v>
      </c>
      <c r="L34" s="73">
        <v>27.739118411</v>
      </c>
      <c r="M34" s="73">
        <v>74.102769808000005</v>
      </c>
      <c r="N34" s="73">
        <v>77.873040451999998</v>
      </c>
      <c r="O34" s="73"/>
      <c r="P34" s="73" t="s">
        <v>197</v>
      </c>
      <c r="Q34" s="73">
        <v>0</v>
      </c>
      <c r="R34" s="73">
        <v>626.42742244050896</v>
      </c>
      <c r="S34" s="73">
        <v>28.035005890175398</v>
      </c>
      <c r="T34" s="73">
        <v>280.02632177184</v>
      </c>
      <c r="U34" s="73">
        <v>280.02632177184</v>
      </c>
      <c r="V34" s="73">
        <v>1752.4171486962</v>
      </c>
      <c r="W34" s="73">
        <v>0</v>
      </c>
      <c r="X34" s="73">
        <v>475.69518365525698</v>
      </c>
      <c r="Y34" s="73">
        <v>74.457788606483305</v>
      </c>
      <c r="Z34" s="73">
        <v>3445.6381433813699</v>
      </c>
      <c r="AA34" s="73">
        <v>66690.304619101895</v>
      </c>
      <c r="AB34" s="73">
        <v>936.70771862517802</v>
      </c>
      <c r="AC34" s="73">
        <v>357.95471585247799</v>
      </c>
      <c r="AD34" s="73">
        <v>587.11037178812501</v>
      </c>
      <c r="AE34" s="73">
        <v>0</v>
      </c>
      <c r="AF34" s="73">
        <v>0</v>
      </c>
      <c r="AG34" s="73">
        <v>601.46514246053596</v>
      </c>
      <c r="AH34" s="73">
        <v>601.46514246053596</v>
      </c>
      <c r="AI34" s="73">
        <v>0</v>
      </c>
      <c r="AJ34" s="73">
        <v>227.390697824706</v>
      </c>
      <c r="AK34" s="73">
        <v>34.294030490996398</v>
      </c>
      <c r="AL34" s="73">
        <v>2651.4546069623402</v>
      </c>
      <c r="AM34" s="73">
        <v>189.183625434205</v>
      </c>
      <c r="AN34" s="73">
        <v>0</v>
      </c>
      <c r="AO34" s="73">
        <v>78.501156521522503</v>
      </c>
      <c r="AP34" s="73">
        <v>523.95721637130202</v>
      </c>
      <c r="AQ34" s="73">
        <v>0</v>
      </c>
      <c r="AR34" s="73">
        <v>11009.036210365</v>
      </c>
      <c r="AS34" s="73">
        <v>1009.41890219084</v>
      </c>
      <c r="AT34" s="73">
        <v>112.157639015195</v>
      </c>
      <c r="AU34" s="73">
        <v>1121.57654120603</v>
      </c>
      <c r="AV34" s="73">
        <v>0.213017659286973</v>
      </c>
      <c r="AW34" s="73">
        <v>435.994326677716</v>
      </c>
      <c r="AX34" s="73">
        <v>0.95242599260349203</v>
      </c>
      <c r="AY34" s="73">
        <v>1151.9474070911799</v>
      </c>
      <c r="AZ34" s="73">
        <v>0.86584164211268899</v>
      </c>
      <c r="BA34" s="73">
        <v>25.672201988899701</v>
      </c>
      <c r="BB34" s="73">
        <v>483.13965764094399</v>
      </c>
      <c r="BC34" s="73">
        <v>0.77925759189139998</v>
      </c>
      <c r="BD34" s="73">
        <v>0</v>
      </c>
      <c r="BE34" s="73">
        <v>83.731216032011105</v>
      </c>
      <c r="BF34" s="73">
        <v>8667.5480772489791</v>
      </c>
      <c r="BG34" s="73">
        <v>8658.6640930586309</v>
      </c>
      <c r="BH34" s="73">
        <v>8.8839841903503594</v>
      </c>
      <c r="BI34" s="73">
        <v>0.97840115312753195</v>
      </c>
      <c r="BJ34" s="73">
        <v>0</v>
      </c>
      <c r="BK34" s="73">
        <v>212.13120047730001</v>
      </c>
      <c r="BL34" s="73">
        <v>8.1389115212442906</v>
      </c>
      <c r="BM34" s="73">
        <v>3201.0168480298898</v>
      </c>
      <c r="BN34" s="73">
        <v>12.987628079939601</v>
      </c>
      <c r="BO34" s="73">
        <v>16.450993930565399</v>
      </c>
      <c r="BP34" s="73">
        <v>4573.37614251778</v>
      </c>
      <c r="BQ34" s="73">
        <v>141.347666536243</v>
      </c>
      <c r="BR34" s="73">
        <v>2.9438613582676001</v>
      </c>
      <c r="BS34" s="73">
        <v>35.499505102046399</v>
      </c>
      <c r="BT34" s="73">
        <v>0</v>
      </c>
      <c r="BU34" s="73">
        <v>200.941417392924</v>
      </c>
      <c r="BV34" s="73">
        <v>9.4368252803343093</v>
      </c>
      <c r="BW34" s="73">
        <v>0</v>
      </c>
      <c r="BX34" s="73">
        <v>0</v>
      </c>
      <c r="BY34" s="73">
        <v>184.34514180513801</v>
      </c>
      <c r="BZ34" s="73">
        <v>0</v>
      </c>
      <c r="CA34" s="73">
        <v>0</v>
      </c>
      <c r="CB34" s="73">
        <v>10024.7529379343</v>
      </c>
      <c r="CC34" s="73">
        <v>65.322664623059495</v>
      </c>
      <c r="CD34" s="90"/>
      <c r="CE34" s="66">
        <f t="shared" si="0"/>
        <v>5.1785074494406841E-3</v>
      </c>
      <c r="CF34" s="66">
        <f t="shared" si="1"/>
        <v>8.2333265414095119E-3</v>
      </c>
      <c r="CG34" s="66">
        <f t="shared" si="2"/>
        <v>5.3482320035632639E-3</v>
      </c>
      <c r="CH34" s="66">
        <f t="shared" si="3"/>
        <v>6.4852292719445115E-3</v>
      </c>
      <c r="CI34" s="66">
        <f t="shared" si="4"/>
        <v>6.492542935288793E-3</v>
      </c>
      <c r="CJ34" s="66">
        <f t="shared" si="5"/>
        <v>4.6191909228296421E-3</v>
      </c>
      <c r="CK34" s="66">
        <f t="shared" si="6"/>
        <v>4.3035166166643527E-3</v>
      </c>
      <c r="CL34" s="66">
        <f t="shared" si="7"/>
        <v>9.2157625207833806E-3</v>
      </c>
      <c r="CM34" s="66">
        <f t="shared" si="8"/>
        <v>3.1616293845741646E-3</v>
      </c>
      <c r="CN34" s="66">
        <f t="shared" si="9"/>
        <v>7.0253101980268552E-3</v>
      </c>
      <c r="CO34" s="66">
        <f t="shared" si="10"/>
        <v>1.0666794625241722E-2</v>
      </c>
      <c r="CP34" s="66">
        <f t="shared" si="11"/>
        <v>4.7908978220807747E-3</v>
      </c>
      <c r="CQ34" s="66">
        <f t="shared" si="12"/>
        <v>8.0658988768991056E-3</v>
      </c>
    </row>
    <row r="35" spans="1:95" x14ac:dyDescent="0.25">
      <c r="A35" s="73" t="s">
        <v>198</v>
      </c>
      <c r="B35" s="73">
        <v>2002.0192262999999</v>
      </c>
      <c r="C35" s="73">
        <v>11.626143655</v>
      </c>
      <c r="D35" s="73">
        <v>44.35432299</v>
      </c>
      <c r="E35" s="73">
        <v>302.75567059999997</v>
      </c>
      <c r="F35" s="73">
        <v>300.81448042</v>
      </c>
      <c r="G35" s="73">
        <v>7.7210142730999998</v>
      </c>
      <c r="H35" s="73">
        <v>336.96307767000002</v>
      </c>
      <c r="I35" s="73">
        <v>5.9498229875000002</v>
      </c>
      <c r="J35" s="73">
        <v>15.254234975999999</v>
      </c>
      <c r="K35" s="73">
        <v>12.554972291</v>
      </c>
      <c r="L35" s="73">
        <v>0.49134092400000001</v>
      </c>
      <c r="M35" s="73">
        <v>1.2460441225000001</v>
      </c>
      <c r="N35" s="73">
        <v>2.3937263524999999</v>
      </c>
      <c r="O35" s="73"/>
      <c r="P35" s="73" t="s">
        <v>198</v>
      </c>
      <c r="Q35" s="73">
        <v>0</v>
      </c>
      <c r="R35" s="73">
        <v>21.9725058529229</v>
      </c>
      <c r="S35" s="73">
        <v>0.49550577948989</v>
      </c>
      <c r="T35" s="73">
        <v>5.9856123652960598</v>
      </c>
      <c r="U35" s="73">
        <v>5.9856123652960598</v>
      </c>
      <c r="V35" s="73">
        <v>61.4676191329552</v>
      </c>
      <c r="W35" s="73">
        <v>0</v>
      </c>
      <c r="X35" s="73">
        <v>15.2743826289288</v>
      </c>
      <c r="Y35" s="73">
        <v>1.2510845400413899</v>
      </c>
      <c r="Z35" s="73">
        <v>120.858880625197</v>
      </c>
      <c r="AA35" s="73">
        <v>2006.7366985036099</v>
      </c>
      <c r="AB35" s="73">
        <v>32.855862515587802</v>
      </c>
      <c r="AC35" s="73">
        <v>12.555587208533501</v>
      </c>
      <c r="AD35" s="73">
        <v>20.593426786229902</v>
      </c>
      <c r="AE35" s="73">
        <v>0</v>
      </c>
      <c r="AF35" s="73">
        <v>0</v>
      </c>
      <c r="AG35" s="73">
        <v>12.613430611618799</v>
      </c>
      <c r="AH35" s="73">
        <v>12.613430611618799</v>
      </c>
      <c r="AI35" s="73">
        <v>0</v>
      </c>
      <c r="AJ35" s="73">
        <v>7.9759365901388302</v>
      </c>
      <c r="AK35" s="73">
        <v>1.2028935484397401</v>
      </c>
      <c r="AL35" s="73">
        <v>93.002173100375302</v>
      </c>
      <c r="AM35" s="73">
        <v>6.6357871803552699</v>
      </c>
      <c r="AN35" s="73">
        <v>0</v>
      </c>
      <c r="AO35" s="73">
        <v>2.4022024531305401</v>
      </c>
      <c r="AP35" s="73">
        <v>11.686135828634701</v>
      </c>
      <c r="AQ35" s="73">
        <v>0</v>
      </c>
      <c r="AR35" s="73">
        <v>372.066506600087</v>
      </c>
      <c r="AS35" s="73">
        <v>39.986476641478802</v>
      </c>
      <c r="AT35" s="73">
        <v>4.4429403723165599</v>
      </c>
      <c r="AU35" s="73">
        <v>44.429417013795401</v>
      </c>
      <c r="AV35" s="73">
        <v>7.4717778707812602E-3</v>
      </c>
      <c r="AW35" s="73">
        <v>15.2928942553062</v>
      </c>
      <c r="AX35" s="73">
        <v>3.3173152587399397E-2</v>
      </c>
      <c r="AY35" s="73">
        <v>40.405606781299198</v>
      </c>
      <c r="AZ35" s="73">
        <v>3.0157427062837201E-2</v>
      </c>
      <c r="BA35" s="73">
        <v>0.894167122362032</v>
      </c>
      <c r="BB35" s="73">
        <v>16.827833175923299</v>
      </c>
      <c r="BC35" s="73">
        <v>2.71416724262416E-2</v>
      </c>
      <c r="BD35" s="73">
        <v>0</v>
      </c>
      <c r="BE35" s="73">
        <v>2.91637204781824</v>
      </c>
      <c r="BF35" s="73">
        <v>303.52310118150899</v>
      </c>
      <c r="BG35" s="73">
        <v>301.58270214986999</v>
      </c>
      <c r="BH35" s="73">
        <v>1.94039903163963</v>
      </c>
      <c r="BI35" s="73">
        <v>3.4077874733378498E-2</v>
      </c>
      <c r="BJ35" s="73">
        <v>0</v>
      </c>
      <c r="BK35" s="73">
        <v>7.3885662404029997</v>
      </c>
      <c r="BL35" s="73">
        <v>0.28347963226905198</v>
      </c>
      <c r="BM35" s="73">
        <v>111.491959043634</v>
      </c>
      <c r="BN35" s="73">
        <v>0.45236135683460299</v>
      </c>
      <c r="BO35" s="73">
        <v>0.57299080694676296</v>
      </c>
      <c r="BP35" s="73">
        <v>159.29143342206899</v>
      </c>
      <c r="BQ35" s="73">
        <v>4.9578979204709004</v>
      </c>
      <c r="BR35" s="73">
        <v>0.102535212266516</v>
      </c>
      <c r="BS35" s="73">
        <v>1.23645396253244</v>
      </c>
      <c r="BT35" s="73">
        <v>0</v>
      </c>
      <c r="BU35" s="73">
        <v>7.7335764992586897</v>
      </c>
      <c r="BV35" s="73">
        <v>0.33100510327454202</v>
      </c>
      <c r="BW35" s="73">
        <v>0</v>
      </c>
      <c r="BX35" s="73">
        <v>0</v>
      </c>
      <c r="BY35" s="73">
        <v>6.4660735663167896</v>
      </c>
      <c r="BZ35" s="73">
        <v>0</v>
      </c>
      <c r="CA35" s="73">
        <v>0</v>
      </c>
      <c r="CB35" s="73">
        <v>337.54495742323701</v>
      </c>
      <c r="CC35" s="73">
        <v>2.29125082638447</v>
      </c>
      <c r="CD35" s="90"/>
      <c r="CE35" s="66">
        <f t="shared" ref="CE35:CE51" si="13">+(AA35-B35)/B35</f>
        <v>2.3563570926981095E-3</v>
      </c>
      <c r="CF35" s="66">
        <f t="shared" ref="CF35:CF51" si="14">+(AP35-C35)/C35</f>
        <v>5.1601094408376862E-3</v>
      </c>
      <c r="CG35" s="66">
        <f t="shared" ref="CG35:CG51" si="15">+(AU35-D35)/D35</f>
        <v>1.6930485854181943E-3</v>
      </c>
      <c r="CH35" s="66">
        <f t="shared" ref="CH35:CH51" si="16">+(BF35-E35)/E35</f>
        <v>2.5348181918050522E-3</v>
      </c>
      <c r="CI35" s="66">
        <f t="shared" ref="CI35:CI51" si="17">+(BG35-F35)/F35</f>
        <v>2.5538056838134726E-3</v>
      </c>
      <c r="CJ35" s="66">
        <f t="shared" ref="CJ35:CJ51" si="18">+(BU35-G35)/G35</f>
        <v>1.6270176060231793E-3</v>
      </c>
      <c r="CK35" s="66">
        <f t="shared" ref="CK35:CK51" si="19">+(CB35-H35)/H35</f>
        <v>1.7268353472449155E-3</v>
      </c>
      <c r="CL35" s="66">
        <f t="shared" ref="CL35:CL51" si="20">+(U35-I35)/I35</f>
        <v>6.0152004305421558E-3</v>
      </c>
      <c r="CM35" s="66">
        <f t="shared" ref="CM35:CM51" si="21">+(X35-J35)/J35</f>
        <v>1.320790781084694E-3</v>
      </c>
      <c r="CN35" s="66">
        <f t="shared" ref="CN35:CN51" si="22">+(AH35-K35)/K35</f>
        <v>4.6561887405123679E-3</v>
      </c>
      <c r="CO35" s="66">
        <f t="shared" ref="CO35:CO51" si="23">+(S35-L35)/L35</f>
        <v>8.4765084413973724E-3</v>
      </c>
      <c r="CP35" s="66">
        <f t="shared" ref="CP35:CP51" si="24">+(Y35-M35)/M35</f>
        <v>4.0451356820952709E-3</v>
      </c>
      <c r="CQ35" s="66">
        <f t="shared" ref="CQ35:CQ51" si="25">+(AO35-N35)/N35</f>
        <v>3.5409647479912906E-3</v>
      </c>
    </row>
    <row r="36" spans="1:95" x14ac:dyDescent="0.25">
      <c r="A36" s="73" t="s">
        <v>199</v>
      </c>
      <c r="B36" s="73">
        <v>87185.016577999995</v>
      </c>
      <c r="C36" s="73">
        <v>684.09865096999999</v>
      </c>
      <c r="D36" s="73">
        <v>1629.2354944000001</v>
      </c>
      <c r="E36" s="73">
        <v>11609.467342</v>
      </c>
      <c r="F36" s="73">
        <v>11587.640262000001</v>
      </c>
      <c r="G36" s="73">
        <v>292.65143454999998</v>
      </c>
      <c r="H36" s="73">
        <v>11998.713788999999</v>
      </c>
      <c r="I36" s="73">
        <v>384.49648187999998</v>
      </c>
      <c r="J36" s="73">
        <v>597.96953229999997</v>
      </c>
      <c r="K36" s="73">
        <v>809.50650932999997</v>
      </c>
      <c r="L36" s="73">
        <v>36.333034007999998</v>
      </c>
      <c r="M36" s="73">
        <v>82.922651036999994</v>
      </c>
      <c r="N36" s="73">
        <v>114.54229540999999</v>
      </c>
      <c r="O36" s="73"/>
      <c r="P36" s="73" t="s">
        <v>199</v>
      </c>
      <c r="Q36" s="73">
        <v>0</v>
      </c>
      <c r="R36" s="73">
        <v>739.45985828779999</v>
      </c>
      <c r="S36" s="73">
        <v>36.729656191514401</v>
      </c>
      <c r="T36" s="73">
        <v>387.91299091212699</v>
      </c>
      <c r="U36" s="73">
        <v>387.91299091212699</v>
      </c>
      <c r="V36" s="73">
        <v>2068.6230446710201</v>
      </c>
      <c r="W36" s="73">
        <v>0</v>
      </c>
      <c r="X36" s="73">
        <v>600.00574895847399</v>
      </c>
      <c r="Y36" s="73">
        <v>83.406262834922501</v>
      </c>
      <c r="Z36" s="73">
        <v>4067.3687316639698</v>
      </c>
      <c r="AA36" s="73">
        <v>87647.038983669205</v>
      </c>
      <c r="AB36" s="73">
        <v>1105.72700202738</v>
      </c>
      <c r="AC36" s="73">
        <v>422.544024752734</v>
      </c>
      <c r="AD36" s="73">
        <v>693.04853180679095</v>
      </c>
      <c r="AE36" s="73">
        <v>0</v>
      </c>
      <c r="AF36" s="73">
        <v>0</v>
      </c>
      <c r="AG36" s="73">
        <v>815.11192035929901</v>
      </c>
      <c r="AH36" s="73">
        <v>815.11192035929901</v>
      </c>
      <c r="AI36" s="73">
        <v>0</v>
      </c>
      <c r="AJ36" s="73">
        <v>268.42108100435502</v>
      </c>
      <c r="AK36" s="73">
        <v>40.482033740927399</v>
      </c>
      <c r="AL36" s="73">
        <v>3129.8815002200199</v>
      </c>
      <c r="AM36" s="73">
        <v>223.31990900168901</v>
      </c>
      <c r="AN36" s="73">
        <v>0</v>
      </c>
      <c r="AO36" s="73">
        <v>115.376562761475</v>
      </c>
      <c r="AP36" s="73">
        <v>689.83737584902701</v>
      </c>
      <c r="AQ36" s="73">
        <v>0</v>
      </c>
      <c r="AR36" s="73">
        <v>13219.159338293701</v>
      </c>
      <c r="AS36" s="73">
        <v>1473.41802614946</v>
      </c>
      <c r="AT36" s="73">
        <v>163.713167017091</v>
      </c>
      <c r="AU36" s="73">
        <v>1637.13119316655</v>
      </c>
      <c r="AV36" s="73">
        <v>0.25145448928626102</v>
      </c>
      <c r="AW36" s="73">
        <v>514.66510402653796</v>
      </c>
      <c r="AX36" s="73">
        <v>1.28285573864206</v>
      </c>
      <c r="AY36" s="73">
        <v>1359.8048610134999</v>
      </c>
      <c r="AZ36" s="73">
        <v>1.16623296649525</v>
      </c>
      <c r="BA36" s="73">
        <v>34.578799103821098</v>
      </c>
      <c r="BB36" s="73">
        <v>650.75785552119999</v>
      </c>
      <c r="BC36" s="73">
        <v>1.0496098226161099</v>
      </c>
      <c r="BD36" s="73">
        <v>0</v>
      </c>
      <c r="BE36" s="73">
        <v>112.78051567861</v>
      </c>
      <c r="BF36" s="73">
        <v>11684.4736468186</v>
      </c>
      <c r="BG36" s="73">
        <v>11662.6595868434</v>
      </c>
      <c r="BH36" s="73">
        <v>21.814059975131801</v>
      </c>
      <c r="BI36" s="73">
        <v>1.31784279790781</v>
      </c>
      <c r="BJ36" s="73">
        <v>0</v>
      </c>
      <c r="BK36" s="73">
        <v>285.72701041683803</v>
      </c>
      <c r="BL36" s="73">
        <v>10.9625869104978</v>
      </c>
      <c r="BM36" s="73">
        <v>4311.5626859240301</v>
      </c>
      <c r="BN36" s="73">
        <v>17.4934906032396</v>
      </c>
      <c r="BO36" s="73">
        <v>22.158424430298101</v>
      </c>
      <c r="BP36" s="73">
        <v>6160.04093931226</v>
      </c>
      <c r="BQ36" s="73">
        <v>166.852414371267</v>
      </c>
      <c r="BR36" s="73">
        <v>3.9651907955929602</v>
      </c>
      <c r="BS36" s="73">
        <v>47.815546821431099</v>
      </c>
      <c r="BT36" s="73">
        <v>0</v>
      </c>
      <c r="BU36" s="73">
        <v>293.88257427360401</v>
      </c>
      <c r="BV36" s="73">
        <v>11.139603988511301</v>
      </c>
      <c r="BW36" s="73">
        <v>0</v>
      </c>
      <c r="BX36" s="73">
        <v>0</v>
      </c>
      <c r="BY36" s="73">
        <v>217.608302541657</v>
      </c>
      <c r="BZ36" s="73">
        <v>0</v>
      </c>
      <c r="CA36" s="73">
        <v>0</v>
      </c>
      <c r="CB36" s="73">
        <v>12057.282654750599</v>
      </c>
      <c r="CC36" s="73">
        <v>77.109483521281504</v>
      </c>
      <c r="CD36" s="90"/>
      <c r="CE36" s="66">
        <f t="shared" si="13"/>
        <v>5.2993326583342633E-3</v>
      </c>
      <c r="CF36" s="66">
        <f t="shared" si="14"/>
        <v>8.3887387745757731E-3</v>
      </c>
      <c r="CG36" s="66">
        <f t="shared" si="15"/>
        <v>4.8462599751165304E-3</v>
      </c>
      <c r="CH36" s="66">
        <f t="shared" si="16"/>
        <v>6.4607877871577426E-3</v>
      </c>
      <c r="CI36" s="66">
        <f t="shared" si="17"/>
        <v>6.474081275150899E-3</v>
      </c>
      <c r="CJ36" s="66">
        <f t="shared" si="18"/>
        <v>4.2068467065507877E-3</v>
      </c>
      <c r="CK36" s="66">
        <f t="shared" si="19"/>
        <v>4.8812620069572524E-3</v>
      </c>
      <c r="CL36" s="66">
        <f t="shared" si="20"/>
        <v>8.8856704628920129E-3</v>
      </c>
      <c r="CM36" s="66">
        <f t="shared" si="21"/>
        <v>3.4052180729710704E-3</v>
      </c>
      <c r="CN36" s="66">
        <f t="shared" si="22"/>
        <v>6.9244792533397119E-3</v>
      </c>
      <c r="CO36" s="66">
        <f t="shared" si="23"/>
        <v>1.091629681757577E-2</v>
      </c>
      <c r="CP36" s="66">
        <f t="shared" si="24"/>
        <v>5.8320831747976738E-3</v>
      </c>
      <c r="CQ36" s="66">
        <f t="shared" si="25"/>
        <v>7.2834872785530998E-3</v>
      </c>
    </row>
    <row r="37" spans="1:95" x14ac:dyDescent="0.25">
      <c r="A37" s="73" t="s">
        <v>200</v>
      </c>
      <c r="B37" s="73">
        <v>24719.820199000002</v>
      </c>
      <c r="C37" s="73">
        <v>204.60004544</v>
      </c>
      <c r="D37" s="73">
        <v>412.41811466000001</v>
      </c>
      <c r="E37" s="73">
        <v>3308.1164438999999</v>
      </c>
      <c r="F37" s="73">
        <v>3305.2007530000001</v>
      </c>
      <c r="G37" s="73">
        <v>74.557782621000001</v>
      </c>
      <c r="H37" s="73">
        <v>3665.6909144000001</v>
      </c>
      <c r="I37" s="73">
        <v>111.09812364</v>
      </c>
      <c r="J37" s="73">
        <v>169.83676641</v>
      </c>
      <c r="K37" s="73">
        <v>228.42214498999999</v>
      </c>
      <c r="L37" s="73">
        <v>11.389249424000001</v>
      </c>
      <c r="M37" s="73">
        <v>27.051442472000002</v>
      </c>
      <c r="N37" s="73">
        <v>30.338139986000002</v>
      </c>
      <c r="O37" s="73"/>
      <c r="P37" s="73" t="s">
        <v>200</v>
      </c>
      <c r="Q37" s="73">
        <v>0</v>
      </c>
      <c r="R37" s="73">
        <v>229.318795184457</v>
      </c>
      <c r="S37" s="73">
        <v>11.539287891209399</v>
      </c>
      <c r="T37" s="73">
        <v>112.402096200529</v>
      </c>
      <c r="U37" s="73">
        <v>112.402096200529</v>
      </c>
      <c r="V37" s="73">
        <v>641.51434621167698</v>
      </c>
      <c r="W37" s="73">
        <v>0</v>
      </c>
      <c r="X37" s="73">
        <v>170.662177278982</v>
      </c>
      <c r="Y37" s="73">
        <v>27.241284691263999</v>
      </c>
      <c r="Z37" s="73">
        <v>1261.3584210403999</v>
      </c>
      <c r="AA37" s="73">
        <v>24900.465323302298</v>
      </c>
      <c r="AB37" s="73">
        <v>342.90412586162898</v>
      </c>
      <c r="AC37" s="73">
        <v>131.03789359779199</v>
      </c>
      <c r="AD37" s="73">
        <v>214.92572982330401</v>
      </c>
      <c r="AE37" s="73">
        <v>0</v>
      </c>
      <c r="AF37" s="73">
        <v>0</v>
      </c>
      <c r="AG37" s="73">
        <v>230.59766368700201</v>
      </c>
      <c r="AH37" s="73">
        <v>230.59766368700201</v>
      </c>
      <c r="AI37" s="73">
        <v>0</v>
      </c>
      <c r="AJ37" s="73">
        <v>83.241856212917995</v>
      </c>
      <c r="AK37" s="73">
        <v>12.5541522479382</v>
      </c>
      <c r="AL37" s="73">
        <v>970.628154651062</v>
      </c>
      <c r="AM37" s="73">
        <v>69.255197536707499</v>
      </c>
      <c r="AN37" s="73">
        <v>0</v>
      </c>
      <c r="AO37" s="73">
        <v>30.6606709867606</v>
      </c>
      <c r="AP37" s="73">
        <v>206.79180794303201</v>
      </c>
      <c r="AQ37" s="73">
        <v>0</v>
      </c>
      <c r="AR37" s="73">
        <v>4048.8640821883</v>
      </c>
      <c r="AS37" s="73">
        <v>374.01099998456698</v>
      </c>
      <c r="AT37" s="73">
        <v>41.556810863054302</v>
      </c>
      <c r="AU37" s="73">
        <v>415.56781084762201</v>
      </c>
      <c r="AV37" s="73">
        <v>7.7980184171898795E-2</v>
      </c>
      <c r="AW37" s="73">
        <v>159.60614044805601</v>
      </c>
      <c r="AX37" s="73">
        <v>0.36672882234604798</v>
      </c>
      <c r="AY37" s="73">
        <v>421.69802652682699</v>
      </c>
      <c r="AZ37" s="73">
        <v>0.33338978763978599</v>
      </c>
      <c r="BA37" s="73">
        <v>9.88500882245628</v>
      </c>
      <c r="BB37" s="73">
        <v>186.03148260057199</v>
      </c>
      <c r="BC37" s="73">
        <v>0.30005085114943397</v>
      </c>
      <c r="BD37" s="73">
        <v>0</v>
      </c>
      <c r="BE37" s="73">
        <v>32.240457268363102</v>
      </c>
      <c r="BF37" s="73">
        <v>3336.90811227432</v>
      </c>
      <c r="BG37" s="73">
        <v>3333.9928746475098</v>
      </c>
      <c r="BH37" s="73">
        <v>2.9152376268126101</v>
      </c>
      <c r="BI37" s="73">
        <v>0.37673028246719198</v>
      </c>
      <c r="BJ37" s="73">
        <v>0</v>
      </c>
      <c r="BK37" s="73">
        <v>81.680481259059604</v>
      </c>
      <c r="BL37" s="73">
        <v>3.1338627262355501</v>
      </c>
      <c r="BM37" s="73">
        <v>1232.5420608255199</v>
      </c>
      <c r="BN37" s="73">
        <v>5.0008449553288399</v>
      </c>
      <c r="BO37" s="73">
        <v>6.3344095449109004</v>
      </c>
      <c r="BP37" s="73">
        <v>1760.9648590970901</v>
      </c>
      <c r="BQ37" s="73">
        <v>51.743713306469502</v>
      </c>
      <c r="BR37" s="73">
        <v>1.13352562156561</v>
      </c>
      <c r="BS37" s="73">
        <v>13.668982182796199</v>
      </c>
      <c r="BT37" s="73">
        <v>0</v>
      </c>
      <c r="BU37" s="73">
        <v>75.042750317079694</v>
      </c>
      <c r="BV37" s="73">
        <v>3.4545745417732099</v>
      </c>
      <c r="BW37" s="73">
        <v>0</v>
      </c>
      <c r="BX37" s="73">
        <v>0</v>
      </c>
      <c r="BY37" s="73">
        <v>67.483955633276096</v>
      </c>
      <c r="BZ37" s="73">
        <v>0</v>
      </c>
      <c r="CA37" s="73">
        <v>0</v>
      </c>
      <c r="CB37" s="73">
        <v>3688.5562669135802</v>
      </c>
      <c r="CC37" s="73">
        <v>23.912926464788001</v>
      </c>
      <c r="CD37" s="90"/>
      <c r="CE37" s="66">
        <f t="shared" si="13"/>
        <v>7.3077038120853447E-3</v>
      </c>
      <c r="CF37" s="66">
        <f t="shared" si="14"/>
        <v>1.0712424321893687E-2</v>
      </c>
      <c r="CG37" s="66">
        <f t="shared" si="15"/>
        <v>7.637143170150581E-3</v>
      </c>
      <c r="CH37" s="66">
        <f t="shared" si="16"/>
        <v>8.7033418752264641E-3</v>
      </c>
      <c r="CI37" s="66">
        <f t="shared" si="17"/>
        <v>8.7111566888565632E-3</v>
      </c>
      <c r="CJ37" s="66">
        <f t="shared" si="18"/>
        <v>6.5045885088204905E-3</v>
      </c>
      <c r="CK37" s="66">
        <f t="shared" si="19"/>
        <v>6.2376651625912355E-3</v>
      </c>
      <c r="CL37" s="66">
        <f t="shared" si="20"/>
        <v>1.1737124964903723E-2</v>
      </c>
      <c r="CM37" s="66">
        <f t="shared" si="21"/>
        <v>4.8600246367703111E-3</v>
      </c>
      <c r="CN37" s="66">
        <f t="shared" si="22"/>
        <v>9.5241146478913432E-3</v>
      </c>
      <c r="CO37" s="66">
        <f t="shared" si="23"/>
        <v>1.3173692279776576E-2</v>
      </c>
      <c r="CP37" s="66">
        <f t="shared" si="24"/>
        <v>7.0178224122612581E-3</v>
      </c>
      <c r="CQ37" s="66">
        <f t="shared" si="25"/>
        <v>1.0631205502691834E-2</v>
      </c>
    </row>
    <row r="38" spans="1:95" x14ac:dyDescent="0.25">
      <c r="A38" s="73" t="s">
        <v>201</v>
      </c>
      <c r="B38" s="73">
        <v>60217.751847</v>
      </c>
      <c r="C38" s="73">
        <v>494.13505630999998</v>
      </c>
      <c r="D38" s="73">
        <v>925.97468244000004</v>
      </c>
      <c r="E38" s="73">
        <v>9406.9235829000008</v>
      </c>
      <c r="F38" s="73">
        <v>9405.8075430999997</v>
      </c>
      <c r="G38" s="73">
        <v>207.68263329999999</v>
      </c>
      <c r="H38" s="73">
        <v>10147.803931</v>
      </c>
      <c r="I38" s="73">
        <v>245.28962733</v>
      </c>
      <c r="J38" s="73">
        <v>516.26972939999996</v>
      </c>
      <c r="K38" s="73">
        <v>491.95178186999999</v>
      </c>
      <c r="L38" s="73">
        <v>24.661686951</v>
      </c>
      <c r="M38" s="73">
        <v>74.837047953999999</v>
      </c>
      <c r="N38" s="73">
        <v>65.745123128000003</v>
      </c>
      <c r="O38" s="73"/>
      <c r="P38" s="73" t="s">
        <v>201</v>
      </c>
      <c r="Q38" s="73">
        <v>0</v>
      </c>
      <c r="R38" s="73">
        <v>645.91837797398102</v>
      </c>
      <c r="S38" s="73">
        <v>24.890265716150299</v>
      </c>
      <c r="T38" s="73">
        <v>247.276689713509</v>
      </c>
      <c r="U38" s="73">
        <v>247.276689713509</v>
      </c>
      <c r="V38" s="73">
        <v>1806.94250229769</v>
      </c>
      <c r="W38" s="73">
        <v>0</v>
      </c>
      <c r="X38" s="73">
        <v>517.52438385567802</v>
      </c>
      <c r="Y38" s="73">
        <v>75.126066741739606</v>
      </c>
      <c r="Z38" s="73">
        <v>3552.8469168251499</v>
      </c>
      <c r="AA38" s="73">
        <v>60493.206819601299</v>
      </c>
      <c r="AB38" s="73">
        <v>965.85252695026099</v>
      </c>
      <c r="AC38" s="73">
        <v>369.09218906100301</v>
      </c>
      <c r="AD38" s="73">
        <v>605.37780942558504</v>
      </c>
      <c r="AE38" s="73">
        <v>0</v>
      </c>
      <c r="AF38" s="73">
        <v>0</v>
      </c>
      <c r="AG38" s="73">
        <v>495.270786461368</v>
      </c>
      <c r="AH38" s="73">
        <v>495.270786461368</v>
      </c>
      <c r="AI38" s="73">
        <v>0</v>
      </c>
      <c r="AJ38" s="73">
        <v>234.465791968574</v>
      </c>
      <c r="AK38" s="73">
        <v>35.361052246760302</v>
      </c>
      <c r="AL38" s="73">
        <v>2733.9527384624198</v>
      </c>
      <c r="AM38" s="73">
        <v>195.06986862589599</v>
      </c>
      <c r="AN38" s="73">
        <v>0</v>
      </c>
      <c r="AO38" s="73">
        <v>66.237009318324894</v>
      </c>
      <c r="AP38" s="73">
        <v>497.47375240959599</v>
      </c>
      <c r="AQ38" s="73">
        <v>0</v>
      </c>
      <c r="AR38" s="73">
        <v>11197.293172285599</v>
      </c>
      <c r="AS38" s="73">
        <v>837.70615916202303</v>
      </c>
      <c r="AT38" s="73">
        <v>93.078489900957294</v>
      </c>
      <c r="AU38" s="73">
        <v>930.78464906297995</v>
      </c>
      <c r="AV38" s="73">
        <v>0.219645424969652</v>
      </c>
      <c r="AW38" s="73">
        <v>449.55994357558802</v>
      </c>
      <c r="AX38" s="73">
        <v>1.0394399024454699</v>
      </c>
      <c r="AY38" s="73">
        <v>1187.78953584232</v>
      </c>
      <c r="AZ38" s="73">
        <v>0.94494555873388497</v>
      </c>
      <c r="BA38" s="73">
        <v>28.0176364399764</v>
      </c>
      <c r="BB38" s="73">
        <v>527.27957226695696</v>
      </c>
      <c r="BC38" s="73">
        <v>0.85045101848024296</v>
      </c>
      <c r="BD38" s="73">
        <v>0</v>
      </c>
      <c r="BE38" s="73">
        <v>91.380954603526206</v>
      </c>
      <c r="BF38" s="73">
        <v>9450.8394899436298</v>
      </c>
      <c r="BG38" s="73">
        <v>9449.7235150509496</v>
      </c>
      <c r="BH38" s="73">
        <v>1.11597489267966</v>
      </c>
      <c r="BI38" s="73">
        <v>1.06778811311915</v>
      </c>
      <c r="BJ38" s="73">
        <v>0</v>
      </c>
      <c r="BK38" s="73">
        <v>231.51164576684999</v>
      </c>
      <c r="BL38" s="73">
        <v>8.8824898619355501</v>
      </c>
      <c r="BM38" s="73">
        <v>3493.46322651939</v>
      </c>
      <c r="BN38" s="73">
        <v>14.174178715146301</v>
      </c>
      <c r="BO38" s="73">
        <v>17.9539641970491</v>
      </c>
      <c r="BP38" s="73">
        <v>4991.2016380451596</v>
      </c>
      <c r="BQ38" s="73">
        <v>145.745692661405</v>
      </c>
      <c r="BR38" s="73">
        <v>3.2128139598868999</v>
      </c>
      <c r="BS38" s="73">
        <v>38.7427700822875</v>
      </c>
      <c r="BT38" s="73">
        <v>0</v>
      </c>
      <c r="BU38" s="73">
        <v>208.420868101655</v>
      </c>
      <c r="BV38" s="73">
        <v>9.7304470672790302</v>
      </c>
      <c r="BW38" s="73">
        <v>0</v>
      </c>
      <c r="BX38" s="73">
        <v>0</v>
      </c>
      <c r="BY38" s="73">
        <v>190.08093078801201</v>
      </c>
      <c r="BZ38" s="73">
        <v>0</v>
      </c>
      <c r="CA38" s="73">
        <v>0</v>
      </c>
      <c r="CB38" s="73">
        <v>10182.617926442699</v>
      </c>
      <c r="CC38" s="73">
        <v>67.355143285614005</v>
      </c>
      <c r="CD38" s="90"/>
      <c r="CE38" s="66">
        <f t="shared" si="13"/>
        <v>4.5743151172625883E-3</v>
      </c>
      <c r="CF38" s="66">
        <f t="shared" si="14"/>
        <v>6.7566469064713475E-3</v>
      </c>
      <c r="CG38" s="66">
        <f t="shared" si="15"/>
        <v>5.1944904263530808E-3</v>
      </c>
      <c r="CH38" s="66">
        <f t="shared" si="16"/>
        <v>4.6684664392788039E-3</v>
      </c>
      <c r="CI38" s="66">
        <f t="shared" si="17"/>
        <v>4.6690272738108612E-3</v>
      </c>
      <c r="CJ38" s="66">
        <f t="shared" si="18"/>
        <v>3.554629435907731E-3</v>
      </c>
      <c r="CK38" s="66">
        <f t="shared" si="19"/>
        <v>3.430692559633255E-3</v>
      </c>
      <c r="CL38" s="66">
        <f t="shared" si="20"/>
        <v>8.1008822310929089E-3</v>
      </c>
      <c r="CM38" s="66">
        <f t="shared" si="21"/>
        <v>2.4302305253035132E-3</v>
      </c>
      <c r="CN38" s="66">
        <f t="shared" si="22"/>
        <v>6.7466054879440854E-3</v>
      </c>
      <c r="CO38" s="66">
        <f t="shared" si="23"/>
        <v>9.2685778391583505E-3</v>
      </c>
      <c r="CP38" s="66">
        <f t="shared" si="24"/>
        <v>3.8619747256366682E-3</v>
      </c>
      <c r="CQ38" s="66">
        <f t="shared" si="25"/>
        <v>7.4817137290507712E-3</v>
      </c>
    </row>
    <row r="39" spans="1:95" x14ac:dyDescent="0.25">
      <c r="A39" s="73" t="s">
        <v>314</v>
      </c>
      <c r="B39" s="73">
        <v>97576.571794999996</v>
      </c>
      <c r="C39" s="73">
        <v>749.25312449</v>
      </c>
      <c r="D39" s="73">
        <v>1745.2566194000001</v>
      </c>
      <c r="E39" s="73">
        <v>13024.566282</v>
      </c>
      <c r="F39" s="73">
        <v>13007.795749000001</v>
      </c>
      <c r="G39" s="73">
        <v>340.61283337999998</v>
      </c>
      <c r="H39" s="73">
        <v>13777.748566</v>
      </c>
      <c r="I39" s="73">
        <v>411.30542874000002</v>
      </c>
      <c r="J39" s="73">
        <v>684.92167497000003</v>
      </c>
      <c r="K39" s="73">
        <v>867.61915055999998</v>
      </c>
      <c r="L39" s="73">
        <v>38.642560670999998</v>
      </c>
      <c r="M39" s="73">
        <v>92.121912971</v>
      </c>
      <c r="N39" s="73">
        <v>125.68282207999999</v>
      </c>
      <c r="O39" s="73"/>
      <c r="P39" s="73" t="s">
        <v>314</v>
      </c>
      <c r="Q39" s="73">
        <v>0</v>
      </c>
      <c r="R39" s="73">
        <v>855.87664098384403</v>
      </c>
      <c r="S39" s="73">
        <v>39.044138727680597</v>
      </c>
      <c r="T39" s="73">
        <v>414.76193019496799</v>
      </c>
      <c r="U39" s="73">
        <v>414.76193019496799</v>
      </c>
      <c r="V39" s="73">
        <v>2394.2962511792298</v>
      </c>
      <c r="W39" s="73">
        <v>0</v>
      </c>
      <c r="X39" s="73">
        <v>686.95288607009195</v>
      </c>
      <c r="Y39" s="73">
        <v>92.606603707814699</v>
      </c>
      <c r="Z39" s="73">
        <v>4707.7136350013398</v>
      </c>
      <c r="AA39" s="73">
        <v>98041.649329387001</v>
      </c>
      <c r="AB39" s="73">
        <v>1279.8066175587801</v>
      </c>
      <c r="AC39" s="73">
        <v>489.06705313287898</v>
      </c>
      <c r="AD39" s="73">
        <v>802.15817921511496</v>
      </c>
      <c r="AE39" s="73">
        <v>0</v>
      </c>
      <c r="AF39" s="73">
        <v>0</v>
      </c>
      <c r="AG39" s="73">
        <v>873.27432653087499</v>
      </c>
      <c r="AH39" s="73">
        <v>873.27432653087499</v>
      </c>
      <c r="AI39" s="73">
        <v>0</v>
      </c>
      <c r="AJ39" s="73">
        <v>310.67980136235298</v>
      </c>
      <c r="AK39" s="73">
        <v>46.855306002774597</v>
      </c>
      <c r="AL39" s="73">
        <v>3622.6350455352599</v>
      </c>
      <c r="AM39" s="73">
        <v>258.47810446714601</v>
      </c>
      <c r="AN39" s="73">
        <v>0</v>
      </c>
      <c r="AO39" s="73">
        <v>126.523557687913</v>
      </c>
      <c r="AP39" s="73">
        <v>755.05077555945002</v>
      </c>
      <c r="AQ39" s="73">
        <v>0</v>
      </c>
      <c r="AR39" s="73">
        <v>15181.368856561699</v>
      </c>
      <c r="AS39" s="73">
        <v>1577.8814675194101</v>
      </c>
      <c r="AT39" s="73">
        <v>175.320202388002</v>
      </c>
      <c r="AU39" s="73">
        <v>1753.20166990741</v>
      </c>
      <c r="AV39" s="73">
        <v>0.29104206585054199</v>
      </c>
      <c r="AW39" s="73">
        <v>595.691202798988</v>
      </c>
      <c r="AX39" s="73">
        <v>1.4391562977672601</v>
      </c>
      <c r="AY39" s="73">
        <v>1573.8852930184801</v>
      </c>
      <c r="AZ39" s="73">
        <v>1.3083240459443199</v>
      </c>
      <c r="BA39" s="73">
        <v>38.791810754366502</v>
      </c>
      <c r="BB39" s="73">
        <v>730.04478506809505</v>
      </c>
      <c r="BC39" s="73">
        <v>1.17749167900703</v>
      </c>
      <c r="BD39" s="73">
        <v>0</v>
      </c>
      <c r="BE39" s="73">
        <v>126.521466044853</v>
      </c>
      <c r="BF39" s="73">
        <v>13100.373864577699</v>
      </c>
      <c r="BG39" s="73">
        <v>13083.6139075917</v>
      </c>
      <c r="BH39" s="73">
        <v>16.759956986037</v>
      </c>
      <c r="BI39" s="73">
        <v>1.47840618395365</v>
      </c>
      <c r="BJ39" s="73">
        <v>0</v>
      </c>
      <c r="BK39" s="73">
        <v>320.53939173266701</v>
      </c>
      <c r="BL39" s="73">
        <v>12.298246358570699</v>
      </c>
      <c r="BM39" s="73">
        <v>4836.8741486356103</v>
      </c>
      <c r="BN39" s="73">
        <v>19.624861538826099</v>
      </c>
      <c r="BO39" s="73">
        <v>24.858163680395901</v>
      </c>
      <c r="BP39" s="73">
        <v>6910.5680661386596</v>
      </c>
      <c r="BQ39" s="73">
        <v>193.12084466270599</v>
      </c>
      <c r="BR39" s="73">
        <v>4.4483014779785801</v>
      </c>
      <c r="BS39" s="73">
        <v>53.641287955047702</v>
      </c>
      <c r="BT39" s="73">
        <v>0</v>
      </c>
      <c r="BU39" s="73">
        <v>341.84854818719401</v>
      </c>
      <c r="BV39" s="73">
        <v>12.8933653029321</v>
      </c>
      <c r="BW39" s="73">
        <v>0</v>
      </c>
      <c r="BX39" s="73">
        <v>0</v>
      </c>
      <c r="BY39" s="73">
        <v>251.86735050731599</v>
      </c>
      <c r="BZ39" s="73">
        <v>0</v>
      </c>
      <c r="CA39" s="73">
        <v>0</v>
      </c>
      <c r="CB39" s="73">
        <v>13836.5988911082</v>
      </c>
      <c r="CC39" s="73">
        <v>89.249202053249107</v>
      </c>
      <c r="CD39" s="90"/>
      <c r="CE39" s="66">
        <f t="shared" si="13"/>
        <v>4.7662827852170556E-3</v>
      </c>
      <c r="CF39" s="66">
        <f t="shared" si="14"/>
        <v>7.7379070970125677E-3</v>
      </c>
      <c r="CG39" s="66">
        <f t="shared" si="15"/>
        <v>4.5523680695972839E-3</v>
      </c>
      <c r="CH39" s="66">
        <f t="shared" si="16"/>
        <v>5.8203537021010781E-3</v>
      </c>
      <c r="CI39" s="66">
        <f t="shared" si="17"/>
        <v>5.8286707490412251E-3</v>
      </c>
      <c r="CJ39" s="66">
        <f t="shared" si="18"/>
        <v>3.6279161737145138E-3</v>
      </c>
      <c r="CK39" s="66">
        <f t="shared" si="19"/>
        <v>4.2714036205761452E-3</v>
      </c>
      <c r="CL39" s="66">
        <f t="shared" si="20"/>
        <v>8.4037340950170961E-3</v>
      </c>
      <c r="CM39" s="66">
        <f t="shared" si="21"/>
        <v>2.9656107761239872E-3</v>
      </c>
      <c r="CN39" s="66">
        <f t="shared" si="22"/>
        <v>6.5180395882512565E-3</v>
      </c>
      <c r="CO39" s="66">
        <f t="shared" si="23"/>
        <v>1.0392118164725302E-2</v>
      </c>
      <c r="CP39" s="66">
        <f t="shared" si="24"/>
        <v>5.2614054700240477E-3</v>
      </c>
      <c r="CQ39" s="66">
        <f t="shared" si="25"/>
        <v>6.6893438100702135E-3</v>
      </c>
    </row>
    <row r="40" spans="1:95" x14ac:dyDescent="0.25">
      <c r="A40" s="73" t="s">
        <v>203</v>
      </c>
      <c r="B40" s="73">
        <v>6284.3863858000004</v>
      </c>
      <c r="C40" s="73">
        <v>50.060225537999997</v>
      </c>
      <c r="D40" s="73">
        <v>126.00937675999999</v>
      </c>
      <c r="E40" s="73">
        <v>846.63926537999998</v>
      </c>
      <c r="F40" s="73">
        <v>844.00199340999995</v>
      </c>
      <c r="G40" s="73">
        <v>19.287913385</v>
      </c>
      <c r="H40" s="73">
        <v>895.77259592999997</v>
      </c>
      <c r="I40" s="73">
        <v>28.202007130999998</v>
      </c>
      <c r="J40" s="73">
        <v>42.763056073999998</v>
      </c>
      <c r="K40" s="73">
        <v>59.150923953000003</v>
      </c>
      <c r="L40" s="73">
        <v>2.7520046614</v>
      </c>
      <c r="M40" s="73">
        <v>6.2707991398000003</v>
      </c>
      <c r="N40" s="73">
        <v>8.4295108820000006</v>
      </c>
      <c r="O40" s="73"/>
      <c r="P40" s="73" t="s">
        <v>203</v>
      </c>
      <c r="Q40" s="73">
        <v>0</v>
      </c>
      <c r="R40" s="73">
        <v>55.524539938353499</v>
      </c>
      <c r="S40" s="73">
        <v>2.78661157348788</v>
      </c>
      <c r="T40" s="73">
        <v>28.501073942988</v>
      </c>
      <c r="U40" s="73">
        <v>28.501073942988</v>
      </c>
      <c r="V40" s="73">
        <v>155.328776333272</v>
      </c>
      <c r="W40" s="73">
        <v>0</v>
      </c>
      <c r="X40" s="73">
        <v>42.943986330274903</v>
      </c>
      <c r="Y40" s="73">
        <v>6.3134510448171897</v>
      </c>
      <c r="Z40" s="73">
        <v>305.410639468113</v>
      </c>
      <c r="AA40" s="73">
        <v>6325.0440159394102</v>
      </c>
      <c r="AB40" s="73">
        <v>83.026847979900495</v>
      </c>
      <c r="AC40" s="73">
        <v>31.7280145105196</v>
      </c>
      <c r="AD40" s="73">
        <v>52.039640235215501</v>
      </c>
      <c r="AE40" s="73">
        <v>0</v>
      </c>
      <c r="AF40" s="73">
        <v>0</v>
      </c>
      <c r="AG40" s="73">
        <v>59.644289427748497</v>
      </c>
      <c r="AH40" s="73">
        <v>59.644289427748497</v>
      </c>
      <c r="AI40" s="73">
        <v>0</v>
      </c>
      <c r="AJ40" s="73">
        <v>20.1552074362362</v>
      </c>
      <c r="AK40" s="73">
        <v>3.0397138172435598</v>
      </c>
      <c r="AL40" s="73">
        <v>235.016638260505</v>
      </c>
      <c r="AM40" s="73">
        <v>16.768657487048401</v>
      </c>
      <c r="AN40" s="73">
        <v>0</v>
      </c>
      <c r="AO40" s="73">
        <v>8.5027794862009891</v>
      </c>
      <c r="AP40" s="73">
        <v>50.562510996103299</v>
      </c>
      <c r="AQ40" s="73">
        <v>0</v>
      </c>
      <c r="AR40" s="73">
        <v>988.14634600439695</v>
      </c>
      <c r="AS40" s="73">
        <v>114.035041152576</v>
      </c>
      <c r="AT40" s="73">
        <v>12.670558602930999</v>
      </c>
      <c r="AU40" s="73">
        <v>126.705599755507</v>
      </c>
      <c r="AV40" s="73">
        <v>1.8881227870169801E-2</v>
      </c>
      <c r="AW40" s="73">
        <v>38.645157361508403</v>
      </c>
      <c r="AX40" s="73">
        <v>9.3558321400816796E-2</v>
      </c>
      <c r="AY40" s="73">
        <v>102.10502917561401</v>
      </c>
      <c r="AZ40" s="73">
        <v>8.5053041110688496E-2</v>
      </c>
      <c r="BA40" s="73">
        <v>2.5218245153965202</v>
      </c>
      <c r="BB40" s="73">
        <v>47.4596342091194</v>
      </c>
      <c r="BC40" s="73">
        <v>7.6547801165142704E-2</v>
      </c>
      <c r="BD40" s="73">
        <v>0</v>
      </c>
      <c r="BE40" s="73">
        <v>8.2250611110192509</v>
      </c>
      <c r="BF40" s="73">
        <v>853.19119678543996</v>
      </c>
      <c r="BG40" s="73">
        <v>850.55533531065896</v>
      </c>
      <c r="BH40" s="73">
        <v>2.6358614747818798</v>
      </c>
      <c r="BI40" s="73">
        <v>9.6109917492022107E-2</v>
      </c>
      <c r="BJ40" s="73">
        <v>0</v>
      </c>
      <c r="BK40" s="73">
        <v>20.838012731691901</v>
      </c>
      <c r="BL40" s="73">
        <v>0.79949981657545</v>
      </c>
      <c r="BM40" s="73">
        <v>314.44137744781898</v>
      </c>
      <c r="BN40" s="73">
        <v>1.27579632379283</v>
      </c>
      <c r="BO40" s="73">
        <v>1.6160083808704899</v>
      </c>
      <c r="BP40" s="73">
        <v>449.25049146535702</v>
      </c>
      <c r="BQ40" s="73">
        <v>12.5286198082869</v>
      </c>
      <c r="BR40" s="73">
        <v>0.289180568792473</v>
      </c>
      <c r="BS40" s="73">
        <v>3.4871796590552</v>
      </c>
      <c r="BT40" s="73">
        <v>0</v>
      </c>
      <c r="BU40" s="73">
        <v>19.396895883419599</v>
      </c>
      <c r="BV40" s="73">
        <v>0.83645107859881895</v>
      </c>
      <c r="BW40" s="73">
        <v>0</v>
      </c>
      <c r="BX40" s="73">
        <v>0</v>
      </c>
      <c r="BY40" s="73">
        <v>16.3397770213105</v>
      </c>
      <c r="BZ40" s="73">
        <v>0</v>
      </c>
      <c r="CA40" s="73">
        <v>0</v>
      </c>
      <c r="CB40" s="73">
        <v>900.90003527395197</v>
      </c>
      <c r="CC40" s="73">
        <v>5.7899950054029699</v>
      </c>
      <c r="CD40" s="90"/>
      <c r="CE40" s="66">
        <f t="shared" si="13"/>
        <v>6.4696260928956348E-3</v>
      </c>
      <c r="CF40" s="66">
        <f t="shared" si="14"/>
        <v>1.0033623554532809E-2</v>
      </c>
      <c r="CG40" s="66">
        <f t="shared" si="15"/>
        <v>5.5251681534227446E-3</v>
      </c>
      <c r="CH40" s="66">
        <f t="shared" si="16"/>
        <v>7.7387521148091888E-3</v>
      </c>
      <c r="CI40" s="66">
        <f t="shared" si="17"/>
        <v>7.7646047661353319E-3</v>
      </c>
      <c r="CJ40" s="66">
        <f t="shared" si="18"/>
        <v>5.6503000736385749E-3</v>
      </c>
      <c r="CK40" s="66">
        <f t="shared" si="19"/>
        <v>5.7240413105389175E-3</v>
      </c>
      <c r="CL40" s="66">
        <f t="shared" si="20"/>
        <v>1.0604451328546188E-2</v>
      </c>
      <c r="CM40" s="66">
        <f t="shared" si="21"/>
        <v>4.2309945285905603E-3</v>
      </c>
      <c r="CN40" s="66">
        <f t="shared" si="22"/>
        <v>8.3407906720191025E-3</v>
      </c>
      <c r="CO40" s="66">
        <f t="shared" si="23"/>
        <v>1.2575164778345541E-2</v>
      </c>
      <c r="CP40" s="66">
        <f t="shared" si="24"/>
        <v>6.801669781843744E-3</v>
      </c>
      <c r="CQ40" s="66">
        <f t="shared" si="25"/>
        <v>8.6919164381699717E-3</v>
      </c>
    </row>
    <row r="41" spans="1:95" x14ac:dyDescent="0.25">
      <c r="A41" s="73" t="s">
        <v>204</v>
      </c>
      <c r="B41" s="73">
        <v>16567.492308000001</v>
      </c>
      <c r="C41" s="73">
        <v>131.01319237000001</v>
      </c>
      <c r="D41" s="73">
        <v>283.49012740000001</v>
      </c>
      <c r="E41" s="73">
        <v>2168.1528041000001</v>
      </c>
      <c r="F41" s="73">
        <v>2164.3405444</v>
      </c>
      <c r="G41" s="73">
        <v>47.226925250999997</v>
      </c>
      <c r="H41" s="73">
        <v>2504.6376482999999</v>
      </c>
      <c r="I41" s="73">
        <v>70.799984817999999</v>
      </c>
      <c r="J41" s="73">
        <v>117.16425827</v>
      </c>
      <c r="K41" s="73">
        <v>151.03984785</v>
      </c>
      <c r="L41" s="73">
        <v>7.1629332361999998</v>
      </c>
      <c r="M41" s="73">
        <v>18.663460650000001</v>
      </c>
      <c r="N41" s="73">
        <v>18.874018387</v>
      </c>
      <c r="O41" s="73"/>
      <c r="P41" s="73" t="s">
        <v>204</v>
      </c>
      <c r="Q41" s="73">
        <v>0</v>
      </c>
      <c r="R41" s="73">
        <v>157.23493842461301</v>
      </c>
      <c r="S41" s="73">
        <v>7.2421589457592397</v>
      </c>
      <c r="T41" s="73">
        <v>71.4849151539064</v>
      </c>
      <c r="U41" s="73">
        <v>71.4849151539064</v>
      </c>
      <c r="V41" s="73">
        <v>439.86145069457098</v>
      </c>
      <c r="W41" s="73">
        <v>0</v>
      </c>
      <c r="X41" s="73">
        <v>117.566872337389</v>
      </c>
      <c r="Y41" s="73">
        <v>18.758824572679998</v>
      </c>
      <c r="Z41" s="73">
        <v>864.86430117178895</v>
      </c>
      <c r="AA41" s="73">
        <v>16659.585965376398</v>
      </c>
      <c r="AB41" s="73">
        <v>235.11607163257699</v>
      </c>
      <c r="AC41" s="73">
        <v>89.847579160986797</v>
      </c>
      <c r="AD41" s="73">
        <v>147.366232317629</v>
      </c>
      <c r="AE41" s="73">
        <v>0</v>
      </c>
      <c r="AF41" s="73">
        <v>0</v>
      </c>
      <c r="AG41" s="73">
        <v>152.165123548732</v>
      </c>
      <c r="AH41" s="73">
        <v>152.165123548732</v>
      </c>
      <c r="AI41" s="73">
        <v>0</v>
      </c>
      <c r="AJ41" s="73">
        <v>57.075661638484902</v>
      </c>
      <c r="AK41" s="73">
        <v>8.6078923970858607</v>
      </c>
      <c r="AL41" s="73">
        <v>665.52187692912196</v>
      </c>
      <c r="AM41" s="73">
        <v>47.485595989796899</v>
      </c>
      <c r="AN41" s="73">
        <v>0</v>
      </c>
      <c r="AO41" s="73">
        <v>19.042860938571302</v>
      </c>
      <c r="AP41" s="73">
        <v>132.15980627986499</v>
      </c>
      <c r="AQ41" s="73">
        <v>0</v>
      </c>
      <c r="AR41" s="73">
        <v>2763.18019025887</v>
      </c>
      <c r="AS41" s="73">
        <v>256.58080995739499</v>
      </c>
      <c r="AT41" s="73">
        <v>28.508985921063498</v>
      </c>
      <c r="AU41" s="73">
        <v>285.08979587845897</v>
      </c>
      <c r="AV41" s="73">
        <v>5.3467991766845697E-2</v>
      </c>
      <c r="AW41" s="73">
        <v>109.435696094197</v>
      </c>
      <c r="AX41" s="73">
        <v>0.23971428121055699</v>
      </c>
      <c r="AY41" s="73">
        <v>289.141900871872</v>
      </c>
      <c r="AZ41" s="73">
        <v>0.21792202637830199</v>
      </c>
      <c r="BA41" s="73">
        <v>6.4613919006597298</v>
      </c>
      <c r="BB41" s="73">
        <v>121.60055551183</v>
      </c>
      <c r="BC41" s="73">
        <v>0.196129949789734</v>
      </c>
      <c r="BD41" s="73">
        <v>0</v>
      </c>
      <c r="BE41" s="73">
        <v>21.0741620121584</v>
      </c>
      <c r="BF41" s="73">
        <v>2183.0935860847799</v>
      </c>
      <c r="BG41" s="73">
        <v>2179.2835655265399</v>
      </c>
      <c r="BH41" s="73">
        <v>3.8100205582422499</v>
      </c>
      <c r="BI41" s="73">
        <v>0.24625194409078599</v>
      </c>
      <c r="BJ41" s="73">
        <v>0</v>
      </c>
      <c r="BK41" s="73">
        <v>53.390918629606901</v>
      </c>
      <c r="BL41" s="73">
        <v>2.04846829599254</v>
      </c>
      <c r="BM41" s="73">
        <v>805.65824436030096</v>
      </c>
      <c r="BN41" s="73">
        <v>3.2688312014638599</v>
      </c>
      <c r="BO41" s="73">
        <v>4.1405211197274996</v>
      </c>
      <c r="BP41" s="73">
        <v>1151.0647144187701</v>
      </c>
      <c r="BQ41" s="73">
        <v>35.478633737952897</v>
      </c>
      <c r="BR41" s="73">
        <v>0.74093507189823404</v>
      </c>
      <c r="BS41" s="73">
        <v>8.9348048026587694</v>
      </c>
      <c r="BT41" s="73">
        <v>0</v>
      </c>
      <c r="BU41" s="73">
        <v>47.475426867948599</v>
      </c>
      <c r="BV41" s="73">
        <v>2.3686686969557398</v>
      </c>
      <c r="BW41" s="73">
        <v>0</v>
      </c>
      <c r="BX41" s="73">
        <v>0</v>
      </c>
      <c r="BY41" s="73">
        <v>46.271117764478198</v>
      </c>
      <c r="BZ41" s="73">
        <v>0</v>
      </c>
      <c r="CA41" s="73">
        <v>0</v>
      </c>
      <c r="CB41" s="73">
        <v>2516.1383144562501</v>
      </c>
      <c r="CC41" s="73">
        <v>16.396161264499899</v>
      </c>
      <c r="CD41" s="90"/>
      <c r="CE41" s="66">
        <f t="shared" si="13"/>
        <v>5.558696250725156E-3</v>
      </c>
      <c r="CF41" s="66">
        <f t="shared" si="14"/>
        <v>8.7518965771536967E-3</v>
      </c>
      <c r="CG41" s="66">
        <f t="shared" si="15"/>
        <v>5.6427660925273057E-3</v>
      </c>
      <c r="CH41" s="66">
        <f t="shared" si="16"/>
        <v>6.8910189155148814E-3</v>
      </c>
      <c r="CI41" s="66">
        <f t="shared" si="17"/>
        <v>6.9041912859800795E-3</v>
      </c>
      <c r="CJ41" s="66">
        <f t="shared" si="18"/>
        <v>5.2618631348086706E-3</v>
      </c>
      <c r="CK41" s="66">
        <f t="shared" si="19"/>
        <v>4.5917484966562583E-3</v>
      </c>
      <c r="CL41" s="66">
        <f t="shared" si="20"/>
        <v>9.6741593612922096E-3</v>
      </c>
      <c r="CM41" s="66">
        <f t="shared" si="21"/>
        <v>3.436321565414503E-3</v>
      </c>
      <c r="CN41" s="66">
        <f t="shared" si="22"/>
        <v>7.4501908916746627E-3</v>
      </c>
      <c r="CO41" s="66">
        <f t="shared" si="23"/>
        <v>1.1060512076093265E-2</v>
      </c>
      <c r="CP41" s="66">
        <f t="shared" si="24"/>
        <v>5.1096591606657445E-3</v>
      </c>
      <c r="CQ41" s="66">
        <f t="shared" si="25"/>
        <v>8.9457659788864611E-3</v>
      </c>
    </row>
    <row r="42" spans="1:95" x14ac:dyDescent="0.25">
      <c r="A42" s="73" t="s">
        <v>205</v>
      </c>
      <c r="B42" s="73">
        <v>6527.5875519000001</v>
      </c>
      <c r="C42" s="73">
        <v>43.809555504999999</v>
      </c>
      <c r="D42" s="73">
        <v>118.98060263000001</v>
      </c>
      <c r="E42" s="73">
        <v>907.22755889999996</v>
      </c>
      <c r="F42" s="73">
        <v>905.11230459000001</v>
      </c>
      <c r="G42" s="73">
        <v>25.755291633999999</v>
      </c>
      <c r="H42" s="73">
        <v>971.99769825999999</v>
      </c>
      <c r="I42" s="73">
        <v>23.174633216</v>
      </c>
      <c r="J42" s="73">
        <v>48.213414866000001</v>
      </c>
      <c r="K42" s="73">
        <v>49.436167902999998</v>
      </c>
      <c r="L42" s="73">
        <v>1.9891114189000001</v>
      </c>
      <c r="M42" s="73">
        <v>5.0197176950999998</v>
      </c>
      <c r="N42" s="73">
        <v>7.9462885981999998</v>
      </c>
      <c r="O42" s="73"/>
      <c r="P42" s="73" t="s">
        <v>205</v>
      </c>
      <c r="Q42" s="73">
        <v>0</v>
      </c>
      <c r="R42" s="73">
        <v>61.672179479294797</v>
      </c>
      <c r="S42" s="73">
        <v>2.0093655495043499</v>
      </c>
      <c r="T42" s="73">
        <v>23.349070489413599</v>
      </c>
      <c r="U42" s="73">
        <v>23.349070489413599</v>
      </c>
      <c r="V42" s="73">
        <v>172.52655026161099</v>
      </c>
      <c r="W42" s="73">
        <v>0</v>
      </c>
      <c r="X42" s="73">
        <v>48.316781985467102</v>
      </c>
      <c r="Y42" s="73">
        <v>5.0444388609701596</v>
      </c>
      <c r="Z42" s="73">
        <v>339.22533598332399</v>
      </c>
      <c r="AA42" s="73">
        <v>6551.12494633399</v>
      </c>
      <c r="AB42" s="73">
        <v>92.219451561132203</v>
      </c>
      <c r="AC42" s="73">
        <v>35.240860843910397</v>
      </c>
      <c r="AD42" s="73">
        <v>57.801375876610699</v>
      </c>
      <c r="AE42" s="73">
        <v>0</v>
      </c>
      <c r="AF42" s="73">
        <v>0</v>
      </c>
      <c r="AG42" s="73">
        <v>49.722339481474599</v>
      </c>
      <c r="AH42" s="73">
        <v>49.722339481474599</v>
      </c>
      <c r="AI42" s="73">
        <v>0</v>
      </c>
      <c r="AJ42" s="73">
        <v>22.386769061753601</v>
      </c>
      <c r="AK42" s="73">
        <v>3.3762689325233599</v>
      </c>
      <c r="AL42" s="73">
        <v>261.03735822222399</v>
      </c>
      <c r="AM42" s="73">
        <v>18.625247119337299</v>
      </c>
      <c r="AN42" s="73">
        <v>0</v>
      </c>
      <c r="AO42" s="73">
        <v>7.9885079719431999</v>
      </c>
      <c r="AP42" s="73">
        <v>44.102300893092298</v>
      </c>
      <c r="AQ42" s="73">
        <v>0</v>
      </c>
      <c r="AR42" s="73">
        <v>1071.88111353252</v>
      </c>
      <c r="AS42" s="73">
        <v>107.440789837354</v>
      </c>
      <c r="AT42" s="73">
        <v>11.937869610608599</v>
      </c>
      <c r="AU42" s="73">
        <v>119.37865944796199</v>
      </c>
      <c r="AV42" s="73">
        <v>2.0971715804788401E-2</v>
      </c>
      <c r="AW42" s="73">
        <v>42.923924990156301</v>
      </c>
      <c r="AX42" s="73">
        <v>9.99804687687737E-2</v>
      </c>
      <c r="AY42" s="73">
        <v>113.40997949253401</v>
      </c>
      <c r="AZ42" s="73">
        <v>9.0891326829698402E-2</v>
      </c>
      <c r="BA42" s="73">
        <v>2.6949285677121999</v>
      </c>
      <c r="BB42" s="73">
        <v>50.717369205840001</v>
      </c>
      <c r="BC42" s="73">
        <v>8.1802225521806396E-2</v>
      </c>
      <c r="BD42" s="73">
        <v>0</v>
      </c>
      <c r="BE42" s="73">
        <v>8.7896465383576601</v>
      </c>
      <c r="BF42" s="73">
        <v>911.05378425195602</v>
      </c>
      <c r="BG42" s="73">
        <v>908.93943474683795</v>
      </c>
      <c r="BH42" s="73">
        <v>2.1143495051185801</v>
      </c>
      <c r="BI42" s="73">
        <v>0.102707206203806</v>
      </c>
      <c r="BJ42" s="73">
        <v>0</v>
      </c>
      <c r="BK42" s="73">
        <v>22.268383868780901</v>
      </c>
      <c r="BL42" s="73">
        <v>0.854378395365884</v>
      </c>
      <c r="BM42" s="73">
        <v>336.025344742252</v>
      </c>
      <c r="BN42" s="73">
        <v>1.36337036888837</v>
      </c>
      <c r="BO42" s="73">
        <v>1.72693563198245</v>
      </c>
      <c r="BP42" s="73">
        <v>480.08812063691499</v>
      </c>
      <c r="BQ42" s="73">
        <v>13.915774164329401</v>
      </c>
      <c r="BR42" s="73">
        <v>0.30903061900273898</v>
      </c>
      <c r="BS42" s="73">
        <v>3.7265449444159602</v>
      </c>
      <c r="BT42" s="73">
        <v>0</v>
      </c>
      <c r="BU42" s="73">
        <v>25.8176088678714</v>
      </c>
      <c r="BV42" s="73">
        <v>0.92906091694169202</v>
      </c>
      <c r="BW42" s="73">
        <v>0</v>
      </c>
      <c r="BX42" s="73">
        <v>0</v>
      </c>
      <c r="BY42" s="73">
        <v>18.148893991774699</v>
      </c>
      <c r="BZ42" s="73">
        <v>0</v>
      </c>
      <c r="CA42" s="73">
        <v>0</v>
      </c>
      <c r="CB42" s="73">
        <v>974.97574958801101</v>
      </c>
      <c r="CC42" s="73">
        <v>6.4310573161497899</v>
      </c>
      <c r="CD42" s="90"/>
      <c r="CE42" s="66">
        <f t="shared" si="13"/>
        <v>3.605833586581128E-3</v>
      </c>
      <c r="CF42" s="66">
        <f t="shared" si="14"/>
        <v>6.6822268502333589E-3</v>
      </c>
      <c r="CG42" s="66">
        <f t="shared" si="15"/>
        <v>3.3455606137736916E-3</v>
      </c>
      <c r="CH42" s="66">
        <f t="shared" si="16"/>
        <v>4.2174924189861433E-3</v>
      </c>
      <c r="CI42" s="66">
        <f t="shared" si="17"/>
        <v>4.2283483910558056E-3</v>
      </c>
      <c r="CJ42" s="66">
        <f t="shared" si="18"/>
        <v>2.4195895257941714E-3</v>
      </c>
      <c r="CK42" s="66">
        <f t="shared" si="19"/>
        <v>3.0638460701523391E-3</v>
      </c>
      <c r="CL42" s="66">
        <f t="shared" si="20"/>
        <v>7.5270780679784549E-3</v>
      </c>
      <c r="CM42" s="66">
        <f t="shared" si="21"/>
        <v>2.1439493500800709E-3</v>
      </c>
      <c r="CN42" s="66">
        <f t="shared" si="22"/>
        <v>5.788708765535909E-3</v>
      </c>
      <c r="CO42" s="66">
        <f t="shared" si="23"/>
        <v>1.0182501800502721E-2</v>
      </c>
      <c r="CP42" s="66">
        <f t="shared" si="24"/>
        <v>4.9248119857997997E-3</v>
      </c>
      <c r="CQ42" s="66">
        <f t="shared" si="25"/>
        <v>5.3130934299018212E-3</v>
      </c>
    </row>
    <row r="43" spans="1:95" x14ac:dyDescent="0.25">
      <c r="A43" s="73" t="s">
        <v>206</v>
      </c>
      <c r="B43" s="73">
        <v>32047.229353999999</v>
      </c>
      <c r="C43" s="73">
        <v>252.55601998</v>
      </c>
      <c r="D43" s="73">
        <v>546.42940028999999</v>
      </c>
      <c r="E43" s="73">
        <v>4232.0525700999997</v>
      </c>
      <c r="F43" s="73">
        <v>4226.5224662999999</v>
      </c>
      <c r="G43" s="73">
        <v>97.260486731</v>
      </c>
      <c r="H43" s="73">
        <v>4845.4965198999998</v>
      </c>
      <c r="I43" s="73">
        <v>135.20776086999999</v>
      </c>
      <c r="J43" s="73">
        <v>227.15555882999999</v>
      </c>
      <c r="K43" s="73">
        <v>286.66313788999997</v>
      </c>
      <c r="L43" s="73">
        <v>13.593482165999999</v>
      </c>
      <c r="M43" s="73">
        <v>35.021806388000002</v>
      </c>
      <c r="N43" s="73">
        <v>38.164174101</v>
      </c>
      <c r="O43" s="73"/>
      <c r="P43" s="73" t="s">
        <v>206</v>
      </c>
      <c r="Q43" s="73">
        <v>0</v>
      </c>
      <c r="R43" s="73">
        <v>304.62963606379901</v>
      </c>
      <c r="S43" s="73">
        <v>13.7479199957278</v>
      </c>
      <c r="T43" s="73">
        <v>136.54813077278399</v>
      </c>
      <c r="U43" s="73">
        <v>136.54813077278399</v>
      </c>
      <c r="V43" s="73">
        <v>852.19503354916606</v>
      </c>
      <c r="W43" s="73">
        <v>0</v>
      </c>
      <c r="X43" s="73">
        <v>227.98902878356401</v>
      </c>
      <c r="Y43" s="73">
        <v>35.2148377607813</v>
      </c>
      <c r="Z43" s="73">
        <v>1675.6030218046101</v>
      </c>
      <c r="AA43" s="73">
        <v>32231.5697090229</v>
      </c>
      <c r="AB43" s="73">
        <v>455.51801289811903</v>
      </c>
      <c r="AC43" s="73">
        <v>174.07223085073201</v>
      </c>
      <c r="AD43" s="73">
        <v>285.50984785950601</v>
      </c>
      <c r="AE43" s="73">
        <v>0</v>
      </c>
      <c r="AF43" s="73">
        <v>0</v>
      </c>
      <c r="AG43" s="73">
        <v>288.89075510392098</v>
      </c>
      <c r="AH43" s="73">
        <v>288.89075510392098</v>
      </c>
      <c r="AI43" s="73">
        <v>0</v>
      </c>
      <c r="AJ43" s="73">
        <v>110.57938259066199</v>
      </c>
      <c r="AK43" s="73">
        <v>16.677069522872699</v>
      </c>
      <c r="AL43" s="73">
        <v>1289.3939550525899</v>
      </c>
      <c r="AM43" s="73">
        <v>91.999401032051907</v>
      </c>
      <c r="AN43" s="73">
        <v>0</v>
      </c>
      <c r="AO43" s="73">
        <v>38.4950699021094</v>
      </c>
      <c r="AP43" s="73">
        <v>254.80663326730399</v>
      </c>
      <c r="AQ43" s="73">
        <v>0</v>
      </c>
      <c r="AR43" s="73">
        <v>5347.4169036084104</v>
      </c>
      <c r="AS43" s="73">
        <v>494.67482808115199</v>
      </c>
      <c r="AT43" s="73">
        <v>54.9638746934748</v>
      </c>
      <c r="AU43" s="73">
        <v>549.63870277462695</v>
      </c>
      <c r="AV43" s="73">
        <v>0.103589784355114</v>
      </c>
      <c r="AW43" s="73">
        <v>212.022712436603</v>
      </c>
      <c r="AX43" s="73">
        <v>0.46815246316903297</v>
      </c>
      <c r="AY43" s="73">
        <v>560.18837844471602</v>
      </c>
      <c r="AZ43" s="73">
        <v>0.425593093249998</v>
      </c>
      <c r="BA43" s="73">
        <v>12.618833043645999</v>
      </c>
      <c r="BB43" s="73">
        <v>237.48094503987599</v>
      </c>
      <c r="BC43" s="73">
        <v>0.38303385263204298</v>
      </c>
      <c r="BD43" s="73">
        <v>0</v>
      </c>
      <c r="BE43" s="73">
        <v>41.156981625577998</v>
      </c>
      <c r="BF43" s="73">
        <v>4261.5813207477104</v>
      </c>
      <c r="BG43" s="73">
        <v>4256.0524125660104</v>
      </c>
      <c r="BH43" s="73">
        <v>5.5289081817016301</v>
      </c>
      <c r="BI43" s="73">
        <v>0.48092017328328801</v>
      </c>
      <c r="BJ43" s="73">
        <v>0</v>
      </c>
      <c r="BK43" s="73">
        <v>104.270320326063</v>
      </c>
      <c r="BL43" s="73">
        <v>4.00057479973764</v>
      </c>
      <c r="BM43" s="73">
        <v>1573.4178389413401</v>
      </c>
      <c r="BN43" s="73">
        <v>6.3838960078704998</v>
      </c>
      <c r="BO43" s="73">
        <v>8.0862686719908208</v>
      </c>
      <c r="BP43" s="73">
        <v>2247.9827222121098</v>
      </c>
      <c r="BQ43" s="73">
        <v>68.736939346459195</v>
      </c>
      <c r="BR43" s="73">
        <v>1.4470167573317401</v>
      </c>
      <c r="BS43" s="73">
        <v>17.449315558127601</v>
      </c>
      <c r="BT43" s="73">
        <v>0</v>
      </c>
      <c r="BU43" s="73">
        <v>97.755527911947397</v>
      </c>
      <c r="BV43" s="73">
        <v>4.5890986840308603</v>
      </c>
      <c r="BW43" s="73">
        <v>0</v>
      </c>
      <c r="BX43" s="73">
        <v>0</v>
      </c>
      <c r="BY43" s="73">
        <v>89.646444227613301</v>
      </c>
      <c r="BZ43" s="73">
        <v>0</v>
      </c>
      <c r="CA43" s="73">
        <v>0</v>
      </c>
      <c r="CB43" s="73">
        <v>4868.7590267696196</v>
      </c>
      <c r="CC43" s="73">
        <v>31.766197985030001</v>
      </c>
      <c r="CD43" s="90"/>
      <c r="CE43" s="66">
        <f t="shared" si="13"/>
        <v>5.7521464020069109E-3</v>
      </c>
      <c r="CF43" s="66">
        <f t="shared" si="14"/>
        <v>8.9113428675436784E-3</v>
      </c>
      <c r="CG43" s="66">
        <f t="shared" si="15"/>
        <v>5.8732243962783207E-3</v>
      </c>
      <c r="CH43" s="66">
        <f t="shared" si="16"/>
        <v>6.9774063905385176E-3</v>
      </c>
      <c r="CI43" s="66">
        <f t="shared" si="17"/>
        <v>6.9868187147865118E-3</v>
      </c>
      <c r="CJ43" s="66">
        <f t="shared" si="18"/>
        <v>5.0898488953336788E-3</v>
      </c>
      <c r="CK43" s="66">
        <f t="shared" si="19"/>
        <v>4.8008510116729674E-3</v>
      </c>
      <c r="CL43" s="66">
        <f t="shared" si="20"/>
        <v>9.9134095125852136E-3</v>
      </c>
      <c r="CM43" s="66">
        <f t="shared" si="21"/>
        <v>3.6691593983300972E-3</v>
      </c>
      <c r="CN43" s="66">
        <f t="shared" si="22"/>
        <v>7.7708533797456779E-3</v>
      </c>
      <c r="CO43" s="66">
        <f t="shared" si="23"/>
        <v>1.1361167642098399E-2</v>
      </c>
      <c r="CP43" s="66">
        <f t="shared" si="24"/>
        <v>5.5117480418554205E-3</v>
      </c>
      <c r="CQ43" s="66">
        <f t="shared" si="25"/>
        <v>8.670325217406679E-3</v>
      </c>
    </row>
    <row r="44" spans="1:95" x14ac:dyDescent="0.25">
      <c r="A44" s="73" t="s">
        <v>207</v>
      </c>
      <c r="B44" s="73">
        <v>21024.761699999999</v>
      </c>
      <c r="C44" s="73">
        <v>161.66754422</v>
      </c>
      <c r="D44" s="73">
        <v>450.93327388</v>
      </c>
      <c r="E44" s="73">
        <v>3305.6456874999999</v>
      </c>
      <c r="F44" s="73">
        <v>3292.9009535</v>
      </c>
      <c r="G44" s="73">
        <v>60.644189058000002</v>
      </c>
      <c r="H44" s="73">
        <v>3546.0343747000002</v>
      </c>
      <c r="I44" s="73">
        <v>339.78673146</v>
      </c>
      <c r="J44" s="73">
        <v>101.60667835</v>
      </c>
      <c r="K44" s="73">
        <v>235.33444037999999</v>
      </c>
      <c r="L44" s="73">
        <v>12.691281266000001</v>
      </c>
      <c r="M44" s="73">
        <v>23.214135645999999</v>
      </c>
      <c r="N44" s="73">
        <v>50.275626852999999</v>
      </c>
      <c r="O44" s="73"/>
      <c r="P44" s="73" t="s">
        <v>207</v>
      </c>
      <c r="Q44" s="73">
        <v>0</v>
      </c>
      <c r="R44" s="73">
        <v>205.62620069227501</v>
      </c>
      <c r="S44" s="73">
        <v>12.693553065214999</v>
      </c>
      <c r="T44" s="73">
        <v>339.848115400045</v>
      </c>
      <c r="U44" s="73">
        <v>339.848115400045</v>
      </c>
      <c r="V44" s="73">
        <v>575.23492672841701</v>
      </c>
      <c r="W44" s="73">
        <v>0</v>
      </c>
      <c r="X44" s="73">
        <v>101.619876605447</v>
      </c>
      <c r="Y44" s="73">
        <v>23.218338812244401</v>
      </c>
      <c r="Z44" s="73">
        <v>1131.0385399797999</v>
      </c>
      <c r="AA44" s="73">
        <v>21028.7596691656</v>
      </c>
      <c r="AB44" s="73">
        <v>307.47639989225598</v>
      </c>
      <c r="AC44" s="73">
        <v>117.499437273889</v>
      </c>
      <c r="AD44" s="73">
        <v>192.72026547248799</v>
      </c>
      <c r="AE44" s="73">
        <v>0</v>
      </c>
      <c r="AF44" s="73">
        <v>0</v>
      </c>
      <c r="AG44" s="73">
        <v>235.37648025042401</v>
      </c>
      <c r="AH44" s="73">
        <v>235.37648025042401</v>
      </c>
      <c r="AI44" s="73">
        <v>0</v>
      </c>
      <c r="AJ44" s="73">
        <v>74.641525873868602</v>
      </c>
      <c r="AK44" s="73">
        <v>11.257091376336801</v>
      </c>
      <c r="AL44" s="73">
        <v>870.34585614197204</v>
      </c>
      <c r="AM44" s="73">
        <v>62.099937357821503</v>
      </c>
      <c r="AN44" s="73">
        <v>0</v>
      </c>
      <c r="AO44" s="73">
        <v>50.283627518074098</v>
      </c>
      <c r="AP44" s="73">
        <v>161.71925701267099</v>
      </c>
      <c r="AQ44" s="73">
        <v>0</v>
      </c>
      <c r="AR44" s="73">
        <v>3869.5130546047299</v>
      </c>
      <c r="AS44" s="73">
        <v>405.89895883243798</v>
      </c>
      <c r="AT44" s="73">
        <v>45.099892462162501</v>
      </c>
      <c r="AU44" s="73">
        <v>450.9988512946</v>
      </c>
      <c r="AV44" s="73">
        <v>6.9923506506812699E-2</v>
      </c>
      <c r="AW44" s="73">
        <v>143.11614818370199</v>
      </c>
      <c r="AX44" s="73">
        <v>0.36228915026038799</v>
      </c>
      <c r="AY44" s="73">
        <v>378.12944654083498</v>
      </c>
      <c r="AZ44" s="73">
        <v>0.32935380333910902</v>
      </c>
      <c r="BA44" s="73">
        <v>9.7653410532449207</v>
      </c>
      <c r="BB44" s="73">
        <v>183.77946454353801</v>
      </c>
      <c r="BC44" s="73">
        <v>0.29641856128022298</v>
      </c>
      <c r="BD44" s="73">
        <v>0</v>
      </c>
      <c r="BE44" s="73">
        <v>31.850161666060298</v>
      </c>
      <c r="BF44" s="73">
        <v>3306.37674397717</v>
      </c>
      <c r="BG44" s="73">
        <v>3293.6324010517001</v>
      </c>
      <c r="BH44" s="73">
        <v>12.744342925474401</v>
      </c>
      <c r="BI44" s="73">
        <v>0.37216989586216698</v>
      </c>
      <c r="BJ44" s="73">
        <v>0</v>
      </c>
      <c r="BK44" s="73">
        <v>80.691686115962995</v>
      </c>
      <c r="BL44" s="73">
        <v>3.09592661882989</v>
      </c>
      <c r="BM44" s="73">
        <v>1217.6213581023701</v>
      </c>
      <c r="BN44" s="73">
        <v>4.9403067332465804</v>
      </c>
      <c r="BO44" s="73">
        <v>6.2577241165903299</v>
      </c>
      <c r="BP44" s="73">
        <v>1739.6468901841399</v>
      </c>
      <c r="BQ44" s="73">
        <v>46.397703661381499</v>
      </c>
      <c r="BR44" s="73">
        <v>1.11980298415901</v>
      </c>
      <c r="BS44" s="73">
        <v>13.5035075228206</v>
      </c>
      <c r="BT44" s="73">
        <v>0</v>
      </c>
      <c r="BU44" s="73">
        <v>60.654873994849503</v>
      </c>
      <c r="BV44" s="73">
        <v>3.0976584033952901</v>
      </c>
      <c r="BW44" s="73">
        <v>0</v>
      </c>
      <c r="BX44" s="73">
        <v>0</v>
      </c>
      <c r="BY44" s="73">
        <v>60.511709549814</v>
      </c>
      <c r="BZ44" s="73">
        <v>0</v>
      </c>
      <c r="CA44" s="73">
        <v>0</v>
      </c>
      <c r="CB44" s="73">
        <v>3546.5083836253898</v>
      </c>
      <c r="CC44" s="73">
        <v>21.4423093870572</v>
      </c>
      <c r="CD44" s="90"/>
      <c r="CE44" s="66">
        <f t="shared" si="13"/>
        <v>1.901552665684105E-4</v>
      </c>
      <c r="CF44" s="66">
        <f t="shared" si="14"/>
        <v>3.19871208043006E-4</v>
      </c>
      <c r="CG44" s="66">
        <f t="shared" si="15"/>
        <v>1.4542598295252658E-4</v>
      </c>
      <c r="CH44" s="66">
        <f t="shared" si="16"/>
        <v>2.211539125123233E-4</v>
      </c>
      <c r="CI44" s="66">
        <f t="shared" si="17"/>
        <v>2.221286221568879E-4</v>
      </c>
      <c r="CJ44" s="66">
        <f t="shared" si="18"/>
        <v>1.7619061307393364E-4</v>
      </c>
      <c r="CK44" s="66">
        <f t="shared" si="19"/>
        <v>1.3367296402188084E-4</v>
      </c>
      <c r="CL44" s="66">
        <f t="shared" si="20"/>
        <v>1.806543174339074E-4</v>
      </c>
      <c r="CM44" s="66">
        <f t="shared" si="21"/>
        <v>1.2989555077811947E-4</v>
      </c>
      <c r="CN44" s="66">
        <f t="shared" si="22"/>
        <v>1.7863883567631304E-4</v>
      </c>
      <c r="CO44" s="66">
        <f t="shared" si="23"/>
        <v>1.7900471728451075E-4</v>
      </c>
      <c r="CP44" s="66">
        <f t="shared" si="24"/>
        <v>1.8106063945249668E-4</v>
      </c>
      <c r="CQ44" s="66">
        <f t="shared" si="25"/>
        <v>1.5913605806433404E-4</v>
      </c>
    </row>
    <row r="45" spans="1:95" x14ac:dyDescent="0.25">
      <c r="A45" s="73" t="s">
        <v>208</v>
      </c>
      <c r="B45" s="73">
        <v>4026.2879662999999</v>
      </c>
      <c r="C45" s="73">
        <v>28.455901034</v>
      </c>
      <c r="D45" s="73">
        <v>115.18670333</v>
      </c>
      <c r="E45" s="73">
        <v>628.61848036000004</v>
      </c>
      <c r="F45" s="73">
        <v>621.26840016999995</v>
      </c>
      <c r="G45" s="73">
        <v>8.0831175026000004</v>
      </c>
      <c r="H45" s="73">
        <v>734.75117923000005</v>
      </c>
      <c r="I45" s="73">
        <v>15.985995322999999</v>
      </c>
      <c r="J45" s="73">
        <v>27.756757060000002</v>
      </c>
      <c r="K45" s="73">
        <v>32.466965879999997</v>
      </c>
      <c r="L45" s="73">
        <v>1.7079300585999999</v>
      </c>
      <c r="M45" s="73">
        <v>3.7330103462999999</v>
      </c>
      <c r="N45" s="73">
        <v>5.1710898439999999</v>
      </c>
      <c r="O45" s="73"/>
      <c r="P45" s="73" t="s">
        <v>208</v>
      </c>
      <c r="Q45" s="73">
        <v>0</v>
      </c>
      <c r="R45" s="73">
        <v>47.8509289152666</v>
      </c>
      <c r="S45" s="73">
        <v>1.73153031178307</v>
      </c>
      <c r="T45" s="73">
        <v>16.190865984782501</v>
      </c>
      <c r="U45" s="73">
        <v>16.190865984782501</v>
      </c>
      <c r="V45" s="73">
        <v>133.86194556059101</v>
      </c>
      <c r="W45" s="73">
        <v>0</v>
      </c>
      <c r="X45" s="73">
        <v>27.881305320752901</v>
      </c>
      <c r="Y45" s="73">
        <v>3.76252508936417</v>
      </c>
      <c r="Z45" s="73">
        <v>263.20188023545097</v>
      </c>
      <c r="AA45" s="73">
        <v>4054.1152153066901</v>
      </c>
      <c r="AB45" s="73">
        <v>71.552298595101007</v>
      </c>
      <c r="AC45" s="73">
        <v>27.343083774711602</v>
      </c>
      <c r="AD45" s="73">
        <v>44.847579581404602</v>
      </c>
      <c r="AE45" s="73">
        <v>0</v>
      </c>
      <c r="AF45" s="73">
        <v>0</v>
      </c>
      <c r="AG45" s="73">
        <v>32.807429947262101</v>
      </c>
      <c r="AH45" s="73">
        <v>32.807429947262101</v>
      </c>
      <c r="AI45" s="73">
        <v>0</v>
      </c>
      <c r="AJ45" s="73">
        <v>17.369688744811299</v>
      </c>
      <c r="AK45" s="73">
        <v>2.6196172062194001</v>
      </c>
      <c r="AL45" s="73">
        <v>202.53656641527701</v>
      </c>
      <c r="AM45" s="73">
        <v>14.4511612968832</v>
      </c>
      <c r="AN45" s="73">
        <v>0</v>
      </c>
      <c r="AO45" s="73">
        <v>5.2213567170470396</v>
      </c>
      <c r="AP45" s="73">
        <v>28.7999221579942</v>
      </c>
      <c r="AQ45" s="73">
        <v>0</v>
      </c>
      <c r="AR45" s="73">
        <v>813.37090923240396</v>
      </c>
      <c r="AS45" s="73">
        <v>104.089177640789</v>
      </c>
      <c r="AT45" s="73">
        <v>11.5654612221322</v>
      </c>
      <c r="AU45" s="73">
        <v>115.654638862922</v>
      </c>
      <c r="AV45" s="73">
        <v>1.62717686943104E-2</v>
      </c>
      <c r="AW45" s="73">
        <v>33.3042892966644</v>
      </c>
      <c r="AX45" s="73">
        <v>6.8825080578933703E-2</v>
      </c>
      <c r="AY45" s="73">
        <v>87.993786734334194</v>
      </c>
      <c r="AZ45" s="73">
        <v>6.2568224534135797E-2</v>
      </c>
      <c r="BA45" s="73">
        <v>1.8551483698473801</v>
      </c>
      <c r="BB45" s="73">
        <v>34.913083139381698</v>
      </c>
      <c r="BC45" s="73">
        <v>5.6311406770394097E-2</v>
      </c>
      <c r="BD45" s="73">
        <v>0</v>
      </c>
      <c r="BE45" s="73">
        <v>6.0506613418431696</v>
      </c>
      <c r="BF45" s="73">
        <v>633.04764546880403</v>
      </c>
      <c r="BG45" s="73">
        <v>625.70041980675001</v>
      </c>
      <c r="BH45" s="73">
        <v>7.3472256620534901</v>
      </c>
      <c r="BI45" s="73">
        <v>7.0702100031415804E-2</v>
      </c>
      <c r="BJ45" s="73">
        <v>0</v>
      </c>
      <c r="BK45" s="73">
        <v>15.329216465439799</v>
      </c>
      <c r="BL45" s="73">
        <v>0.58814165320193701</v>
      </c>
      <c r="BM45" s="73">
        <v>231.31480762468499</v>
      </c>
      <c r="BN45" s="73">
        <v>0.938523437336376</v>
      </c>
      <c r="BO45" s="73">
        <v>1.1887973996704</v>
      </c>
      <c r="BP45" s="73">
        <v>330.48560341826601</v>
      </c>
      <c r="BQ45" s="73">
        <v>10.7971196414011</v>
      </c>
      <c r="BR45" s="73">
        <v>0.21273210011188401</v>
      </c>
      <c r="BS45" s="73">
        <v>2.56529804505145</v>
      </c>
      <c r="BT45" s="73">
        <v>0</v>
      </c>
      <c r="BU45" s="73">
        <v>8.1589034816933701</v>
      </c>
      <c r="BV45" s="73">
        <v>0.72085037589047196</v>
      </c>
      <c r="BW45" s="73">
        <v>0</v>
      </c>
      <c r="BX45" s="73">
        <v>0</v>
      </c>
      <c r="BY45" s="73">
        <v>14.0815680558776</v>
      </c>
      <c r="BZ45" s="73">
        <v>0</v>
      </c>
      <c r="CA45" s="73">
        <v>0</v>
      </c>
      <c r="CB45" s="73">
        <v>738.19365284919797</v>
      </c>
      <c r="CC45" s="73">
        <v>4.9898061768933299</v>
      </c>
      <c r="CD45" s="90"/>
      <c r="CE45" s="66">
        <f t="shared" si="13"/>
        <v>6.9113906505456259E-3</v>
      </c>
      <c r="CF45" s="66">
        <f t="shared" si="14"/>
        <v>1.2089623294063059E-2</v>
      </c>
      <c r="CG45" s="66">
        <f t="shared" si="15"/>
        <v>4.0624092833128813E-3</v>
      </c>
      <c r="CH45" s="66">
        <f t="shared" si="16"/>
        <v>7.0458716171810376E-3</v>
      </c>
      <c r="CI45" s="66">
        <f t="shared" si="17"/>
        <v>7.1338243431298062E-3</v>
      </c>
      <c r="CJ45" s="66">
        <f t="shared" si="18"/>
        <v>9.3758353839335541E-3</v>
      </c>
      <c r="CK45" s="66">
        <f t="shared" si="19"/>
        <v>4.6852236736871231E-3</v>
      </c>
      <c r="CL45" s="66">
        <f t="shared" si="20"/>
        <v>1.2815633787140089E-2</v>
      </c>
      <c r="CM45" s="66">
        <f t="shared" si="21"/>
        <v>4.4871330063404437E-3</v>
      </c>
      <c r="CN45" s="66">
        <f t="shared" si="22"/>
        <v>1.0486476270079606E-2</v>
      </c>
      <c r="CO45" s="66">
        <f t="shared" si="23"/>
        <v>1.3818044283625638E-2</v>
      </c>
      <c r="CP45" s="66">
        <f t="shared" si="24"/>
        <v>7.9064187682800734E-3</v>
      </c>
      <c r="CQ45" s="66">
        <f t="shared" si="25"/>
        <v>9.7207502796270683E-3</v>
      </c>
    </row>
    <row r="46" spans="1:95" x14ac:dyDescent="0.25">
      <c r="A46" s="73" t="s">
        <v>209</v>
      </c>
      <c r="B46" s="73">
        <v>39696.472849999998</v>
      </c>
      <c r="C46" s="73">
        <v>272.32921198999998</v>
      </c>
      <c r="D46" s="73">
        <v>871.26251724999997</v>
      </c>
      <c r="E46" s="73">
        <v>4970.1056951999999</v>
      </c>
      <c r="F46" s="73">
        <v>4967.7256250999999</v>
      </c>
      <c r="G46" s="73">
        <v>183.99643434000001</v>
      </c>
      <c r="H46" s="73">
        <v>5499.9584692999997</v>
      </c>
      <c r="I46" s="73">
        <v>132.92524599999999</v>
      </c>
      <c r="J46" s="73">
        <v>324.37300372999999</v>
      </c>
      <c r="K46" s="73">
        <v>318.80601881000001</v>
      </c>
      <c r="L46" s="73">
        <v>10.529367218000001</v>
      </c>
      <c r="M46" s="73">
        <v>35.111837938000001</v>
      </c>
      <c r="N46" s="73">
        <v>68.254590269000005</v>
      </c>
      <c r="O46" s="73"/>
      <c r="P46" s="73" t="s">
        <v>209</v>
      </c>
      <c r="Q46" s="73">
        <v>0</v>
      </c>
      <c r="R46" s="73">
        <v>339.49149089318098</v>
      </c>
      <c r="S46" s="73">
        <v>10.5300615236784</v>
      </c>
      <c r="T46" s="73">
        <v>132.915987480768</v>
      </c>
      <c r="U46" s="73">
        <v>132.915987480768</v>
      </c>
      <c r="V46" s="73">
        <v>949.71985800029699</v>
      </c>
      <c r="W46" s="73">
        <v>0</v>
      </c>
      <c r="X46" s="73">
        <v>324.28550844261099</v>
      </c>
      <c r="Y46" s="73">
        <v>35.102469905249698</v>
      </c>
      <c r="Z46" s="73">
        <v>1867.3586480441099</v>
      </c>
      <c r="AA46" s="73">
        <v>39688.6542697244</v>
      </c>
      <c r="AB46" s="73">
        <v>507.64735180522501</v>
      </c>
      <c r="AC46" s="73">
        <v>193.99306043350501</v>
      </c>
      <c r="AD46" s="73">
        <v>318.18352620969199</v>
      </c>
      <c r="AE46" s="73">
        <v>0</v>
      </c>
      <c r="AF46" s="73">
        <v>0</v>
      </c>
      <c r="AG46" s="73">
        <v>318.74140662336703</v>
      </c>
      <c r="AH46" s="73">
        <v>318.74140662336703</v>
      </c>
      <c r="AI46" s="73">
        <v>0</v>
      </c>
      <c r="AJ46" s="73">
        <v>123.234097632125</v>
      </c>
      <c r="AK46" s="73">
        <v>18.585588674172399</v>
      </c>
      <c r="AL46" s="73">
        <v>1436.95161037453</v>
      </c>
      <c r="AM46" s="73">
        <v>102.52777173697299</v>
      </c>
      <c r="AN46" s="73">
        <v>0</v>
      </c>
      <c r="AO46" s="73">
        <v>68.236059268290504</v>
      </c>
      <c r="AP46" s="73">
        <v>272.29807055881599</v>
      </c>
      <c r="AQ46" s="73">
        <v>0</v>
      </c>
      <c r="AR46" s="73">
        <v>6032.40729377139</v>
      </c>
      <c r="AS46" s="73">
        <v>783.89569662769998</v>
      </c>
      <c r="AT46" s="73">
        <v>87.099533604060895</v>
      </c>
      <c r="AU46" s="73">
        <v>870.99523023176005</v>
      </c>
      <c r="AV46" s="73">
        <v>0.115444576477366</v>
      </c>
      <c r="AW46" s="73">
        <v>236.28644915432301</v>
      </c>
      <c r="AX46" s="73">
        <v>0.54638906154753397</v>
      </c>
      <c r="AY46" s="73">
        <v>624.29631434603698</v>
      </c>
      <c r="AZ46" s="73">
        <v>0.49671711911021399</v>
      </c>
      <c r="BA46" s="73">
        <v>14.727669736602699</v>
      </c>
      <c r="BB46" s="73">
        <v>277.16819389650402</v>
      </c>
      <c r="BC46" s="73">
        <v>0.44704533000435398</v>
      </c>
      <c r="BD46" s="73">
        <v>0</v>
      </c>
      <c r="BE46" s="73">
        <v>48.035037150085103</v>
      </c>
      <c r="BF46" s="73">
        <v>4969.6928268055499</v>
      </c>
      <c r="BG46" s="73">
        <v>4967.3138419331199</v>
      </c>
      <c r="BH46" s="73">
        <v>2.3789848724350602</v>
      </c>
      <c r="BI46" s="73">
        <v>0.56129039556430005</v>
      </c>
      <c r="BJ46" s="73">
        <v>0</v>
      </c>
      <c r="BK46" s="73">
        <v>121.695715361254</v>
      </c>
      <c r="BL46" s="73">
        <v>4.6691453394842197</v>
      </c>
      <c r="BM46" s="73">
        <v>1836.36381840528</v>
      </c>
      <c r="BN46" s="73">
        <v>7.4507582036739999</v>
      </c>
      <c r="BO46" s="73">
        <v>9.4376274173404493</v>
      </c>
      <c r="BP46" s="73">
        <v>2623.6601921328001</v>
      </c>
      <c r="BQ46" s="73">
        <v>76.6031775618371</v>
      </c>
      <c r="BR46" s="73">
        <v>1.68883873190143</v>
      </c>
      <c r="BS46" s="73">
        <v>20.365403651956299</v>
      </c>
      <c r="BT46" s="73">
        <v>0</v>
      </c>
      <c r="BU46" s="73">
        <v>183.95290197258501</v>
      </c>
      <c r="BV46" s="73">
        <v>5.1142749073824998</v>
      </c>
      <c r="BW46" s="73">
        <v>0</v>
      </c>
      <c r="BX46" s="73">
        <v>0</v>
      </c>
      <c r="BY46" s="73">
        <v>99.905588287481095</v>
      </c>
      <c r="BZ46" s="73">
        <v>0</v>
      </c>
      <c r="CA46" s="73">
        <v>0</v>
      </c>
      <c r="CB46" s="73">
        <v>5499.0115340310904</v>
      </c>
      <c r="CC46" s="73">
        <v>35.401504997506002</v>
      </c>
      <c r="CD46" s="90"/>
      <c r="CE46" s="66">
        <f t="shared" si="13"/>
        <v>-1.9695906750057579E-4</v>
      </c>
      <c r="CF46" s="66">
        <f t="shared" si="14"/>
        <v>-1.1435215104696932E-4</v>
      </c>
      <c r="CG46" s="66">
        <f t="shared" si="15"/>
        <v>-3.0678126620616595E-4</v>
      </c>
      <c r="CH46" s="66">
        <f t="shared" si="16"/>
        <v>-8.3070344932252251E-5</v>
      </c>
      <c r="CI46" s="66">
        <f t="shared" si="17"/>
        <v>-8.2891688864504152E-5</v>
      </c>
      <c r="CJ46" s="66">
        <f t="shared" si="18"/>
        <v>-2.3659353819082817E-4</v>
      </c>
      <c r="CK46" s="66">
        <f t="shared" si="19"/>
        <v>-1.7217134896472199E-4</v>
      </c>
      <c r="CL46" s="66">
        <f t="shared" si="20"/>
        <v>-6.9652075212195687E-5</v>
      </c>
      <c r="CM46" s="66">
        <f t="shared" si="21"/>
        <v>-2.6973665003833888E-4</v>
      </c>
      <c r="CN46" s="66">
        <f t="shared" si="22"/>
        <v>-2.0266928106991644E-4</v>
      </c>
      <c r="CO46" s="66">
        <f t="shared" si="23"/>
        <v>6.5939924406123202E-5</v>
      </c>
      <c r="CP46" s="66">
        <f t="shared" si="24"/>
        <v>-2.6680553626512611E-4</v>
      </c>
      <c r="CQ46" s="66">
        <f t="shared" si="25"/>
        <v>-2.7149823383992454E-4</v>
      </c>
    </row>
    <row r="47" spans="1:95" x14ac:dyDescent="0.25">
      <c r="A47" s="73" t="s">
        <v>210</v>
      </c>
      <c r="B47" s="73">
        <v>62871.465104000003</v>
      </c>
      <c r="C47" s="73">
        <v>488.37209786</v>
      </c>
      <c r="D47" s="73">
        <v>1076.2127988</v>
      </c>
      <c r="E47" s="73">
        <v>8147.7394813000001</v>
      </c>
      <c r="F47" s="73">
        <v>8142.9464340000004</v>
      </c>
      <c r="G47" s="73">
        <v>200.14859276999999</v>
      </c>
      <c r="H47" s="73">
        <v>9454.5179088999994</v>
      </c>
      <c r="I47" s="73">
        <v>257.53372173999998</v>
      </c>
      <c r="J47" s="73">
        <v>452.71725585000002</v>
      </c>
      <c r="K47" s="73">
        <v>558.62746143000004</v>
      </c>
      <c r="L47" s="73">
        <v>25.484312145000001</v>
      </c>
      <c r="M47" s="73">
        <v>69.151142174</v>
      </c>
      <c r="N47" s="73">
        <v>78.614662025000001</v>
      </c>
      <c r="O47" s="73"/>
      <c r="P47" s="73" t="s">
        <v>210</v>
      </c>
      <c r="Q47" s="73">
        <v>0</v>
      </c>
      <c r="R47" s="73">
        <v>593.09909412179695</v>
      </c>
      <c r="S47" s="73">
        <v>25.707122576596099</v>
      </c>
      <c r="T47" s="73">
        <v>259.45391524949099</v>
      </c>
      <c r="U47" s="73">
        <v>259.45391524949099</v>
      </c>
      <c r="V47" s="73">
        <v>1659.1816448734601</v>
      </c>
      <c r="W47" s="73">
        <v>0</v>
      </c>
      <c r="X47" s="73">
        <v>453.80167712751</v>
      </c>
      <c r="Y47" s="73">
        <v>69.411589042761705</v>
      </c>
      <c r="Z47" s="73">
        <v>3262.3170144505598</v>
      </c>
      <c r="AA47" s="73">
        <v>63125.815348902099</v>
      </c>
      <c r="AB47" s="73">
        <v>886.87106687639198</v>
      </c>
      <c r="AC47" s="73">
        <v>338.910092952887</v>
      </c>
      <c r="AD47" s="73">
        <v>555.87387767521</v>
      </c>
      <c r="AE47" s="73">
        <v>0</v>
      </c>
      <c r="AF47" s="73">
        <v>0</v>
      </c>
      <c r="AG47" s="73">
        <v>561.75094906218499</v>
      </c>
      <c r="AH47" s="73">
        <v>561.75094906218499</v>
      </c>
      <c r="AI47" s="73">
        <v>0</v>
      </c>
      <c r="AJ47" s="73">
        <v>215.29266947420101</v>
      </c>
      <c r="AK47" s="73">
        <v>32.469442586819703</v>
      </c>
      <c r="AL47" s="73">
        <v>2510.38641910453</v>
      </c>
      <c r="AM47" s="73">
        <v>179.11831537273699</v>
      </c>
      <c r="AN47" s="73">
        <v>0</v>
      </c>
      <c r="AO47" s="73">
        <v>79.0805318108183</v>
      </c>
      <c r="AP47" s="73">
        <v>491.57599188928299</v>
      </c>
      <c r="AQ47" s="73">
        <v>0</v>
      </c>
      <c r="AR47" s="73">
        <v>10418.137560343799</v>
      </c>
      <c r="AS47" s="73">
        <v>972.53644487409497</v>
      </c>
      <c r="AT47" s="73">
        <v>108.05960103253</v>
      </c>
      <c r="AU47" s="73">
        <v>1080.59604590662</v>
      </c>
      <c r="AV47" s="73">
        <v>0.20168426653142599</v>
      </c>
      <c r="AW47" s="73">
        <v>412.79774026496699</v>
      </c>
      <c r="AX47" s="73">
        <v>0.90029626999725998</v>
      </c>
      <c r="AY47" s="73">
        <v>1090.6593894997</v>
      </c>
      <c r="AZ47" s="73">
        <v>0.81845110224289097</v>
      </c>
      <c r="BA47" s="73">
        <v>24.267075980489999</v>
      </c>
      <c r="BB47" s="73">
        <v>456.69574717711998</v>
      </c>
      <c r="BC47" s="73">
        <v>0.73660590058962205</v>
      </c>
      <c r="BD47" s="73">
        <v>0</v>
      </c>
      <c r="BE47" s="73">
        <v>79.148325335425696</v>
      </c>
      <c r="BF47" s="73">
        <v>8189.5351448172596</v>
      </c>
      <c r="BG47" s="73">
        <v>8184.7452781620505</v>
      </c>
      <c r="BH47" s="73">
        <v>4.7898666552136504</v>
      </c>
      <c r="BI47" s="73">
        <v>0.924850028020336</v>
      </c>
      <c r="BJ47" s="73">
        <v>0</v>
      </c>
      <c r="BK47" s="73">
        <v>200.52053914917099</v>
      </c>
      <c r="BL47" s="73">
        <v>7.69344096474547</v>
      </c>
      <c r="BM47" s="73">
        <v>3025.8143001263702</v>
      </c>
      <c r="BN47" s="73">
        <v>12.2767679604906</v>
      </c>
      <c r="BO47" s="73">
        <v>15.5505713257806</v>
      </c>
      <c r="BP47" s="73">
        <v>4323.05907221895</v>
      </c>
      <c r="BQ47" s="73">
        <v>133.827450166246</v>
      </c>
      <c r="BR47" s="73">
        <v>2.78273408217414</v>
      </c>
      <c r="BS47" s="73">
        <v>33.556500540473301</v>
      </c>
      <c r="BT47" s="73">
        <v>0</v>
      </c>
      <c r="BU47" s="73">
        <v>200.82866827089001</v>
      </c>
      <c r="BV47" s="73">
        <v>8.9347510362731697</v>
      </c>
      <c r="BW47" s="73">
        <v>0</v>
      </c>
      <c r="BX47" s="73">
        <v>0</v>
      </c>
      <c r="BY47" s="73">
        <v>174.53726418184601</v>
      </c>
      <c r="BZ47" s="73">
        <v>0</v>
      </c>
      <c r="CA47" s="73">
        <v>0</v>
      </c>
      <c r="CB47" s="73">
        <v>9486.1806437013693</v>
      </c>
      <c r="CC47" s="73">
        <v>61.847239682587499</v>
      </c>
      <c r="CD47" s="90"/>
      <c r="CE47" s="66">
        <f t="shared" si="13"/>
        <v>4.0455593723059896E-3</v>
      </c>
      <c r="CF47" s="66">
        <f t="shared" si="14"/>
        <v>6.5603543759402928E-3</v>
      </c>
      <c r="CG47" s="66">
        <f t="shared" si="15"/>
        <v>4.0728442474457279E-3</v>
      </c>
      <c r="CH47" s="66">
        <f t="shared" si="16"/>
        <v>5.1297250744437011E-3</v>
      </c>
      <c r="CI47" s="66">
        <f t="shared" si="17"/>
        <v>5.1331351005237426E-3</v>
      </c>
      <c r="CJ47" s="66">
        <f t="shared" si="18"/>
        <v>3.3978530224867422E-3</v>
      </c>
      <c r="CK47" s="66">
        <f t="shared" si="19"/>
        <v>3.3489528611040232E-3</v>
      </c>
      <c r="CL47" s="66">
        <f t="shared" si="20"/>
        <v>7.4560857371121156E-3</v>
      </c>
      <c r="CM47" s="66">
        <f t="shared" si="21"/>
        <v>2.3953610415709298E-3</v>
      </c>
      <c r="CN47" s="66">
        <f t="shared" si="22"/>
        <v>5.5913606971438549E-3</v>
      </c>
      <c r="CO47" s="66">
        <f t="shared" si="23"/>
        <v>8.743042791516489E-3</v>
      </c>
      <c r="CP47" s="66">
        <f t="shared" si="24"/>
        <v>3.7663422551483063E-3</v>
      </c>
      <c r="CQ47" s="66">
        <f t="shared" si="25"/>
        <v>5.925991078739856E-3</v>
      </c>
    </row>
    <row r="48" spans="1:95" x14ac:dyDescent="0.25">
      <c r="A48" s="73" t="s">
        <v>211</v>
      </c>
      <c r="B48" s="73">
        <v>88663.865147000004</v>
      </c>
      <c r="C48" s="73">
        <v>655.96569924000005</v>
      </c>
      <c r="D48" s="73">
        <v>1381.1342884000001</v>
      </c>
      <c r="E48" s="73">
        <v>10621.736316</v>
      </c>
      <c r="F48" s="73">
        <v>10614.377146000001</v>
      </c>
      <c r="G48" s="73">
        <v>224.83763446</v>
      </c>
      <c r="H48" s="73">
        <v>13803.344096999999</v>
      </c>
      <c r="I48" s="73">
        <v>338.92961480000002</v>
      </c>
      <c r="J48" s="73">
        <v>668.23751935999996</v>
      </c>
      <c r="K48" s="73">
        <v>805.48968988000001</v>
      </c>
      <c r="L48" s="73">
        <v>33.950157220000001</v>
      </c>
      <c r="M48" s="73">
        <v>115.88197649</v>
      </c>
      <c r="N48" s="73">
        <v>84.534049738999997</v>
      </c>
      <c r="O48" s="73"/>
      <c r="P48" s="73" t="s">
        <v>211</v>
      </c>
      <c r="Q48" s="73">
        <v>0</v>
      </c>
      <c r="R48" s="73">
        <v>870.52791407831899</v>
      </c>
      <c r="S48" s="73">
        <v>34.196742232163302</v>
      </c>
      <c r="T48" s="73">
        <v>341.07225207718602</v>
      </c>
      <c r="U48" s="73">
        <v>341.07225207718602</v>
      </c>
      <c r="V48" s="73">
        <v>2435.28282181754</v>
      </c>
      <c r="W48" s="73">
        <v>0</v>
      </c>
      <c r="X48" s="73">
        <v>669.585142242703</v>
      </c>
      <c r="Y48" s="73">
        <v>116.192171182213</v>
      </c>
      <c r="Z48" s="73">
        <v>4788.3041373246097</v>
      </c>
      <c r="AA48" s="73">
        <v>88959.921547556398</v>
      </c>
      <c r="AB48" s="73">
        <v>1301.71542218438</v>
      </c>
      <c r="AC48" s="73">
        <v>497.439142351849</v>
      </c>
      <c r="AD48" s="73">
        <v>815.89013147428204</v>
      </c>
      <c r="AE48" s="73">
        <v>0</v>
      </c>
      <c r="AF48" s="73">
        <v>0</v>
      </c>
      <c r="AG48" s="73">
        <v>809.06002000569401</v>
      </c>
      <c r="AH48" s="73">
        <v>809.06002000569401</v>
      </c>
      <c r="AI48" s="73">
        <v>0</v>
      </c>
      <c r="AJ48" s="73">
        <v>315.998127121891</v>
      </c>
      <c r="AK48" s="73">
        <v>47.657409015960603</v>
      </c>
      <c r="AL48" s="73">
        <v>3684.6494104460098</v>
      </c>
      <c r="AM48" s="73">
        <v>262.90300658457699</v>
      </c>
      <c r="AN48" s="73">
        <v>0</v>
      </c>
      <c r="AO48" s="73">
        <v>85.064715161591394</v>
      </c>
      <c r="AP48" s="73">
        <v>659.56560632693402</v>
      </c>
      <c r="AQ48" s="73">
        <v>0</v>
      </c>
      <c r="AR48" s="73">
        <v>15208.27723353</v>
      </c>
      <c r="AS48" s="73">
        <v>1247.6774326187001</v>
      </c>
      <c r="AT48" s="73">
        <v>138.63090173470599</v>
      </c>
      <c r="AU48" s="73">
        <v>1386.3083343534099</v>
      </c>
      <c r="AV48" s="73">
        <v>0.29602445792155302</v>
      </c>
      <c r="AW48" s="73">
        <v>605.88877429257502</v>
      </c>
      <c r="AX48" s="73">
        <v>1.1727623948808601</v>
      </c>
      <c r="AY48" s="73">
        <v>1600.8276087833401</v>
      </c>
      <c r="AZ48" s="73">
        <v>1.0661480250444999</v>
      </c>
      <c r="BA48" s="73">
        <v>31.611290688779</v>
      </c>
      <c r="BB48" s="73">
        <v>594.91047875571098</v>
      </c>
      <c r="BC48" s="73">
        <v>0.95953317030153695</v>
      </c>
      <c r="BD48" s="73">
        <v>0</v>
      </c>
      <c r="BE48" s="73">
        <v>103.101826236104</v>
      </c>
      <c r="BF48" s="73">
        <v>10669.1408544516</v>
      </c>
      <c r="BG48" s="73">
        <v>10661.782094205</v>
      </c>
      <c r="BH48" s="73">
        <v>7.3587602465869697</v>
      </c>
      <c r="BI48" s="73">
        <v>1.20474734249353</v>
      </c>
      <c r="BJ48" s="73">
        <v>0</v>
      </c>
      <c r="BK48" s="73">
        <v>261.20620195329502</v>
      </c>
      <c r="BL48" s="73">
        <v>10.0217879404972</v>
      </c>
      <c r="BM48" s="73">
        <v>3941.5489416271198</v>
      </c>
      <c r="BN48" s="73">
        <v>15.992225145808099</v>
      </c>
      <c r="BO48" s="73">
        <v>20.2568117641936</v>
      </c>
      <c r="BP48" s="73">
        <v>5631.3923736503502</v>
      </c>
      <c r="BQ48" s="73">
        <v>196.42676876915201</v>
      </c>
      <c r="BR48" s="73">
        <v>3.62490190545478</v>
      </c>
      <c r="BS48" s="73">
        <v>43.712063604997901</v>
      </c>
      <c r="BT48" s="73">
        <v>0</v>
      </c>
      <c r="BU48" s="73">
        <v>225.63387931855101</v>
      </c>
      <c r="BV48" s="73">
        <v>13.1140766199693</v>
      </c>
      <c r="BW48" s="73">
        <v>0</v>
      </c>
      <c r="BX48" s="73">
        <v>0</v>
      </c>
      <c r="BY48" s="73">
        <v>256.17911984088897</v>
      </c>
      <c r="BZ48" s="73">
        <v>0</v>
      </c>
      <c r="CA48" s="73">
        <v>0</v>
      </c>
      <c r="CB48" s="73">
        <v>13840.7594321996</v>
      </c>
      <c r="CC48" s="73">
        <v>90.776979678494797</v>
      </c>
      <c r="CD48" s="90"/>
      <c r="CE48" s="66">
        <f t="shared" si="13"/>
        <v>3.3390874632585428E-3</v>
      </c>
      <c r="CF48" s="66">
        <f t="shared" si="14"/>
        <v>5.487950194811725E-3</v>
      </c>
      <c r="CG48" s="66">
        <f t="shared" si="15"/>
        <v>3.7462294556482455E-3</v>
      </c>
      <c r="CH48" s="66">
        <f t="shared" si="16"/>
        <v>4.4629745120100348E-3</v>
      </c>
      <c r="CI48" s="66">
        <f t="shared" si="17"/>
        <v>4.4661073893406886E-3</v>
      </c>
      <c r="CJ48" s="66">
        <f t="shared" si="18"/>
        <v>3.5414216150395535E-3</v>
      </c>
      <c r="CK48" s="66">
        <f t="shared" si="19"/>
        <v>2.7105993255455273E-3</v>
      </c>
      <c r="CL48" s="66">
        <f t="shared" si="20"/>
        <v>6.3217765094099329E-3</v>
      </c>
      <c r="CM48" s="66">
        <f t="shared" si="21"/>
        <v>2.0166824574497288E-3</v>
      </c>
      <c r="CN48" s="66">
        <f t="shared" si="22"/>
        <v>4.4324963690421651E-3</v>
      </c>
      <c r="CO48" s="66">
        <f t="shared" si="23"/>
        <v>7.2631478719055271E-3</v>
      </c>
      <c r="CP48" s="66">
        <f t="shared" si="24"/>
        <v>2.6768156844457231E-3</v>
      </c>
      <c r="CQ48" s="66">
        <f t="shared" si="25"/>
        <v>6.2775346056391946E-3</v>
      </c>
    </row>
    <row r="49" spans="1:95" x14ac:dyDescent="0.25">
      <c r="A49" s="73" t="s">
        <v>212</v>
      </c>
      <c r="B49" s="73">
        <v>70385.682472</v>
      </c>
      <c r="C49" s="73">
        <v>543.52635815999997</v>
      </c>
      <c r="D49" s="73">
        <v>1138.8946876</v>
      </c>
      <c r="E49" s="73">
        <v>9294.0720887999996</v>
      </c>
      <c r="F49" s="73">
        <v>9292.7724046999992</v>
      </c>
      <c r="G49" s="73">
        <v>236.53493116999999</v>
      </c>
      <c r="H49" s="73">
        <v>10604.587495</v>
      </c>
      <c r="I49" s="73">
        <v>284.73308631999998</v>
      </c>
      <c r="J49" s="73">
        <v>507.25046294999999</v>
      </c>
      <c r="K49" s="73">
        <v>605.01057270000001</v>
      </c>
      <c r="L49" s="73">
        <v>28.006631053</v>
      </c>
      <c r="M49" s="73">
        <v>73.772523918000005</v>
      </c>
      <c r="N49" s="73">
        <v>85.707280573000006</v>
      </c>
      <c r="O49" s="73"/>
      <c r="P49" s="73" t="s">
        <v>212</v>
      </c>
      <c r="Q49" s="73">
        <v>0</v>
      </c>
      <c r="R49" s="73">
        <v>667.13198957351403</v>
      </c>
      <c r="S49" s="73">
        <v>28.230116492168399</v>
      </c>
      <c r="T49" s="73">
        <v>286.65934613322003</v>
      </c>
      <c r="U49" s="73">
        <v>286.65934613322003</v>
      </c>
      <c r="V49" s="73">
        <v>1866.2875200942401</v>
      </c>
      <c r="W49" s="73">
        <v>0</v>
      </c>
      <c r="X49" s="73">
        <v>508.34233433064202</v>
      </c>
      <c r="Y49" s="73">
        <v>74.034337413356894</v>
      </c>
      <c r="Z49" s="73">
        <v>3669.53185325701</v>
      </c>
      <c r="AA49" s="73">
        <v>70641.361008834996</v>
      </c>
      <c r="AB49" s="73">
        <v>997.57388510467104</v>
      </c>
      <c r="AC49" s="73">
        <v>381.21416238009198</v>
      </c>
      <c r="AD49" s="73">
        <v>625.26022590601599</v>
      </c>
      <c r="AE49" s="73">
        <v>0</v>
      </c>
      <c r="AF49" s="73">
        <v>0</v>
      </c>
      <c r="AG49" s="73">
        <v>608.14622459774102</v>
      </c>
      <c r="AH49" s="73">
        <v>608.14622459774102</v>
      </c>
      <c r="AI49" s="73">
        <v>0</v>
      </c>
      <c r="AJ49" s="73">
        <v>242.166391109893</v>
      </c>
      <c r="AK49" s="73">
        <v>36.522404853310199</v>
      </c>
      <c r="AL49" s="73">
        <v>2823.7426544659902</v>
      </c>
      <c r="AM49" s="73">
        <v>201.47661921146599</v>
      </c>
      <c r="AN49" s="73">
        <v>0</v>
      </c>
      <c r="AO49" s="73">
        <v>86.174858650966698</v>
      </c>
      <c r="AP49" s="73">
        <v>546.74022838560995</v>
      </c>
      <c r="AQ49" s="73">
        <v>0</v>
      </c>
      <c r="AR49" s="73">
        <v>11684.774352750501</v>
      </c>
      <c r="AS49" s="73">
        <v>1028.9839885337601</v>
      </c>
      <c r="AT49" s="73">
        <v>114.33152261093301</v>
      </c>
      <c r="AU49" s="73">
        <v>1143.3155111446899</v>
      </c>
      <c r="AV49" s="73">
        <v>0.22685929659029799</v>
      </c>
      <c r="AW49" s="73">
        <v>464.32475235580301</v>
      </c>
      <c r="AX49" s="73">
        <v>1.026799486764</v>
      </c>
      <c r="AY49" s="73">
        <v>1226.7997892434</v>
      </c>
      <c r="AZ49" s="73">
        <v>0.93345397829549603</v>
      </c>
      <c r="BA49" s="73">
        <v>27.676915009617598</v>
      </c>
      <c r="BB49" s="73">
        <v>520.86736584048401</v>
      </c>
      <c r="BC49" s="73">
        <v>0.84010895925307405</v>
      </c>
      <c r="BD49" s="73">
        <v>0</v>
      </c>
      <c r="BE49" s="73">
        <v>90.269686712192097</v>
      </c>
      <c r="BF49" s="73">
        <v>9336.1064452786904</v>
      </c>
      <c r="BG49" s="73">
        <v>9334.8075335431004</v>
      </c>
      <c r="BH49" s="73">
        <v>1.2989117355897599</v>
      </c>
      <c r="BI49" s="73">
        <v>1.05480299299481</v>
      </c>
      <c r="BJ49" s="73">
        <v>0</v>
      </c>
      <c r="BK49" s="73">
        <v>228.69625279298</v>
      </c>
      <c r="BL49" s="73">
        <v>8.7744695653036597</v>
      </c>
      <c r="BM49" s="73">
        <v>3450.9803230873499</v>
      </c>
      <c r="BN49" s="73">
        <v>14.001814154775399</v>
      </c>
      <c r="BO49" s="73">
        <v>17.7356306266086</v>
      </c>
      <c r="BP49" s="73">
        <v>4930.5045461509999</v>
      </c>
      <c r="BQ49" s="73">
        <v>150.53233171595301</v>
      </c>
      <c r="BR49" s="73">
        <v>3.1737445907946</v>
      </c>
      <c r="BS49" s="73">
        <v>38.271619594680203</v>
      </c>
      <c r="BT49" s="73">
        <v>0</v>
      </c>
      <c r="BU49" s="73">
        <v>237.216403357639</v>
      </c>
      <c r="BV49" s="73">
        <v>10.050021399944301</v>
      </c>
      <c r="BW49" s="73">
        <v>0</v>
      </c>
      <c r="BX49" s="73">
        <v>0</v>
      </c>
      <c r="BY49" s="73">
        <v>196.323633423502</v>
      </c>
      <c r="BZ49" s="73">
        <v>0</v>
      </c>
      <c r="CA49" s="73">
        <v>0</v>
      </c>
      <c r="CB49" s="73">
        <v>10636.4960745603</v>
      </c>
      <c r="CC49" s="73">
        <v>69.567258359268394</v>
      </c>
      <c r="CD49" s="90"/>
      <c r="CE49" s="66">
        <f t="shared" si="13"/>
        <v>3.632536161551131E-3</v>
      </c>
      <c r="CF49" s="66">
        <f t="shared" si="14"/>
        <v>5.9129979206342387E-3</v>
      </c>
      <c r="CG49" s="66">
        <f t="shared" si="15"/>
        <v>3.8816789583995402E-3</v>
      </c>
      <c r="CH49" s="66">
        <f t="shared" si="16"/>
        <v>4.5227060944949132E-3</v>
      </c>
      <c r="CI49" s="66">
        <f t="shared" si="17"/>
        <v>4.523421753215546E-3</v>
      </c>
      <c r="CJ49" s="66">
        <f t="shared" si="18"/>
        <v>2.8810636309324713E-3</v>
      </c>
      <c r="CK49" s="66">
        <f t="shared" si="19"/>
        <v>3.0089411375355431E-3</v>
      </c>
      <c r="CL49" s="66">
        <f t="shared" si="20"/>
        <v>6.7651421832136396E-3</v>
      </c>
      <c r="CM49" s="66">
        <f t="shared" si="21"/>
        <v>2.1525290963601532E-3</v>
      </c>
      <c r="CN49" s="66">
        <f t="shared" si="22"/>
        <v>5.1828051264417403E-3</v>
      </c>
      <c r="CO49" s="66">
        <f t="shared" si="23"/>
        <v>7.9797330405600633E-3</v>
      </c>
      <c r="CP49" s="66">
        <f t="shared" si="24"/>
        <v>3.5489296211134382E-3</v>
      </c>
      <c r="CQ49" s="66">
        <f t="shared" si="25"/>
        <v>5.4555234379235614E-3</v>
      </c>
    </row>
    <row r="50" spans="1:95" x14ac:dyDescent="0.25">
      <c r="A50" s="73" t="s">
        <v>213</v>
      </c>
      <c r="B50" s="73">
        <v>83401.435209000003</v>
      </c>
      <c r="C50" s="73">
        <v>606.01031766000006</v>
      </c>
      <c r="D50" s="73">
        <v>1443.546771</v>
      </c>
      <c r="E50" s="73">
        <v>11385.970875000001</v>
      </c>
      <c r="F50" s="73">
        <v>11382.817467999999</v>
      </c>
      <c r="G50" s="73">
        <v>341.66383337000002</v>
      </c>
      <c r="H50" s="73">
        <v>11795.518914</v>
      </c>
      <c r="I50" s="73">
        <v>322.44830360999998</v>
      </c>
      <c r="J50" s="73">
        <v>599.63189628999999</v>
      </c>
      <c r="K50" s="73">
        <v>676.61207268999999</v>
      </c>
      <c r="L50" s="73">
        <v>28.541851477000002</v>
      </c>
      <c r="M50" s="73">
        <v>67.437432645000001</v>
      </c>
      <c r="N50" s="73">
        <v>112.63148662</v>
      </c>
      <c r="O50" s="73"/>
      <c r="P50" s="73" t="s">
        <v>213</v>
      </c>
      <c r="Q50" s="73">
        <v>0</v>
      </c>
      <c r="R50" s="73">
        <v>737.81686826640703</v>
      </c>
      <c r="S50" s="73">
        <v>28.814567173580102</v>
      </c>
      <c r="T50" s="73">
        <v>324.79141640549602</v>
      </c>
      <c r="U50" s="73">
        <v>324.79141640549602</v>
      </c>
      <c r="V50" s="73">
        <v>2064.0260558623299</v>
      </c>
      <c r="W50" s="73">
        <v>0</v>
      </c>
      <c r="X50" s="73">
        <v>601.01001923701801</v>
      </c>
      <c r="Y50" s="73">
        <v>67.766858753890304</v>
      </c>
      <c r="Z50" s="73">
        <v>4058.3304946200701</v>
      </c>
      <c r="AA50" s="73">
        <v>83717.065967397997</v>
      </c>
      <c r="AB50" s="73">
        <v>1103.26971369429</v>
      </c>
      <c r="AC50" s="73">
        <v>421.60500698180499</v>
      </c>
      <c r="AD50" s="73">
        <v>691.50823709642202</v>
      </c>
      <c r="AE50" s="73">
        <v>0</v>
      </c>
      <c r="AF50" s="73">
        <v>0</v>
      </c>
      <c r="AG50" s="73">
        <v>680.43671475405301</v>
      </c>
      <c r="AH50" s="73">
        <v>680.43671475405301</v>
      </c>
      <c r="AI50" s="73">
        <v>0</v>
      </c>
      <c r="AJ50" s="73">
        <v>267.82459648478999</v>
      </c>
      <c r="AK50" s="73">
        <v>40.392076784524299</v>
      </c>
      <c r="AL50" s="73">
        <v>3122.9273097106402</v>
      </c>
      <c r="AM50" s="73">
        <v>222.823675290067</v>
      </c>
      <c r="AN50" s="73">
        <v>0</v>
      </c>
      <c r="AO50" s="73">
        <v>113.192903976468</v>
      </c>
      <c r="AP50" s="73">
        <v>609.93944245319301</v>
      </c>
      <c r="AQ50" s="73">
        <v>0</v>
      </c>
      <c r="AR50" s="73">
        <v>12995.037100736999</v>
      </c>
      <c r="AS50" s="73">
        <v>1303.9984191809299</v>
      </c>
      <c r="AT50" s="73">
        <v>144.88869978477101</v>
      </c>
      <c r="AU50" s="73">
        <v>1448.88711896571</v>
      </c>
      <c r="AV50" s="73">
        <v>0.250895670078082</v>
      </c>
      <c r="AW50" s="73">
        <v>513.521282925675</v>
      </c>
      <c r="AX50" s="73">
        <v>1.2577554095364201</v>
      </c>
      <c r="AY50" s="73">
        <v>1356.78294458033</v>
      </c>
      <c r="AZ50" s="73">
        <v>1.1434142647599901</v>
      </c>
      <c r="BA50" s="73">
        <v>33.902225061789999</v>
      </c>
      <c r="BB50" s="73">
        <v>638.02508072917794</v>
      </c>
      <c r="BC50" s="73">
        <v>1.0290727745621899</v>
      </c>
      <c r="BD50" s="73">
        <v>0</v>
      </c>
      <c r="BE50" s="73">
        <v>110.573864117925</v>
      </c>
      <c r="BF50" s="73">
        <v>11437.6190188665</v>
      </c>
      <c r="BG50" s="73">
        <v>11434.4673065563</v>
      </c>
      <c r="BH50" s="73">
        <v>3.1517123102582101</v>
      </c>
      <c r="BI50" s="73">
        <v>1.2920581411076</v>
      </c>
      <c r="BJ50" s="73">
        <v>0</v>
      </c>
      <c r="BK50" s="73">
        <v>280.13647044704197</v>
      </c>
      <c r="BL50" s="73">
        <v>10.748091522542801</v>
      </c>
      <c r="BM50" s="73">
        <v>4227.2024332033698</v>
      </c>
      <c r="BN50" s="73">
        <v>17.1512138313905</v>
      </c>
      <c r="BO50" s="73">
        <v>21.724866076632601</v>
      </c>
      <c r="BP50" s="73">
        <v>6039.5131703679999</v>
      </c>
      <c r="BQ50" s="73">
        <v>166.48169336438801</v>
      </c>
      <c r="BR50" s="73">
        <v>3.88760774603085</v>
      </c>
      <c r="BS50" s="73">
        <v>46.879982862459102</v>
      </c>
      <c r="BT50" s="73">
        <v>0</v>
      </c>
      <c r="BU50" s="73">
        <v>342.48929729785198</v>
      </c>
      <c r="BV50" s="73">
        <v>11.114846531666601</v>
      </c>
      <c r="BW50" s="73">
        <v>0</v>
      </c>
      <c r="BX50" s="73">
        <v>0</v>
      </c>
      <c r="BY50" s="73">
        <v>217.124777557241</v>
      </c>
      <c r="BZ50" s="73">
        <v>0</v>
      </c>
      <c r="CA50" s="73">
        <v>0</v>
      </c>
      <c r="CB50" s="73">
        <v>11835.775912094399</v>
      </c>
      <c r="CC50" s="73">
        <v>76.9381181864035</v>
      </c>
      <c r="CD50" s="90"/>
      <c r="CE50" s="66">
        <f t="shared" si="13"/>
        <v>3.7844763415286397E-3</v>
      </c>
      <c r="CF50" s="66">
        <f t="shared" si="14"/>
        <v>6.4835938905538175E-3</v>
      </c>
      <c r="CG50" s="66">
        <f t="shared" si="15"/>
        <v>3.6994630676292456E-3</v>
      </c>
      <c r="CH50" s="66">
        <f t="shared" si="16"/>
        <v>4.5361211998093745E-3</v>
      </c>
      <c r="CI50" s="66">
        <f t="shared" si="17"/>
        <v>4.5375267328586922E-3</v>
      </c>
      <c r="CJ50" s="66">
        <f t="shared" si="18"/>
        <v>2.4160120189192858E-3</v>
      </c>
      <c r="CK50" s="66">
        <f t="shared" si="19"/>
        <v>3.4129060694920626E-3</v>
      </c>
      <c r="CL50" s="66">
        <f t="shared" si="20"/>
        <v>7.2666308653619909E-3</v>
      </c>
      <c r="CM50" s="66">
        <f t="shared" si="21"/>
        <v>2.2982815883288606E-3</v>
      </c>
      <c r="CN50" s="66">
        <f t="shared" si="22"/>
        <v>5.6526364491952252E-3</v>
      </c>
      <c r="CO50" s="66">
        <f t="shared" si="23"/>
        <v>9.5549406386570158E-3</v>
      </c>
      <c r="CP50" s="66">
        <f t="shared" si="24"/>
        <v>4.8849147420016344E-3</v>
      </c>
      <c r="CQ50" s="66">
        <f t="shared" si="25"/>
        <v>4.9845507088273457E-3</v>
      </c>
    </row>
    <row r="51" spans="1:95" x14ac:dyDescent="0.25">
      <c r="A51" s="73" t="s">
        <v>214</v>
      </c>
      <c r="B51" s="73">
        <v>4049.2551416000001</v>
      </c>
      <c r="C51" s="73">
        <v>28.102977622000001</v>
      </c>
      <c r="D51" s="73">
        <v>75.721605499999995</v>
      </c>
      <c r="E51" s="73">
        <v>584.31540604999998</v>
      </c>
      <c r="F51" s="73">
        <v>582.62186953000003</v>
      </c>
      <c r="G51" s="73">
        <v>14.816488397000001</v>
      </c>
      <c r="H51" s="73">
        <v>665.45914342000003</v>
      </c>
      <c r="I51" s="73">
        <v>14.217860342</v>
      </c>
      <c r="J51" s="73">
        <v>29.956184961000002</v>
      </c>
      <c r="K51" s="73">
        <v>29.299672162</v>
      </c>
      <c r="L51" s="73">
        <v>1.3566189800999999</v>
      </c>
      <c r="M51" s="73">
        <v>3.4337517075999999</v>
      </c>
      <c r="N51" s="73">
        <v>5.0651657615000003</v>
      </c>
      <c r="O51" s="73"/>
      <c r="P51" s="73" t="s">
        <v>214</v>
      </c>
      <c r="Q51" s="73">
        <v>0</v>
      </c>
      <c r="R51" s="73">
        <v>42.915858612084598</v>
      </c>
      <c r="S51" s="73">
        <v>1.3697956332215999</v>
      </c>
      <c r="T51" s="73">
        <v>14.331809690613801</v>
      </c>
      <c r="U51" s="73">
        <v>14.331809690613801</v>
      </c>
      <c r="V51" s="73">
        <v>120.05624715258099</v>
      </c>
      <c r="W51" s="73">
        <v>0</v>
      </c>
      <c r="X51" s="73">
        <v>30.023027890083501</v>
      </c>
      <c r="Y51" s="73">
        <v>3.4497350207611199</v>
      </c>
      <c r="Z51" s="73">
        <v>236.056972964674</v>
      </c>
      <c r="AA51" s="73">
        <v>4064.55951798144</v>
      </c>
      <c r="AB51" s="73">
        <v>64.1728353352525</v>
      </c>
      <c r="AC51" s="73">
        <v>24.523096974354001</v>
      </c>
      <c r="AD51" s="73">
        <v>40.222298689765701</v>
      </c>
      <c r="AE51" s="73">
        <v>0</v>
      </c>
      <c r="AF51" s="73">
        <v>0</v>
      </c>
      <c r="AG51" s="73">
        <v>29.487108933871699</v>
      </c>
      <c r="AH51" s="73">
        <v>29.487108933871699</v>
      </c>
      <c r="AI51" s="73">
        <v>0</v>
      </c>
      <c r="AJ51" s="73">
        <v>15.5782983117908</v>
      </c>
      <c r="AK51" s="73">
        <v>2.3494485479138301</v>
      </c>
      <c r="AL51" s="73">
        <v>181.648302878435</v>
      </c>
      <c r="AM51" s="73">
        <v>12.960773234367799</v>
      </c>
      <c r="AN51" s="73">
        <v>0</v>
      </c>
      <c r="AO51" s="73">
        <v>5.0926475761357004</v>
      </c>
      <c r="AP51" s="73">
        <v>28.293555194144499</v>
      </c>
      <c r="AQ51" s="73">
        <v>0</v>
      </c>
      <c r="AR51" s="73">
        <v>734.78736839784597</v>
      </c>
      <c r="AS51" s="73">
        <v>68.382051814789705</v>
      </c>
      <c r="AT51" s="73">
        <v>7.5980091573383497</v>
      </c>
      <c r="AU51" s="73">
        <v>75.980060972128001</v>
      </c>
      <c r="AV51" s="73">
        <v>1.45935995823189E-2</v>
      </c>
      <c r="AW51" s="73">
        <v>29.869504746154298</v>
      </c>
      <c r="AX51" s="73">
        <v>6.4359212068100705E-2</v>
      </c>
      <c r="AY51" s="73">
        <v>78.918704622020798</v>
      </c>
      <c r="AZ51" s="73">
        <v>5.8508388917365199E-2</v>
      </c>
      <c r="BA51" s="73">
        <v>1.7347742117649601</v>
      </c>
      <c r="BB51" s="73">
        <v>32.6476847390554</v>
      </c>
      <c r="BC51" s="73">
        <v>5.2657562790390001E-2</v>
      </c>
      <c r="BD51" s="73">
        <v>0</v>
      </c>
      <c r="BE51" s="73">
        <v>5.6580521944256104</v>
      </c>
      <c r="BF51" s="73">
        <v>586.79325940375998</v>
      </c>
      <c r="BG51" s="73">
        <v>585.10049305687301</v>
      </c>
      <c r="BH51" s="73">
        <v>1.6927663468862399</v>
      </c>
      <c r="BI51" s="73">
        <v>6.6114480839079101E-2</v>
      </c>
      <c r="BJ51" s="73">
        <v>0</v>
      </c>
      <c r="BK51" s="73">
        <v>14.334554779895999</v>
      </c>
      <c r="BL51" s="73">
        <v>0.54997892767186396</v>
      </c>
      <c r="BM51" s="73">
        <v>216.30550547021801</v>
      </c>
      <c r="BN51" s="73">
        <v>0.877626276338343</v>
      </c>
      <c r="BO51" s="73">
        <v>1.1116589189635999</v>
      </c>
      <c r="BP51" s="73">
        <v>309.04124606337098</v>
      </c>
      <c r="BQ51" s="73">
        <v>9.6835764429650002</v>
      </c>
      <c r="BR51" s="73">
        <v>0.19892849771546001</v>
      </c>
      <c r="BS51" s="73">
        <v>2.39884333283729</v>
      </c>
      <c r="BT51" s="73">
        <v>0</v>
      </c>
      <c r="BU51" s="73">
        <v>14.8573116954094</v>
      </c>
      <c r="BV51" s="73">
        <v>0.64650677702228398</v>
      </c>
      <c r="BW51" s="73">
        <v>0</v>
      </c>
      <c r="BX51" s="73">
        <v>0</v>
      </c>
      <c r="BY51" s="73">
        <v>12.629287281545199</v>
      </c>
      <c r="BZ51" s="73">
        <v>0</v>
      </c>
      <c r="CA51" s="73">
        <v>0</v>
      </c>
      <c r="CB51" s="73">
        <v>667.36249364793196</v>
      </c>
      <c r="CC51" s="73">
        <v>4.4751872045474101</v>
      </c>
      <c r="CD51" s="90"/>
      <c r="CE51" s="66">
        <f t="shared" si="13"/>
        <v>3.779553484839823E-3</v>
      </c>
      <c r="CF51" s="66">
        <f t="shared" si="14"/>
        <v>6.7814014126142772E-3</v>
      </c>
      <c r="CG51" s="66">
        <f t="shared" si="15"/>
        <v>3.4132328603096733E-3</v>
      </c>
      <c r="CH51" s="66">
        <f t="shared" si="16"/>
        <v>4.2406093149424274E-3</v>
      </c>
      <c r="CI51" s="66">
        <f t="shared" si="17"/>
        <v>4.2542576180198671E-3</v>
      </c>
      <c r="CJ51" s="66">
        <f t="shared" si="18"/>
        <v>2.7552613895790376E-3</v>
      </c>
      <c r="CK51" s="66">
        <f t="shared" si="19"/>
        <v>2.8602059897321706E-3</v>
      </c>
      <c r="CL51" s="66">
        <f t="shared" si="20"/>
        <v>8.0145215857262923E-3</v>
      </c>
      <c r="CM51" s="66">
        <f t="shared" si="21"/>
        <v>2.231356535237121E-3</v>
      </c>
      <c r="CN51" s="66">
        <f t="shared" si="22"/>
        <v>6.397231028229514E-3</v>
      </c>
      <c r="CO51" s="66">
        <f t="shared" si="23"/>
        <v>9.7128621336469174E-3</v>
      </c>
      <c r="CP51" s="66">
        <f t="shared" si="24"/>
        <v>4.6547667164587875E-3</v>
      </c>
      <c r="CQ51" s="66">
        <f t="shared" si="25"/>
        <v>5.4256496094535747E-3</v>
      </c>
    </row>
    <row r="52" spans="1:95" s="21" customForma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90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90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</row>
    <row r="53" spans="1:95" s="21" customForma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90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90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</row>
    <row r="54" spans="1:95" x14ac:dyDescent="0.25">
      <c r="A54" s="90" t="s">
        <v>316</v>
      </c>
      <c r="B54" s="73">
        <v>575.07098970000004</v>
      </c>
      <c r="C54" s="73">
        <v>2.3883364402999998</v>
      </c>
      <c r="D54" s="73">
        <v>8.3454355845000006</v>
      </c>
      <c r="E54" s="73">
        <v>78.104352070999994</v>
      </c>
      <c r="F54" s="73">
        <v>78.104352070999994</v>
      </c>
      <c r="G54" s="73">
        <v>1.370303984</v>
      </c>
      <c r="H54" s="73">
        <v>107.15353205</v>
      </c>
      <c r="I54" s="73">
        <v>8.3589752936000004</v>
      </c>
      <c r="J54" s="73">
        <v>4.4370002424999999</v>
      </c>
      <c r="K54" s="73">
        <v>7.8128769899000003</v>
      </c>
      <c r="L54" s="73">
        <v>0.38299108139999999</v>
      </c>
      <c r="M54" s="73">
        <v>0.89741297239999995</v>
      </c>
      <c r="N54" s="73">
        <v>0.84072546500000001</v>
      </c>
      <c r="O54" s="73"/>
      <c r="P54" s="90" t="s">
        <v>316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73">
        <v>0</v>
      </c>
      <c r="AS54" s="73">
        <v>0</v>
      </c>
      <c r="AT54" s="73">
        <v>0</v>
      </c>
      <c r="AU54" s="73">
        <v>0</v>
      </c>
      <c r="AV54" s="73">
        <v>0</v>
      </c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0</v>
      </c>
      <c r="BC54" s="73">
        <v>0</v>
      </c>
      <c r="BD54" s="73">
        <v>0</v>
      </c>
      <c r="BE54" s="73">
        <v>0</v>
      </c>
      <c r="BF54" s="73">
        <v>0</v>
      </c>
      <c r="BG54" s="73">
        <v>0</v>
      </c>
      <c r="BH54" s="73">
        <v>0</v>
      </c>
      <c r="BI54" s="73">
        <v>0</v>
      </c>
      <c r="BJ54" s="73">
        <v>0</v>
      </c>
      <c r="BK54" s="73">
        <v>0</v>
      </c>
      <c r="BL54" s="73">
        <v>0</v>
      </c>
      <c r="BM54" s="73">
        <v>0</v>
      </c>
      <c r="BN54" s="73">
        <v>0</v>
      </c>
      <c r="BO54" s="73">
        <v>0</v>
      </c>
      <c r="BP54" s="73">
        <v>0</v>
      </c>
      <c r="BQ54" s="73">
        <v>0</v>
      </c>
      <c r="BR54" s="73">
        <v>0</v>
      </c>
      <c r="BS54" s="73">
        <v>0</v>
      </c>
      <c r="BT54" s="73">
        <v>0</v>
      </c>
      <c r="BU54" s="73">
        <v>0</v>
      </c>
      <c r="BV54" s="73">
        <v>0</v>
      </c>
      <c r="BW54" s="73">
        <v>0</v>
      </c>
      <c r="BX54" s="73">
        <v>0</v>
      </c>
      <c r="BY54" s="73">
        <v>0</v>
      </c>
      <c r="BZ54" s="73">
        <v>0</v>
      </c>
      <c r="CA54" s="73">
        <v>0</v>
      </c>
      <c r="CB54" s="73">
        <v>0</v>
      </c>
      <c r="CC54" s="73">
        <v>0</v>
      </c>
      <c r="CD54" s="90"/>
      <c r="CE54" s="66">
        <f>+(AA54-B54)/B54</f>
        <v>-1</v>
      </c>
      <c r="CF54" s="66">
        <f>+(AP54-C54)/C54</f>
        <v>-1</v>
      </c>
      <c r="CG54" s="66">
        <f>+(AU54-D54)/D54</f>
        <v>-1</v>
      </c>
      <c r="CH54" s="66">
        <f t="shared" ref="CH54:CI56" si="26">+(BF54-E54)/E54</f>
        <v>-1</v>
      </c>
      <c r="CI54" s="66">
        <f t="shared" si="26"/>
        <v>-1</v>
      </c>
      <c r="CJ54" s="66">
        <f>+(BU54-G54)/G54</f>
        <v>-1</v>
      </c>
      <c r="CK54" s="66">
        <f>+(CB54-H54)/H54</f>
        <v>-1</v>
      </c>
      <c r="CL54" s="66">
        <f>+(T54-I54)/I54</f>
        <v>-1</v>
      </c>
      <c r="CM54" s="66">
        <f>+(V54-J54)/J54</f>
        <v>-1</v>
      </c>
      <c r="CN54" s="66">
        <f>+(AH54-K54)/K54</f>
        <v>-1</v>
      </c>
      <c r="CO54" s="66">
        <f>+(S54-L54)/L54</f>
        <v>-1</v>
      </c>
      <c r="CP54" s="66">
        <f>+(Y54-M54)/M54</f>
        <v>-1</v>
      </c>
      <c r="CQ54" s="66">
        <f>+(AO54-N54)/N54</f>
        <v>-1</v>
      </c>
    </row>
    <row r="55" spans="1:95" s="21" customFormat="1" x14ac:dyDescent="0.25">
      <c r="A55" s="90" t="s">
        <v>317</v>
      </c>
      <c r="B55" s="73">
        <v>207422.56030000001</v>
      </c>
      <c r="C55" s="73">
        <v>404.57204767000002</v>
      </c>
      <c r="D55" s="73">
        <v>3992.8942757999998</v>
      </c>
      <c r="E55" s="73">
        <v>9042.0777971999996</v>
      </c>
      <c r="F55" s="73">
        <v>8394.3088372000002</v>
      </c>
      <c r="G55" s="73">
        <v>615.66758214000004</v>
      </c>
      <c r="H55" s="73">
        <v>8011.872985</v>
      </c>
      <c r="I55" s="73">
        <v>218.68729389000001</v>
      </c>
      <c r="J55" s="73">
        <v>429.61095609</v>
      </c>
      <c r="K55" s="73">
        <v>535.64060346999997</v>
      </c>
      <c r="L55" s="73">
        <v>20.401485578999999</v>
      </c>
      <c r="M55" s="73">
        <v>73.680197157999999</v>
      </c>
      <c r="N55" s="73">
        <v>46.074065433999998</v>
      </c>
      <c r="O55" s="73"/>
      <c r="P55" s="90" t="s">
        <v>317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  <c r="BR55" s="73">
        <v>0</v>
      </c>
      <c r="BS55" s="73">
        <v>0</v>
      </c>
      <c r="BT55" s="73">
        <v>0</v>
      </c>
      <c r="BU55" s="73">
        <v>0</v>
      </c>
      <c r="BV55" s="73">
        <v>0</v>
      </c>
      <c r="BW55" s="73">
        <v>0</v>
      </c>
      <c r="BX55" s="73">
        <v>0</v>
      </c>
      <c r="BY55" s="73">
        <v>0</v>
      </c>
      <c r="BZ55" s="73">
        <v>0</v>
      </c>
      <c r="CA55" s="73">
        <v>0</v>
      </c>
      <c r="CB55" s="73">
        <v>0</v>
      </c>
      <c r="CC55" s="73">
        <v>0</v>
      </c>
      <c r="CD55" s="90"/>
      <c r="CE55" s="66">
        <f>+(AA55-B55)/B55</f>
        <v>-1</v>
      </c>
      <c r="CF55" s="66">
        <f>+(AP55-C55)/C55</f>
        <v>-1</v>
      </c>
      <c r="CG55" s="66">
        <f>+(AU55-D55)/D55</f>
        <v>-1</v>
      </c>
      <c r="CH55" s="66">
        <f t="shared" si="26"/>
        <v>-1</v>
      </c>
      <c r="CI55" s="66">
        <f t="shared" si="26"/>
        <v>-1</v>
      </c>
      <c r="CJ55" s="66">
        <f>+(BU55-G55)/G55</f>
        <v>-1</v>
      </c>
      <c r="CK55" s="66">
        <f>+(CB55-H55)/H55</f>
        <v>-1</v>
      </c>
      <c r="CL55" s="66">
        <f>+(T55-I55)/I55</f>
        <v>-1</v>
      </c>
      <c r="CM55" s="66">
        <f>+(V55-J55)/J55</f>
        <v>-1</v>
      </c>
      <c r="CN55" s="66">
        <f>+(AH55-K55)/K55</f>
        <v>-1</v>
      </c>
      <c r="CO55" s="66">
        <f>+(S55-L55)/L55</f>
        <v>-1</v>
      </c>
      <c r="CP55" s="66">
        <f>+(Y55-M55)/M55</f>
        <v>-1</v>
      </c>
      <c r="CQ55" s="66">
        <f>+(AO55-N55)/N55</f>
        <v>-1</v>
      </c>
    </row>
    <row r="56" spans="1:95" s="21" customFormat="1" x14ac:dyDescent="0.25">
      <c r="A56" s="90" t="s">
        <v>318</v>
      </c>
      <c r="B56" s="73">
        <v>1361.0181196000001</v>
      </c>
      <c r="C56" s="73">
        <v>10.776046730999999</v>
      </c>
      <c r="D56" s="73">
        <v>28.070576155000001</v>
      </c>
      <c r="E56" s="73">
        <v>188.73779579000001</v>
      </c>
      <c r="F56" s="73">
        <v>187.73271581</v>
      </c>
      <c r="G56" s="73">
        <v>3.3039226182000001</v>
      </c>
      <c r="H56" s="73">
        <v>216.30883502</v>
      </c>
      <c r="I56" s="73">
        <v>5.9808563137000004</v>
      </c>
      <c r="J56" s="73">
        <v>9.3465610265999999</v>
      </c>
      <c r="K56" s="73">
        <v>12.427386735000001</v>
      </c>
      <c r="L56" s="73">
        <v>0.62471246189999996</v>
      </c>
      <c r="M56" s="73">
        <v>1.4905550358999999</v>
      </c>
      <c r="N56" s="73">
        <v>1.6007348880000001</v>
      </c>
      <c r="O56" s="73"/>
      <c r="P56" s="90" t="s">
        <v>318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0</v>
      </c>
      <c r="AU56" s="73">
        <v>0</v>
      </c>
      <c r="AV56" s="73">
        <v>0</v>
      </c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0</v>
      </c>
      <c r="BH56" s="73">
        <v>0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0</v>
      </c>
      <c r="BZ56" s="73">
        <v>0</v>
      </c>
      <c r="CA56" s="73">
        <v>0</v>
      </c>
      <c r="CB56" s="73">
        <v>0</v>
      </c>
      <c r="CC56" s="73">
        <v>0</v>
      </c>
      <c r="CD56" s="90"/>
      <c r="CE56" s="66">
        <f>+(AA56-B56)/B56</f>
        <v>-1</v>
      </c>
      <c r="CF56" s="66">
        <f>+(AP56-C56)/C56</f>
        <v>-1</v>
      </c>
      <c r="CG56" s="66">
        <f>+(AU56-D56)/D56</f>
        <v>-1</v>
      </c>
      <c r="CH56" s="66">
        <f t="shared" si="26"/>
        <v>-1</v>
      </c>
      <c r="CI56" s="66">
        <f t="shared" si="26"/>
        <v>-1</v>
      </c>
      <c r="CJ56" s="66">
        <f>+(BU56-G56)/G56</f>
        <v>-1</v>
      </c>
      <c r="CK56" s="66">
        <f>+(CB56-H56)/H56</f>
        <v>-1</v>
      </c>
      <c r="CL56" s="66">
        <f>+(T56-I56)/I56</f>
        <v>-1</v>
      </c>
      <c r="CM56" s="66">
        <f>+(V56-J56)/J56</f>
        <v>-1</v>
      </c>
      <c r="CN56" s="66">
        <f>+(AH56-K56)/K56</f>
        <v>-1</v>
      </c>
      <c r="CO56" s="66">
        <f>+(S56-L56)/L56</f>
        <v>-1</v>
      </c>
      <c r="CP56" s="66">
        <f>+(Y56-M56)/M56</f>
        <v>-1</v>
      </c>
      <c r="CQ56" s="66">
        <f>+(AO56-N56)/N56</f>
        <v>-1</v>
      </c>
    </row>
    <row r="57" spans="1:95" s="21" customFormat="1" x14ac:dyDescent="0.25">
      <c r="A57" s="90" t="s">
        <v>319</v>
      </c>
      <c r="B57" s="73">
        <v>4947.2536313999999</v>
      </c>
      <c r="C57" s="73">
        <v>44.724307003</v>
      </c>
      <c r="D57" s="73">
        <v>82.045840626</v>
      </c>
      <c r="E57" s="73">
        <v>643.39968165000005</v>
      </c>
      <c r="F57" s="73">
        <v>643.17565224999998</v>
      </c>
      <c r="G57" s="73">
        <v>13.010524824999999</v>
      </c>
      <c r="H57" s="73">
        <v>696.64508189000003</v>
      </c>
      <c r="I57" s="73">
        <v>25.052999156999999</v>
      </c>
      <c r="J57" s="73">
        <v>32.268215187999999</v>
      </c>
      <c r="K57" s="73">
        <v>51.177700088000002</v>
      </c>
      <c r="L57" s="73">
        <v>2.6497643432000002</v>
      </c>
      <c r="M57" s="73">
        <v>6.0145284545999997</v>
      </c>
      <c r="N57" s="73">
        <v>6.2696313260999998</v>
      </c>
      <c r="O57" s="73"/>
      <c r="P57" s="90" t="s">
        <v>319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73">
        <v>0</v>
      </c>
      <c r="AI57" s="73">
        <v>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0</v>
      </c>
      <c r="AP57" s="73">
        <v>0</v>
      </c>
      <c r="AQ57" s="73">
        <v>0</v>
      </c>
      <c r="AR57" s="73">
        <v>0</v>
      </c>
      <c r="AS57" s="73">
        <v>0</v>
      </c>
      <c r="AT57" s="73">
        <v>0</v>
      </c>
      <c r="AU57" s="73">
        <v>0</v>
      </c>
      <c r="AV57" s="73">
        <v>0</v>
      </c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0</v>
      </c>
      <c r="BL57" s="73">
        <v>0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0</v>
      </c>
      <c r="BZ57" s="73">
        <v>0</v>
      </c>
      <c r="CA57" s="73">
        <v>0</v>
      </c>
      <c r="CB57" s="73">
        <v>0</v>
      </c>
      <c r="CC57" s="73">
        <v>0</v>
      </c>
      <c r="CD57" s="90"/>
      <c r="CE57" s="66">
        <f>+(AA57-B57)/B57</f>
        <v>-1</v>
      </c>
      <c r="CF57" s="66">
        <f>+(AP57-C57)/C57</f>
        <v>-1</v>
      </c>
      <c r="CG57" s="66">
        <f>+(AU57-D57)/D57</f>
        <v>-1</v>
      </c>
      <c r="CH57" s="66">
        <f>+(BF57-E57)/E57</f>
        <v>-1</v>
      </c>
      <c r="CI57" s="66">
        <f>+(BG57-F57)/F57</f>
        <v>-1</v>
      </c>
      <c r="CJ57" s="66">
        <f>+(BU57-G57)/G57</f>
        <v>-1</v>
      </c>
      <c r="CK57" s="66">
        <f>+(CB57-H57)/H57</f>
        <v>-1</v>
      </c>
      <c r="CL57" s="66">
        <f>+(T57-I57)/I57</f>
        <v>-1</v>
      </c>
      <c r="CM57" s="66">
        <f>+(V57-J57)/J57</f>
        <v>-1</v>
      </c>
      <c r="CN57" s="66">
        <f>+(AH57-K57)/K57</f>
        <v>-1</v>
      </c>
      <c r="CO57" s="66">
        <f>+(S57-L57)/L57</f>
        <v>-1</v>
      </c>
      <c r="CP57" s="66">
        <f>+(Y57-M57)/M57</f>
        <v>-1</v>
      </c>
      <c r="CQ57" s="66">
        <f>+(AO57-N57)/N57</f>
        <v>-1</v>
      </c>
    </row>
    <row r="58" spans="1:95" s="21" customFormat="1" x14ac:dyDescent="0.25">
      <c r="A58" s="90" t="s">
        <v>344</v>
      </c>
      <c r="B58" s="73">
        <v>342.08452751999999</v>
      </c>
      <c r="C58" s="73">
        <v>2.8757770141000001</v>
      </c>
      <c r="D58" s="73">
        <v>5.7238237379000001</v>
      </c>
      <c r="E58" s="73">
        <v>44.632377879000003</v>
      </c>
      <c r="F58" s="73">
        <v>44.561100826999997</v>
      </c>
      <c r="G58" s="73">
        <v>0.8939819953</v>
      </c>
      <c r="H58" s="73">
        <v>50.347688202000001</v>
      </c>
      <c r="I58" s="73">
        <v>1.5926796438999999</v>
      </c>
      <c r="J58" s="73">
        <v>2.3313018445</v>
      </c>
      <c r="K58" s="73">
        <v>3.3236970029999999</v>
      </c>
      <c r="L58" s="73">
        <v>0.16543569520000001</v>
      </c>
      <c r="M58" s="73">
        <v>0.40363956849999999</v>
      </c>
      <c r="N58" s="73">
        <v>0.38655059889999999</v>
      </c>
      <c r="O58" s="73"/>
      <c r="P58" s="90" t="s">
        <v>320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0</v>
      </c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>
        <v>0</v>
      </c>
      <c r="BX58" s="73">
        <v>0</v>
      </c>
      <c r="BY58" s="73">
        <v>0</v>
      </c>
      <c r="BZ58" s="73">
        <v>0</v>
      </c>
      <c r="CA58" s="73">
        <v>0</v>
      </c>
      <c r="CB58" s="73">
        <v>0</v>
      </c>
      <c r="CC58" s="73">
        <v>0</v>
      </c>
      <c r="CD58" s="90"/>
      <c r="CE58" s="66">
        <f>+(AA58-B58)/B58</f>
        <v>-1</v>
      </c>
      <c r="CF58" s="66">
        <f>+(AP58-C58)/C58</f>
        <v>-1</v>
      </c>
      <c r="CG58" s="66">
        <f>+(AU58-D58)/D58</f>
        <v>-1</v>
      </c>
      <c r="CH58" s="66">
        <f>+(BF58-E58)/E58</f>
        <v>-1</v>
      </c>
      <c r="CI58" s="66">
        <f>+(BG58-F58)/F58</f>
        <v>-1</v>
      </c>
      <c r="CJ58" s="66">
        <f>+(BU58-G58)/G58</f>
        <v>-1</v>
      </c>
      <c r="CK58" s="66">
        <f>+(CB58-H58)/H58</f>
        <v>-1</v>
      </c>
      <c r="CL58" s="66">
        <f>+(T58-I58)/I58</f>
        <v>-1</v>
      </c>
      <c r="CM58" s="66">
        <f>+(V58-J58)/J58</f>
        <v>-1</v>
      </c>
      <c r="CN58" s="66">
        <f>+(AH58-K58)/K58</f>
        <v>-1</v>
      </c>
      <c r="CO58" s="66">
        <f>+(S58-L58)/L58</f>
        <v>-1</v>
      </c>
      <c r="CP58" s="66">
        <f>+(Y58-M58)/M58</f>
        <v>-1</v>
      </c>
      <c r="CQ58" s="66">
        <f>+(AO58-N58)/N58</f>
        <v>-1</v>
      </c>
    </row>
    <row r="59" spans="1:95" s="21" customFormat="1" x14ac:dyDescent="0.25">
      <c r="A59" s="90" t="s">
        <v>321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90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90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90"/>
      <c r="CP59" s="90"/>
      <c r="CQ59" s="90"/>
    </row>
    <row r="60" spans="1:95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O60" s="90"/>
      <c r="P60" s="90"/>
      <c r="Q60" s="90"/>
      <c r="R60" s="73"/>
      <c r="S60" s="73"/>
      <c r="T60" s="73"/>
      <c r="U60" s="73"/>
      <c r="V60" s="73"/>
      <c r="X60" s="73"/>
      <c r="Y60" s="73"/>
      <c r="Z60" s="73"/>
      <c r="AA60" s="73"/>
      <c r="AB60" s="73"/>
      <c r="AC60" s="73"/>
      <c r="AD60" s="73"/>
      <c r="AE60" s="73"/>
      <c r="AG60" s="73"/>
      <c r="AH60" s="73"/>
      <c r="AI60" s="73"/>
      <c r="AJ60" s="73"/>
      <c r="AK60" s="73"/>
      <c r="AM60" s="73"/>
      <c r="AN60" s="73"/>
      <c r="AO60" s="73"/>
      <c r="AP60" s="73"/>
      <c r="AQ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CA60" s="73"/>
      <c r="CB60" s="73"/>
      <c r="CC60" s="73"/>
      <c r="CD60" s="90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90"/>
      <c r="CP60" s="90"/>
      <c r="CQ60" s="90"/>
    </row>
    <row r="61" spans="1:95" x14ac:dyDescent="0.25">
      <c r="A61" s="1" t="s">
        <v>322</v>
      </c>
      <c r="B61" s="1">
        <f>SUM(B3:B56)</f>
        <v>2300442.90923968</v>
      </c>
      <c r="C61" s="1">
        <f t="shared" ref="C61:N61" si="27">SUM(C3:C56)</f>
        <v>16553.182381064897</v>
      </c>
      <c r="D61" s="1">
        <f t="shared" si="27"/>
        <v>39631.447214021297</v>
      </c>
      <c r="E61" s="1">
        <f t="shared" si="27"/>
        <v>300093.78314358508</v>
      </c>
      <c r="F61" s="1">
        <f t="shared" si="27"/>
        <v>298564.58485520299</v>
      </c>
      <c r="G61" s="1">
        <f t="shared" si="27"/>
        <v>7843.6648989977002</v>
      </c>
      <c r="H61" s="1">
        <f t="shared" si="27"/>
        <v>326987.81572580204</v>
      </c>
      <c r="I61" s="1">
        <f t="shared" si="27"/>
        <v>11531.977368125601</v>
      </c>
      <c r="J61" s="1">
        <f t="shared" si="27"/>
        <v>15195.853684968804</v>
      </c>
      <c r="K61" s="1">
        <f t="shared" si="27"/>
        <v>19628.691869147202</v>
      </c>
      <c r="L61" s="1">
        <f t="shared" si="27"/>
        <v>921.54260684209999</v>
      </c>
      <c r="M61" s="1">
        <f t="shared" si="27"/>
        <v>2208.2226555944999</v>
      </c>
      <c r="N61" s="1">
        <f t="shared" si="27"/>
        <v>2887.4409943518003</v>
      </c>
      <c r="O61" s="90"/>
      <c r="P61" s="90"/>
      <c r="Q61" s="1">
        <f t="shared" ref="Q61:BZ61" si="28">SUM(Q3:Q56)</f>
        <v>0</v>
      </c>
      <c r="R61" s="1">
        <f t="shared" si="28"/>
        <v>19817.143839223598</v>
      </c>
      <c r="S61" s="1">
        <f t="shared" si="28"/>
        <v>908.83259166913115</v>
      </c>
      <c r="T61" s="1">
        <f t="shared" si="28"/>
        <v>11374.158536803994</v>
      </c>
      <c r="U61" s="1">
        <f t="shared" si="28"/>
        <v>11374.158536803994</v>
      </c>
      <c r="V61" s="1">
        <f t="shared" si="28"/>
        <v>55438.031284979887</v>
      </c>
      <c r="W61" s="1">
        <f t="shared" si="28"/>
        <v>0</v>
      </c>
      <c r="X61" s="1">
        <f t="shared" si="28"/>
        <v>14797.893730617483</v>
      </c>
      <c r="Y61" s="1">
        <f t="shared" si="28"/>
        <v>2142.8282605648565</v>
      </c>
      <c r="Z61" s="1">
        <f t="shared" si="28"/>
        <v>109003.38651819743</v>
      </c>
      <c r="AA61" s="1">
        <f t="shared" si="28"/>
        <v>2129281.305244755</v>
      </c>
      <c r="AB61" s="1">
        <f t="shared" si="28"/>
        <v>29632.914017387175</v>
      </c>
      <c r="AC61" s="1">
        <f t="shared" si="28"/>
        <v>11323.961083173232</v>
      </c>
      <c r="AD61" s="1">
        <f t="shared" si="28"/>
        <v>18573.340438631483</v>
      </c>
      <c r="AE61" s="1">
        <f t="shared" si="28"/>
        <v>0</v>
      </c>
      <c r="AF61" s="1">
        <f t="shared" si="28"/>
        <v>0</v>
      </c>
      <c r="AG61" s="1">
        <f t="shared" si="28"/>
        <v>19196.857518943045</v>
      </c>
      <c r="AH61" s="1">
        <f t="shared" si="28"/>
        <v>19196.857518943045</v>
      </c>
      <c r="AI61" s="1">
        <f t="shared" si="28"/>
        <v>0</v>
      </c>
      <c r="AJ61" s="1">
        <f t="shared" si="28"/>
        <v>7193.5465658249796</v>
      </c>
      <c r="AK61" s="1">
        <f t="shared" si="28"/>
        <v>1084.897681845858</v>
      </c>
      <c r="AL61" s="1">
        <f t="shared" si="28"/>
        <v>83879.231289777337</v>
      </c>
      <c r="AM61" s="1">
        <f t="shared" si="28"/>
        <v>5984.8579504010613</v>
      </c>
      <c r="AN61" s="1">
        <f t="shared" si="28"/>
        <v>0</v>
      </c>
      <c r="AO61" s="1">
        <f t="shared" si="28"/>
        <v>2857.3493993463167</v>
      </c>
      <c r="AP61" s="1">
        <f t="shared" si="28"/>
        <v>16261.668997450963</v>
      </c>
      <c r="AQ61" s="1">
        <f t="shared" si="28"/>
        <v>0</v>
      </c>
      <c r="AR61" s="1">
        <f t="shared" si="28"/>
        <v>351077.94730009226</v>
      </c>
      <c r="AS61" s="1">
        <f t="shared" si="28"/>
        <v>32200.915641236701</v>
      </c>
      <c r="AT61" s="1">
        <f t="shared" si="28"/>
        <v>3577.8800583593656</v>
      </c>
      <c r="AU61" s="1">
        <f t="shared" si="28"/>
        <v>35778.795699596078</v>
      </c>
      <c r="AV61" s="1">
        <f t="shared" si="28"/>
        <v>6.7388504804552785</v>
      </c>
      <c r="AW61" s="1">
        <f t="shared" si="28"/>
        <v>13792.759112316227</v>
      </c>
      <c r="AX61" s="1">
        <f t="shared" si="28"/>
        <v>32.070386317903143</v>
      </c>
      <c r="AY61" s="1">
        <f t="shared" si="28"/>
        <v>36442.065017739034</v>
      </c>
      <c r="AZ61" s="1">
        <f t="shared" si="28"/>
        <v>29.154900118775817</v>
      </c>
      <c r="BA61" s="1">
        <f t="shared" si="28"/>
        <v>864.44276524214979</v>
      </c>
      <c r="BB61" s="1">
        <f t="shared" si="28"/>
        <v>16268.43329566204</v>
      </c>
      <c r="BC61" s="1">
        <f t="shared" si="28"/>
        <v>26.239411639283759</v>
      </c>
      <c r="BD61" s="1">
        <f t="shared" si="28"/>
        <v>0</v>
      </c>
      <c r="BE61" s="1">
        <f t="shared" si="28"/>
        <v>2819.4244380123596</v>
      </c>
      <c r="BF61" s="1">
        <f t="shared" si="28"/>
        <v>292437.57976505521</v>
      </c>
      <c r="BG61" s="1">
        <f t="shared" si="28"/>
        <v>291557.30065280822</v>
      </c>
      <c r="BH61" s="1">
        <f t="shared" si="28"/>
        <v>880.27911224702086</v>
      </c>
      <c r="BI61" s="1">
        <f t="shared" si="28"/>
        <v>32.945038067426452</v>
      </c>
      <c r="BJ61" s="1">
        <f t="shared" si="28"/>
        <v>0</v>
      </c>
      <c r="BK61" s="1">
        <f t="shared" si="28"/>
        <v>7142.9500915064282</v>
      </c>
      <c r="BL61" s="1">
        <f t="shared" si="28"/>
        <v>274.05605937750892</v>
      </c>
      <c r="BM61" s="1">
        <f t="shared" si="28"/>
        <v>107785.67111275463</v>
      </c>
      <c r="BN61" s="1">
        <f t="shared" si="28"/>
        <v>437.32351020153448</v>
      </c>
      <c r="BO61" s="1">
        <f t="shared" si="28"/>
        <v>553.94308111736416</v>
      </c>
      <c r="BP61" s="1">
        <f t="shared" si="28"/>
        <v>153996.16903050849</v>
      </c>
      <c r="BQ61" s="1">
        <f t="shared" si="28"/>
        <v>4471.559824357425</v>
      </c>
      <c r="BR61" s="1">
        <f t="shared" si="28"/>
        <v>99.12665369180489</v>
      </c>
      <c r="BS61" s="1">
        <f t="shared" si="28"/>
        <v>1195.3508785905749</v>
      </c>
      <c r="BT61" s="1">
        <f t="shared" si="28"/>
        <v>0</v>
      </c>
      <c r="BU61" s="1">
        <f t="shared" si="28"/>
        <v>7250.644596727645</v>
      </c>
      <c r="BV61" s="1">
        <f t="shared" si="28"/>
        <v>298.53566161483531</v>
      </c>
      <c r="BW61" s="1">
        <f t="shared" si="28"/>
        <v>0</v>
      </c>
      <c r="BX61" s="1">
        <f t="shared" si="28"/>
        <v>0</v>
      </c>
      <c r="BY61" s="1">
        <f t="shared" si="28"/>
        <v>5831.7914912863871</v>
      </c>
      <c r="BZ61" s="1">
        <f t="shared" si="28"/>
        <v>0</v>
      </c>
      <c r="CA61" s="1">
        <f>SUM(CA3:CA56)</f>
        <v>0</v>
      </c>
      <c r="CB61" s="1">
        <f>SUM(CB3:CB56)</f>
        <v>319942.91511480889</v>
      </c>
      <c r="CC61" s="1">
        <f>SUM(CC3:CC56)</f>
        <v>2066.4940561881131</v>
      </c>
      <c r="CD61" s="90"/>
      <c r="CE61" s="66">
        <f>+(AA61-B61)/B61</f>
        <v>-7.4403760818170322E-2</v>
      </c>
      <c r="CF61" s="66">
        <f>+(AP61-C61)/C61</f>
        <v>-1.7610715384094037E-2</v>
      </c>
      <c r="CG61" s="66">
        <f>+(AU61-D61)/D61</f>
        <v>-9.7211981526180075E-2</v>
      </c>
      <c r="CH61" s="66">
        <f>+(BF61-E61)/E61</f>
        <v>-2.5512702390327848E-2</v>
      </c>
      <c r="CI61" s="66">
        <f>+(BG61-F61)/F61</f>
        <v>-2.3469910893126011E-2</v>
      </c>
      <c r="CJ61" s="66">
        <f>+(BU61-G61)/G61</f>
        <v>-7.5605002241469307E-2</v>
      </c>
      <c r="CK61" s="66">
        <f>+(CB61-H61)/H61</f>
        <v>-2.1544841343264919E-2</v>
      </c>
      <c r="CL61" s="66">
        <f>+(U61-I61)/I61</f>
        <v>-1.368532267135889E-2</v>
      </c>
      <c r="CM61" s="66">
        <f>+(X61-J61)/J61</f>
        <v>-2.6188719804861579E-2</v>
      </c>
      <c r="CN61" s="66">
        <f>+(AH61-K61)/K61</f>
        <v>-2.2000159413726576E-2</v>
      </c>
      <c r="CO61" s="66">
        <f>+(S61-L61)/L61</f>
        <v>-1.37921080138909E-2</v>
      </c>
      <c r="CP61" s="66">
        <f>+(Y61-M61)/M61</f>
        <v>-2.9614040442872767E-2</v>
      </c>
      <c r="CQ61" s="66">
        <f>+(AO61-N61)/N61</f>
        <v>-1.0421544566398632E-2</v>
      </c>
    </row>
    <row r="62" spans="1:95" x14ac:dyDescent="0.25">
      <c r="A62" s="90" t="s">
        <v>216</v>
      </c>
      <c r="B62" s="73">
        <f>SUM(B2:B51)</f>
        <v>2091084.2598303796</v>
      </c>
      <c r="C62" s="73">
        <f t="shared" ref="C62:N62" si="29">SUM(C2:C51)</f>
        <v>16135.445950223597</v>
      </c>
      <c r="D62" s="73">
        <f t="shared" si="29"/>
        <v>35602.136926481799</v>
      </c>
      <c r="E62" s="73">
        <f t="shared" si="29"/>
        <v>290784.86319852405</v>
      </c>
      <c r="F62" s="73">
        <f t="shared" si="29"/>
        <v>289904.43895012198</v>
      </c>
      <c r="G62" s="73">
        <f t="shared" si="29"/>
        <v>7223.3230902554997</v>
      </c>
      <c r="H62" s="73">
        <f t="shared" si="29"/>
        <v>318652.48037373199</v>
      </c>
      <c r="I62" s="73">
        <f t="shared" si="29"/>
        <v>11298.950242628302</v>
      </c>
      <c r="J62" s="73">
        <f t="shared" si="29"/>
        <v>14752.459167609704</v>
      </c>
      <c r="K62" s="73">
        <f t="shared" si="29"/>
        <v>19072.811001952301</v>
      </c>
      <c r="L62" s="73">
        <f t="shared" si="29"/>
        <v>900.13341771980004</v>
      </c>
      <c r="M62" s="73">
        <f t="shared" si="29"/>
        <v>2132.1544904282</v>
      </c>
      <c r="N62" s="73">
        <f t="shared" si="29"/>
        <v>2838.9254685648002</v>
      </c>
      <c r="O62" s="90"/>
      <c r="P62" s="90"/>
      <c r="Q62" s="73">
        <f t="shared" ref="Q62:BZ62" si="30">SUM(Q2:Q51)</f>
        <v>0</v>
      </c>
      <c r="R62" s="73">
        <f t="shared" si="30"/>
        <v>19817.143839223598</v>
      </c>
      <c r="S62" s="73">
        <f t="shared" si="30"/>
        <v>908.83259166913115</v>
      </c>
      <c r="T62" s="73">
        <f t="shared" si="30"/>
        <v>11374.158536803994</v>
      </c>
      <c r="U62" s="73">
        <f t="shared" si="30"/>
        <v>11374.158536803994</v>
      </c>
      <c r="V62" s="73">
        <f t="shared" si="30"/>
        <v>55438.031284979887</v>
      </c>
      <c r="W62" s="73">
        <f t="shared" si="30"/>
        <v>0</v>
      </c>
      <c r="X62" s="73">
        <f t="shared" si="30"/>
        <v>14797.893730617483</v>
      </c>
      <c r="Y62" s="73">
        <f t="shared" si="30"/>
        <v>2142.8282605648565</v>
      </c>
      <c r="Z62" s="73">
        <f t="shared" si="30"/>
        <v>109003.38651819743</v>
      </c>
      <c r="AA62" s="73">
        <f t="shared" si="30"/>
        <v>2129281.305244755</v>
      </c>
      <c r="AB62" s="73">
        <f t="shared" si="30"/>
        <v>29632.914017387175</v>
      </c>
      <c r="AC62" s="73">
        <f t="shared" si="30"/>
        <v>11323.961083173232</v>
      </c>
      <c r="AD62" s="73">
        <f t="shared" si="30"/>
        <v>18573.340438631483</v>
      </c>
      <c r="AE62" s="73">
        <f t="shared" si="30"/>
        <v>0</v>
      </c>
      <c r="AF62" s="73">
        <f t="shared" si="30"/>
        <v>0</v>
      </c>
      <c r="AG62" s="73">
        <f t="shared" si="30"/>
        <v>19196.857518943045</v>
      </c>
      <c r="AH62" s="73">
        <f t="shared" si="30"/>
        <v>19196.857518943045</v>
      </c>
      <c r="AI62" s="73">
        <f t="shared" si="30"/>
        <v>0</v>
      </c>
      <c r="AJ62" s="73">
        <f t="shared" si="30"/>
        <v>7193.5465658249796</v>
      </c>
      <c r="AK62" s="73">
        <f t="shared" si="30"/>
        <v>1084.897681845858</v>
      </c>
      <c r="AL62" s="73">
        <f t="shared" si="30"/>
        <v>83879.231289777337</v>
      </c>
      <c r="AM62" s="73">
        <f t="shared" si="30"/>
        <v>5984.8579504010613</v>
      </c>
      <c r="AN62" s="73">
        <f t="shared" si="30"/>
        <v>0</v>
      </c>
      <c r="AO62" s="73">
        <f t="shared" si="30"/>
        <v>2857.3493993463167</v>
      </c>
      <c r="AP62" s="73">
        <f t="shared" si="30"/>
        <v>16261.668997450963</v>
      </c>
      <c r="AQ62" s="73">
        <f t="shared" si="30"/>
        <v>0</v>
      </c>
      <c r="AR62" s="73">
        <f t="shared" si="30"/>
        <v>351077.94730009226</v>
      </c>
      <c r="AS62" s="73">
        <f t="shared" si="30"/>
        <v>32200.915641236701</v>
      </c>
      <c r="AT62" s="73">
        <f t="shared" si="30"/>
        <v>3577.8800583593656</v>
      </c>
      <c r="AU62" s="73">
        <f t="shared" si="30"/>
        <v>35778.795699596078</v>
      </c>
      <c r="AV62" s="73">
        <f t="shared" si="30"/>
        <v>6.7388504804552785</v>
      </c>
      <c r="AW62" s="73">
        <f t="shared" si="30"/>
        <v>13792.759112316227</v>
      </c>
      <c r="AX62" s="73">
        <f t="shared" si="30"/>
        <v>32.070386317903143</v>
      </c>
      <c r="AY62" s="73">
        <f t="shared" si="30"/>
        <v>36442.065017739034</v>
      </c>
      <c r="AZ62" s="73">
        <f t="shared" si="30"/>
        <v>29.154900118775817</v>
      </c>
      <c r="BA62" s="73">
        <f t="shared" si="30"/>
        <v>864.44276524214979</v>
      </c>
      <c r="BB62" s="73">
        <f t="shared" si="30"/>
        <v>16268.43329566204</v>
      </c>
      <c r="BC62" s="73">
        <f t="shared" si="30"/>
        <v>26.239411639283759</v>
      </c>
      <c r="BD62" s="73">
        <f t="shared" si="30"/>
        <v>0</v>
      </c>
      <c r="BE62" s="73">
        <f t="shared" si="30"/>
        <v>2819.4244380123596</v>
      </c>
      <c r="BF62" s="73">
        <f t="shared" si="30"/>
        <v>292437.57976505521</v>
      </c>
      <c r="BG62" s="73">
        <f t="shared" si="30"/>
        <v>291557.30065280822</v>
      </c>
      <c r="BH62" s="73">
        <f t="shared" si="30"/>
        <v>880.27911224702086</v>
      </c>
      <c r="BI62" s="73">
        <f t="shared" si="30"/>
        <v>32.945038067426452</v>
      </c>
      <c r="BJ62" s="73">
        <f t="shared" si="30"/>
        <v>0</v>
      </c>
      <c r="BK62" s="73">
        <f t="shared" si="30"/>
        <v>7142.9500915064282</v>
      </c>
      <c r="BL62" s="73">
        <f t="shared" si="30"/>
        <v>274.05605937750892</v>
      </c>
      <c r="BM62" s="73">
        <f t="shared" si="30"/>
        <v>107785.67111275463</v>
      </c>
      <c r="BN62" s="73">
        <f t="shared" si="30"/>
        <v>437.32351020153448</v>
      </c>
      <c r="BO62" s="73">
        <f t="shared" si="30"/>
        <v>553.94308111736416</v>
      </c>
      <c r="BP62" s="73">
        <f t="shared" si="30"/>
        <v>153996.16903050849</v>
      </c>
      <c r="BQ62" s="73">
        <f t="shared" si="30"/>
        <v>4471.559824357425</v>
      </c>
      <c r="BR62" s="73">
        <f t="shared" si="30"/>
        <v>99.12665369180489</v>
      </c>
      <c r="BS62" s="73">
        <f t="shared" si="30"/>
        <v>1195.3508785905749</v>
      </c>
      <c r="BT62" s="73">
        <f t="shared" si="30"/>
        <v>0</v>
      </c>
      <c r="BU62" s="73">
        <f t="shared" si="30"/>
        <v>7250.644596727645</v>
      </c>
      <c r="BV62" s="73">
        <f t="shared" si="30"/>
        <v>298.53566161483531</v>
      </c>
      <c r="BW62" s="73">
        <f t="shared" si="30"/>
        <v>0</v>
      </c>
      <c r="BX62" s="73">
        <f t="shared" si="30"/>
        <v>0</v>
      </c>
      <c r="BY62" s="73">
        <f t="shared" si="30"/>
        <v>5831.7914912863871</v>
      </c>
      <c r="BZ62" s="73">
        <f t="shared" si="30"/>
        <v>0</v>
      </c>
      <c r="CA62" s="73">
        <f>SUM(CA2:CA51)</f>
        <v>0</v>
      </c>
      <c r="CB62" s="73">
        <f>SUM(CB2:CB51)</f>
        <v>319942.91511480889</v>
      </c>
      <c r="CC62" s="73">
        <f>SUM(CC2:CC51)</f>
        <v>2066.4940561881131</v>
      </c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</row>
    <row r="63" spans="1:95" x14ac:dyDescent="0.25">
      <c r="A63" s="90" t="s">
        <v>506</v>
      </c>
      <c r="B63" s="73" t="e">
        <f>+B3+B5+B8+B9+B11+B12+B14+B15+B16+B17+B18+B19+B20+B21+B22+B23+B24+B25+B26+B28+B30+B31+B33+B34+B35+B36+B37+B39+B40+B41+B42+B43+B44+B46+B47+B49+B50+B10</f>
        <v>#VALUE!</v>
      </c>
      <c r="C63" s="73">
        <f t="shared" ref="C63:N63" si="31">+C3+C5+C8+C9+C11+C12+C14+C15+C16+C17+C18+C19+C20+C21+C22+C23+C24+C25+C26+C28+C30+C31+C33+C34+C35+C36+C37+C39+C40+C41+C42+C43+C44+C46+C47+C49+C50+C10</f>
        <v>13330.477424522596</v>
      </c>
      <c r="D63" s="73">
        <f t="shared" si="31"/>
        <v>29217.8304984918</v>
      </c>
      <c r="E63" s="73">
        <f t="shared" si="31"/>
        <v>237585.88852891402</v>
      </c>
      <c r="F63" s="73">
        <f t="shared" si="31"/>
        <v>237368.32967222203</v>
      </c>
      <c r="G63" s="73">
        <f t="shared" si="31"/>
        <v>6070.9135247978993</v>
      </c>
      <c r="H63" s="73">
        <f t="shared" si="31"/>
        <v>254774.17355678201</v>
      </c>
      <c r="I63" s="73">
        <f t="shared" si="31"/>
        <v>7419.7668091882997</v>
      </c>
      <c r="J63" s="73">
        <f t="shared" si="31"/>
        <v>12182.263720050702</v>
      </c>
      <c r="K63" s="73">
        <f t="shared" si="31"/>
        <v>14951.416223233302</v>
      </c>
      <c r="L63" s="73">
        <f t="shared" si="31"/>
        <v>692.73977711679993</v>
      </c>
      <c r="M63" s="73">
        <f t="shared" si="31"/>
        <v>1645.6364727982996</v>
      </c>
      <c r="N63" s="73">
        <f t="shared" si="31"/>
        <v>2162.8083176163004</v>
      </c>
      <c r="O63" s="90"/>
      <c r="P63" s="90"/>
      <c r="Q63" s="90"/>
      <c r="R63" s="73"/>
      <c r="S63" s="73"/>
      <c r="T63" s="73"/>
      <c r="U63" s="73"/>
      <c r="V63" s="73"/>
      <c r="X63" s="73"/>
      <c r="Y63" s="73"/>
      <c r="Z63" s="73"/>
      <c r="AA63" s="73"/>
      <c r="AB63" s="73"/>
      <c r="AC63" s="73"/>
      <c r="AD63" s="73"/>
      <c r="AE63" s="73"/>
      <c r="AG63" s="73"/>
      <c r="AH63" s="73"/>
      <c r="AI63" s="73"/>
      <c r="AJ63" s="73"/>
      <c r="AK63" s="73"/>
      <c r="AM63" s="73"/>
      <c r="AN63" s="73"/>
      <c r="AO63" s="73"/>
      <c r="AP63" s="73"/>
      <c r="AQ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CA63" s="73"/>
      <c r="CB63" s="73"/>
      <c r="CC63" s="73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</row>
    <row r="64" spans="1:95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O64" s="90"/>
      <c r="P64" s="90"/>
      <c r="Q64" s="90"/>
      <c r="R64" s="73"/>
      <c r="S64" s="73"/>
      <c r="T64" s="73"/>
      <c r="U64" s="73"/>
      <c r="V64" s="73"/>
      <c r="X64" s="73"/>
      <c r="Y64" s="73"/>
      <c r="Z64" s="73"/>
      <c r="AA64" s="73"/>
      <c r="AB64" s="73"/>
      <c r="AC64" s="73"/>
      <c r="AD64" s="73"/>
      <c r="AE64" s="73"/>
      <c r="AG64" s="73"/>
      <c r="AH64" s="73"/>
      <c r="AI64" s="73"/>
      <c r="AJ64" s="73"/>
      <c r="AK64" s="73"/>
      <c r="AM64" s="73"/>
      <c r="AN64" s="73"/>
      <c r="AO64" s="73"/>
      <c r="AP64" s="73"/>
      <c r="AQ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CA64" s="73"/>
      <c r="CB64" s="73"/>
      <c r="CC64" s="73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</row>
    <row r="65" spans="18:18" x14ac:dyDescent="0.25">
      <c r="R65" s="73"/>
    </row>
    <row r="66" spans="18:18" x14ac:dyDescent="0.25">
      <c r="R66" s="73"/>
    </row>
    <row r="67" spans="18:18" x14ac:dyDescent="0.25">
      <c r="R67" s="73"/>
    </row>
    <row r="68" spans="18:18" x14ac:dyDescent="0.25">
      <c r="R68" s="73"/>
    </row>
    <row r="69" spans="18:18" x14ac:dyDescent="0.25">
      <c r="R69" s="73"/>
    </row>
    <row r="70" spans="18:18" x14ac:dyDescent="0.25">
      <c r="R70" s="73"/>
    </row>
    <row r="71" spans="18:18" x14ac:dyDescent="0.25">
      <c r="R71" s="73"/>
    </row>
    <row r="72" spans="18:18" x14ac:dyDescent="0.25">
      <c r="R72" s="73"/>
    </row>
    <row r="73" spans="18:18" x14ac:dyDescent="0.25">
      <c r="R73" s="73"/>
    </row>
    <row r="74" spans="18:18" x14ac:dyDescent="0.25">
      <c r="R74" s="73"/>
    </row>
    <row r="75" spans="18:18" x14ac:dyDescent="0.25">
      <c r="R75" s="73"/>
    </row>
    <row r="76" spans="18:18" x14ac:dyDescent="0.25">
      <c r="R76" s="73"/>
    </row>
    <row r="77" spans="18:18" x14ac:dyDescent="0.25">
      <c r="R77" s="73"/>
    </row>
    <row r="78" spans="18:18" x14ac:dyDescent="0.25">
      <c r="R78" s="73"/>
    </row>
    <row r="79" spans="18:18" x14ac:dyDescent="0.25">
      <c r="R79" s="7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2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9" sqref="L19"/>
    </sheetView>
  </sheetViews>
  <sheetFormatPr defaultRowHeight="15" x14ac:dyDescent="0.25"/>
  <cols>
    <col min="1" max="1" width="25.42578125" customWidth="1"/>
    <col min="2" max="3" width="9.28515625" bestFit="1" customWidth="1"/>
    <col min="4" max="4" width="10.42578125" customWidth="1"/>
    <col min="5" max="5" width="10.28515625" bestFit="1" customWidth="1"/>
    <col min="6" max="6" width="10.42578125" style="21" customWidth="1"/>
    <col min="7" max="8" width="9.28515625" bestFit="1" customWidth="1"/>
    <col min="9" max="9" width="9.28515625" style="21" customWidth="1"/>
    <col min="10" max="10" width="9.42578125" bestFit="1" customWidth="1"/>
    <col min="11" max="11" width="10.42578125" bestFit="1" customWidth="1"/>
    <col min="12" max="12" width="9.42578125" bestFit="1" customWidth="1"/>
    <col min="13" max="15" width="9.28515625" bestFit="1" customWidth="1"/>
    <col min="16" max="16" width="9.42578125" bestFit="1" customWidth="1"/>
    <col min="17" max="20" width="9.28515625" bestFit="1" customWidth="1"/>
    <col min="21" max="21" width="9.28515625" style="21" customWidth="1"/>
    <col min="22" max="22" width="9.28515625" bestFit="1" customWidth="1"/>
  </cols>
  <sheetData>
    <row r="1" spans="1:22" x14ac:dyDescent="0.25">
      <c r="A1" s="35" t="s">
        <v>263</v>
      </c>
      <c r="B1" s="90">
        <v>43.65</v>
      </c>
      <c r="C1" s="90">
        <v>78.111800000000002</v>
      </c>
      <c r="D1" s="90">
        <v>70.91</v>
      </c>
      <c r="E1" s="90">
        <v>28</v>
      </c>
      <c r="F1" s="90">
        <v>30.026</v>
      </c>
      <c r="G1" s="90">
        <v>36.46</v>
      </c>
      <c r="H1" s="24">
        <v>46</v>
      </c>
      <c r="I1" s="50">
        <v>128.1705</v>
      </c>
      <c r="J1" s="24">
        <v>17</v>
      </c>
      <c r="K1" s="24">
        <v>46</v>
      </c>
      <c r="L1" s="24">
        <v>46</v>
      </c>
      <c r="M1" s="24">
        <v>1</v>
      </c>
      <c r="N1" s="24">
        <v>1</v>
      </c>
      <c r="O1" s="24">
        <v>1</v>
      </c>
      <c r="P1" s="24">
        <v>1</v>
      </c>
      <c r="Q1" s="24">
        <v>1</v>
      </c>
      <c r="R1" s="24">
        <v>1</v>
      </c>
      <c r="S1" s="24">
        <v>1</v>
      </c>
      <c r="T1" s="24">
        <v>64</v>
      </c>
      <c r="U1" s="24">
        <v>92.1006</v>
      </c>
      <c r="V1" s="24">
        <v>98</v>
      </c>
    </row>
    <row r="2" spans="1:22" x14ac:dyDescent="0.25">
      <c r="A2" s="90" t="s">
        <v>264</v>
      </c>
      <c r="B2" s="90" t="s">
        <v>43</v>
      </c>
      <c r="C2" s="90" t="s">
        <v>45</v>
      </c>
      <c r="D2" s="90" t="s">
        <v>51</v>
      </c>
      <c r="E2" s="90" t="s">
        <v>53</v>
      </c>
      <c r="F2" s="90" t="s">
        <v>65</v>
      </c>
      <c r="G2" s="90" t="s">
        <v>67</v>
      </c>
      <c r="H2" s="90" t="s">
        <v>69</v>
      </c>
      <c r="I2" s="90" t="s">
        <v>79</v>
      </c>
      <c r="J2" s="90" t="s">
        <v>81</v>
      </c>
      <c r="K2" s="90" t="s">
        <v>85</v>
      </c>
      <c r="L2" s="90" t="s">
        <v>87</v>
      </c>
      <c r="M2" s="73" t="s">
        <v>101</v>
      </c>
      <c r="N2" s="73" t="s">
        <v>103</v>
      </c>
      <c r="O2" s="73" t="s">
        <v>105</v>
      </c>
      <c r="P2" s="90" t="s">
        <v>111</v>
      </c>
      <c r="Q2" s="73" t="s">
        <v>131</v>
      </c>
      <c r="R2" s="73" t="s">
        <v>133</v>
      </c>
      <c r="S2" s="73" t="s">
        <v>135</v>
      </c>
      <c r="T2" s="90" t="s">
        <v>139</v>
      </c>
      <c r="U2" s="90" t="s">
        <v>141</v>
      </c>
      <c r="V2" s="90" t="s">
        <v>143</v>
      </c>
    </row>
    <row r="3" spans="1:22" x14ac:dyDescent="0.25">
      <c r="A3" s="90" t="s">
        <v>265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>
        <f>afdust!AJ62</f>
        <v>1421.6649474780086</v>
      </c>
      <c r="N3" s="73">
        <f>afdust!AK62</f>
        <v>6639.9383506405757</v>
      </c>
      <c r="O3" s="73">
        <f>afdust!AL62</f>
        <v>33740.225965572587</v>
      </c>
      <c r="P3" s="73">
        <f>afdust!AO62</f>
        <v>4970904.0456030518</v>
      </c>
      <c r="Q3" s="73">
        <f>afdust!AX62</f>
        <v>131728.0781926426</v>
      </c>
      <c r="R3" s="73">
        <f>afdust!AY62</f>
        <v>8166.2469151969544</v>
      </c>
      <c r="S3" s="73">
        <f>afdust!AZ62</f>
        <v>2903.7293279928895</v>
      </c>
      <c r="T3" s="73"/>
      <c r="U3" s="73"/>
      <c r="V3" s="73"/>
    </row>
    <row r="4" spans="1:22" x14ac:dyDescent="0.25">
      <c r="A4" s="90" t="s">
        <v>224</v>
      </c>
      <c r="B4" s="73">
        <f>livestock!M62</f>
        <v>4625.1237215429492</v>
      </c>
      <c r="C4" s="73">
        <f>livestock!O62</f>
        <v>507.98127512583488</v>
      </c>
      <c r="D4" s="73"/>
      <c r="E4" s="73"/>
      <c r="F4" s="73">
        <f>livestock!W62</f>
        <v>0</v>
      </c>
      <c r="G4" s="73"/>
      <c r="H4" s="73"/>
      <c r="I4" s="73">
        <f>livestock!AC62</f>
        <v>0</v>
      </c>
      <c r="J4" s="73">
        <f>livestock!AD62</f>
        <v>2752510.686957655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>
        <f>livestock!AK62</f>
        <v>324.26922051199659</v>
      </c>
      <c r="V4" s="73"/>
    </row>
    <row r="5" spans="1:22" s="72" customFormat="1" x14ac:dyDescent="0.25">
      <c r="A5" s="90" t="s">
        <v>223</v>
      </c>
      <c r="B5" s="73"/>
      <c r="C5" s="73"/>
      <c r="D5" s="73"/>
      <c r="E5" s="73"/>
      <c r="F5" s="73"/>
      <c r="G5" s="73"/>
      <c r="H5" s="73"/>
      <c r="I5" s="73"/>
      <c r="J5" s="73">
        <f>fertilizer!F62</f>
        <v>1640741.264118186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s="72" customFormat="1" x14ac:dyDescent="0.25">
      <c r="A6" s="90" t="s">
        <v>220</v>
      </c>
      <c r="B6" s="73">
        <f>airports!W62</f>
        <v>3683.3083520768887</v>
      </c>
      <c r="C6" s="73">
        <f>airports!Y62</f>
        <v>1067.6898899525281</v>
      </c>
      <c r="D6" s="73"/>
      <c r="E6" s="73">
        <f>airports!AB62</f>
        <v>568056.29338484351</v>
      </c>
      <c r="F6" s="73">
        <f>airports!AI62</f>
        <v>7685.7465584704933</v>
      </c>
      <c r="G6" s="90"/>
      <c r="H6" s="73">
        <f>airports!AJ62</f>
        <v>1313.5848456847054</v>
      </c>
      <c r="I6" s="73">
        <f>airports!AP62</f>
        <v>337.27787591181118</v>
      </c>
      <c r="J6" s="90"/>
      <c r="K6" s="73">
        <f>airports!AR62</f>
        <v>147778.22981702501</v>
      </c>
      <c r="L6" s="73">
        <f>airports!AS62</f>
        <v>15106.220077213451</v>
      </c>
      <c r="M6" s="73">
        <f>airports!AZ62</f>
        <v>2.3932276272769695E-2</v>
      </c>
      <c r="N6" s="73">
        <f>airports!BA62</f>
        <v>3245.1851353764391</v>
      </c>
      <c r="O6" s="73">
        <f>airports!BB62</f>
        <v>4.4180622121869328</v>
      </c>
      <c r="P6" s="73">
        <f>airports!BG62</f>
        <v>1307.4056499706637</v>
      </c>
      <c r="Q6" s="73">
        <f>airports!BQ62</f>
        <v>9.8905328924558236E-2</v>
      </c>
      <c r="R6" s="73">
        <f>airports!BR62</f>
        <v>627.76465620813087</v>
      </c>
      <c r="S6" s="73">
        <f>airports!BS62</f>
        <v>4.6697197470789355E-4</v>
      </c>
      <c r="T6" s="73">
        <f>airports!BT62</f>
        <v>19950.582823852252</v>
      </c>
      <c r="U6" s="73">
        <f>airports!BU62</f>
        <v>6957.0709911087888</v>
      </c>
      <c r="V6" s="73">
        <f>airports!BV62</f>
        <v>0</v>
      </c>
    </row>
    <row r="7" spans="1:22" s="21" customFormat="1" x14ac:dyDescent="0.25">
      <c r="A7" s="90" t="s">
        <v>230</v>
      </c>
      <c r="B7" s="73">
        <f>ptagfire!U61</f>
        <v>6610.1688803176658</v>
      </c>
      <c r="C7" s="73">
        <f>ptagfire!W61</f>
        <v>1218.6795816959675</v>
      </c>
      <c r="D7" s="73"/>
      <c r="E7" s="73">
        <f>ptagfire!Z61</f>
        <v>421805.23135654104</v>
      </c>
      <c r="F7" s="73">
        <f>ptagfire!AG61</f>
        <v>4224.0724516893088</v>
      </c>
      <c r="G7" s="90"/>
      <c r="H7" s="73">
        <f>ptagfire!AI61</f>
        <v>0</v>
      </c>
      <c r="I7" s="73">
        <f>ptagfire!AO61</f>
        <v>33.640807945586495</v>
      </c>
      <c r="J7" s="73">
        <f>ptagfire!AP61</f>
        <v>93678.243017119195</v>
      </c>
      <c r="K7" s="73">
        <f>ptagfire!AS61</f>
        <v>16140.596699517171</v>
      </c>
      <c r="L7" s="73">
        <f>ptagfire!AT61</f>
        <v>1793.40064867756</v>
      </c>
      <c r="M7" s="73">
        <f>ptagfire!BA61</f>
        <v>3730.9762387608043</v>
      </c>
      <c r="N7" s="73">
        <f>ptagfire!BB61</f>
        <v>4555.1595334976864</v>
      </c>
      <c r="O7" s="73">
        <f>ptagfire!BC61</f>
        <v>3.5737279098362515</v>
      </c>
      <c r="P7" s="73">
        <f>ptagfire!BH61</f>
        <v>21915.891831171924</v>
      </c>
      <c r="Q7" s="73">
        <f>ptagfire!BR61</f>
        <v>5.3606010468244074</v>
      </c>
      <c r="R7" s="73">
        <f>ptagfire!BS61</f>
        <v>667.26115609596729</v>
      </c>
      <c r="S7" s="73">
        <f>ptagfire!BT61</f>
        <v>0.35737284086319776</v>
      </c>
      <c r="T7" s="73">
        <f>ptagfire!BU61</f>
        <v>7450.45012048642</v>
      </c>
      <c r="U7" s="73">
        <f>ptagfire!BV61</f>
        <v>12784.320378588445</v>
      </c>
      <c r="V7" s="73">
        <f>ptagfire!BW61</f>
        <v>0</v>
      </c>
    </row>
    <row r="8" spans="1:22" x14ac:dyDescent="0.25">
      <c r="A8" s="70" t="s">
        <v>266</v>
      </c>
      <c r="B8" s="83">
        <v>205061.06032162771</v>
      </c>
      <c r="C8" s="83"/>
      <c r="D8" s="83"/>
      <c r="E8" s="83">
        <v>5922147.6265520295</v>
      </c>
      <c r="F8" s="83">
        <v>846345.49624518852</v>
      </c>
      <c r="G8" s="83"/>
      <c r="H8" s="83"/>
      <c r="I8" s="83"/>
      <c r="J8" s="83"/>
      <c r="K8" s="83">
        <v>1854323.4386145268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2" s="21" customFormat="1" x14ac:dyDescent="0.25">
      <c r="A9" s="90" t="s">
        <v>221</v>
      </c>
      <c r="B9" s="73">
        <f>'cmv_c1c2 12'!V61</f>
        <v>393.93948609295472</v>
      </c>
      <c r="C9" s="73">
        <f>'cmv_c1c2 12'!X61</f>
        <v>25.925574362652643</v>
      </c>
      <c r="D9" s="73"/>
      <c r="E9" s="73">
        <f>'cmv_c1c2 12'!Z61</f>
        <v>33751.114944673878</v>
      </c>
      <c r="F9" s="73">
        <f>'cmv_c1c2 12'!AG61</f>
        <v>218.27032678779744</v>
      </c>
      <c r="G9" s="73"/>
      <c r="H9" s="73">
        <f>'cmv_c1c2 12'!AH61</f>
        <v>1039.8809893626153</v>
      </c>
      <c r="I9" s="73">
        <f>'cmv_c1c2 12'!AN61</f>
        <v>13.887003759435945</v>
      </c>
      <c r="J9" s="73">
        <f>'cmv_c1c2 12'!AO61</f>
        <v>68.925665292374845</v>
      </c>
      <c r="K9" s="73">
        <f>'cmv_c1c2 12'!AR61</f>
        <v>116986.55938514764</v>
      </c>
      <c r="L9" s="73">
        <f>'cmv_c1c2 12'!AS61</f>
        <v>11958.636930294953</v>
      </c>
      <c r="M9" s="73">
        <f>'cmv_c1c2 12'!AZ61</f>
        <v>0.72381431715107547</v>
      </c>
      <c r="N9" s="73">
        <f>'cmv_c1c2 12'!BA61</f>
        <v>2725.132307706142</v>
      </c>
      <c r="O9" s="73">
        <f>'cmv_c1c2 12'!BB61</f>
        <v>0.92685719700060998</v>
      </c>
      <c r="P9" s="73">
        <f>'cmv_c1c2 12'!BG61</f>
        <v>115.46822679629818</v>
      </c>
      <c r="Q9" s="73">
        <f>'cmv_c1c2 12'!BQ61</f>
        <v>2.1453507278008328E-2</v>
      </c>
      <c r="R9" s="73">
        <f>'cmv_c1c2 12'!BR61</f>
        <v>10.424805327138317</v>
      </c>
      <c r="S9" s="73">
        <f>'cmv_c1c2 12'!BS61</f>
        <v>1.4123222482730624E-2</v>
      </c>
      <c r="T9" s="73">
        <f>'cmv_c1c2 12'!BT61</f>
        <v>547.1722441250372</v>
      </c>
      <c r="U9" s="73">
        <f>'cmv_c1c2 12'!BU61</f>
        <v>774.26272051237606</v>
      </c>
      <c r="V9" s="73">
        <f>'cmv_c1c2 12'!BV61</f>
        <v>0</v>
      </c>
    </row>
    <row r="10" spans="1:22" s="21" customFormat="1" x14ac:dyDescent="0.25">
      <c r="A10" s="90" t="s">
        <v>267</v>
      </c>
      <c r="B10" s="73">
        <f>'cmv_c3 12'!V61</f>
        <v>4450.7806114722289</v>
      </c>
      <c r="C10" s="73">
        <f>'cmv_c3 12'!X61</f>
        <v>271.34699680744103</v>
      </c>
      <c r="D10" s="73"/>
      <c r="E10" s="73">
        <f>'cmv_c3 12'!Z61</f>
        <v>107313.35814343829</v>
      </c>
      <c r="F10" s="73">
        <f>'cmv_c3 12'!AG61</f>
        <v>2448.1531546287351</v>
      </c>
      <c r="G10" s="90"/>
      <c r="H10" s="73">
        <f>'cmv_c3 12'!AH61</f>
        <v>6259.5968020044165</v>
      </c>
      <c r="I10" s="73">
        <f>'cmv_c3 12'!AN61</f>
        <v>156.19434674707477</v>
      </c>
      <c r="J10" s="73">
        <f>'cmv_c3 12'!AO61</f>
        <v>594.12298574800843</v>
      </c>
      <c r="K10" s="73">
        <f>'cmv_c3 12'!AR61</f>
        <v>704201.46434770222</v>
      </c>
      <c r="L10" s="73">
        <f>'cmv_c3 12'!AS61</f>
        <v>71985.08869726272</v>
      </c>
      <c r="M10" s="73">
        <f>'cmv_c3 12'!AZ61</f>
        <v>1.8545242139504046</v>
      </c>
      <c r="N10" s="73">
        <f>'cmv_c3 12'!BA61</f>
        <v>8496.2662873023583</v>
      </c>
      <c r="O10" s="73">
        <f>'cmv_c3 12'!BB61</f>
        <v>19.091442249915122</v>
      </c>
      <c r="P10" s="73">
        <f>'cmv_c3 12'!BG61</f>
        <v>2650.4246281214232</v>
      </c>
      <c r="Q10" s="73">
        <f>'cmv_c3 12'!BQ61</f>
        <v>72.966242028913499</v>
      </c>
      <c r="R10" s="73">
        <f>'cmv_c3 12'!BR61</f>
        <v>2615.9171149918802</v>
      </c>
      <c r="S10" s="73">
        <f>'cmv_c3 12'!BS61</f>
        <v>3.076296346472843</v>
      </c>
      <c r="T10" s="73">
        <f>'cmv_c3 12'!BT61</f>
        <v>102483.8967958893</v>
      </c>
      <c r="U10" s="73">
        <f>'cmv_c3 12'!BU61</f>
        <v>8555.6022421230664</v>
      </c>
      <c r="V10" s="73">
        <f>'cmv_c3 12'!BV61</f>
        <v>0</v>
      </c>
    </row>
    <row r="11" spans="1:22" x14ac:dyDescent="0.25">
      <c r="A11" s="90" t="s">
        <v>225</v>
      </c>
      <c r="B11" s="73">
        <f>nonpt!Y62</f>
        <v>6430.7877772097781</v>
      </c>
      <c r="C11" s="73">
        <f>nonpt!AA62</f>
        <v>10978.596967092119</v>
      </c>
      <c r="D11" s="73">
        <f>nonpt!AD62</f>
        <v>4.6258101422492599</v>
      </c>
      <c r="E11" s="73">
        <f>nonpt!AE62</f>
        <v>1942754.2001159741</v>
      </c>
      <c r="F11" s="73">
        <f>nonpt!AL62</f>
        <v>6436.9293346101676</v>
      </c>
      <c r="G11" s="73">
        <f>nonpt!AM62</f>
        <v>1844.2394448425141</v>
      </c>
      <c r="H11" s="73">
        <f>nonpt!AN62</f>
        <v>0</v>
      </c>
      <c r="I11" s="73">
        <f>nonpt!AT62</f>
        <v>519.17756876394958</v>
      </c>
      <c r="J11" s="73">
        <f>nonpt!AU62</f>
        <v>104012.10921638233</v>
      </c>
      <c r="K11" s="73">
        <f>nonpt!AX62</f>
        <v>640552.28885050374</v>
      </c>
      <c r="L11" s="73">
        <f>nonpt!AY62</f>
        <v>71172.483409608714</v>
      </c>
      <c r="M11" s="73">
        <f>nonpt!BF62</f>
        <v>19838.55305874439</v>
      </c>
      <c r="N11" s="73">
        <f>nonpt!BG62</f>
        <v>32696.032438972143</v>
      </c>
      <c r="O11" s="73">
        <f>nonpt!BH62</f>
        <v>467.57659702309826</v>
      </c>
      <c r="P11" s="73">
        <f>nonpt!BM62</f>
        <v>88611.230009592095</v>
      </c>
      <c r="Q11" s="73">
        <f>nonpt!BW62</f>
        <v>17476.327820786893</v>
      </c>
      <c r="R11" s="73">
        <f>nonpt!BX62</f>
        <v>15585.355444008088</v>
      </c>
      <c r="S11" s="73">
        <f>nonpt!BY62</f>
        <v>70.843136893954508</v>
      </c>
      <c r="T11" s="73">
        <f>nonpt!BZ62</f>
        <v>123300.77056810119</v>
      </c>
      <c r="U11" s="73">
        <f>nonpt!CA62</f>
        <v>21823.838623845102</v>
      </c>
      <c r="V11" s="73">
        <f>nonpt!CB62</f>
        <v>1987.5221316790135</v>
      </c>
    </row>
    <row r="12" spans="1:22" s="21" customFormat="1" x14ac:dyDescent="0.25">
      <c r="A12" s="90" t="s">
        <v>226</v>
      </c>
      <c r="B12" s="73">
        <f>nonroad!U62</f>
        <v>1941.852174022913</v>
      </c>
      <c r="C12" s="73">
        <f>nonroad!V62</f>
        <v>24383.740733280025</v>
      </c>
      <c r="D12" s="73"/>
      <c r="E12" s="73">
        <f>nonroad!Y62</f>
        <v>11576892.131913532</v>
      </c>
      <c r="F12" s="73">
        <f>nonroad!AE62</f>
        <v>13320.919680098241</v>
      </c>
      <c r="G12" s="90"/>
      <c r="H12" s="73">
        <f>nonroad!AF62</f>
        <v>4513.0601856408466</v>
      </c>
      <c r="I12" s="73">
        <f>nonroad!AL62</f>
        <v>1245.052519484281</v>
      </c>
      <c r="J12" s="73">
        <f>nonroad!AM62</f>
        <v>2233.4026423708474</v>
      </c>
      <c r="K12" s="73">
        <f>nonroad!AP62</f>
        <v>507719.16393735236</v>
      </c>
      <c r="L12" s="73">
        <f>nonroad!AQ62</f>
        <v>51900.183523395019</v>
      </c>
      <c r="M12" s="73">
        <f>nonroad!AW62</f>
        <v>2.5871917515468144</v>
      </c>
      <c r="N12" s="73">
        <f>nonroad!AX62</f>
        <v>14464.365632762856</v>
      </c>
      <c r="O12" s="73">
        <f>nonroad!AY62</f>
        <v>15.149299447764216</v>
      </c>
      <c r="P12" s="73">
        <f>nonroad!BC62</f>
        <v>3837.4526056202349</v>
      </c>
      <c r="Q12" s="73">
        <f>nonroad!BK62</f>
        <v>53.364366526364407</v>
      </c>
      <c r="R12" s="73">
        <f>nonroad!BL62</f>
        <v>241.74963226331965</v>
      </c>
      <c r="S12" s="73">
        <f>nonroad!BM62</f>
        <v>9.5315768223790967E-2</v>
      </c>
      <c r="T12" s="73">
        <f>nonroad!BN62</f>
        <v>1119.9283354513996</v>
      </c>
      <c r="U12" s="73">
        <f>nonroad!BO62</f>
        <v>25520.142841533292</v>
      </c>
      <c r="V12" s="73">
        <f>nonroad!BP62</f>
        <v>0</v>
      </c>
    </row>
    <row r="13" spans="1:22" s="21" customFormat="1" x14ac:dyDescent="0.25">
      <c r="A13" s="90" t="s">
        <v>228</v>
      </c>
      <c r="B13" s="73">
        <f>'onroad all'!H62</f>
        <v>792.46694813889962</v>
      </c>
      <c r="C13" s="73">
        <f>'onroad all'!J62</f>
        <v>10246.782482289307</v>
      </c>
      <c r="D13" s="73"/>
      <c r="E13" s="73">
        <f>'onroad all'!Q62</f>
        <v>8409394.1795911957</v>
      </c>
      <c r="F13" s="73">
        <f>'onroad all'!AE62</f>
        <v>3204.0829803696961</v>
      </c>
      <c r="G13" s="73"/>
      <c r="H13" s="73">
        <f>'onroad all'!AG62</f>
        <v>6276.4267261289942</v>
      </c>
      <c r="I13" s="73">
        <f>'onroad all'!AP62</f>
        <v>435.56714552275974</v>
      </c>
      <c r="J13" s="73">
        <f>'onroad all'!AR62</f>
        <v>98769.60265051591</v>
      </c>
      <c r="K13" s="73">
        <f>'onroad all'!AT62</f>
        <v>543216.06045915966</v>
      </c>
      <c r="L13" s="73">
        <f>'onroad all'!AU62</f>
        <v>235060.4755114</v>
      </c>
      <c r="M13" s="73">
        <f>'onroad all'!BD62</f>
        <v>102.74132191092993</v>
      </c>
      <c r="N13" s="73">
        <f>'onroad all'!BE62</f>
        <v>15683.476232486795</v>
      </c>
      <c r="O13" s="73">
        <f>'onroad all'!BF62</f>
        <v>2290.3969913842184</v>
      </c>
      <c r="P13" s="73">
        <f>'onroad all'!BM62</f>
        <v>138985.2852574971</v>
      </c>
      <c r="Q13" s="73">
        <f>'onroad all'!BX62</f>
        <v>1680.9653724057666</v>
      </c>
      <c r="R13" s="73">
        <f>'onroad all'!BY62</f>
        <v>2652.3403383042992</v>
      </c>
      <c r="S13" s="73">
        <f>'onroad all'!BZ62</f>
        <v>72.272152253365178</v>
      </c>
      <c r="T13" s="73">
        <f>'onroad all'!CB62</f>
        <v>18158.980543438014</v>
      </c>
      <c r="U13" s="73">
        <f>'onroad all'!CD62</f>
        <v>147132.25035420759</v>
      </c>
      <c r="V13" s="73"/>
    </row>
    <row r="14" spans="1:22" s="21" customFormat="1" x14ac:dyDescent="0.25">
      <c r="A14" s="90" t="s">
        <v>227</v>
      </c>
      <c r="B14" s="73">
        <f>np_oilgas!X61</f>
        <v>2449.1329321416774</v>
      </c>
      <c r="C14" s="73">
        <f>np_oilgas!Z61</f>
        <v>28245.290961568382</v>
      </c>
      <c r="D14" s="73">
        <f>np_oilgas!AC61</f>
        <v>0.87993645443795654</v>
      </c>
      <c r="E14" s="73">
        <f>np_oilgas!AD61</f>
        <v>621280.20014863811</v>
      </c>
      <c r="F14" s="73">
        <f>np_oilgas!AK61</f>
        <v>25345.677605980178</v>
      </c>
      <c r="G14" s="90"/>
      <c r="H14" s="73">
        <f>np_oilgas!AL61</f>
        <v>0</v>
      </c>
      <c r="I14" s="73">
        <f>np_oilgas!AR61</f>
        <v>73.160787607338719</v>
      </c>
      <c r="J14" s="73">
        <f>np_oilgas!AS61</f>
        <v>26.263032277602857</v>
      </c>
      <c r="K14" s="73">
        <f>np_oilgas!AV61</f>
        <v>511542.09179908916</v>
      </c>
      <c r="L14" s="73">
        <f>np_oilgas!AW61</f>
        <v>56837.999056704917</v>
      </c>
      <c r="M14" s="73">
        <f>np_oilgas!BD61</f>
        <v>224.27017705266155</v>
      </c>
      <c r="N14" s="73">
        <f>np_oilgas!BE61</f>
        <v>542.12171058311537</v>
      </c>
      <c r="O14" s="73">
        <f>np_oilgas!BF61</f>
        <v>126.79591554032577</v>
      </c>
      <c r="P14" s="73">
        <f>np_oilgas!BK61</f>
        <v>146.75555210557678</v>
      </c>
      <c r="Q14" s="73">
        <f>np_oilgas!BU61</f>
        <v>198.11849757595795</v>
      </c>
      <c r="R14" s="73">
        <f>np_oilgas!BV61</f>
        <v>1808.5460660110141</v>
      </c>
      <c r="S14" s="73">
        <f>np_oilgas!BW61</f>
        <v>3.6000341716408299E-7</v>
      </c>
      <c r="T14" s="73">
        <f>np_oilgas!BX61</f>
        <v>76243.024594217117</v>
      </c>
      <c r="U14" s="73">
        <f>np_oilgas!BY61</f>
        <v>93389.071383544753</v>
      </c>
      <c r="V14" s="73">
        <f>np_oilgas!BZ61</f>
        <v>0</v>
      </c>
    </row>
    <row r="15" spans="1:22" x14ac:dyDescent="0.25">
      <c r="A15" s="90" t="s">
        <v>268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>
        <f>'othafdust 12US1'!AI18</f>
        <v>142.0093602517166</v>
      </c>
      <c r="N15" s="73">
        <f>'othafdust 12US1'!AJ18</f>
        <v>145.35655410848045</v>
      </c>
      <c r="O15" s="73">
        <f>'othafdust 12US1'!AK18</f>
        <v>4514.0726116455025</v>
      </c>
      <c r="P15" s="73">
        <f>'othafdust 12US1'!AN18</f>
        <v>601128.19775856554</v>
      </c>
      <c r="Q15" s="73">
        <f>'othafdust 12US1'!AW18</f>
        <v>15814.782171145045</v>
      </c>
      <c r="R15" s="73">
        <f>'othafdust 12US1'!AX18</f>
        <v>844.3937878050026</v>
      </c>
      <c r="S15" s="73">
        <f>'othafdust 12US1'!AY18</f>
        <v>383.40779191439646</v>
      </c>
      <c r="T15" s="73"/>
      <c r="U15" s="73"/>
      <c r="V15" s="73"/>
    </row>
    <row r="16" spans="1:22" s="72" customFormat="1" x14ac:dyDescent="0.25">
      <c r="A16" s="70" t="s">
        <v>269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>
        <f>'othptdust 12US1'!AI18</f>
        <v>65.033826918978306</v>
      </c>
      <c r="N16" s="73">
        <f>'othptdust 12US1'!AJ18</f>
        <v>54.543273289833422</v>
      </c>
      <c r="O16" s="73">
        <f>'othptdust 12US1'!AK18</f>
        <v>2630.0557232588321</v>
      </c>
      <c r="P16" s="73">
        <f>'othptdust 12US1'!AN18</f>
        <v>85864.331064335071</v>
      </c>
      <c r="Q16" s="73">
        <f>'othptdust 12US1'!AW18</f>
        <v>11147.526812116812</v>
      </c>
      <c r="R16" s="73">
        <f>'othptdust 12US1'!AX18</f>
        <v>87.987321223222423</v>
      </c>
      <c r="S16" s="73">
        <f>'othptdust 12US1'!AY18</f>
        <v>236.93024745121616</v>
      </c>
      <c r="T16" s="73"/>
      <c r="U16" s="73"/>
      <c r="V16" s="73"/>
    </row>
    <row r="17" spans="1:22" x14ac:dyDescent="0.25">
      <c r="A17" s="90" t="s">
        <v>270</v>
      </c>
      <c r="B17" s="73">
        <f>'othar 12US1'!O49</f>
        <v>27953.777728298741</v>
      </c>
      <c r="C17" s="73">
        <f>'othar 12US1'!Q49</f>
        <v>21573.482701923967</v>
      </c>
      <c r="D17" s="73"/>
      <c r="E17" s="73">
        <f>'othar 12US1'!S49</f>
        <v>2336457.6368658813</v>
      </c>
      <c r="F17" s="73">
        <f>'othar 12US1'!Z49</f>
        <v>19054.526532445874</v>
      </c>
      <c r="G17" s="90"/>
      <c r="H17" s="73">
        <f>'othar 12US1'!AA49</f>
        <v>1668.3967192118816</v>
      </c>
      <c r="I17" s="73">
        <f>'othar 12US1'!AG49</f>
        <v>4063.0658691860735</v>
      </c>
      <c r="J17" s="73">
        <f>'othar 12US1'!AH49</f>
        <v>114112.35060088095</v>
      </c>
      <c r="K17" s="73">
        <f>'othar 12US1'!AK49</f>
        <v>269929.5237643923</v>
      </c>
      <c r="L17" s="73">
        <f>'othar 12US1'!AL49</f>
        <v>28324.011361119123</v>
      </c>
      <c r="M17" s="73">
        <f>'othar 12US1'!AS49</f>
        <v>818.92268807166386</v>
      </c>
      <c r="N17" s="73">
        <f>'othar 12US1'!AT49</f>
        <v>14426.871088454158</v>
      </c>
      <c r="O17" s="73">
        <f>'othar 12US1'!AU49</f>
        <v>1834.3095002761997</v>
      </c>
      <c r="P17" s="73">
        <f>'othar 12US1'!AZ49</f>
        <v>130220.10102415759</v>
      </c>
      <c r="Q17" s="73">
        <f>'othar 12US1'!BJ49</f>
        <v>4876.3117901019568</v>
      </c>
      <c r="R17" s="73">
        <f>'othar 12US1'!BK49</f>
        <v>4451.1521734168064</v>
      </c>
      <c r="S17" s="73">
        <f>'othar 12US1'!BL49</f>
        <v>211.30018657053446</v>
      </c>
      <c r="T17" s="73">
        <f>'othar 12US1'!BM49</f>
        <v>18268.079505372214</v>
      </c>
      <c r="U17" s="73">
        <f>'othar 12US1'!BN49</f>
        <v>82574.275749841647</v>
      </c>
      <c r="V17" s="73">
        <f>'othar 12US1'!BO49</f>
        <v>7.9389745068535706</v>
      </c>
    </row>
    <row r="18" spans="1:22" x14ac:dyDescent="0.25">
      <c r="A18" s="90" t="s">
        <v>271</v>
      </c>
      <c r="B18" s="73">
        <f>'onroad_can 12US1'!O49</f>
        <v>367.02613785994845</v>
      </c>
      <c r="C18" s="73">
        <f>'onroad_can 12US1'!Q49</f>
        <v>2844.9217040198273</v>
      </c>
      <c r="D18" s="73"/>
      <c r="E18" s="73">
        <f>'onroad_can 12US1'!S49</f>
        <v>1176888.9411629438</v>
      </c>
      <c r="F18" s="73">
        <f>'onroad_can 12US1'!Z49</f>
        <v>1616.2303989919828</v>
      </c>
      <c r="G18" s="90"/>
      <c r="H18" s="73">
        <f>'onroad_can 12US1'!AA49</f>
        <v>1249.1577459241173</v>
      </c>
      <c r="I18" s="73">
        <f>'onroad_can 12US1'!AG49</f>
        <v>22.738531271740687</v>
      </c>
      <c r="J18" s="73">
        <f>'onroad_can 12US1'!AH49</f>
        <v>6505.9842308611296</v>
      </c>
      <c r="K18" s="73">
        <f>'onroad_can 12US1'!AK49</f>
        <v>140526.94698241586</v>
      </c>
      <c r="L18" s="73">
        <f>'onroad_can 12US1'!AL49</f>
        <v>14364.725758209413</v>
      </c>
      <c r="M18" s="73">
        <f>'onroad_can 12US1'!AS49</f>
        <v>7.9665970324468516</v>
      </c>
      <c r="N18" s="73">
        <f>'onroad_can 12US1'!AT49</f>
        <v>3804.0225775719427</v>
      </c>
      <c r="O18" s="73">
        <f>'onroad_can 12US1'!AU49</f>
        <v>155.68957948744506</v>
      </c>
      <c r="P18" s="73">
        <f>'onroad_can 12US1'!AZ49</f>
        <v>17521.737098418813</v>
      </c>
      <c r="Q18" s="73">
        <f>'onroad_can 12US1'!BJ49</f>
        <v>121.65769168354196</v>
      </c>
      <c r="R18" s="73">
        <f>'onroad_can 12US1'!BK49</f>
        <v>87.624734067453417</v>
      </c>
      <c r="S18" s="73">
        <f>'onroad_can 12US1'!BL49</f>
        <v>4.7690830390877821</v>
      </c>
      <c r="T18" s="73">
        <f>'onroad_can 12US1'!BM49</f>
        <v>846.55079614677413</v>
      </c>
      <c r="U18" s="73">
        <f>'onroad_can 12US1'!BN49</f>
        <v>1653.6385456120543</v>
      </c>
      <c r="V18" s="73">
        <f>'onroad_can 12US1'!BO49</f>
        <v>0</v>
      </c>
    </row>
    <row r="19" spans="1:22" s="21" customFormat="1" x14ac:dyDescent="0.25">
      <c r="A19" s="90" t="s">
        <v>272</v>
      </c>
      <c r="B19" s="73">
        <f>'onroad_mex 12US1'!U36</f>
        <v>303.05050057171815</v>
      </c>
      <c r="C19" s="73">
        <f>'onroad_mex 12US1'!V36</f>
        <v>3217.3956983030307</v>
      </c>
      <c r="D19" s="73"/>
      <c r="E19" s="73">
        <f>'onroad_mex 12US1'!Y36</f>
        <v>1595367.2614150981</v>
      </c>
      <c r="F19" s="73">
        <f>'onroad_mex 12US1'!AE36</f>
        <v>1705.9593927759327</v>
      </c>
      <c r="G19" s="90"/>
      <c r="H19" s="73">
        <f>'onroad_mex 12US1'!AF36</f>
        <v>3065.3467797616445</v>
      </c>
      <c r="I19" s="73">
        <f>'onroad_mex 12US1'!AK36</f>
        <v>207.24410082411936</v>
      </c>
      <c r="J19" s="73">
        <f>'onroad_mex 12US1'!AL36</f>
        <v>4193.4285576756611</v>
      </c>
      <c r="K19" s="73">
        <f>'onroad_mex 12US1'!AO36</f>
        <v>302812.76172119216</v>
      </c>
      <c r="L19" s="73">
        <f>'onroad_mex 12US1'!AP36</f>
        <v>77290.866986710491</v>
      </c>
      <c r="M19" s="73">
        <f>'onroad_mex 12US1'!AV36</f>
        <v>6.0210621105538253</v>
      </c>
      <c r="N19" s="73">
        <f>'onroad_mex 12US1'!AW36</f>
        <v>5780.6509227143133</v>
      </c>
      <c r="O19" s="73">
        <f>'onroad_mex 12US1'!AX36</f>
        <v>103.9302887643984</v>
      </c>
      <c r="P19" s="73">
        <f>'onroad_mex 12US1'!BC36</f>
        <v>6855.4001352569794</v>
      </c>
      <c r="Q19" s="73">
        <f>'onroad_mex 12US1'!BM36</f>
        <v>61.791507647875406</v>
      </c>
      <c r="R19" s="73">
        <f>'onroad_mex 12US1'!BN36</f>
        <v>5899.2008925755536</v>
      </c>
      <c r="S19" s="73">
        <f>'onroad_mex 12US1'!BO36</f>
        <v>3.0262484565050198</v>
      </c>
      <c r="T19" s="73">
        <f>'onroad_mex 12US1'!BP36</f>
        <v>9390.3015595893175</v>
      </c>
      <c r="U19" s="73">
        <f>'onroad_mex 12US1'!BW36</f>
        <v>68287.276504035108</v>
      </c>
      <c r="V19" s="73">
        <f>'onroad_mex 12US1'!BQ36</f>
        <v>0</v>
      </c>
    </row>
    <row r="20" spans="1:22" x14ac:dyDescent="0.25">
      <c r="A20" s="90" t="s">
        <v>273</v>
      </c>
      <c r="B20" s="73">
        <f>'othpt 12US1'!R49</f>
        <v>382.32140187871812</v>
      </c>
      <c r="C20" s="73">
        <f>'othpt 12US1'!T49</f>
        <v>2758.3370989148466</v>
      </c>
      <c r="D20" s="73"/>
      <c r="E20" s="73">
        <f>'othpt 12US1'!V49</f>
        <v>1305411.228427418</v>
      </c>
      <c r="F20" s="73">
        <f>'othpt 12US1'!AC49</f>
        <v>9542.0506232125736</v>
      </c>
      <c r="G20" s="90"/>
      <c r="H20" s="73">
        <f>'othpt 12US1'!AD49</f>
        <v>54.714446811080215</v>
      </c>
      <c r="I20" s="73">
        <f>'othpt 12US1'!AJ49</f>
        <v>30.326146455894531</v>
      </c>
      <c r="J20" s="73">
        <f>'othpt 12US1'!AK49</f>
        <v>25403.443553616002</v>
      </c>
      <c r="K20" s="73">
        <f>'othpt 12US1'!AN49</f>
        <v>599453.15596816735</v>
      </c>
      <c r="L20" s="73">
        <f>'othpt 12US1'!AO49</f>
        <v>66551.18543157322</v>
      </c>
      <c r="M20" s="73">
        <f>'othpt 12US1'!AV49</f>
        <v>1346.8053037244147</v>
      </c>
      <c r="N20" s="73">
        <f>'othpt 12US1'!AW49</f>
        <v>3060.8352404298857</v>
      </c>
      <c r="O20" s="73">
        <f>'othpt 12US1'!AX49</f>
        <v>2088.8770560230496</v>
      </c>
      <c r="P20" s="73">
        <f>'othpt 12US1'!BC49</f>
        <v>52624.007818815284</v>
      </c>
      <c r="Q20" s="73">
        <f>'othpt 12US1'!BM49</f>
        <v>7706.5486895322256</v>
      </c>
      <c r="R20" s="73">
        <f>'othpt 12US1'!BN49</f>
        <v>6585.9940036464077</v>
      </c>
      <c r="S20" s="73">
        <f>'othpt 12US1'!BO49</f>
        <v>504.01288262730782</v>
      </c>
      <c r="T20" s="73">
        <f>'othpt 12US1'!BP49</f>
        <v>1175030.9368718481</v>
      </c>
      <c r="U20" s="73">
        <f>'othpt 12US1'!BQ49</f>
        <v>6135.5162548600038</v>
      </c>
      <c r="V20" s="73">
        <f>'othpt 12US1'!BR49</f>
        <v>9167.0241542414424</v>
      </c>
    </row>
    <row r="21" spans="1:22" s="72" customFormat="1" x14ac:dyDescent="0.25">
      <c r="A21" s="6" t="s">
        <v>274</v>
      </c>
      <c r="B21" s="73">
        <f>'canada_ag 12US1'!J17</f>
        <v>408.79766996886184</v>
      </c>
      <c r="C21" s="73">
        <f>'canada_ag 12US1'!L17</f>
        <v>148.54969972780131</v>
      </c>
      <c r="D21" s="90"/>
      <c r="E21" s="73"/>
      <c r="F21" s="73">
        <f>'canada_ag 12US1'!T17</f>
        <v>0</v>
      </c>
      <c r="G21" s="90"/>
      <c r="H21" s="73"/>
      <c r="I21" s="73">
        <f>'canada_ag 12US1'!Z17</f>
        <v>0</v>
      </c>
      <c r="J21" s="73">
        <f>'canada_ag 12US1'!AA17</f>
        <v>667454.00958345714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>
        <f>'canada_ag 12US1'!AH17</f>
        <v>96.432500346078101</v>
      </c>
      <c r="V21" s="73"/>
    </row>
    <row r="22" spans="1:22" s="72" customFormat="1" x14ac:dyDescent="0.25">
      <c r="A22" s="6" t="s">
        <v>275</v>
      </c>
      <c r="B22" s="73">
        <f>'canada_og2D 12US1'!Q10</f>
        <v>0</v>
      </c>
      <c r="C22" s="73">
        <f>'canada_og2D 12US1'!S10</f>
        <v>37904.186087388669</v>
      </c>
      <c r="D22" s="90"/>
      <c r="E22" s="73">
        <f>'canada_og2D 12US1'!U10</f>
        <v>509.87648122818274</v>
      </c>
      <c r="F22" s="73">
        <f>'canada_og2D 12US1'!AB10</f>
        <v>0</v>
      </c>
      <c r="G22" s="90"/>
      <c r="H22" s="73">
        <f>'canada_og2D 12US1'!AC10</f>
        <v>0</v>
      </c>
      <c r="I22" s="73">
        <f>'canada_og2D 12US1'!AI10</f>
        <v>0</v>
      </c>
      <c r="J22" s="73">
        <f>'canada_og2D 12US1'!AJ10</f>
        <v>7.3767671423138603</v>
      </c>
      <c r="K22" s="73">
        <f>'canada_og2D 12US1'!AM10</f>
        <v>1084.1928341195296</v>
      </c>
      <c r="L22" s="73">
        <f>'canada_og2D 12US1'!AN10</f>
        <v>120.46580208852927</v>
      </c>
      <c r="M22" s="73">
        <f>'canada_og2D 12US1'!AU10</f>
        <v>6.5811683729878431E-2</v>
      </c>
      <c r="N22" s="73">
        <f>'canada_og2D 12US1'!AV10</f>
        <v>3.027339853083978E-3</v>
      </c>
      <c r="O22" s="73">
        <f>'canada_og2D 12US1'!AW10</f>
        <v>4.7563133563190014</v>
      </c>
      <c r="P22" s="73">
        <f>'canada_og2D 12US1'!BB10</f>
        <v>1.6621889929011632E-4</v>
      </c>
      <c r="Q22" s="73">
        <f>'canada_og2D 12US1'!BL10</f>
        <v>15.584510507601625</v>
      </c>
      <c r="R22" s="73">
        <f>'canada_og2D 12US1'!BM10</f>
        <v>1.4263148574982467</v>
      </c>
      <c r="S22" s="73">
        <f>'canada_og2D 12US1'!BN10</f>
        <v>0.4892062828210334</v>
      </c>
      <c r="T22" s="73">
        <f>'canada_og2D 12US1'!BO10</f>
        <v>3703.2723834815879</v>
      </c>
      <c r="U22" s="73">
        <f>'canada_og2D 12US1'!BP10</f>
        <v>31644.662011943852</v>
      </c>
      <c r="V22" s="73">
        <f>'canada_og2D 12US1'!BQ10</f>
        <v>0</v>
      </c>
    </row>
    <row r="23" spans="1:22" s="21" customFormat="1" x14ac:dyDescent="0.25">
      <c r="A23" s="90" t="s">
        <v>231</v>
      </c>
      <c r="B23" s="73">
        <f>'ptegu (full year)'!Q61</f>
        <v>20.383818355005037</v>
      </c>
      <c r="C23" s="73">
        <f>'ptegu (full year)'!R61</f>
        <v>384.30912378798888</v>
      </c>
      <c r="D23" s="73"/>
      <c r="E23" s="73">
        <f>'ptegu (full year)'!T61</f>
        <v>307776.46488566656</v>
      </c>
      <c r="F23" s="73">
        <f>'ptegu (full year)'!AA61</f>
        <v>17601.692736251985</v>
      </c>
      <c r="G23" s="73">
        <f>'ptegu (full year)'!AB61</f>
        <v>1849.8870215812333</v>
      </c>
      <c r="H23" s="73">
        <f>'ptegu (full year)'!AC61</f>
        <v>0</v>
      </c>
      <c r="I23" s="73">
        <f>'ptegu (full year)'!AI61</f>
        <v>3.644553524655521</v>
      </c>
      <c r="J23" s="73">
        <f>'ptegu (full year)'!AJ61</f>
        <v>28056.9894804783</v>
      </c>
      <c r="K23" s="73">
        <f>'ptegu (full year)'!AM61</f>
        <v>344860.11480805429</v>
      </c>
      <c r="L23" s="73">
        <f>'ptegu (full year)'!AN61</f>
        <v>38317.794518027877</v>
      </c>
      <c r="M23" s="73">
        <f>'ptegu (full year)'!AU61</f>
        <v>1443.267075633174</v>
      </c>
      <c r="N23" s="73">
        <f>'ptegu (full year)'!AV61</f>
        <v>3697.0346496045199</v>
      </c>
      <c r="O23" s="73">
        <f>'ptegu (full year)'!AW61</f>
        <v>1252.6650363410758</v>
      </c>
      <c r="P23" s="73">
        <f>'ptegu (full year)'!BB61</f>
        <v>8065.7279082825344</v>
      </c>
      <c r="Q23" s="73">
        <f>'ptegu (full year)'!BL61</f>
        <v>2767.4330109775397</v>
      </c>
      <c r="R23" s="73">
        <f>'ptegu (full year)'!BM61</f>
        <v>7935.9426974734715</v>
      </c>
      <c r="S23" s="73">
        <f>'ptegu (full year)'!BN61</f>
        <v>92.608288861810593</v>
      </c>
      <c r="T23" s="73">
        <f>'ptegu (full year)'!BO61</f>
        <v>294885.98961125704</v>
      </c>
      <c r="U23" s="73">
        <f>'ptegu (full year)'!BP61</f>
        <v>45.884768256264486</v>
      </c>
      <c r="V23" s="73">
        <f>'ptegu (full year)'!BQ61</f>
        <v>6056.1737101744829</v>
      </c>
    </row>
    <row r="24" spans="1:22" x14ac:dyDescent="0.25">
      <c r="A24" s="90" t="s">
        <v>233</v>
      </c>
      <c r="B24" s="73">
        <f>'ptfire-wild'!W61</f>
        <v>51420.171973514683</v>
      </c>
      <c r="C24" s="73">
        <f>'ptfire-wild'!Y61</f>
        <v>22467.41681318247</v>
      </c>
      <c r="D24" s="73"/>
      <c r="E24" s="73">
        <f>'ptfire-wild'!AB61</f>
        <v>10275557.853345484</v>
      </c>
      <c r="F24" s="73">
        <f>'ptfire-wild'!AI61</f>
        <v>138234.57159458654</v>
      </c>
      <c r="G24" s="73"/>
      <c r="H24" s="73">
        <f>'ptfire-wild'!AK61</f>
        <v>0</v>
      </c>
      <c r="I24" s="73">
        <f>'ptfire-wild'!AQ61</f>
        <v>22627.362114503794</v>
      </c>
      <c r="J24" s="73">
        <f>'ptfire-wild'!AR61</f>
        <v>168791.61728205628</v>
      </c>
      <c r="K24" s="73">
        <f>'ptfire-wild'!AU61</f>
        <v>132819.80708079488</v>
      </c>
      <c r="L24" s="73">
        <f>'ptfire-wild'!AV61</f>
        <v>14757.756968436302</v>
      </c>
      <c r="M24" s="73">
        <f>'ptfire-wild'!BC61</f>
        <v>6006.1087816662284</v>
      </c>
      <c r="N24" s="73">
        <f>'ptfire-wild'!BD61</f>
        <v>72771.558787183632</v>
      </c>
      <c r="O24" s="73">
        <f>'ptfire-wild'!BE61</f>
        <v>11.756316815828574</v>
      </c>
      <c r="P24" s="73">
        <f>'ptfire-wild'!BJ61</f>
        <v>160459.7894275522</v>
      </c>
      <c r="Q24" s="73">
        <f>'ptfire-wild'!BT61</f>
        <v>69.170975045999214</v>
      </c>
      <c r="R24" s="73">
        <f>'ptfire-wild'!BU61</f>
        <v>5402.5953223873239</v>
      </c>
      <c r="S24" s="73">
        <f>'ptfire-wild'!BV61</f>
        <v>4.1218904614819714</v>
      </c>
      <c r="T24" s="73">
        <f>'ptfire-wild'!BW61</f>
        <v>79474.167561513459</v>
      </c>
      <c r="U24" s="73">
        <f>'ptfire-wild'!BX61</f>
        <v>645103.81206823338</v>
      </c>
      <c r="V24" s="73">
        <f>'ptfire-wild'!BY61</f>
        <v>0</v>
      </c>
    </row>
    <row r="25" spans="1:22" s="72" customFormat="1" x14ac:dyDescent="0.25">
      <c r="A25" s="90" t="s">
        <v>232</v>
      </c>
      <c r="B25" s="73">
        <f>'ptfire-rx'!W61</f>
        <v>67892.836663016671</v>
      </c>
      <c r="C25" s="73">
        <f>'ptfire-rx'!Y61</f>
        <v>25377.311220823733</v>
      </c>
      <c r="D25" s="73"/>
      <c r="E25" s="73">
        <f>'ptfire-rx'!AB61</f>
        <v>10876150.283404889</v>
      </c>
      <c r="F25" s="73">
        <f>'ptfire-rx'!AI61</f>
        <v>156069.46497073412</v>
      </c>
      <c r="G25" s="73"/>
      <c r="H25" s="73">
        <f>'ptfire-rx'!AK61</f>
        <v>0</v>
      </c>
      <c r="I25" s="73">
        <f>'ptfire-rx'!AQ61</f>
        <v>20057.953752073132</v>
      </c>
      <c r="J25" s="73">
        <f>'ptfire-rx'!AR61</f>
        <v>177679.27071330813</v>
      </c>
      <c r="K25" s="73">
        <f>'ptfire-rx'!AU61</f>
        <v>164246.13665310777</v>
      </c>
      <c r="L25" s="73">
        <f>'ptfire-rx'!AV61</f>
        <v>18249.565590905651</v>
      </c>
      <c r="M25" s="73">
        <f>'ptfire-rx'!BC61</f>
        <v>10474.72335044895</v>
      </c>
      <c r="N25" s="73">
        <f>'ptfire-rx'!BD61</f>
        <v>52556.934686377615</v>
      </c>
      <c r="O25" s="73">
        <f>'ptfire-rx'!BE61</f>
        <v>32.474653882764137</v>
      </c>
      <c r="P25" s="73">
        <f>'ptfire-rx'!BJ61</f>
        <v>166934.44316132917</v>
      </c>
      <c r="Q25" s="73">
        <f>'ptfire-rx'!BT61</f>
        <v>409.45063364321447</v>
      </c>
      <c r="R25" s="73">
        <f>'ptfire-rx'!BU61</f>
        <v>5400.6913377215642</v>
      </c>
      <c r="S25" s="73">
        <f>'ptfire-rx'!BV61</f>
        <v>4.1797162149565645</v>
      </c>
      <c r="T25" s="73">
        <f>'ptfire-rx'!BW61</f>
        <v>91885.461548187901</v>
      </c>
      <c r="U25" s="73">
        <f>'ptfire-rx'!BX61</f>
        <v>684887.3036812084</v>
      </c>
      <c r="V25" s="73">
        <f>'ptfire-rx'!BY61</f>
        <v>0</v>
      </c>
    </row>
    <row r="26" spans="1:22" s="21" customFormat="1" x14ac:dyDescent="0.25">
      <c r="A26" s="90" t="s">
        <v>276</v>
      </c>
      <c r="B26" s="73">
        <f>'ptfire_othna 12US1'!O63</f>
        <v>66722.895628275248</v>
      </c>
      <c r="C26" s="73">
        <f>'ptfire_othna 12US1'!Q63</f>
        <v>33616.415528738318</v>
      </c>
      <c r="D26" s="73"/>
      <c r="E26" s="73">
        <f>'ptfire_othna 12US1'!S63</f>
        <v>5128053.2752708439</v>
      </c>
      <c r="F26" s="73">
        <f>'ptfire_othna 12US1'!Z63</f>
        <v>150960.88052514425</v>
      </c>
      <c r="G26" s="73"/>
      <c r="H26" s="73">
        <f>'ptfire_othna 12US1'!AB63</f>
        <v>0</v>
      </c>
      <c r="I26" s="73">
        <f>'ptfire_othna 12US1'!AH63</f>
        <v>0</v>
      </c>
      <c r="J26" s="73">
        <f>'ptfire_othna 12US1'!AI63</f>
        <v>102050.07788669268</v>
      </c>
      <c r="K26" s="73">
        <f>'ptfire_othna 12US1'!AL63</f>
        <v>191855.76628161161</v>
      </c>
      <c r="L26" s="73">
        <f>'ptfire_othna 12US1'!AM63</f>
        <v>21317.315219146298</v>
      </c>
      <c r="M26" s="73">
        <f>'ptfire_othna 12US1'!AT63</f>
        <v>2721.2635708357125</v>
      </c>
      <c r="N26" s="73">
        <f>'ptfire_othna 12US1'!AU63</f>
        <v>21154.317415130467</v>
      </c>
      <c r="O26" s="73">
        <f>'ptfire_othna 12US1'!AV63</f>
        <v>109.59084336475355</v>
      </c>
      <c r="P26" s="73">
        <f>'ptfire_othna 12US1'!BA63</f>
        <v>115053.94320352509</v>
      </c>
      <c r="Q26" s="73">
        <f>'ptfire_othna 12US1'!BK63</f>
        <v>374.30020081725888</v>
      </c>
      <c r="R26" s="73">
        <f>'ptfire_othna 12US1'!BL63</f>
        <v>1068.6650511676207</v>
      </c>
      <c r="S26" s="73">
        <f>'ptfire_othna 12US1'!BM63</f>
        <v>9.1598228107578858</v>
      </c>
      <c r="T26" s="73">
        <f>'ptfire_othna 12US1'!BN63</f>
        <v>42445.289376631132</v>
      </c>
      <c r="U26" s="73">
        <f>'ptfire_othna 12US1'!BO63</f>
        <v>35017.683801782587</v>
      </c>
      <c r="V26" s="73">
        <f>'ptfire_othna 12US1'!BP63</f>
        <v>0</v>
      </c>
    </row>
    <row r="27" spans="1:22" x14ac:dyDescent="0.25">
      <c r="A27" s="90" t="s">
        <v>234</v>
      </c>
      <c r="B27" s="73">
        <f>ptnonipm!Y62</f>
        <v>3654.2395659517292</v>
      </c>
      <c r="C27" s="73">
        <f>ptnonipm!AA62</f>
        <v>23510.224923135404</v>
      </c>
      <c r="D27" s="73">
        <f>ptnonipm!AD62</f>
        <v>4076.9815728925664</v>
      </c>
      <c r="E27" s="73">
        <f>ptnonipm!AE62</f>
        <v>1393584.4175725875</v>
      </c>
      <c r="F27" s="73">
        <f>ptnonipm!AL62</f>
        <v>13848.316166716251</v>
      </c>
      <c r="G27" s="73">
        <f>ptnonipm!AM62</f>
        <v>15873.824666160508</v>
      </c>
      <c r="H27" s="73">
        <f>ptnonipm!AN62</f>
        <v>0.145949770113041</v>
      </c>
      <c r="I27" s="73">
        <f>ptnonipm!AT62</f>
        <v>703.92395425675193</v>
      </c>
      <c r="J27" s="73">
        <f>ptnonipm!AU62</f>
        <v>68398.059876186977</v>
      </c>
      <c r="K27" s="73">
        <f>ptnonipm!AX62</f>
        <v>762802.25623178249</v>
      </c>
      <c r="L27" s="73">
        <f>ptnonipm!AY62</f>
        <v>84755.618870706792</v>
      </c>
      <c r="M27" s="73">
        <f>ptnonipm!BF62</f>
        <v>6247.5421204777886</v>
      </c>
      <c r="N27" s="73">
        <f>ptnonipm!BG62</f>
        <v>8418.7732949589572</v>
      </c>
      <c r="O27" s="73">
        <f>ptnonipm!BH62</f>
        <v>4489.1132131434806</v>
      </c>
      <c r="P27" s="73">
        <f>ptnonipm!BM62</f>
        <v>138280.02465135578</v>
      </c>
      <c r="Q27" s="73">
        <f>ptnonipm!BW62</f>
        <v>10797.39279030163</v>
      </c>
      <c r="R27" s="73">
        <f>ptnonipm!BX62</f>
        <v>31876.260642586811</v>
      </c>
      <c r="S27" s="73">
        <f>ptnonipm!BY62</f>
        <v>1501.9538848935285</v>
      </c>
      <c r="T27" s="73">
        <f>ptnonipm!BZ62</f>
        <v>501893.10209414369</v>
      </c>
      <c r="U27" s="73">
        <f>ptnonipm!CA62</f>
        <v>74258.675632675891</v>
      </c>
      <c r="V27" s="73">
        <f>ptnonipm!CB62</f>
        <v>1135.5513690311343</v>
      </c>
    </row>
    <row r="28" spans="1:22" x14ac:dyDescent="0.25">
      <c r="A28" s="90" t="s">
        <v>229</v>
      </c>
      <c r="B28" s="73">
        <f>pt_oilgas!Y61</f>
        <v>826.36423702300272</v>
      </c>
      <c r="C28" s="73">
        <f>pt_oilgas!AA61</f>
        <v>4234.6372173723203</v>
      </c>
      <c r="D28" s="73">
        <f>pt_oilgas!AD61</f>
        <v>1.8427936166432599E-2</v>
      </c>
      <c r="E28" s="73">
        <f>pt_oilgas!AE61</f>
        <v>249571.85114110037</v>
      </c>
      <c r="F28" s="73">
        <f>pt_oilgas!AL61</f>
        <v>10689.553370489532</v>
      </c>
      <c r="G28" s="73">
        <f>pt_oilgas!AM61</f>
        <v>12.118859975182461</v>
      </c>
      <c r="H28" s="73">
        <f>pt_oilgas!AN61</f>
        <v>0</v>
      </c>
      <c r="I28" s="73">
        <f>pt_oilgas!AT61</f>
        <v>1.4949111479066577</v>
      </c>
      <c r="J28" s="73">
        <f>pt_oilgas!AU61</f>
        <v>360.57546720002085</v>
      </c>
      <c r="K28" s="73">
        <f>pt_oilgas!AX61</f>
        <v>350415.3586497294</v>
      </c>
      <c r="L28" s="73">
        <f>pt_oilgas!AY61</f>
        <v>38935.161756869464</v>
      </c>
      <c r="M28" s="73">
        <f>pt_oilgas!BF61</f>
        <v>384.51694555932454</v>
      </c>
      <c r="N28" s="73">
        <f>pt_oilgas!BG61</f>
        <v>1202.5794736112414</v>
      </c>
      <c r="O28" s="73">
        <f>pt_oilgas!BH61</f>
        <v>219.50556282811849</v>
      </c>
      <c r="P28" s="73">
        <f>pt_oilgas!BM61</f>
        <v>892.71762797676035</v>
      </c>
      <c r="Q28" s="73">
        <f>pt_oilgas!BW61</f>
        <v>354.6600404596457</v>
      </c>
      <c r="R28" s="73">
        <f>pt_oilgas!BX61</f>
        <v>1438.7265128784609</v>
      </c>
      <c r="S28" s="73">
        <f>pt_oilgas!BY61</f>
        <v>57.140448855829909</v>
      </c>
      <c r="T28" s="73">
        <f>pt_oilgas!BZ61</f>
        <v>48399.166643067671</v>
      </c>
      <c r="U28" s="73">
        <f>pt_oilgas!CA61</f>
        <v>7829.1503657236608</v>
      </c>
      <c r="V28" s="73">
        <f>pt_oilgas!CB61</f>
        <v>3.5713587197943035E-2</v>
      </c>
    </row>
    <row r="29" spans="1:22" x14ac:dyDescent="0.25">
      <c r="A29" s="90" t="s">
        <v>235</v>
      </c>
      <c r="B29" s="73">
        <f>rail!V60</f>
        <v>368.76869795558662</v>
      </c>
      <c r="C29" s="73">
        <f>rail!X60</f>
        <v>36.998917129800006</v>
      </c>
      <c r="D29" s="73"/>
      <c r="E29" s="73">
        <f>rail!AA60</f>
        <v>111045.40020593036</v>
      </c>
      <c r="F29" s="73">
        <f>rail!AH60</f>
        <v>599.05134123970868</v>
      </c>
      <c r="G29" s="73"/>
      <c r="H29" s="73">
        <f>rail!AI60</f>
        <v>3245.0295370706463</v>
      </c>
      <c r="I29" s="73">
        <f>rail!AO60</f>
        <v>24.587057513775612</v>
      </c>
      <c r="J29" s="73">
        <f>rail!AP60</f>
        <v>347.2153184646541</v>
      </c>
      <c r="K29" s="73">
        <f>rail!AS60</f>
        <v>365065.79639747489</v>
      </c>
      <c r="L29" s="73">
        <f>rail!AT60</f>
        <v>37317.840163482288</v>
      </c>
      <c r="M29" s="73">
        <f>rail!BA60</f>
        <v>1.9953192470411534</v>
      </c>
      <c r="N29" s="73">
        <f>rail!BB60</f>
        <v>7506.2902290530346</v>
      </c>
      <c r="O29" s="73">
        <f>rail!BC60</f>
        <v>2.5501139284531598</v>
      </c>
      <c r="P29" s="73">
        <f>rail!BH60</f>
        <v>336.09848582020993</v>
      </c>
      <c r="Q29" s="73">
        <f>rail!BR60</f>
        <v>0</v>
      </c>
      <c r="R29" s="73">
        <f>rail!BS60</f>
        <v>28.71312340665083</v>
      </c>
      <c r="S29" s="73">
        <f>rail!BT60</f>
        <v>3.8933117517737439E-2</v>
      </c>
      <c r="T29" s="73">
        <f>rail!BU60</f>
        <v>394.14401594813944</v>
      </c>
      <c r="U29" s="73">
        <f>rail!BV60</f>
        <v>442.34748259029794</v>
      </c>
      <c r="V29" s="73">
        <f>rail!BW60</f>
        <v>0</v>
      </c>
    </row>
    <row r="30" spans="1:22" x14ac:dyDescent="0.25">
      <c r="A30" s="90" t="s">
        <v>236</v>
      </c>
      <c r="B30" s="73">
        <f>rwc!V62</f>
        <v>55438.031284979887</v>
      </c>
      <c r="C30" s="73">
        <f>rwc!X62</f>
        <v>14797.893730617483</v>
      </c>
      <c r="D30" s="73"/>
      <c r="E30" s="73">
        <f>rwc!AA62</f>
        <v>2129281.305244755</v>
      </c>
      <c r="F30" s="73">
        <f>rwc!AH62</f>
        <v>19196.857518943045</v>
      </c>
      <c r="G30" s="90"/>
      <c r="H30" s="73">
        <f>rwc!AI62</f>
        <v>0</v>
      </c>
      <c r="I30" s="73">
        <f>rwc!AO62</f>
        <v>2857.3493993463167</v>
      </c>
      <c r="J30" s="73">
        <f>rwc!AP62</f>
        <v>16261.668997450963</v>
      </c>
      <c r="K30" s="73">
        <f>rwc!AS62</f>
        <v>32200.915641236701</v>
      </c>
      <c r="L30" s="73">
        <f>rwc!AT62</f>
        <v>3577.8800583593656</v>
      </c>
      <c r="M30" s="73">
        <f>rwc!BA62</f>
        <v>864.44276524214979</v>
      </c>
      <c r="N30" s="73">
        <f>rwc!BB62</f>
        <v>16268.43329566204</v>
      </c>
      <c r="O30" s="73">
        <f>rwc!BC62</f>
        <v>26.239411639283759</v>
      </c>
      <c r="P30" s="73">
        <f>rwc!BH62</f>
        <v>880.27911224702086</v>
      </c>
      <c r="Q30" s="73">
        <f>rwc!BR62</f>
        <v>99.12665369180489</v>
      </c>
      <c r="R30" s="73">
        <f>rwc!BS62</f>
        <v>1195.3508785905749</v>
      </c>
      <c r="S30" s="73">
        <f>rwc!BT62</f>
        <v>0</v>
      </c>
      <c r="T30" s="73">
        <f>rwc!BU62</f>
        <v>7250.644596727645</v>
      </c>
      <c r="U30" s="73">
        <f>rwc!BV62</f>
        <v>298.53566161483531</v>
      </c>
      <c r="V30" s="73">
        <f>rwc!BW62</f>
        <v>0</v>
      </c>
    </row>
    <row r="31" spans="1:22" s="72" customFormat="1" x14ac:dyDescent="0.25">
      <c r="A31" s="90" t="s">
        <v>277</v>
      </c>
      <c r="B31" s="73">
        <f>np_solvents!V62</f>
        <v>38.71730792691605</v>
      </c>
      <c r="C31" s="73">
        <f>np_solvents!X62</f>
        <v>308.42064137483135</v>
      </c>
      <c r="D31" s="90"/>
      <c r="E31" s="73">
        <f>np_solvents!AA62</f>
        <v>38.494188944040985</v>
      </c>
      <c r="F31" s="73">
        <f>np_solvents!AH62</f>
        <v>13.256044267487335</v>
      </c>
      <c r="G31" s="73">
        <f>np_solvents!AI62</f>
        <v>0.53177146215231785</v>
      </c>
      <c r="H31" s="73">
        <f>np_solvents!AJ62</f>
        <v>0</v>
      </c>
      <c r="I31" s="73">
        <f>np_solvents!AP62</f>
        <v>4095.270916267787</v>
      </c>
      <c r="J31" s="73">
        <f>np_solvents!AQ62</f>
        <v>64.90803827223759</v>
      </c>
      <c r="K31" s="73">
        <f>np_solvents!AT62</f>
        <v>34.541982275721097</v>
      </c>
      <c r="L31" s="73">
        <f>np_solvents!AU62</f>
        <v>3.8380344832861852</v>
      </c>
      <c r="M31" s="73">
        <f>np_solvents!BB62</f>
        <v>0</v>
      </c>
      <c r="N31" s="73">
        <f>np_solvents!BC62</f>
        <v>22.194369760963671</v>
      </c>
      <c r="O31" s="73">
        <f>np_solvents!BD62</f>
        <v>0</v>
      </c>
      <c r="P31" s="73">
        <f>np_solvents!BI62</f>
        <v>23.89765228481507</v>
      </c>
      <c r="Q31" s="73">
        <f>np_solvents!BS62</f>
        <v>0</v>
      </c>
      <c r="R31" s="73">
        <f>np_solvents!BT62</f>
        <v>27.730382674537015</v>
      </c>
      <c r="S31" s="73">
        <f>np_solvents!BU62</f>
        <v>0</v>
      </c>
      <c r="T31" s="73">
        <f>np_solvents!BV62</f>
        <v>5.597830475592068</v>
      </c>
      <c r="U31" s="73">
        <f>np_solvents!BW62</f>
        <v>216494.83828730744</v>
      </c>
      <c r="V31" s="73">
        <f>np_solvents!BX62</f>
        <v>0</v>
      </c>
    </row>
    <row r="32" spans="1:22" x14ac:dyDescent="0.25">
      <c r="A32" s="73" t="s">
        <v>278</v>
      </c>
      <c r="B32" s="73"/>
      <c r="C32" s="73"/>
      <c r="D32" s="25">
        <v>78812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</row>
    <row r="33" spans="1:22" x14ac:dyDescent="0.25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</row>
    <row r="34" spans="1:22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x14ac:dyDescent="0.25">
      <c r="A35" s="27" t="s">
        <v>279</v>
      </c>
      <c r="B35" s="73">
        <f>SUM(B3:B32)</f>
        <v>512236.00382022042</v>
      </c>
      <c r="C35" s="73">
        <f t="shared" ref="C35:V35" si="0">SUM(C3:C32)</f>
        <v>270126.53556861472</v>
      </c>
      <c r="D35" s="73">
        <f t="shared" si="0"/>
        <v>82894.505747425414</v>
      </c>
      <c r="E35" s="73">
        <f t="shared" si="0"/>
        <v>66489088.625763632</v>
      </c>
      <c r="F35" s="73">
        <f t="shared" si="0"/>
        <v>1448361.7595536222</v>
      </c>
      <c r="G35" s="73">
        <f t="shared" si="0"/>
        <v>19580.60176402159</v>
      </c>
      <c r="H35" s="73">
        <f t="shared" si="0"/>
        <v>28685.340727371062</v>
      </c>
      <c r="I35" s="73">
        <f t="shared" si="0"/>
        <v>57508.919362114189</v>
      </c>
      <c r="J35" s="73">
        <f t="shared" si="0"/>
        <v>6072321.5966392905</v>
      </c>
      <c r="K35" s="73">
        <f t="shared" si="0"/>
        <v>8700567.1689063795</v>
      </c>
      <c r="L35" s="73">
        <f t="shared" si="0"/>
        <v>959698.51437467523</v>
      </c>
      <c r="M35" s="73">
        <f t="shared" si="0"/>
        <v>55854.079785409587</v>
      </c>
      <c r="N35" s="73">
        <f t="shared" si="0"/>
        <v>299918.07651457918</v>
      </c>
      <c r="O35" s="73">
        <f t="shared" si="0"/>
        <v>54143.741083292436</v>
      </c>
      <c r="P35" s="73">
        <f t="shared" si="0"/>
        <v>6713614.6556600686</v>
      </c>
      <c r="Q35" s="73">
        <f t="shared" si="0"/>
        <v>205831.03892952175</v>
      </c>
      <c r="R35" s="73">
        <f t="shared" si="0"/>
        <v>104708.06130488575</v>
      </c>
      <c r="S35" s="73">
        <f t="shared" si="0"/>
        <v>6063.526824207981</v>
      </c>
      <c r="T35" s="73">
        <f t="shared" si="0"/>
        <v>2623127.5104199513</v>
      </c>
      <c r="U35" s="73">
        <f>SUM(U3:U32)</f>
        <v>2172030.8620720068</v>
      </c>
      <c r="V35" s="73">
        <f t="shared" si="0"/>
        <v>18354.246053220122</v>
      </c>
    </row>
    <row r="36" spans="1:22" x14ac:dyDescent="0.25">
      <c r="A36" s="27" t="s">
        <v>280</v>
      </c>
      <c r="B36" s="73">
        <f>SUM(B3:B30)-B8-B17-B18-B20</f>
        <v>278433.10092262836</v>
      </c>
      <c r="C36" s="73">
        <f t="shared" ref="C36:V36" si="1">SUM(C3:C30)-C8-C17-C18-C20</f>
        <v>242641.37342238126</v>
      </c>
      <c r="D36" s="73">
        <f t="shared" si="1"/>
        <v>4082.5057474254199</v>
      </c>
      <c r="E36" s="73">
        <f t="shared" si="1"/>
        <v>55748144.698566414</v>
      </c>
      <c r="F36" s="73">
        <f t="shared" si="1"/>
        <v>571790.19970951579</v>
      </c>
      <c r="G36" s="73">
        <f t="shared" si="1"/>
        <v>19580.069992559438</v>
      </c>
      <c r="H36" s="73">
        <f>SUM(H3:H30)-H8-H17-H18-H20</f>
        <v>25713.071815423984</v>
      </c>
      <c r="I36" s="73">
        <f t="shared" si="1"/>
        <v>49297.517898932696</v>
      </c>
      <c r="J36" s="73">
        <f t="shared" si="1"/>
        <v>5926234.91021566</v>
      </c>
      <c r="K36" s="73">
        <f>SUM(K3:K30)-K8-K17-K18-K20</f>
        <v>5836299.5615946017</v>
      </c>
      <c r="L36" s="73">
        <f t="shared" si="1"/>
        <v>850454.75378929032</v>
      </c>
      <c r="M36" s="73">
        <f t="shared" si="1"/>
        <v>53680.385196581054</v>
      </c>
      <c r="N36" s="73">
        <f t="shared" si="1"/>
        <v>278604.15323836223</v>
      </c>
      <c r="O36" s="73">
        <f t="shared" si="1"/>
        <v>50064.864947505746</v>
      </c>
      <c r="P36" s="73">
        <f t="shared" si="1"/>
        <v>6513224.9120663917</v>
      </c>
      <c r="Q36" s="73">
        <f t="shared" si="1"/>
        <v>193126.52075820402</v>
      </c>
      <c r="R36" s="73">
        <f t="shared" si="1"/>
        <v>93555.560011080539</v>
      </c>
      <c r="S36" s="73">
        <f t="shared" si="1"/>
        <v>5343.4446719710513</v>
      </c>
      <c r="T36" s="73">
        <f t="shared" si="1"/>
        <v>1428976.3454161081</v>
      </c>
      <c r="U36" s="73">
        <f>SUM(U3:U30)-U8-U17-U18-U20</f>
        <v>1865172.5932343856</v>
      </c>
      <c r="V36" s="73">
        <f t="shared" si="1"/>
        <v>9179.282924471825</v>
      </c>
    </row>
    <row r="37" spans="1:22" x14ac:dyDescent="0.25">
      <c r="A37" s="24" t="s">
        <v>281</v>
      </c>
      <c r="B37" s="73">
        <v>318728</v>
      </c>
      <c r="C37" s="73">
        <v>183838</v>
      </c>
      <c r="D37" s="73">
        <v>79065</v>
      </c>
      <c r="E37" s="73">
        <v>46301950</v>
      </c>
      <c r="F37" s="73">
        <v>972391</v>
      </c>
      <c r="G37" s="73">
        <v>1988</v>
      </c>
      <c r="H37" s="73">
        <v>50592</v>
      </c>
      <c r="I37" s="73">
        <v>16484</v>
      </c>
      <c r="J37" s="73">
        <v>4547255</v>
      </c>
      <c r="K37" s="73">
        <v>8615623</v>
      </c>
      <c r="L37" s="73">
        <v>905963</v>
      </c>
      <c r="M37" s="73">
        <v>23565</v>
      </c>
      <c r="N37" s="73">
        <v>207469</v>
      </c>
      <c r="O37" s="73">
        <v>49297</v>
      </c>
      <c r="P37" s="73">
        <v>6464365</v>
      </c>
      <c r="Q37" s="73">
        <v>195758</v>
      </c>
      <c r="R37" s="73">
        <v>38959</v>
      </c>
      <c r="S37" s="73">
        <v>4177</v>
      </c>
      <c r="T37" s="73">
        <v>258784</v>
      </c>
      <c r="U37" s="73">
        <v>3295163</v>
      </c>
      <c r="V37" s="73">
        <v>1743</v>
      </c>
    </row>
    <row r="38" spans="1:22" s="21" customFormat="1" x14ac:dyDescent="0.25">
      <c r="A38" s="24" t="s">
        <v>282</v>
      </c>
      <c r="B38" s="73">
        <f>B10</f>
        <v>4450.7806114722289</v>
      </c>
      <c r="C38" s="73">
        <f t="shared" ref="C38:V38" si="2">C10</f>
        <v>271.34699680744103</v>
      </c>
      <c r="D38" s="73">
        <f t="shared" si="2"/>
        <v>0</v>
      </c>
      <c r="E38" s="73">
        <f t="shared" si="2"/>
        <v>107313.35814343829</v>
      </c>
      <c r="F38" s="73">
        <f t="shared" si="2"/>
        <v>2448.1531546287351</v>
      </c>
      <c r="G38" s="73">
        <f t="shared" si="2"/>
        <v>0</v>
      </c>
      <c r="H38" s="73">
        <f t="shared" si="2"/>
        <v>6259.5968020044165</v>
      </c>
      <c r="I38" s="73">
        <f t="shared" si="2"/>
        <v>156.19434674707477</v>
      </c>
      <c r="J38" s="73">
        <f t="shared" si="2"/>
        <v>594.12298574800843</v>
      </c>
      <c r="K38" s="73">
        <f t="shared" si="2"/>
        <v>704201.46434770222</v>
      </c>
      <c r="L38" s="73">
        <f t="shared" si="2"/>
        <v>71985.08869726272</v>
      </c>
      <c r="M38" s="73">
        <f t="shared" si="2"/>
        <v>1.8545242139504046</v>
      </c>
      <c r="N38" s="73">
        <f t="shared" si="2"/>
        <v>8496.2662873023583</v>
      </c>
      <c r="O38" s="73">
        <f t="shared" si="2"/>
        <v>19.091442249915122</v>
      </c>
      <c r="P38" s="73">
        <f t="shared" si="2"/>
        <v>2650.4246281214232</v>
      </c>
      <c r="Q38" s="73">
        <f t="shared" si="2"/>
        <v>72.966242028913499</v>
      </c>
      <c r="R38" s="73">
        <f t="shared" si="2"/>
        <v>2615.9171149918802</v>
      </c>
      <c r="S38" s="73">
        <f t="shared" si="2"/>
        <v>3.076296346472843</v>
      </c>
      <c r="T38" s="73">
        <f t="shared" si="2"/>
        <v>102483.8967958893</v>
      </c>
      <c r="U38" s="73">
        <f t="shared" si="2"/>
        <v>8555.6022421230664</v>
      </c>
      <c r="V38" s="73">
        <f t="shared" si="2"/>
        <v>0</v>
      </c>
    </row>
    <row r="39" spans="1:22" s="72" customFormat="1" x14ac:dyDescent="0.25">
      <c r="A39" s="24" t="s">
        <v>283</v>
      </c>
      <c r="B39" s="73">
        <f>B9</f>
        <v>393.93948609295472</v>
      </c>
      <c r="C39" s="73">
        <f t="shared" ref="C39:V39" si="3">C9</f>
        <v>25.925574362652643</v>
      </c>
      <c r="D39" s="73">
        <f t="shared" si="3"/>
        <v>0</v>
      </c>
      <c r="E39" s="73">
        <f t="shared" si="3"/>
        <v>33751.114944673878</v>
      </c>
      <c r="F39" s="73">
        <f t="shared" si="3"/>
        <v>218.27032678779744</v>
      </c>
      <c r="G39" s="73">
        <f t="shared" si="3"/>
        <v>0</v>
      </c>
      <c r="H39" s="73">
        <f t="shared" si="3"/>
        <v>1039.8809893626153</v>
      </c>
      <c r="I39" s="73">
        <f t="shared" si="3"/>
        <v>13.887003759435945</v>
      </c>
      <c r="J39" s="73">
        <f t="shared" si="3"/>
        <v>68.925665292374845</v>
      </c>
      <c r="K39" s="73">
        <f t="shared" si="3"/>
        <v>116986.55938514764</v>
      </c>
      <c r="L39" s="73">
        <f t="shared" si="3"/>
        <v>11958.636930294953</v>
      </c>
      <c r="M39" s="73">
        <f t="shared" si="3"/>
        <v>0.72381431715107547</v>
      </c>
      <c r="N39" s="73">
        <f t="shared" si="3"/>
        <v>2725.132307706142</v>
      </c>
      <c r="O39" s="73">
        <f t="shared" si="3"/>
        <v>0.92685719700060998</v>
      </c>
      <c r="P39" s="73">
        <f t="shared" si="3"/>
        <v>115.46822679629818</v>
      </c>
      <c r="Q39" s="73">
        <f t="shared" si="3"/>
        <v>2.1453507278008328E-2</v>
      </c>
      <c r="R39" s="73">
        <f t="shared" si="3"/>
        <v>10.424805327138317</v>
      </c>
      <c r="S39" s="73">
        <f t="shared" si="3"/>
        <v>1.4123222482730624E-2</v>
      </c>
      <c r="T39" s="73">
        <f t="shared" si="3"/>
        <v>547.1722441250372</v>
      </c>
      <c r="U39" s="73">
        <f t="shared" si="3"/>
        <v>774.26272051237606</v>
      </c>
      <c r="V39" s="73">
        <f t="shared" si="3"/>
        <v>0</v>
      </c>
    </row>
    <row r="40" spans="1:22" s="72" customFormat="1" x14ac:dyDescent="0.25">
      <c r="A40" s="24" t="s">
        <v>284</v>
      </c>
      <c r="B40" s="73">
        <f>B7</f>
        <v>6610.1688803176658</v>
      </c>
      <c r="C40" s="73">
        <f t="shared" ref="C40:V40" si="4">C7</f>
        <v>1218.6795816959675</v>
      </c>
      <c r="D40" s="73">
        <f t="shared" si="4"/>
        <v>0</v>
      </c>
      <c r="E40" s="73">
        <f t="shared" si="4"/>
        <v>421805.23135654104</v>
      </c>
      <c r="F40" s="73">
        <f t="shared" si="4"/>
        <v>4224.0724516893088</v>
      </c>
      <c r="G40" s="73">
        <f t="shared" si="4"/>
        <v>0</v>
      </c>
      <c r="H40" s="73">
        <f t="shared" si="4"/>
        <v>0</v>
      </c>
      <c r="I40" s="73">
        <f t="shared" si="4"/>
        <v>33.640807945586495</v>
      </c>
      <c r="J40" s="73">
        <f t="shared" si="4"/>
        <v>93678.243017119195</v>
      </c>
      <c r="K40" s="73">
        <f t="shared" si="4"/>
        <v>16140.596699517171</v>
      </c>
      <c r="L40" s="73">
        <f t="shared" si="4"/>
        <v>1793.40064867756</v>
      </c>
      <c r="M40" s="73">
        <f t="shared" si="4"/>
        <v>3730.9762387608043</v>
      </c>
      <c r="N40" s="73">
        <f t="shared" si="4"/>
        <v>4555.1595334976864</v>
      </c>
      <c r="O40" s="73">
        <f t="shared" si="4"/>
        <v>3.5737279098362515</v>
      </c>
      <c r="P40" s="73">
        <f t="shared" si="4"/>
        <v>21915.891831171924</v>
      </c>
      <c r="Q40" s="73">
        <f t="shared" si="4"/>
        <v>5.3606010468244074</v>
      </c>
      <c r="R40" s="73">
        <f t="shared" si="4"/>
        <v>667.26115609596729</v>
      </c>
      <c r="S40" s="73">
        <f t="shared" si="4"/>
        <v>0.35737284086319776</v>
      </c>
      <c r="T40" s="73">
        <f t="shared" si="4"/>
        <v>7450.45012048642</v>
      </c>
      <c r="U40" s="73">
        <f t="shared" si="4"/>
        <v>12784.320378588445</v>
      </c>
      <c r="V40" s="73">
        <f t="shared" si="4"/>
        <v>0</v>
      </c>
    </row>
    <row r="41" spans="1:22" s="21" customFormat="1" x14ac:dyDescent="0.25">
      <c r="A41" s="25" t="s">
        <v>285</v>
      </c>
      <c r="B41" s="73">
        <f>B23</f>
        <v>20.383818355005037</v>
      </c>
      <c r="C41" s="73">
        <f t="shared" ref="C41:V41" si="5">C23</f>
        <v>384.30912378798888</v>
      </c>
      <c r="D41" s="73">
        <f t="shared" si="5"/>
        <v>0</v>
      </c>
      <c r="E41" s="73">
        <f t="shared" si="5"/>
        <v>307776.46488566656</v>
      </c>
      <c r="F41" s="73">
        <f t="shared" si="5"/>
        <v>17601.692736251985</v>
      </c>
      <c r="G41" s="73">
        <f t="shared" si="5"/>
        <v>1849.8870215812333</v>
      </c>
      <c r="H41" s="73">
        <f t="shared" si="5"/>
        <v>0</v>
      </c>
      <c r="I41" s="73">
        <f t="shared" si="5"/>
        <v>3.644553524655521</v>
      </c>
      <c r="J41" s="73">
        <f t="shared" si="5"/>
        <v>28056.9894804783</v>
      </c>
      <c r="K41" s="73">
        <f t="shared" si="5"/>
        <v>344860.11480805429</v>
      </c>
      <c r="L41" s="73">
        <f t="shared" si="5"/>
        <v>38317.794518027877</v>
      </c>
      <c r="M41" s="73">
        <f t="shared" si="5"/>
        <v>1443.267075633174</v>
      </c>
      <c r="N41" s="73">
        <f t="shared" si="5"/>
        <v>3697.0346496045199</v>
      </c>
      <c r="O41" s="73">
        <f t="shared" si="5"/>
        <v>1252.6650363410758</v>
      </c>
      <c r="P41" s="73">
        <f t="shared" si="5"/>
        <v>8065.7279082825344</v>
      </c>
      <c r="Q41" s="73">
        <f t="shared" si="5"/>
        <v>2767.4330109775397</v>
      </c>
      <c r="R41" s="73">
        <f t="shared" si="5"/>
        <v>7935.9426974734715</v>
      </c>
      <c r="S41" s="73">
        <f t="shared" si="5"/>
        <v>92.608288861810593</v>
      </c>
      <c r="T41" s="73">
        <f t="shared" si="5"/>
        <v>294885.98961125704</v>
      </c>
      <c r="U41" s="73">
        <f t="shared" si="5"/>
        <v>45.884768256264486</v>
      </c>
      <c r="V41" s="73">
        <f t="shared" si="5"/>
        <v>6056.1737101744829</v>
      </c>
    </row>
    <row r="42" spans="1:22" x14ac:dyDescent="0.25">
      <c r="A42" s="71" t="s">
        <v>286</v>
      </c>
      <c r="B42" s="73">
        <f>B27</f>
        <v>3654.2395659517292</v>
      </c>
      <c r="C42" s="73">
        <f t="shared" ref="C42:V43" si="6">C27</f>
        <v>23510.224923135404</v>
      </c>
      <c r="D42" s="73">
        <f t="shared" si="6"/>
        <v>4076.9815728925664</v>
      </c>
      <c r="E42" s="73">
        <f t="shared" si="6"/>
        <v>1393584.4175725875</v>
      </c>
      <c r="F42" s="73">
        <f t="shared" si="6"/>
        <v>13848.316166716251</v>
      </c>
      <c r="G42" s="73">
        <f t="shared" si="6"/>
        <v>15873.824666160508</v>
      </c>
      <c r="H42" s="73">
        <f t="shared" si="6"/>
        <v>0.145949770113041</v>
      </c>
      <c r="I42" s="73">
        <f t="shared" si="6"/>
        <v>703.92395425675193</v>
      </c>
      <c r="J42" s="73">
        <f t="shared" si="6"/>
        <v>68398.059876186977</v>
      </c>
      <c r="K42" s="73">
        <f t="shared" si="6"/>
        <v>762802.25623178249</v>
      </c>
      <c r="L42" s="73">
        <f t="shared" si="6"/>
        <v>84755.618870706792</v>
      </c>
      <c r="M42" s="73">
        <f t="shared" si="6"/>
        <v>6247.5421204777886</v>
      </c>
      <c r="N42" s="73">
        <f t="shared" si="6"/>
        <v>8418.7732949589572</v>
      </c>
      <c r="O42" s="73">
        <f t="shared" si="6"/>
        <v>4489.1132131434806</v>
      </c>
      <c r="P42" s="73">
        <f t="shared" si="6"/>
        <v>138280.02465135578</v>
      </c>
      <c r="Q42" s="73">
        <f t="shared" si="6"/>
        <v>10797.39279030163</v>
      </c>
      <c r="R42" s="73">
        <f t="shared" si="6"/>
        <v>31876.260642586811</v>
      </c>
      <c r="S42" s="73">
        <f t="shared" si="6"/>
        <v>1501.9538848935285</v>
      </c>
      <c r="T42" s="73">
        <f t="shared" si="6"/>
        <v>501893.10209414369</v>
      </c>
      <c r="U42" s="73">
        <f t="shared" si="6"/>
        <v>74258.675632675891</v>
      </c>
      <c r="V42" s="73">
        <f t="shared" si="6"/>
        <v>1135.5513690311343</v>
      </c>
    </row>
    <row r="43" spans="1:22" s="21" customFormat="1" x14ac:dyDescent="0.25">
      <c r="A43" s="24" t="s">
        <v>287</v>
      </c>
      <c r="B43" s="73">
        <f>B28</f>
        <v>826.36423702300272</v>
      </c>
      <c r="C43" s="73">
        <f t="shared" si="6"/>
        <v>4234.6372173723203</v>
      </c>
      <c r="D43" s="73">
        <f t="shared" si="6"/>
        <v>1.8427936166432599E-2</v>
      </c>
      <c r="E43" s="73">
        <f t="shared" si="6"/>
        <v>249571.85114110037</v>
      </c>
      <c r="F43" s="73">
        <f t="shared" si="6"/>
        <v>10689.553370489532</v>
      </c>
      <c r="G43" s="73">
        <f t="shared" si="6"/>
        <v>12.118859975182461</v>
      </c>
      <c r="H43" s="73">
        <f t="shared" si="6"/>
        <v>0</v>
      </c>
      <c r="I43" s="73">
        <f t="shared" si="6"/>
        <v>1.4949111479066577</v>
      </c>
      <c r="J43" s="73">
        <f t="shared" si="6"/>
        <v>360.57546720002085</v>
      </c>
      <c r="K43" s="73">
        <f t="shared" si="6"/>
        <v>350415.3586497294</v>
      </c>
      <c r="L43" s="73">
        <f t="shared" si="6"/>
        <v>38935.161756869464</v>
      </c>
      <c r="M43" s="73">
        <f t="shared" si="6"/>
        <v>384.51694555932454</v>
      </c>
      <c r="N43" s="73">
        <f t="shared" si="6"/>
        <v>1202.5794736112414</v>
      </c>
      <c r="O43" s="73">
        <f t="shared" si="6"/>
        <v>219.50556282811849</v>
      </c>
      <c r="P43" s="73">
        <f t="shared" si="6"/>
        <v>892.71762797676035</v>
      </c>
      <c r="Q43" s="73">
        <f t="shared" si="6"/>
        <v>354.6600404596457</v>
      </c>
      <c r="R43" s="73">
        <f t="shared" si="6"/>
        <v>1438.7265128784609</v>
      </c>
      <c r="S43" s="73">
        <f t="shared" si="6"/>
        <v>57.140448855829909</v>
      </c>
      <c r="T43" s="73">
        <f t="shared" si="6"/>
        <v>48399.166643067671</v>
      </c>
      <c r="U43" s="73">
        <f t="shared" si="6"/>
        <v>7829.1503657236608</v>
      </c>
      <c r="V43" s="73">
        <f t="shared" si="6"/>
        <v>3.5713587197943035E-2</v>
      </c>
    </row>
    <row r="44" spans="1:22" x14ac:dyDescent="0.25">
      <c r="A44" s="24" t="s">
        <v>288</v>
      </c>
      <c r="B44" s="73">
        <f>B20</f>
        <v>382.32140187871812</v>
      </c>
      <c r="C44" s="73">
        <f t="shared" ref="C44:V44" si="7">C20</f>
        <v>2758.3370989148466</v>
      </c>
      <c r="D44" s="73">
        <f t="shared" si="7"/>
        <v>0</v>
      </c>
      <c r="E44" s="73">
        <f t="shared" si="7"/>
        <v>1305411.228427418</v>
      </c>
      <c r="F44" s="73">
        <f t="shared" si="7"/>
        <v>9542.0506232125736</v>
      </c>
      <c r="G44" s="73">
        <f t="shared" si="7"/>
        <v>0</v>
      </c>
      <c r="H44" s="73">
        <f t="shared" si="7"/>
        <v>54.714446811080215</v>
      </c>
      <c r="I44" s="73">
        <f t="shared" si="7"/>
        <v>30.326146455894531</v>
      </c>
      <c r="J44" s="73">
        <f t="shared" si="7"/>
        <v>25403.443553616002</v>
      </c>
      <c r="K44" s="73">
        <f t="shared" si="7"/>
        <v>599453.15596816735</v>
      </c>
      <c r="L44" s="73">
        <f t="shared" si="7"/>
        <v>66551.18543157322</v>
      </c>
      <c r="M44" s="73">
        <f t="shared" si="7"/>
        <v>1346.8053037244147</v>
      </c>
      <c r="N44" s="73">
        <f t="shared" si="7"/>
        <v>3060.8352404298857</v>
      </c>
      <c r="O44" s="73">
        <f t="shared" si="7"/>
        <v>2088.8770560230496</v>
      </c>
      <c r="P44" s="73">
        <f t="shared" si="7"/>
        <v>52624.007818815284</v>
      </c>
      <c r="Q44" s="73">
        <f t="shared" si="7"/>
        <v>7706.5486895322256</v>
      </c>
      <c r="R44" s="73">
        <f t="shared" si="7"/>
        <v>6585.9940036464077</v>
      </c>
      <c r="S44" s="73">
        <f t="shared" si="7"/>
        <v>504.01288262730782</v>
      </c>
      <c r="T44" s="73">
        <f t="shared" si="7"/>
        <v>1175030.9368718481</v>
      </c>
      <c r="U44" s="73">
        <f t="shared" si="7"/>
        <v>6135.5162548600038</v>
      </c>
      <c r="V44" s="73">
        <f t="shared" si="7"/>
        <v>9167.0241542414424</v>
      </c>
    </row>
    <row r="45" spans="1:22" x14ac:dyDescent="0.25">
      <c r="A45" s="73" t="s">
        <v>289</v>
      </c>
      <c r="B45" s="73">
        <f>B24+B26+B25</f>
        <v>186035.9042648066</v>
      </c>
      <c r="C45" s="73">
        <f t="shared" ref="C45:V45" si="8">C24+C26+C25</f>
        <v>81461.143562744517</v>
      </c>
      <c r="D45" s="73">
        <f t="shared" si="8"/>
        <v>0</v>
      </c>
      <c r="E45" s="73">
        <f t="shared" si="8"/>
        <v>26279761.412021216</v>
      </c>
      <c r="F45" s="73">
        <f t="shared" si="8"/>
        <v>445264.91709046485</v>
      </c>
      <c r="G45" s="73">
        <f t="shared" si="8"/>
        <v>0</v>
      </c>
      <c r="H45" s="73">
        <f t="shared" si="8"/>
        <v>0</v>
      </c>
      <c r="I45" s="73">
        <f t="shared" si="8"/>
        <v>42685.31586657693</v>
      </c>
      <c r="J45" s="73">
        <f t="shared" si="8"/>
        <v>448520.96588205709</v>
      </c>
      <c r="K45" s="73">
        <f t="shared" si="8"/>
        <v>488921.71001551423</v>
      </c>
      <c r="L45" s="73">
        <f t="shared" si="8"/>
        <v>54324.63777848825</v>
      </c>
      <c r="M45" s="73">
        <f t="shared" si="8"/>
        <v>19202.095702950894</v>
      </c>
      <c r="N45" s="73">
        <f t="shared" si="8"/>
        <v>146482.81088869172</v>
      </c>
      <c r="O45" s="73">
        <f t="shared" si="8"/>
        <v>153.82181406334627</v>
      </c>
      <c r="P45" s="73">
        <f t="shared" si="8"/>
        <v>442448.17579240643</v>
      </c>
      <c r="Q45" s="73">
        <f t="shared" si="8"/>
        <v>852.92180950647253</v>
      </c>
      <c r="R45" s="73">
        <f t="shared" si="8"/>
        <v>11871.95171127651</v>
      </c>
      <c r="S45" s="73">
        <f t="shared" si="8"/>
        <v>17.461429487196423</v>
      </c>
      <c r="T45" s="73">
        <f t="shared" si="8"/>
        <v>213804.91848633249</v>
      </c>
      <c r="U45" s="73">
        <f t="shared" si="8"/>
        <v>1365008.7995512243</v>
      </c>
      <c r="V45" s="73">
        <f t="shared" si="8"/>
        <v>0</v>
      </c>
    </row>
    <row r="46" spans="1:22" x14ac:dyDescent="0.25">
      <c r="A46" s="27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x14ac:dyDescent="0.25">
      <c r="A47" s="27" t="s">
        <v>290</v>
      </c>
      <c r="B47" s="73">
        <f>SUM(B37:B45)</f>
        <v>521102.10226589785</v>
      </c>
      <c r="C47" s="73">
        <f t="shared" ref="C47:V47" si="9">SUM(C37:C45)</f>
        <v>297702.60407882114</v>
      </c>
      <c r="D47" s="73">
        <f t="shared" si="9"/>
        <v>83142.000000828732</v>
      </c>
      <c r="E47" s="73">
        <f t="shared" si="9"/>
        <v>76400925.078492641</v>
      </c>
      <c r="F47" s="73">
        <f t="shared" si="9"/>
        <v>1476228.0259202411</v>
      </c>
      <c r="G47" s="73">
        <f t="shared" si="9"/>
        <v>19723.830547716927</v>
      </c>
      <c r="H47" s="73">
        <f t="shared" si="9"/>
        <v>57946.338187948226</v>
      </c>
      <c r="I47" s="73">
        <f t="shared" si="9"/>
        <v>60112.427590414234</v>
      </c>
      <c r="J47" s="73">
        <f t="shared" si="9"/>
        <v>5212336.3259276981</v>
      </c>
      <c r="K47" s="73">
        <f t="shared" si="9"/>
        <v>11999404.216105614</v>
      </c>
      <c r="L47" s="73">
        <f t="shared" si="9"/>
        <v>1274584.5246319009</v>
      </c>
      <c r="M47" s="73">
        <f t="shared" si="9"/>
        <v>55922.781725637513</v>
      </c>
      <c r="N47" s="73">
        <f t="shared" si="9"/>
        <v>386107.59167580248</v>
      </c>
      <c r="O47" s="73">
        <f t="shared" si="9"/>
        <v>57524.57470975582</v>
      </c>
      <c r="P47" s="73">
        <f t="shared" si="9"/>
        <v>7131357.4384849267</v>
      </c>
      <c r="Q47" s="73">
        <f t="shared" si="9"/>
        <v>218315.30463736059</v>
      </c>
      <c r="R47" s="73">
        <f t="shared" si="9"/>
        <v>101961.47864427665</v>
      </c>
      <c r="S47" s="73">
        <f t="shared" si="9"/>
        <v>6353.6247271354905</v>
      </c>
      <c r="T47" s="73">
        <f t="shared" si="9"/>
        <v>2603279.63286715</v>
      </c>
      <c r="U47" s="73">
        <f t="shared" si="9"/>
        <v>4770555.2119139638</v>
      </c>
      <c r="V47" s="73">
        <f t="shared" si="9"/>
        <v>18101.784947034255</v>
      </c>
    </row>
    <row r="48" spans="1:22" x14ac:dyDescent="0.25">
      <c r="A48" s="73" t="s">
        <v>291</v>
      </c>
      <c r="B48" s="23">
        <f t="shared" ref="B48:V48" si="10">(B47-B35)/B47</f>
        <v>1.7014129106609151E-2</v>
      </c>
      <c r="C48" s="23">
        <f t="shared" si="10"/>
        <v>9.2629584465795431E-2</v>
      </c>
      <c r="D48" s="23">
        <f t="shared" si="10"/>
        <v>2.9767656948455784E-3</v>
      </c>
      <c r="E48" s="23">
        <f t="shared" si="10"/>
        <v>0.12973450835242903</v>
      </c>
      <c r="F48" s="23">
        <f t="shared" si="10"/>
        <v>1.8876668019663041E-2</v>
      </c>
      <c r="G48" s="23">
        <f t="shared" si="10"/>
        <v>7.2617123407560137E-3</v>
      </c>
      <c r="H48" s="23">
        <f t="shared" si="10"/>
        <v>0.50496715367361922</v>
      </c>
      <c r="I48" s="23">
        <f t="shared" si="10"/>
        <v>4.3310648607297476E-2</v>
      </c>
      <c r="J48" s="23">
        <f t="shared" si="10"/>
        <v>-0.1649903645767776</v>
      </c>
      <c r="K48" s="23">
        <f t="shared" si="10"/>
        <v>0.27491673651359555</v>
      </c>
      <c r="L48" s="23">
        <f t="shared" si="10"/>
        <v>0.24704992424740491</v>
      </c>
      <c r="M48" s="23">
        <f t="shared" si="10"/>
        <v>1.2285143569034872E-3</v>
      </c>
      <c r="N48" s="23">
        <f t="shared" si="10"/>
        <v>0.22322667831300463</v>
      </c>
      <c r="O48" s="23">
        <f t="shared" si="10"/>
        <v>5.8771988207155137E-2</v>
      </c>
      <c r="P48" s="23">
        <f t="shared" si="10"/>
        <v>5.857829823120022E-2</v>
      </c>
      <c r="Q48" s="23">
        <f t="shared" si="10"/>
        <v>5.7184564905223757E-2</v>
      </c>
      <c r="R48" s="23">
        <f t="shared" si="10"/>
        <v>-2.6937454194749185E-2</v>
      </c>
      <c r="S48" s="23">
        <f t="shared" si="10"/>
        <v>4.5658646109289353E-2</v>
      </c>
      <c r="T48" s="23">
        <f t="shared" si="10"/>
        <v>-7.6241819365911161E-3</v>
      </c>
      <c r="U48" s="23">
        <f t="shared" si="10"/>
        <v>0.54470061332744113</v>
      </c>
      <c r="V48" s="23">
        <f t="shared" si="10"/>
        <v>-1.3946752042661369E-2</v>
      </c>
    </row>
    <row r="49" spans="1:28" x14ac:dyDescent="0.25">
      <c r="A49" s="26"/>
      <c r="B49" s="73">
        <f t="shared" ref="B49:V49" si="11">+B47-B35</f>
        <v>8866.0984456774313</v>
      </c>
      <c r="C49" s="73">
        <f t="shared" si="11"/>
        <v>27576.068510206416</v>
      </c>
      <c r="D49" s="73">
        <f t="shared" si="11"/>
        <v>247.494253403318</v>
      </c>
      <c r="E49" s="73">
        <f t="shared" si="11"/>
        <v>9911836.4527290091</v>
      </c>
      <c r="F49" s="73">
        <f t="shared" si="11"/>
        <v>27866.266366618918</v>
      </c>
      <c r="G49" s="73">
        <f t="shared" si="11"/>
        <v>143.22878369533646</v>
      </c>
      <c r="H49" s="73">
        <f t="shared" si="11"/>
        <v>29260.997460577164</v>
      </c>
      <c r="I49" s="73">
        <f t="shared" si="11"/>
        <v>2603.5082283000447</v>
      </c>
      <c r="J49" s="73">
        <f t="shared" si="11"/>
        <v>-859985.2707115924</v>
      </c>
      <c r="K49" s="73">
        <f t="shared" si="11"/>
        <v>3298837.0471992344</v>
      </c>
      <c r="L49" s="73">
        <f t="shared" si="11"/>
        <v>314886.01025722572</v>
      </c>
      <c r="M49" s="73">
        <f t="shared" si="11"/>
        <v>68.701940227925661</v>
      </c>
      <c r="N49" s="73">
        <f t="shared" si="11"/>
        <v>86189.515161223302</v>
      </c>
      <c r="O49" s="73">
        <f t="shared" si="11"/>
        <v>3380.8336264633836</v>
      </c>
      <c r="P49" s="73">
        <f t="shared" si="11"/>
        <v>417742.78282485809</v>
      </c>
      <c r="Q49" s="73">
        <f t="shared" si="11"/>
        <v>12484.265707838844</v>
      </c>
      <c r="R49" s="73">
        <f t="shared" si="11"/>
        <v>-2746.5826606090995</v>
      </c>
      <c r="S49" s="73">
        <f t="shared" si="11"/>
        <v>290.09790292750949</v>
      </c>
      <c r="T49" s="73">
        <f t="shared" si="11"/>
        <v>-19847.877552801277</v>
      </c>
      <c r="U49" s="73">
        <f t="shared" si="11"/>
        <v>2598524.349841957</v>
      </c>
      <c r="V49" s="73">
        <f t="shared" si="11"/>
        <v>-252.46110618586681</v>
      </c>
      <c r="W49" s="90"/>
      <c r="X49" s="90"/>
      <c r="Y49" s="90"/>
      <c r="Z49" s="90"/>
      <c r="AA49" s="90"/>
      <c r="AB49" s="90"/>
    </row>
    <row r="51" spans="1:28" s="72" customFormat="1" x14ac:dyDescent="0.25">
      <c r="A51" s="90" t="s">
        <v>292</v>
      </c>
      <c r="B51" s="73">
        <v>49426</v>
      </c>
      <c r="C51" s="73">
        <v>141646</v>
      </c>
      <c r="D51" s="73">
        <v>78818</v>
      </c>
      <c r="E51" s="73">
        <v>28420308</v>
      </c>
      <c r="F51" s="73">
        <v>79083</v>
      </c>
      <c r="G51" s="73">
        <v>1845</v>
      </c>
      <c r="H51" s="73">
        <v>22943</v>
      </c>
      <c r="I51" s="73">
        <v>11034</v>
      </c>
      <c r="J51" s="73">
        <v>3750287</v>
      </c>
      <c r="K51" s="73">
        <v>3555716</v>
      </c>
      <c r="L51" s="73">
        <v>662331</v>
      </c>
      <c r="M51" s="73">
        <v>22634</v>
      </c>
      <c r="N51" s="73">
        <v>105174</v>
      </c>
      <c r="O51" s="73">
        <v>45893</v>
      </c>
      <c r="P51" s="73">
        <v>6045895</v>
      </c>
      <c r="Q51" s="73">
        <v>183177</v>
      </c>
      <c r="R51" s="73">
        <v>40560</v>
      </c>
      <c r="S51" s="73">
        <v>3887</v>
      </c>
      <c r="T51" s="73">
        <v>271409</v>
      </c>
      <c r="U51" s="73">
        <v>698699</v>
      </c>
      <c r="V51" s="73">
        <v>1995</v>
      </c>
      <c r="W51" s="90"/>
      <c r="X51" s="90"/>
      <c r="Y51" s="90"/>
      <c r="Z51" s="90"/>
      <c r="AA51" s="90"/>
      <c r="AB51" s="90"/>
    </row>
    <row r="52" spans="1:28" s="72" customFormat="1" x14ac:dyDescent="0.25">
      <c r="A52" s="94" t="s">
        <v>293</v>
      </c>
      <c r="B52" s="73">
        <f>B51+SUM(B38:B45)+B30+B8</f>
        <v>512299.19387250551</v>
      </c>
      <c r="C52" s="73">
        <f t="shared" ref="C52:V52" si="12">C51+SUM(C38:C45)+C30+C8</f>
        <v>270308.49780943862</v>
      </c>
      <c r="D52" s="73">
        <f t="shared" si="12"/>
        <v>82895.000000828732</v>
      </c>
      <c r="E52" s="73">
        <f t="shared" si="12"/>
        <v>66570712.010289431</v>
      </c>
      <c r="F52" s="73">
        <f t="shared" si="12"/>
        <v>1448462.3796843726</v>
      </c>
      <c r="G52" s="73">
        <f t="shared" si="12"/>
        <v>19580.830547716927</v>
      </c>
      <c r="H52" s="73">
        <f t="shared" si="12"/>
        <v>30297.338187948226</v>
      </c>
      <c r="I52" s="73">
        <f t="shared" si="12"/>
        <v>57519.776989760554</v>
      </c>
      <c r="J52" s="93">
        <f>J51+SUM(J38:J45)+J30+J8+J5</f>
        <v>6072371.259043335</v>
      </c>
      <c r="K52" s="73">
        <f t="shared" si="12"/>
        <v>8826021.5703613795</v>
      </c>
      <c r="L52" s="73">
        <f t="shared" si="12"/>
        <v>1034530.4046902602</v>
      </c>
      <c r="M52" s="73">
        <f t="shared" si="12"/>
        <v>55856.224490879649</v>
      </c>
      <c r="N52" s="73">
        <f t="shared" si="12"/>
        <v>300081.02497146453</v>
      </c>
      <c r="O52" s="73">
        <f t="shared" si="12"/>
        <v>54146.814121395102</v>
      </c>
      <c r="P52" s="73">
        <f t="shared" si="12"/>
        <v>6713767.7175971735</v>
      </c>
      <c r="Q52" s="73">
        <f t="shared" si="12"/>
        <v>205833.43129105234</v>
      </c>
      <c r="R52" s="73">
        <f t="shared" si="12"/>
        <v>104757.82952286722</v>
      </c>
      <c r="S52" s="73">
        <f t="shared" si="12"/>
        <v>6063.6247271354914</v>
      </c>
      <c r="T52" s="73">
        <f t="shared" si="12"/>
        <v>2623155.2774638776</v>
      </c>
      <c r="U52" s="73">
        <f t="shared" si="12"/>
        <v>2174389.7475755787</v>
      </c>
      <c r="V52" s="73">
        <f t="shared" si="12"/>
        <v>18353.784947034259</v>
      </c>
      <c r="W52" s="90"/>
      <c r="X52" s="90"/>
      <c r="Y52" s="90"/>
      <c r="Z52" s="90"/>
      <c r="AA52" s="90"/>
      <c r="AB52" s="90"/>
    </row>
    <row r="53" spans="1:28" s="72" customFormat="1" x14ac:dyDescent="0.25">
      <c r="A53" s="90" t="s">
        <v>291</v>
      </c>
      <c r="B53" s="23">
        <f>(B52-B35)/B52</f>
        <v>1.2334599203140244E-4</v>
      </c>
      <c r="C53" s="23">
        <f t="shared" ref="C53:V53" si="13">(C52-C35)/C52</f>
        <v>6.7316507730427722E-4</v>
      </c>
      <c r="D53" s="23">
        <f t="shared" si="13"/>
        <v>5.9624030799572587E-6</v>
      </c>
      <c r="E53" s="23">
        <f t="shared" si="13"/>
        <v>1.2261155403172229E-3</v>
      </c>
      <c r="F53" s="23">
        <f t="shared" si="13"/>
        <v>6.9466858208824375E-5</v>
      </c>
      <c r="G53" s="23">
        <f t="shared" si="13"/>
        <v>1.1684064921502317E-5</v>
      </c>
      <c r="H53" s="23">
        <f t="shared" si="13"/>
        <v>5.3205910386490307E-2</v>
      </c>
      <c r="I53" s="23">
        <f t="shared" si="13"/>
        <v>1.8876338217196836E-4</v>
      </c>
      <c r="J53" s="23">
        <f t="shared" si="13"/>
        <v>8.1784202457270863E-6</v>
      </c>
      <c r="K53" s="23">
        <f t="shared" si="13"/>
        <v>1.4214150787517659E-2</v>
      </c>
      <c r="L53" s="23">
        <f t="shared" si="13"/>
        <v>7.2334162414481887E-2</v>
      </c>
      <c r="M53" s="23">
        <f t="shared" si="13"/>
        <v>3.8396892908725484E-5</v>
      </c>
      <c r="N53" s="23">
        <f t="shared" si="13"/>
        <v>5.4301486373837377E-4</v>
      </c>
      <c r="O53" s="23">
        <f t="shared" si="13"/>
        <v>5.6753811882198606E-5</v>
      </c>
      <c r="P53" s="23">
        <f t="shared" si="13"/>
        <v>2.279821756474035E-5</v>
      </c>
      <c r="Q53" s="23">
        <f t="shared" si="13"/>
        <v>1.1622803524150118E-5</v>
      </c>
      <c r="R53" s="23">
        <f t="shared" si="13"/>
        <v>4.7507874311780306E-4</v>
      </c>
      <c r="S53" s="23">
        <f t="shared" si="13"/>
        <v>1.6145941069254487E-5</v>
      </c>
      <c r="T53" s="23">
        <f t="shared" si="13"/>
        <v>1.0585360372998281E-5</v>
      </c>
      <c r="U53" s="23">
        <f t="shared" si="13"/>
        <v>1.0848494416431452E-3</v>
      </c>
      <c r="V53" s="23">
        <f t="shared" si="13"/>
        <v>-2.5123220479799826E-5</v>
      </c>
      <c r="W53" s="90"/>
      <c r="X53" s="90"/>
      <c r="Y53" s="90"/>
      <c r="Z53" s="90"/>
      <c r="AA53" s="90"/>
      <c r="AB53" s="90"/>
    </row>
    <row r="54" spans="1:28" x14ac:dyDescent="0.25">
      <c r="A54" s="90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90"/>
      <c r="X54" s="90"/>
      <c r="Y54" s="90"/>
      <c r="Z54" s="90"/>
      <c r="AA54" s="90"/>
      <c r="AB54" s="90"/>
    </row>
    <row r="55" spans="1:28" s="90" customFormat="1" x14ac:dyDescent="0.25">
      <c r="A55" s="90" t="s">
        <v>294</v>
      </c>
      <c r="B55" s="73">
        <v>49426</v>
      </c>
      <c r="C55" s="73">
        <v>141646</v>
      </c>
      <c r="D55" s="73">
        <v>78818</v>
      </c>
      <c r="E55" s="73">
        <v>28420308</v>
      </c>
      <c r="F55" s="73">
        <v>79083</v>
      </c>
      <c r="G55" s="73">
        <v>1845</v>
      </c>
      <c r="H55" s="73">
        <v>22943</v>
      </c>
      <c r="I55" s="73">
        <v>11034</v>
      </c>
      <c r="J55" s="73">
        <v>5391029</v>
      </c>
      <c r="K55" s="73">
        <v>3555716</v>
      </c>
      <c r="L55" s="73">
        <v>662331</v>
      </c>
      <c r="M55" s="73">
        <v>22634</v>
      </c>
      <c r="N55" s="73">
        <v>105174</v>
      </c>
      <c r="O55" s="73">
        <v>45893</v>
      </c>
      <c r="P55" s="73">
        <v>6045895</v>
      </c>
      <c r="Q55" s="73">
        <v>183177</v>
      </c>
      <c r="R55" s="73">
        <v>40560</v>
      </c>
      <c r="S55" s="73">
        <v>3887</v>
      </c>
      <c r="T55" s="73">
        <v>271409</v>
      </c>
      <c r="U55" s="73">
        <v>698699</v>
      </c>
      <c r="V55" s="73">
        <v>1995</v>
      </c>
    </row>
    <row r="56" spans="1:28" s="90" customFormat="1" x14ac:dyDescent="0.25">
      <c r="A56" s="94" t="s">
        <v>295</v>
      </c>
      <c r="B56" s="73">
        <f>B55+SUM(B38:B45)+B30+B8</f>
        <v>512299.19387250551</v>
      </c>
      <c r="C56" s="73">
        <f t="shared" ref="C56:V56" si="14">C55+SUM(C38:C45)+C30+C8</f>
        <v>270308.49780943862</v>
      </c>
      <c r="D56" s="73">
        <f t="shared" si="14"/>
        <v>82895.000000828732</v>
      </c>
      <c r="E56" s="73">
        <f t="shared" si="14"/>
        <v>66570712.010289431</v>
      </c>
      <c r="F56" s="73">
        <f t="shared" si="14"/>
        <v>1448462.3796843726</v>
      </c>
      <c r="G56" s="73">
        <f t="shared" si="14"/>
        <v>19580.830547716927</v>
      </c>
      <c r="H56" s="73">
        <f t="shared" si="14"/>
        <v>30297.338187948226</v>
      </c>
      <c r="I56" s="73">
        <f t="shared" si="14"/>
        <v>57519.776989760554</v>
      </c>
      <c r="J56" s="93">
        <f t="shared" si="14"/>
        <v>6072371.9949251488</v>
      </c>
      <c r="K56" s="73">
        <f t="shared" si="14"/>
        <v>8826021.5703613795</v>
      </c>
      <c r="L56" s="73">
        <f t="shared" si="14"/>
        <v>1034530.4046902602</v>
      </c>
      <c r="M56" s="73">
        <f t="shared" si="14"/>
        <v>55856.224490879649</v>
      </c>
      <c r="N56" s="73">
        <f t="shared" si="14"/>
        <v>300081.02497146453</v>
      </c>
      <c r="O56" s="73">
        <f t="shared" si="14"/>
        <v>54146.814121395102</v>
      </c>
      <c r="P56" s="73">
        <f t="shared" si="14"/>
        <v>6713767.7175971735</v>
      </c>
      <c r="Q56" s="73">
        <f t="shared" si="14"/>
        <v>205833.43129105234</v>
      </c>
      <c r="R56" s="73">
        <f t="shared" si="14"/>
        <v>104757.82952286722</v>
      </c>
      <c r="S56" s="73">
        <f t="shared" si="14"/>
        <v>6063.6247271354914</v>
      </c>
      <c r="T56" s="73">
        <f t="shared" si="14"/>
        <v>2623155.2774638776</v>
      </c>
      <c r="U56" s="73">
        <f t="shared" si="14"/>
        <v>2174389.7475755787</v>
      </c>
      <c r="V56" s="73">
        <f t="shared" si="14"/>
        <v>18353.784947034259</v>
      </c>
    </row>
    <row r="57" spans="1:28" s="90" customFormat="1" x14ac:dyDescent="0.25">
      <c r="A57" s="90" t="s">
        <v>291</v>
      </c>
      <c r="B57" s="23">
        <f>(B56-B35)/B56</f>
        <v>1.2334599203140244E-4</v>
      </c>
      <c r="C57" s="23">
        <f t="shared" ref="C57:V57" si="15">(C56-C35)/C56</f>
        <v>6.7316507730427722E-4</v>
      </c>
      <c r="D57" s="23">
        <f t="shared" si="15"/>
        <v>5.9624030799572587E-6</v>
      </c>
      <c r="E57" s="23">
        <f t="shared" si="15"/>
        <v>1.2261155403172229E-3</v>
      </c>
      <c r="F57" s="23">
        <f t="shared" si="15"/>
        <v>6.9466858208824375E-5</v>
      </c>
      <c r="G57" s="23">
        <f t="shared" si="15"/>
        <v>1.1684064921502317E-5</v>
      </c>
      <c r="H57" s="23">
        <f t="shared" si="15"/>
        <v>5.3205910386490307E-2</v>
      </c>
      <c r="I57" s="23">
        <f t="shared" si="15"/>
        <v>1.8876338217196836E-4</v>
      </c>
      <c r="J57" s="23">
        <f t="shared" si="15"/>
        <v>8.299604487414864E-6</v>
      </c>
      <c r="K57" s="23">
        <f t="shared" si="15"/>
        <v>1.4214150787517659E-2</v>
      </c>
      <c r="L57" s="23">
        <f t="shared" si="15"/>
        <v>7.2334162414481887E-2</v>
      </c>
      <c r="M57" s="23">
        <f t="shared" si="15"/>
        <v>3.8396892908725484E-5</v>
      </c>
      <c r="N57" s="23">
        <f t="shared" si="15"/>
        <v>5.4301486373837377E-4</v>
      </c>
      <c r="O57" s="23">
        <f t="shared" si="15"/>
        <v>5.6753811882198606E-5</v>
      </c>
      <c r="P57" s="23">
        <f t="shared" si="15"/>
        <v>2.279821756474035E-5</v>
      </c>
      <c r="Q57" s="23">
        <f t="shared" si="15"/>
        <v>1.1622803524150118E-5</v>
      </c>
      <c r="R57" s="23">
        <f t="shared" si="15"/>
        <v>4.7507874311780306E-4</v>
      </c>
      <c r="S57" s="23">
        <f t="shared" si="15"/>
        <v>1.6145941069254487E-5</v>
      </c>
      <c r="T57" s="23">
        <f t="shared" si="15"/>
        <v>1.0585360372998281E-5</v>
      </c>
      <c r="U57" s="23">
        <f t="shared" si="15"/>
        <v>1.0848494416431452E-3</v>
      </c>
      <c r="V57" s="23">
        <f t="shared" si="15"/>
        <v>-2.5123220479799826E-5</v>
      </c>
    </row>
    <row r="58" spans="1:28" x14ac:dyDescent="0.25">
      <c r="A58" s="90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x14ac:dyDescent="0.25">
      <c r="A59" s="90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x14ac:dyDescent="0.25">
      <c r="A60" s="90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x14ac:dyDescent="0.25">
      <c r="A61" s="90"/>
      <c r="B61" s="49"/>
      <c r="C61" s="49"/>
      <c r="D61" s="90"/>
      <c r="E61" s="49"/>
      <c r="F61" s="49"/>
      <c r="G61" s="90"/>
      <c r="H61" s="49"/>
      <c r="I61" s="90"/>
      <c r="J61" s="90"/>
      <c r="K61" s="49"/>
      <c r="L61" s="49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49"/>
      <c r="X61" s="90"/>
      <c r="Y61" s="90"/>
      <c r="Z61" s="90"/>
      <c r="AA61" s="90"/>
      <c r="AB61" s="90"/>
    </row>
    <row r="62" spans="1:28" x14ac:dyDescent="0.25">
      <c r="A62" s="90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x14ac:dyDescent="0.25">
      <c r="A63" s="90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x14ac:dyDescent="0.25">
      <c r="A64" s="90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x14ac:dyDescent="0.25">
      <c r="A65" s="90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x14ac:dyDescent="0.25">
      <c r="A66" s="90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28" x14ac:dyDescent="0.25">
      <c r="A67" s="90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28" x14ac:dyDescent="0.25">
      <c r="A68" s="90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28" x14ac:dyDescent="0.25">
      <c r="A69" s="90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28" x14ac:dyDescent="0.25">
      <c r="A70" s="90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x14ac:dyDescent="0.25">
      <c r="A71" s="90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x14ac:dyDescent="0.25">
      <c r="A72" s="90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x14ac:dyDescent="0.25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x14ac:dyDescent="0.25">
      <c r="A74" s="90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x14ac:dyDescent="0.25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x14ac:dyDescent="0.25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x14ac:dyDescent="0.25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x14ac:dyDescent="0.25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x14ac:dyDescent="0.25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x14ac:dyDescent="0.25">
      <c r="A80" s="90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x14ac:dyDescent="0.25">
      <c r="A81" s="90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x14ac:dyDescent="0.25">
      <c r="A82" s="90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x14ac:dyDescent="0.25">
      <c r="A83" s="90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x14ac:dyDescent="0.25">
      <c r="A84" s="90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x14ac:dyDescent="0.25">
      <c r="A85" s="90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x14ac:dyDescent="0.25">
      <c r="A86" s="90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x14ac:dyDescent="0.25">
      <c r="A87" s="90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x14ac:dyDescent="0.25">
      <c r="A88" s="90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x14ac:dyDescent="0.25">
      <c r="A89" s="90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x14ac:dyDescent="0.25">
      <c r="A90" s="90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x14ac:dyDescent="0.25">
      <c r="A91" s="90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x14ac:dyDescent="0.25">
      <c r="A92" s="90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x14ac:dyDescent="0.25">
      <c r="A93" s="90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x14ac:dyDescent="0.25">
      <c r="A94" s="90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x14ac:dyDescent="0.25">
      <c r="A95" s="90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</row>
    <row r="96" spans="1:28" x14ac:dyDescent="0.25">
      <c r="A96" s="90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</row>
    <row r="97" spans="1:28" x14ac:dyDescent="0.25">
      <c r="A97" s="90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</row>
    <row r="98" spans="1:28" x14ac:dyDescent="0.25">
      <c r="A98" s="90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</row>
    <row r="99" spans="1:28" x14ac:dyDescent="0.25">
      <c r="A99" s="90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</row>
    <row r="100" spans="1:28" x14ac:dyDescent="0.25">
      <c r="A100" s="90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28" x14ac:dyDescent="0.25">
      <c r="A101" s="90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28" x14ac:dyDescent="0.25">
      <c r="A102" s="90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28" x14ac:dyDescent="0.25">
      <c r="A103" s="90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28" x14ac:dyDescent="0.25">
      <c r="A104" s="90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28" x14ac:dyDescent="0.25">
      <c r="A105" s="90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28" x14ac:dyDescent="0.25">
      <c r="A106" s="90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28" x14ac:dyDescent="0.25">
      <c r="A107" s="90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28" x14ac:dyDescent="0.25">
      <c r="A108" s="90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28" x14ac:dyDescent="0.25">
      <c r="A109" s="90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28" x14ac:dyDescent="0.25">
      <c r="A110" s="90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28" x14ac:dyDescent="0.25">
      <c r="A111" s="90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28" x14ac:dyDescent="0.25">
      <c r="A112" s="90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</row>
    <row r="113" spans="1:28" x14ac:dyDescent="0.25">
      <c r="A113" s="90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</row>
    <row r="114" spans="1:28" x14ac:dyDescent="0.25">
      <c r="A114" s="90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</row>
    <row r="115" spans="1:28" x14ac:dyDescent="0.25">
      <c r="A115" s="90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</row>
    <row r="116" spans="1:28" x14ac:dyDescent="0.25">
      <c r="A116" s="90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5">
      <c r="A117" s="90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5">
      <c r="A118" s="90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</row>
    <row r="119" spans="1:28" x14ac:dyDescent="0.25">
      <c r="A119" s="90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28" x14ac:dyDescent="0.25">
      <c r="A120" s="90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28" x14ac:dyDescent="0.25">
      <c r="A121" s="90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28" x14ac:dyDescent="0.25">
      <c r="A122" s="90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28" x14ac:dyDescent="0.25">
      <c r="A123" s="90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28" x14ac:dyDescent="0.25">
      <c r="A124" s="90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28" x14ac:dyDescent="0.25">
      <c r="A125" s="90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28" x14ac:dyDescent="0.25">
      <c r="A126" s="90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28" x14ac:dyDescent="0.25">
      <c r="A127" s="90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28" x14ac:dyDescent="0.25">
      <c r="A128" s="90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28" x14ac:dyDescent="0.25">
      <c r="A129" s="90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</row>
    <row r="130" spans="1:28" x14ac:dyDescent="0.25">
      <c r="A130" s="90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</row>
    <row r="131" spans="1:28" x14ac:dyDescent="0.25">
      <c r="A131" s="90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</row>
    <row r="132" spans="1:28" x14ac:dyDescent="0.25">
      <c r="A132" s="90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</row>
    <row r="133" spans="1:28" x14ac:dyDescent="0.25">
      <c r="A133" s="90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</row>
    <row r="134" spans="1:28" x14ac:dyDescent="0.25">
      <c r="A134" s="90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</row>
    <row r="135" spans="1:28" x14ac:dyDescent="0.25">
      <c r="A135" s="90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</row>
    <row r="136" spans="1:28" x14ac:dyDescent="0.25">
      <c r="A136" s="90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</row>
    <row r="137" spans="1:28" x14ac:dyDescent="0.25">
      <c r="A137" s="90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28" x14ac:dyDescent="0.25">
      <c r="A138" s="90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28" x14ac:dyDescent="0.25">
      <c r="A139" s="90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28" x14ac:dyDescent="0.25">
      <c r="A140" s="90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28" x14ac:dyDescent="0.25">
      <c r="A141" s="90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28" x14ac:dyDescent="0.25">
      <c r="A142" s="90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28" x14ac:dyDescent="0.25">
      <c r="A143" s="90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28" x14ac:dyDescent="0.25">
      <c r="A144" s="90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28" x14ac:dyDescent="0.25">
      <c r="A145" s="90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28" x14ac:dyDescent="0.25">
      <c r="A146" s="90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</row>
    <row r="147" spans="1:28" x14ac:dyDescent="0.25">
      <c r="A147" s="90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</row>
    <row r="148" spans="1:28" x14ac:dyDescent="0.25">
      <c r="A148" s="90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</row>
    <row r="149" spans="1:28" x14ac:dyDescent="0.25">
      <c r="A149" s="90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</row>
    <row r="150" spans="1:28" x14ac:dyDescent="0.25">
      <c r="A150" s="90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</row>
    <row r="151" spans="1:28" x14ac:dyDescent="0.25">
      <c r="A151" s="90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</row>
    <row r="152" spans="1:28" x14ac:dyDescent="0.25">
      <c r="A152" s="90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</row>
    <row r="153" spans="1:28" x14ac:dyDescent="0.25">
      <c r="A153" s="90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</row>
    <row r="154" spans="1:28" x14ac:dyDescent="0.25">
      <c r="A154" s="90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28" x14ac:dyDescent="0.25">
      <c r="A155" s="90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28" x14ac:dyDescent="0.25">
      <c r="A156" s="90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28" x14ac:dyDescent="0.25">
      <c r="A157" s="90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28" x14ac:dyDescent="0.25">
      <c r="A158" s="90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28" x14ac:dyDescent="0.25">
      <c r="A159" s="90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28" x14ac:dyDescent="0.25">
      <c r="A160" s="90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28" x14ac:dyDescent="0.25">
      <c r="A161" s="90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28" x14ac:dyDescent="0.25">
      <c r="A162" s="90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28" x14ac:dyDescent="0.25">
      <c r="A163" s="90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28" x14ac:dyDescent="0.25">
      <c r="A164" s="90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28" x14ac:dyDescent="0.25">
      <c r="A165" s="90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28" x14ac:dyDescent="0.25">
      <c r="A166" s="90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28" x14ac:dyDescent="0.25">
      <c r="A167" s="90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</row>
    <row r="168" spans="1:28" x14ac:dyDescent="0.25">
      <c r="A168" s="90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</row>
    <row r="169" spans="1:28" x14ac:dyDescent="0.25">
      <c r="A169" s="90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</row>
    <row r="170" spans="1:28" x14ac:dyDescent="0.25">
      <c r="A170" s="90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</row>
    <row r="171" spans="1:28" x14ac:dyDescent="0.25">
      <c r="A171" s="90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</row>
    <row r="172" spans="1:28" x14ac:dyDescent="0.25">
      <c r="A172" s="90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</row>
    <row r="173" spans="1:28" x14ac:dyDescent="0.25">
      <c r="A173" s="90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</row>
    <row r="174" spans="1:28" x14ac:dyDescent="0.25">
      <c r="A174" s="90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</row>
    <row r="175" spans="1:28" x14ac:dyDescent="0.25">
      <c r="A175" s="90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</row>
    <row r="176" spans="1:28" x14ac:dyDescent="0.25">
      <c r="A176" s="90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</row>
    <row r="177" spans="1:28" x14ac:dyDescent="0.25">
      <c r="A177" s="90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</row>
    <row r="178" spans="1:28" x14ac:dyDescent="0.25">
      <c r="A178" s="90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</row>
    <row r="179" spans="1:28" x14ac:dyDescent="0.25">
      <c r="A179" s="90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</row>
    <row r="180" spans="1:28" x14ac:dyDescent="0.25">
      <c r="A180" s="90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</row>
    <row r="181" spans="1:28" x14ac:dyDescent="0.25">
      <c r="A181" s="90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</row>
    <row r="182" spans="1:28" x14ac:dyDescent="0.25">
      <c r="A182" s="90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</row>
    <row r="183" spans="1:28" x14ac:dyDescent="0.25">
      <c r="A183" s="90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</row>
    <row r="184" spans="1:28" x14ac:dyDescent="0.25">
      <c r="A184" s="90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</row>
    <row r="185" spans="1:28" x14ac:dyDescent="0.25">
      <c r="A185" s="90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</row>
    <row r="186" spans="1:28" x14ac:dyDescent="0.25">
      <c r="A186" s="90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</row>
    <row r="187" spans="1:28" x14ac:dyDescent="0.25">
      <c r="A187" s="90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</row>
    <row r="188" spans="1:28" x14ac:dyDescent="0.25">
      <c r="A188" s="90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</row>
    <row r="189" spans="1:28" x14ac:dyDescent="0.25">
      <c r="A189" s="90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</row>
    <row r="190" spans="1:28" x14ac:dyDescent="0.25">
      <c r="A190" s="90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</row>
    <row r="191" spans="1:28" x14ac:dyDescent="0.25">
      <c r="A191" s="90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</row>
    <row r="192" spans="1:28" x14ac:dyDescent="0.25">
      <c r="A192" s="90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</row>
    <row r="193" spans="1:28" x14ac:dyDescent="0.25">
      <c r="A193" s="90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</row>
    <row r="194" spans="1:28" x14ac:dyDescent="0.25">
      <c r="A194" s="90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</row>
    <row r="195" spans="1:28" x14ac:dyDescent="0.25">
      <c r="A195" s="90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</row>
    <row r="196" spans="1:28" x14ac:dyDescent="0.25">
      <c r="A196" s="90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28" x14ac:dyDescent="0.25">
      <c r="A197" s="90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5">
      <c r="A198" s="90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</row>
    <row r="199" spans="1:28" x14ac:dyDescent="0.25">
      <c r="A199" s="90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</row>
    <row r="200" spans="1:28" x14ac:dyDescent="0.25">
      <c r="A200" s="90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</row>
    <row r="201" spans="1:28" x14ac:dyDescent="0.25">
      <c r="A201" s="90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</row>
    <row r="202" spans="1:28" x14ac:dyDescent="0.25">
      <c r="A202" s="90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</row>
    <row r="203" spans="1:28" x14ac:dyDescent="0.25">
      <c r="A203" s="90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</row>
    <row r="204" spans="1:28" x14ac:dyDescent="0.25">
      <c r="A204" s="90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</row>
    <row r="205" spans="1:28" x14ac:dyDescent="0.25">
      <c r="A205" s="90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</row>
    <row r="206" spans="1:28" x14ac:dyDescent="0.25">
      <c r="A206" s="90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</row>
    <row r="207" spans="1:28" x14ac:dyDescent="0.25">
      <c r="A207" s="90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</row>
    <row r="208" spans="1:28" x14ac:dyDescent="0.25">
      <c r="A208" s="90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</row>
    <row r="209" spans="1:28" x14ac:dyDescent="0.25">
      <c r="A209" s="90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</row>
    <row r="210" spans="1:28" x14ac:dyDescent="0.25">
      <c r="A210" s="90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</row>
    <row r="211" spans="1:28" x14ac:dyDescent="0.25">
      <c r="A211" s="90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</row>
    <row r="212" spans="1:28" x14ac:dyDescent="0.25">
      <c r="A212" s="90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</row>
    <row r="213" spans="1:28" x14ac:dyDescent="0.25">
      <c r="A213" s="90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</row>
    <row r="214" spans="1:28" x14ac:dyDescent="0.25">
      <c r="A214" s="90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</row>
    <row r="215" spans="1:28" x14ac:dyDescent="0.25">
      <c r="A215" s="90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</row>
    <row r="216" spans="1:28" x14ac:dyDescent="0.25">
      <c r="A216" s="90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</row>
    <row r="217" spans="1:28" x14ac:dyDescent="0.25">
      <c r="A217" s="90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</row>
    <row r="218" spans="1:28" x14ac:dyDescent="0.25">
      <c r="A218" s="90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</row>
    <row r="219" spans="1:28" x14ac:dyDescent="0.25">
      <c r="A219" s="90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</row>
    <row r="220" spans="1:28" x14ac:dyDescent="0.25">
      <c r="A220" s="90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</row>
    <row r="221" spans="1:28" x14ac:dyDescent="0.25">
      <c r="A221" s="90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</row>
    <row r="222" spans="1:28" x14ac:dyDescent="0.25">
      <c r="A222" s="90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</row>
    <row r="223" spans="1:28" x14ac:dyDescent="0.25">
      <c r="A223" s="90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</row>
    <row r="224" spans="1:28" x14ac:dyDescent="0.25">
      <c r="A224" s="90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</row>
    <row r="225" spans="1:28" x14ac:dyDescent="0.25">
      <c r="A225" s="90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</row>
    <row r="226" spans="1:28" x14ac:dyDescent="0.25">
      <c r="A226" s="90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</row>
    <row r="227" spans="1:28" x14ac:dyDescent="0.25">
      <c r="A227" s="90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</row>
    <row r="228" spans="1:28" x14ac:dyDescent="0.25">
      <c r="A228" s="90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</row>
    <row r="229" spans="1:28" x14ac:dyDescent="0.25">
      <c r="A229" s="90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</row>
    <row r="230" spans="1:28" x14ac:dyDescent="0.25">
      <c r="A230" s="90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</row>
    <row r="231" spans="1:28" x14ac:dyDescent="0.25">
      <c r="A231" s="90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</row>
    <row r="232" spans="1:28" x14ac:dyDescent="0.25">
      <c r="A232" s="90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</row>
    <row r="233" spans="1:28" x14ac:dyDescent="0.25">
      <c r="A233" s="90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</row>
    <row r="234" spans="1:28" x14ac:dyDescent="0.25">
      <c r="A234" s="90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</row>
    <row r="235" spans="1:28" x14ac:dyDescent="0.25">
      <c r="A235" s="90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</row>
    <row r="236" spans="1:28" x14ac:dyDescent="0.25">
      <c r="A236" s="90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</row>
    <row r="237" spans="1:28" x14ac:dyDescent="0.25">
      <c r="A237" s="90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</row>
    <row r="238" spans="1:28" x14ac:dyDescent="0.25">
      <c r="A238" s="90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</row>
    <row r="239" spans="1:28" x14ac:dyDescent="0.25">
      <c r="A239" s="90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</row>
    <row r="240" spans="1:28" x14ac:dyDescent="0.25">
      <c r="A240" s="90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</row>
    <row r="241" spans="1:28" x14ac:dyDescent="0.25">
      <c r="A241" s="90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</row>
    <row r="242" spans="1:28" x14ac:dyDescent="0.25">
      <c r="A242" s="90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</row>
    <row r="243" spans="1:28" x14ac:dyDescent="0.25">
      <c r="A243" s="90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</row>
    <row r="244" spans="1:28" x14ac:dyDescent="0.25">
      <c r="A244" s="90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</row>
    <row r="245" spans="1:28" x14ac:dyDescent="0.25">
      <c r="A245" s="90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</row>
    <row r="246" spans="1:28" x14ac:dyDescent="0.25">
      <c r="A246" s="90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</row>
    <row r="247" spans="1:28" x14ac:dyDescent="0.25">
      <c r="A247" s="90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</row>
    <row r="248" spans="1:28" x14ac:dyDescent="0.25">
      <c r="A248" s="90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</row>
    <row r="249" spans="1:28" x14ac:dyDescent="0.25">
      <c r="A249" s="90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</row>
    <row r="250" spans="1:28" x14ac:dyDescent="0.25">
      <c r="A250" s="90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</row>
    <row r="251" spans="1:28" x14ac:dyDescent="0.25">
      <c r="A251" s="90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</row>
    <row r="252" spans="1:28" x14ac:dyDescent="0.25">
      <c r="A252" s="90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</row>
    <row r="253" spans="1:28" x14ac:dyDescent="0.25">
      <c r="A253" s="90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</row>
    <row r="254" spans="1:28" x14ac:dyDescent="0.25">
      <c r="A254" s="90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</row>
    <row r="255" spans="1:28" x14ac:dyDescent="0.25">
      <c r="A255" s="90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</row>
    <row r="256" spans="1:28" x14ac:dyDescent="0.25">
      <c r="A256" s="90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</row>
    <row r="257" spans="1:28" x14ac:dyDescent="0.25">
      <c r="A257" s="90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</row>
    <row r="258" spans="1:28" x14ac:dyDescent="0.25">
      <c r="A258" s="90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</row>
    <row r="259" spans="1:28" x14ac:dyDescent="0.25">
      <c r="A259" s="90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</row>
    <row r="260" spans="1:28" x14ac:dyDescent="0.25">
      <c r="A260" s="90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</row>
    <row r="261" spans="1:28" x14ac:dyDescent="0.25">
      <c r="A261" s="90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</row>
    <row r="262" spans="1:28" x14ac:dyDescent="0.25">
      <c r="A262" s="90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</row>
    <row r="263" spans="1:28" x14ac:dyDescent="0.25">
      <c r="A263" s="90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</row>
    <row r="264" spans="1:28" x14ac:dyDescent="0.25">
      <c r="A264" s="90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</row>
    <row r="265" spans="1:28" x14ac:dyDescent="0.25">
      <c r="A265" s="90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</row>
    <row r="266" spans="1:28" x14ac:dyDescent="0.25">
      <c r="A266" s="90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</row>
    <row r="267" spans="1:28" x14ac:dyDescent="0.25">
      <c r="A267" s="90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</row>
    <row r="268" spans="1:28" x14ac:dyDescent="0.25">
      <c r="A268" s="90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</row>
    <row r="269" spans="1:28" x14ac:dyDescent="0.25">
      <c r="A269" s="90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</row>
    <row r="270" spans="1:28" x14ac:dyDescent="0.25">
      <c r="A270" s="90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</row>
    <row r="271" spans="1:28" x14ac:dyDescent="0.25">
      <c r="A271" s="90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</row>
    <row r="272" spans="1:28" x14ac:dyDescent="0.25">
      <c r="A272" s="90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</row>
    <row r="273" spans="1:28" x14ac:dyDescent="0.25">
      <c r="A273" s="90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</row>
    <row r="274" spans="1:28" x14ac:dyDescent="0.25">
      <c r="A274" s="90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</row>
    <row r="275" spans="1:28" x14ac:dyDescent="0.25">
      <c r="A275" s="90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5">
      <c r="A276" s="90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5">
      <c r="A277" s="90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</row>
    <row r="278" spans="1:28" x14ac:dyDescent="0.25">
      <c r="A278" s="90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</row>
    <row r="279" spans="1:28" x14ac:dyDescent="0.25">
      <c r="A279" s="90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</row>
    <row r="280" spans="1:28" x14ac:dyDescent="0.25">
      <c r="A280" s="90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</row>
    <row r="281" spans="1:28" x14ac:dyDescent="0.25">
      <c r="A281" s="90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</row>
    <row r="282" spans="1:28" x14ac:dyDescent="0.25">
      <c r="A282" s="90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</row>
    <row r="283" spans="1:28" x14ac:dyDescent="0.25">
      <c r="A283" s="90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</row>
    <row r="284" spans="1:28" x14ac:dyDescent="0.25">
      <c r="A284" s="90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</row>
    <row r="285" spans="1:28" x14ac:dyDescent="0.25">
      <c r="A285" s="90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</row>
    <row r="286" spans="1:28" x14ac:dyDescent="0.25">
      <c r="A286" s="90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</row>
    <row r="287" spans="1:28" x14ac:dyDescent="0.25">
      <c r="A287" s="90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</row>
    <row r="288" spans="1:28" x14ac:dyDescent="0.25">
      <c r="A288" s="90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</row>
    <row r="289" spans="1:28" x14ac:dyDescent="0.25">
      <c r="A289" s="90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</row>
    <row r="290" spans="1:28" x14ac:dyDescent="0.25">
      <c r="A290" s="90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</row>
    <row r="291" spans="1:28" x14ac:dyDescent="0.25">
      <c r="A291" s="90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</row>
    <row r="292" spans="1:28" x14ac:dyDescent="0.25">
      <c r="A292" s="90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</row>
    <row r="293" spans="1:28" x14ac:dyDescent="0.25">
      <c r="A293" s="90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</row>
    <row r="294" spans="1:28" x14ac:dyDescent="0.25">
      <c r="A294" s="90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</row>
    <row r="295" spans="1:28" x14ac:dyDescent="0.25">
      <c r="A295" s="90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</row>
    <row r="296" spans="1:28" x14ac:dyDescent="0.25">
      <c r="A296" s="90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</row>
    <row r="297" spans="1:28" x14ac:dyDescent="0.25">
      <c r="A297" s="90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</row>
    <row r="298" spans="1:28" x14ac:dyDescent="0.25">
      <c r="A298" s="90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</row>
    <row r="299" spans="1:28" x14ac:dyDescent="0.25">
      <c r="A299" s="90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</row>
    <row r="300" spans="1:28" x14ac:dyDescent="0.25">
      <c r="A300" s="90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</row>
    <row r="301" spans="1:28" x14ac:dyDescent="0.25">
      <c r="A301" s="90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</row>
    <row r="302" spans="1:28" x14ac:dyDescent="0.25">
      <c r="A302" s="90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</row>
    <row r="303" spans="1:28" x14ac:dyDescent="0.25">
      <c r="A303" s="90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</row>
    <row r="304" spans="1:28" x14ac:dyDescent="0.25">
      <c r="A304" s="90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</row>
    <row r="305" spans="1:28" x14ac:dyDescent="0.25">
      <c r="A305" s="90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</row>
    <row r="306" spans="1:28" x14ac:dyDescent="0.25">
      <c r="A306" s="90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</row>
    <row r="307" spans="1:28" x14ac:dyDescent="0.25">
      <c r="A307" s="90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</row>
    <row r="308" spans="1:28" x14ac:dyDescent="0.25">
      <c r="A308" s="90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</row>
    <row r="309" spans="1:28" x14ac:dyDescent="0.25">
      <c r="A309" s="90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</row>
    <row r="310" spans="1:28" x14ac:dyDescent="0.25">
      <c r="A310" s="90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</row>
    <row r="311" spans="1:28" x14ac:dyDescent="0.25">
      <c r="A311" s="90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</row>
    <row r="312" spans="1:28" x14ac:dyDescent="0.25">
      <c r="A312" s="90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</row>
    <row r="313" spans="1:28" x14ac:dyDescent="0.25">
      <c r="A313" s="90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</row>
    <row r="314" spans="1:28" x14ac:dyDescent="0.25">
      <c r="A314" s="90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</row>
    <row r="315" spans="1:28" x14ac:dyDescent="0.25">
      <c r="A315" s="90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</row>
    <row r="316" spans="1:28" x14ac:dyDescent="0.25">
      <c r="A316" s="90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</row>
    <row r="317" spans="1:28" x14ac:dyDescent="0.25">
      <c r="A317" s="90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</row>
    <row r="318" spans="1:28" x14ac:dyDescent="0.25">
      <c r="A318" s="90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</row>
    <row r="319" spans="1:28" x14ac:dyDescent="0.25">
      <c r="A319" s="90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</row>
    <row r="320" spans="1:28" x14ac:dyDescent="0.25">
      <c r="A320" s="90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</row>
    <row r="321" spans="1:28" x14ac:dyDescent="0.25">
      <c r="A321" s="90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</row>
    <row r="322" spans="1:28" x14ac:dyDescent="0.25">
      <c r="A322" s="90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</row>
    <row r="323" spans="1:28" x14ac:dyDescent="0.25">
      <c r="A323" s="90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</row>
    <row r="324" spans="1:28" x14ac:dyDescent="0.25">
      <c r="A324" s="90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</row>
    <row r="325" spans="1:28" x14ac:dyDescent="0.25">
      <c r="A325" s="90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</row>
    <row r="326" spans="1:28" x14ac:dyDescent="0.25">
      <c r="A326" s="90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</row>
    <row r="327" spans="1:28" x14ac:dyDescent="0.25">
      <c r="A327" s="90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</row>
    <row r="328" spans="1:28" x14ac:dyDescent="0.25">
      <c r="A328" s="90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</row>
    <row r="329" spans="1:28" x14ac:dyDescent="0.25">
      <c r="A329" s="90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</row>
    <row r="330" spans="1:28" x14ac:dyDescent="0.25">
      <c r="A330" s="90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</row>
    <row r="331" spans="1:28" x14ac:dyDescent="0.25">
      <c r="A331" s="90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</row>
    <row r="332" spans="1:28" x14ac:dyDescent="0.25">
      <c r="A332" s="90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</row>
    <row r="333" spans="1:28" x14ac:dyDescent="0.25">
      <c r="A333" s="90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</row>
    <row r="334" spans="1:28" x14ac:dyDescent="0.25">
      <c r="A334" s="90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</row>
    <row r="335" spans="1:28" x14ac:dyDescent="0.25">
      <c r="A335" s="90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</row>
    <row r="336" spans="1:28" x14ac:dyDescent="0.25">
      <c r="A336" s="90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</row>
    <row r="337" spans="1:28" x14ac:dyDescent="0.25">
      <c r="A337" s="90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</row>
    <row r="338" spans="1:28" x14ac:dyDescent="0.25">
      <c r="A338" s="90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</row>
    <row r="339" spans="1:28" x14ac:dyDescent="0.25">
      <c r="A339" s="90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</row>
    <row r="340" spans="1:28" x14ac:dyDescent="0.25">
      <c r="A340" s="90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</row>
    <row r="341" spans="1:28" x14ac:dyDescent="0.25">
      <c r="A341" s="90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</row>
    <row r="342" spans="1:28" x14ac:dyDescent="0.25">
      <c r="A342" s="90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</row>
    <row r="343" spans="1:28" x14ac:dyDescent="0.25">
      <c r="A343" s="90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</row>
    <row r="344" spans="1:28" x14ac:dyDescent="0.25">
      <c r="A344" s="90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</row>
    <row r="345" spans="1:28" x14ac:dyDescent="0.25">
      <c r="A345" s="90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</row>
    <row r="346" spans="1:28" x14ac:dyDescent="0.25">
      <c r="A346" s="90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</row>
    <row r="347" spans="1:28" x14ac:dyDescent="0.25">
      <c r="A347" s="90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</row>
    <row r="348" spans="1:28" x14ac:dyDescent="0.25">
      <c r="A348" s="90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</row>
    <row r="349" spans="1:28" x14ac:dyDescent="0.25">
      <c r="A349" s="90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</row>
    <row r="350" spans="1:28" x14ac:dyDescent="0.25">
      <c r="A350" s="90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</row>
    <row r="351" spans="1:28" x14ac:dyDescent="0.25">
      <c r="A351" s="90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</row>
    <row r="352" spans="1:28" x14ac:dyDescent="0.25">
      <c r="A352" s="90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</row>
    <row r="353" spans="1:28" x14ac:dyDescent="0.25">
      <c r="A353" s="90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</row>
    <row r="354" spans="1:28" x14ac:dyDescent="0.25">
      <c r="A354" s="90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</row>
    <row r="355" spans="1:28" x14ac:dyDescent="0.25">
      <c r="A355" s="90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</row>
    <row r="356" spans="1:28" x14ac:dyDescent="0.25">
      <c r="A356" s="90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</row>
    <row r="357" spans="1:28" x14ac:dyDescent="0.25">
      <c r="A357" s="90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</row>
    <row r="358" spans="1:28" x14ac:dyDescent="0.25">
      <c r="A358" s="90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</row>
    <row r="359" spans="1:28" x14ac:dyDescent="0.25">
      <c r="A359" s="90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</row>
    <row r="360" spans="1:28" x14ac:dyDescent="0.25">
      <c r="A360" s="90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</row>
    <row r="361" spans="1:28" x14ac:dyDescent="0.25">
      <c r="A361" s="90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</row>
    <row r="362" spans="1:28" x14ac:dyDescent="0.25">
      <c r="A362" s="90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</row>
    <row r="363" spans="1:28" x14ac:dyDescent="0.25">
      <c r="A363" s="90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</row>
    <row r="364" spans="1:28" x14ac:dyDescent="0.25">
      <c r="A364" s="90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</row>
    <row r="365" spans="1:28" x14ac:dyDescent="0.25">
      <c r="A365" s="90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</row>
    <row r="366" spans="1:28" x14ac:dyDescent="0.25">
      <c r="A366" s="90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</row>
    <row r="367" spans="1:28" x14ac:dyDescent="0.25">
      <c r="A367" s="90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</row>
    <row r="368" spans="1:28" x14ac:dyDescent="0.25">
      <c r="A368" s="90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</row>
    <row r="369" spans="1:28" x14ac:dyDescent="0.25">
      <c r="A369" s="90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</row>
    <row r="370" spans="1:28" x14ac:dyDescent="0.25">
      <c r="A370" s="90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</row>
    <row r="371" spans="1:28" x14ac:dyDescent="0.25">
      <c r="A371" s="90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</row>
    <row r="372" spans="1:28" x14ac:dyDescent="0.25">
      <c r="A372" s="90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</row>
    <row r="373" spans="1:28" x14ac:dyDescent="0.25">
      <c r="A373" s="90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</row>
    <row r="374" spans="1:28" x14ac:dyDescent="0.25">
      <c r="A374" s="90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</row>
    <row r="375" spans="1:28" x14ac:dyDescent="0.25">
      <c r="A375" s="90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</row>
    <row r="376" spans="1:28" x14ac:dyDescent="0.25">
      <c r="A376" s="90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</row>
    <row r="377" spans="1:28" x14ac:dyDescent="0.25">
      <c r="A377" s="90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</row>
    <row r="378" spans="1:28" x14ac:dyDescent="0.25">
      <c r="A378" s="90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</row>
    <row r="379" spans="1:28" x14ac:dyDescent="0.25">
      <c r="A379" s="90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</row>
    <row r="380" spans="1:28" x14ac:dyDescent="0.25">
      <c r="A380" s="90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</row>
    <row r="381" spans="1:28" x14ac:dyDescent="0.25">
      <c r="A381" s="90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</row>
    <row r="382" spans="1:28" x14ac:dyDescent="0.25">
      <c r="A382" s="90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</row>
    <row r="383" spans="1:28" x14ac:dyDescent="0.25">
      <c r="A383" s="90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</row>
    <row r="384" spans="1:28" x14ac:dyDescent="0.25">
      <c r="A384" s="90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</row>
    <row r="385" spans="1:28" x14ac:dyDescent="0.25">
      <c r="A385" s="90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</row>
    <row r="386" spans="1:28" x14ac:dyDescent="0.25">
      <c r="A386" s="90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</row>
    <row r="387" spans="1:28" x14ac:dyDescent="0.25">
      <c r="A387" s="90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</row>
    <row r="388" spans="1:28" x14ac:dyDescent="0.25">
      <c r="A388" s="90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</row>
    <row r="389" spans="1:28" x14ac:dyDescent="0.25">
      <c r="A389" s="90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</row>
    <row r="390" spans="1:28" x14ac:dyDescent="0.25">
      <c r="A390" s="90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</row>
    <row r="391" spans="1:28" x14ac:dyDescent="0.25">
      <c r="A391" s="90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</row>
    <row r="392" spans="1:28" x14ac:dyDescent="0.25">
      <c r="A392" s="90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</row>
    <row r="393" spans="1:28" x14ac:dyDescent="0.25">
      <c r="A393" s="90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</row>
    <row r="394" spans="1:28" x14ac:dyDescent="0.25">
      <c r="A394" s="90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</row>
    <row r="395" spans="1:28" x14ac:dyDescent="0.25">
      <c r="A395" s="90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</row>
    <row r="396" spans="1:28" x14ac:dyDescent="0.25">
      <c r="A396" s="90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</row>
    <row r="397" spans="1:28" x14ac:dyDescent="0.25">
      <c r="A397" s="90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</row>
    <row r="398" spans="1:28" x14ac:dyDescent="0.25">
      <c r="A398" s="90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</row>
    <row r="399" spans="1:28" x14ac:dyDescent="0.25">
      <c r="A399" s="90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</row>
    <row r="400" spans="1:28" x14ac:dyDescent="0.25">
      <c r="A400" s="90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</row>
    <row r="401" spans="1:28" x14ac:dyDescent="0.25">
      <c r="A401" s="90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</row>
    <row r="402" spans="1:28" x14ac:dyDescent="0.25">
      <c r="A402" s="90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</row>
    <row r="403" spans="1:28" x14ac:dyDescent="0.25">
      <c r="A403" s="90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</row>
    <row r="404" spans="1:28" x14ac:dyDescent="0.25">
      <c r="A404" s="90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</row>
    <row r="405" spans="1:28" x14ac:dyDescent="0.25">
      <c r="A405" s="90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</row>
    <row r="406" spans="1:28" x14ac:dyDescent="0.25">
      <c r="A406" s="90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</row>
    <row r="407" spans="1:28" x14ac:dyDescent="0.25">
      <c r="A407" s="90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</row>
    <row r="408" spans="1:28" x14ac:dyDescent="0.25">
      <c r="A408" s="90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</row>
    <row r="409" spans="1:28" x14ac:dyDescent="0.25">
      <c r="A409" s="90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</row>
    <row r="410" spans="1:28" x14ac:dyDescent="0.25">
      <c r="A410" s="90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</row>
    <row r="411" spans="1:28" x14ac:dyDescent="0.25">
      <c r="A411" s="90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</row>
    <row r="412" spans="1:28" x14ac:dyDescent="0.25">
      <c r="A412" s="90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</row>
    <row r="413" spans="1:28" x14ac:dyDescent="0.25">
      <c r="A413" s="90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</row>
    <row r="414" spans="1:28" x14ac:dyDescent="0.25">
      <c r="A414" s="90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</row>
    <row r="415" spans="1:28" x14ac:dyDescent="0.25">
      <c r="A415" s="90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</row>
    <row r="416" spans="1:28" x14ac:dyDescent="0.25">
      <c r="A416" s="90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</row>
    <row r="417" spans="1:28" x14ac:dyDescent="0.25">
      <c r="A417" s="90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</row>
    <row r="418" spans="1:28" x14ac:dyDescent="0.25">
      <c r="A418" s="90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</row>
    <row r="419" spans="1:28" x14ac:dyDescent="0.25">
      <c r="A419" s="90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</row>
    <row r="420" spans="1:28" x14ac:dyDescent="0.25">
      <c r="A420" s="90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</row>
    <row r="421" spans="1:28" x14ac:dyDescent="0.25">
      <c r="A421" s="90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</row>
    <row r="422" spans="1:28" x14ac:dyDescent="0.25">
      <c r="A422" s="90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</row>
    <row r="423" spans="1:28" x14ac:dyDescent="0.25">
      <c r="A423" s="90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</row>
    <row r="424" spans="1:28" x14ac:dyDescent="0.25">
      <c r="A424" s="90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</row>
    <row r="425" spans="1:28" x14ac:dyDescent="0.25">
      <c r="A425" s="90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</row>
    <row r="426" spans="1:28" x14ac:dyDescent="0.25">
      <c r="A426" s="90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</row>
    <row r="427" spans="1:28" x14ac:dyDescent="0.25">
      <c r="A427" s="90"/>
      <c r="B427" s="49"/>
      <c r="C427" s="49"/>
      <c r="D427" s="49"/>
      <c r="E427" s="49"/>
      <c r="F427" s="49"/>
      <c r="G427" s="49"/>
      <c r="H427" s="49"/>
      <c r="I427" s="49"/>
      <c r="J427" s="49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</row>
  </sheetData>
  <sortState xmlns:xlrd2="http://schemas.microsoft.com/office/spreadsheetml/2017/richdata2" columnSort="1" ref="D61:BI426">
    <sortCondition ref="D61:BI6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ACCB-FD43-47CE-815C-F01D2EB44CE7}">
  <dimension ref="A1:CS69"/>
  <sheetViews>
    <sheetView zoomScale="85" zoomScaleNormal="85" workbookViewId="0">
      <pane xSplit="1" ySplit="2" topLeftCell="BO12" activePane="bottomRight" state="frozen"/>
      <selection pane="topRight" activeCell="B1" sqref="B1"/>
      <selection pane="bottomLeft" activeCell="A3" sqref="A3"/>
      <selection pane="bottomRight" activeCell="AY76" sqref="AY76"/>
    </sheetView>
  </sheetViews>
  <sheetFormatPr defaultColWidth="8.85546875" defaultRowHeight="15" x14ac:dyDescent="0.25"/>
  <cols>
    <col min="1" max="1" width="19" style="72" customWidth="1"/>
    <col min="2" max="2" width="9.42578125" style="72" bestFit="1" customWidth="1"/>
    <col min="3" max="5" width="9.28515625" style="72" bestFit="1" customWidth="1"/>
    <col min="6" max="6" width="9.7109375" style="72" customWidth="1"/>
    <col min="7" max="7" width="10.5703125" style="72" customWidth="1"/>
    <col min="8" max="8" width="9.28515625" style="72" bestFit="1" customWidth="1"/>
    <col min="9" max="9" width="10.42578125" style="68" customWidth="1"/>
    <col min="10" max="10" width="9.7109375" style="68" customWidth="1"/>
    <col min="11" max="11" width="11.42578125" style="68" customWidth="1"/>
    <col min="12" max="12" width="11.5703125" style="68" customWidth="1"/>
    <col min="13" max="14" width="9" style="70" customWidth="1"/>
    <col min="15" max="15" width="9" style="68" customWidth="1"/>
    <col min="16" max="16" width="8.85546875" style="72"/>
    <col min="17" max="17" width="19.7109375" style="72" customWidth="1"/>
    <col min="18" max="18" width="6" style="72" bestFit="1" customWidth="1"/>
    <col min="19" max="19" width="6.7109375" style="72" bestFit="1" customWidth="1"/>
    <col min="20" max="20" width="9.7109375" style="72" bestFit="1" customWidth="1"/>
    <col min="21" max="21" width="5.7109375" style="73" bestFit="1" customWidth="1"/>
    <col min="22" max="22" width="14.5703125" style="73" bestFit="1" customWidth="1"/>
    <col min="23" max="23" width="5.7109375" style="73" bestFit="1" customWidth="1"/>
    <col min="24" max="24" width="5.7109375" style="73" customWidth="1"/>
    <col min="25" max="25" width="6.7109375" style="73" bestFit="1" customWidth="1"/>
    <col min="26" max="26" width="12.85546875" style="73" bestFit="1" customWidth="1"/>
    <col min="27" max="27" width="7.7109375" style="73" bestFit="1" customWidth="1"/>
    <col min="28" max="28" width="9.28515625" style="73" bestFit="1" customWidth="1"/>
    <col min="29" max="30" width="6.7109375" style="73" bestFit="1" customWidth="1"/>
    <col min="31" max="31" width="5.7109375" style="73" bestFit="1" customWidth="1"/>
    <col min="32" max="32" width="6.7109375" style="73" bestFit="1" customWidth="1"/>
    <col min="33" max="33" width="6.7109375" style="73" customWidth="1"/>
    <col min="34" max="34" width="6.7109375" style="73" bestFit="1" customWidth="1"/>
    <col min="35" max="35" width="15.42578125" style="73" bestFit="1" customWidth="1"/>
    <col min="36" max="36" width="6.5703125" style="73" bestFit="1" customWidth="1"/>
    <col min="37" max="37" width="6.7109375" style="73" bestFit="1" customWidth="1"/>
    <col min="38" max="38" width="5.140625" style="73" bestFit="1" customWidth="1"/>
    <col min="39" max="39" width="5.140625" style="73" customWidth="1"/>
    <col min="40" max="40" width="5.7109375" style="73" bestFit="1" customWidth="1"/>
    <col min="41" max="41" width="6.7109375" style="73" bestFit="1" customWidth="1"/>
    <col min="42" max="42" width="6.140625" style="73" bestFit="1" customWidth="1"/>
    <col min="43" max="43" width="6.85546875" style="73" bestFit="1" customWidth="1"/>
    <col min="44" max="44" width="9.28515625" style="73" bestFit="1" customWidth="1"/>
    <col min="45" max="45" width="7.7109375" style="73" bestFit="1" customWidth="1"/>
    <col min="46" max="46" width="9.28515625" style="73" bestFit="1" customWidth="1"/>
    <col min="47" max="47" width="6" style="73" bestFit="1" customWidth="1"/>
    <col min="48" max="48" width="6.7109375" style="73" bestFit="1" customWidth="1"/>
    <col min="49" max="49" width="5.7109375" style="73" bestFit="1" customWidth="1"/>
    <col min="50" max="50" width="7.7109375" style="73" bestFit="1" customWidth="1"/>
    <col min="51" max="52" width="5.7109375" style="73" bestFit="1" customWidth="1"/>
    <col min="53" max="53" width="6.7109375" style="73" bestFit="1" customWidth="1"/>
    <col min="54" max="54" width="5.7109375" style="73" bestFit="1" customWidth="1"/>
    <col min="55" max="55" width="5.85546875" style="73" bestFit="1" customWidth="1"/>
    <col min="56" max="56" width="5.7109375" style="73" bestFit="1" customWidth="1"/>
    <col min="57" max="59" width="7.7109375" style="73" bestFit="1" customWidth="1"/>
    <col min="60" max="60" width="5.140625" style="73" bestFit="1" customWidth="1"/>
    <col min="61" max="61" width="5.28515625" style="73" bestFit="1" customWidth="1"/>
    <col min="62" max="62" width="8.7109375" style="73" bestFit="1" customWidth="1"/>
    <col min="63" max="63" width="5.7109375" style="73" bestFit="1" customWidth="1"/>
    <col min="64" max="64" width="7.85546875" style="73" bestFit="1" customWidth="1"/>
    <col min="65" max="65" width="5.85546875" style="73" bestFit="1" customWidth="1"/>
    <col min="66" max="66" width="6" style="73" bestFit="1" customWidth="1"/>
    <col min="67" max="70" width="6.7109375" style="73" bestFit="1" customWidth="1"/>
    <col min="71" max="71" width="5.7109375" style="73" bestFit="1" customWidth="1"/>
    <col min="72" max="72" width="7.7109375" style="73" bestFit="1" customWidth="1"/>
    <col min="73" max="73" width="8" style="73" bestFit="1" customWidth="1"/>
    <col min="74" max="74" width="5.7109375" style="73" bestFit="1" customWidth="1"/>
    <col min="75" max="76" width="6.7109375" style="73" bestFit="1" customWidth="1"/>
    <col min="77" max="78" width="6.7109375" style="73" customWidth="1"/>
    <col min="79" max="79" width="9.140625" style="73" bestFit="1" customWidth="1"/>
    <col min="80" max="80" width="7.140625" style="73" bestFit="1" customWidth="1"/>
    <col min="81" max="81" width="6.7109375" style="73" customWidth="1"/>
    <col min="82" max="91" width="8.85546875" style="72"/>
    <col min="92" max="92" width="8.85546875" style="68"/>
    <col min="93" max="93" width="8.85546875" style="72"/>
    <col min="94" max="94" width="8.85546875" style="68"/>
    <col min="95" max="96" width="8.85546875" style="72"/>
    <col min="97" max="97" width="8.85546875" style="68"/>
    <col min="98" max="16384" width="8.85546875" style="72"/>
  </cols>
  <sheetData>
    <row r="1" spans="1:97" x14ac:dyDescent="0.25">
      <c r="A1" s="90"/>
      <c r="B1" s="90" t="s">
        <v>296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70" t="s">
        <v>297</v>
      </c>
      <c r="R1" s="90"/>
      <c r="S1" s="90"/>
      <c r="T1" s="90"/>
      <c r="CD1" s="90"/>
      <c r="CE1" s="90"/>
      <c r="CF1" s="90" t="s">
        <v>298</v>
      </c>
      <c r="CG1" s="90"/>
      <c r="CH1" s="90"/>
      <c r="CI1" s="90"/>
      <c r="CJ1" s="90"/>
      <c r="CK1" s="90"/>
      <c r="CL1" s="90"/>
      <c r="CM1" s="90"/>
      <c r="CO1" s="90"/>
      <c r="CQ1" s="90"/>
      <c r="CR1" s="90"/>
    </row>
    <row r="2" spans="1:97" x14ac:dyDescent="0.25">
      <c r="A2" s="90" t="s">
        <v>299</v>
      </c>
      <c r="B2" s="90" t="s">
        <v>53</v>
      </c>
      <c r="C2" s="90" t="s">
        <v>81</v>
      </c>
      <c r="D2" s="90" t="s">
        <v>160</v>
      </c>
      <c r="E2" s="90" t="s">
        <v>161</v>
      </c>
      <c r="F2" s="90" t="s">
        <v>162</v>
      </c>
      <c r="G2" s="90" t="s">
        <v>139</v>
      </c>
      <c r="H2" s="90" t="s">
        <v>163</v>
      </c>
      <c r="I2" s="68" t="s">
        <v>300</v>
      </c>
      <c r="J2" s="68" t="s">
        <v>301</v>
      </c>
      <c r="K2" s="68" t="s">
        <v>302</v>
      </c>
      <c r="L2" s="68" t="s">
        <v>303</v>
      </c>
      <c r="M2" s="70" t="s">
        <v>304</v>
      </c>
      <c r="N2" s="70" t="s">
        <v>305</v>
      </c>
      <c r="O2" s="68" t="s">
        <v>306</v>
      </c>
      <c r="P2" s="90"/>
      <c r="Q2" s="90" t="s">
        <v>307</v>
      </c>
      <c r="R2" s="90" t="s">
        <v>308</v>
      </c>
      <c r="S2" s="90" t="s">
        <v>35</v>
      </c>
      <c r="T2" s="90" t="s">
        <v>37</v>
      </c>
      <c r="U2" s="90" t="s">
        <v>39</v>
      </c>
      <c r="V2" s="90" t="s">
        <v>41</v>
      </c>
      <c r="W2" s="90" t="s">
        <v>43</v>
      </c>
      <c r="X2" s="90" t="s">
        <v>309</v>
      </c>
      <c r="Y2" s="90" t="s">
        <v>45</v>
      </c>
      <c r="Z2" s="90" t="s">
        <v>47</v>
      </c>
      <c r="AA2" s="90" t="s">
        <v>49</v>
      </c>
      <c r="AB2" s="90" t="s">
        <v>53</v>
      </c>
      <c r="AC2" s="90" t="s">
        <v>55</v>
      </c>
      <c r="AD2" s="90" t="s">
        <v>57</v>
      </c>
      <c r="AE2" s="90" t="s">
        <v>59</v>
      </c>
      <c r="AF2" s="90" t="s">
        <v>61</v>
      </c>
      <c r="AG2" s="90" t="s">
        <v>310</v>
      </c>
      <c r="AH2" s="90" t="s">
        <v>63</v>
      </c>
      <c r="AI2" s="90" t="s">
        <v>65</v>
      </c>
      <c r="AJ2" s="90" t="s">
        <v>69</v>
      </c>
      <c r="AK2" s="90" t="s">
        <v>71</v>
      </c>
      <c r="AL2" s="90" t="s">
        <v>73</v>
      </c>
      <c r="AM2" s="90" t="s">
        <v>311</v>
      </c>
      <c r="AN2" s="90" t="s">
        <v>75</v>
      </c>
      <c r="AO2" s="90" t="s">
        <v>77</v>
      </c>
      <c r="AP2" s="90" t="s">
        <v>79</v>
      </c>
      <c r="AQ2" s="90" t="s">
        <v>312</v>
      </c>
      <c r="AR2" s="90" t="s">
        <v>85</v>
      </c>
      <c r="AS2" s="90" t="s">
        <v>87</v>
      </c>
      <c r="AT2" s="90" t="s">
        <v>160</v>
      </c>
      <c r="AU2" s="90" t="s">
        <v>91</v>
      </c>
      <c r="AV2" s="90" t="s">
        <v>93</v>
      </c>
      <c r="AW2" s="90" t="s">
        <v>95</v>
      </c>
      <c r="AX2" s="90" t="s">
        <v>97</v>
      </c>
      <c r="AY2" s="90" t="s">
        <v>99</v>
      </c>
      <c r="AZ2" s="90" t="s">
        <v>101</v>
      </c>
      <c r="BA2" s="90" t="s">
        <v>103</v>
      </c>
      <c r="BB2" s="90" t="s">
        <v>105</v>
      </c>
      <c r="BC2" s="90" t="s">
        <v>107</v>
      </c>
      <c r="BD2" s="90" t="s">
        <v>109</v>
      </c>
      <c r="BE2" s="90" t="s">
        <v>161</v>
      </c>
      <c r="BF2" s="90" t="s">
        <v>162</v>
      </c>
      <c r="BG2" s="90" t="s">
        <v>111</v>
      </c>
      <c r="BH2" s="90" t="s">
        <v>113</v>
      </c>
      <c r="BI2" s="90" t="s">
        <v>115</v>
      </c>
      <c r="BJ2" s="90" t="s">
        <v>117</v>
      </c>
      <c r="BK2" s="90" t="s">
        <v>119</v>
      </c>
      <c r="BL2" s="90" t="s">
        <v>121</v>
      </c>
      <c r="BM2" s="90" t="s">
        <v>123</v>
      </c>
      <c r="BN2" s="90" t="s">
        <v>125</v>
      </c>
      <c r="BO2" s="90" t="s">
        <v>127</v>
      </c>
      <c r="BP2" s="90" t="s">
        <v>129</v>
      </c>
      <c r="BQ2" s="90" t="s">
        <v>131</v>
      </c>
      <c r="BR2" s="90" t="s">
        <v>133</v>
      </c>
      <c r="BS2" s="90" t="s">
        <v>135</v>
      </c>
      <c r="BT2" s="90" t="s">
        <v>139</v>
      </c>
      <c r="BU2" s="90" t="s">
        <v>141</v>
      </c>
      <c r="BV2" s="90" t="s">
        <v>143</v>
      </c>
      <c r="BW2" s="90" t="s">
        <v>145</v>
      </c>
      <c r="BX2" s="90" t="s">
        <v>147</v>
      </c>
      <c r="BY2" s="90" t="s">
        <v>149</v>
      </c>
      <c r="BZ2" s="90" t="s">
        <v>151</v>
      </c>
      <c r="CA2" s="90" t="s">
        <v>153</v>
      </c>
      <c r="CB2" s="90" t="s">
        <v>155</v>
      </c>
      <c r="CD2" s="90"/>
      <c r="CE2" s="28" t="s">
        <v>69</v>
      </c>
      <c r="CF2" s="90" t="s">
        <v>53</v>
      </c>
      <c r="CG2" s="90"/>
      <c r="CH2" s="90" t="s">
        <v>160</v>
      </c>
      <c r="CI2" s="90" t="s">
        <v>161</v>
      </c>
      <c r="CJ2" s="90" t="s">
        <v>162</v>
      </c>
      <c r="CK2" s="90" t="s">
        <v>139</v>
      </c>
      <c r="CL2" s="90" t="s">
        <v>163</v>
      </c>
      <c r="CM2" s="90"/>
      <c r="CN2" s="68" t="s">
        <v>302</v>
      </c>
      <c r="CO2" s="90"/>
      <c r="CP2" s="68" t="s">
        <v>303</v>
      </c>
      <c r="CQ2" s="90" t="s">
        <v>304</v>
      </c>
      <c r="CR2" s="90" t="s">
        <v>305</v>
      </c>
      <c r="CS2" s="68" t="s">
        <v>306</v>
      </c>
    </row>
    <row r="3" spans="1:97" x14ac:dyDescent="0.25">
      <c r="A3" s="90" t="s">
        <v>165</v>
      </c>
      <c r="B3" s="73">
        <v>11236.569125</v>
      </c>
      <c r="C3" s="73"/>
      <c r="D3" s="73">
        <v>4250.1317853999999</v>
      </c>
      <c r="E3" s="73">
        <v>373.66329672000001</v>
      </c>
      <c r="F3" s="73">
        <v>340.26241988999999</v>
      </c>
      <c r="G3" s="73">
        <v>433.76961012999999</v>
      </c>
      <c r="H3" s="73">
        <v>2121.9596615</v>
      </c>
      <c r="I3" s="69">
        <v>88.377408256999999</v>
      </c>
      <c r="J3" s="69">
        <v>37.425050251999998</v>
      </c>
      <c r="K3" s="69">
        <v>255.27835966000001</v>
      </c>
      <c r="L3" s="69">
        <v>37.148544020000003</v>
      </c>
      <c r="M3" s="71">
        <v>50.442719394000001</v>
      </c>
      <c r="N3" s="71">
        <v>35.382960738000001</v>
      </c>
      <c r="O3" s="69">
        <v>19.231415007999999</v>
      </c>
      <c r="P3" s="73"/>
      <c r="Q3" s="90" t="s">
        <v>165</v>
      </c>
      <c r="R3" s="90">
        <v>0</v>
      </c>
      <c r="S3" s="90">
        <v>7.8441007610836797</v>
      </c>
      <c r="T3" s="90">
        <v>50.220108042184499</v>
      </c>
      <c r="U3" s="90">
        <v>91.011703746141293</v>
      </c>
      <c r="V3" s="90">
        <v>91.011703746141293</v>
      </c>
      <c r="W3" s="90">
        <v>124.560784856618</v>
      </c>
      <c r="X3" s="90">
        <v>0</v>
      </c>
      <c r="Y3" s="90">
        <v>35.8275485009923</v>
      </c>
      <c r="Z3" s="90">
        <v>35.226822398904403</v>
      </c>
      <c r="AA3" s="90">
        <v>0.111056092358089</v>
      </c>
      <c r="AB3" s="90">
        <v>11186.9867527351</v>
      </c>
      <c r="AC3" s="90">
        <v>328.91264273914101</v>
      </c>
      <c r="AD3" s="90">
        <v>11.106771089493799</v>
      </c>
      <c r="AE3" s="90">
        <v>83.878344652688298</v>
      </c>
      <c r="AF3" s="90">
        <v>0</v>
      </c>
      <c r="AG3" s="90">
        <v>0</v>
      </c>
      <c r="AH3" s="90">
        <v>261.80307314009701</v>
      </c>
      <c r="AI3" s="90">
        <v>261.80307314009701</v>
      </c>
      <c r="AJ3" s="90">
        <v>33.851024477602799</v>
      </c>
      <c r="AK3" s="90">
        <v>91.170239807368105</v>
      </c>
      <c r="AL3" s="90">
        <v>4.5330052225356198E-3</v>
      </c>
      <c r="AM3" s="90">
        <v>219.57748259254399</v>
      </c>
      <c r="AN3" s="90">
        <v>1.6667668979676E-2</v>
      </c>
      <c r="AO3" s="90">
        <v>38.372705668409402</v>
      </c>
      <c r="AP3" s="90">
        <v>11.5042034205732</v>
      </c>
      <c r="AQ3" s="90">
        <v>2131.5462321356699</v>
      </c>
      <c r="AR3" s="90">
        <v>3808.2389696125902</v>
      </c>
      <c r="AS3" s="90">
        <v>389.28685716608999</v>
      </c>
      <c r="AT3" s="90">
        <v>4231.3768512562801</v>
      </c>
      <c r="AU3" s="90">
        <v>1.81617362550376E-5</v>
      </c>
      <c r="AV3" s="90">
        <v>133.76324707833601</v>
      </c>
      <c r="AW3" s="90">
        <v>0</v>
      </c>
      <c r="AX3" s="90">
        <v>558.67101727787701</v>
      </c>
      <c r="AY3" s="90">
        <v>0.14482056120085701</v>
      </c>
      <c r="AZ3" s="90">
        <v>7.2235633128854603E-5</v>
      </c>
      <c r="BA3" s="90">
        <v>116.736341496276</v>
      </c>
      <c r="BB3" s="90">
        <v>0.16223079104262</v>
      </c>
      <c r="BC3" s="90">
        <v>0</v>
      </c>
      <c r="BD3" s="90">
        <v>3.3020334725552098</v>
      </c>
      <c r="BE3" s="90">
        <v>372.03990096491901</v>
      </c>
      <c r="BF3" s="90">
        <v>338.78640828040602</v>
      </c>
      <c r="BG3" s="90">
        <v>33.253492684512999</v>
      </c>
      <c r="BH3" s="90">
        <v>0</v>
      </c>
      <c r="BI3" s="90">
        <v>0</v>
      </c>
      <c r="BJ3" s="90">
        <v>107.838297223609</v>
      </c>
      <c r="BK3" s="90">
        <v>0</v>
      </c>
      <c r="BL3" s="90">
        <v>16.0151539870037</v>
      </c>
      <c r="BM3" s="90">
        <v>7.2677340976757696</v>
      </c>
      <c r="BN3" s="90">
        <v>6.6407956348484595E-4</v>
      </c>
      <c r="BO3" s="90">
        <v>64.094427645959698</v>
      </c>
      <c r="BP3" s="90">
        <v>1.65833508922966</v>
      </c>
      <c r="BQ3" s="90">
        <v>4.49179941180685E-4</v>
      </c>
      <c r="BR3" s="90">
        <v>23.224182100453501</v>
      </c>
      <c r="BS3" s="90">
        <v>1.40949093133153E-6</v>
      </c>
      <c r="BT3" s="90">
        <v>431.85566587948398</v>
      </c>
      <c r="BU3" s="90">
        <v>234.28477282242901</v>
      </c>
      <c r="BV3" s="90">
        <v>0</v>
      </c>
      <c r="BW3" s="90">
        <v>0</v>
      </c>
      <c r="BX3" s="90">
        <v>33.125832109644797</v>
      </c>
      <c r="BY3" s="90">
        <v>0</v>
      </c>
      <c r="BZ3" s="90">
        <v>8.1193169231821205</v>
      </c>
      <c r="CA3" s="90">
        <v>2112.5962098171799</v>
      </c>
      <c r="CB3" s="90">
        <v>35.596121084431303</v>
      </c>
      <c r="CD3" s="90"/>
      <c r="CE3" s="28">
        <f t="shared" ref="CE3:CE34" si="0">AJ3/AT3</f>
        <v>8.0000022847297458E-3</v>
      </c>
      <c r="CF3" s="66">
        <f t="shared" ref="CF3:CF34" si="1">+(AB3-B3)/B3</f>
        <v>-4.4125899741572754E-3</v>
      </c>
      <c r="CG3" s="66"/>
      <c r="CH3" s="66">
        <f t="shared" ref="CH3:CH34" si="2">+(AT3-D3)/D3</f>
        <v>-4.4127888476650258E-3</v>
      </c>
      <c r="CI3" s="66">
        <f t="shared" ref="CI3:CI34" si="3">+(BE3-E3)/E3</f>
        <v>-4.3445416484067028E-3</v>
      </c>
      <c r="CJ3" s="66">
        <f t="shared" ref="CJ3:CJ34" si="4">+(BF3-F3)/F3</f>
        <v>-4.3378625534701504E-3</v>
      </c>
      <c r="CK3" s="66">
        <f t="shared" ref="CK3:CK34" si="5">+(BT3-G3)/G3</f>
        <v>-4.4123521007901059E-3</v>
      </c>
      <c r="CL3" s="66">
        <f t="shared" ref="CL3:CL34" si="6">+(CA3-H3)/H3</f>
        <v>-4.4126435825840235E-3</v>
      </c>
      <c r="CM3" s="66"/>
      <c r="CN3" s="60">
        <f t="shared" ref="CN3:CN34" si="7">+(AI3-K3)/K3</f>
        <v>2.5559211085448598E-2</v>
      </c>
      <c r="CO3" s="66"/>
      <c r="CP3" s="60">
        <f t="shared" ref="CP3:CP34" si="8">+(AO3-L3)/L3</f>
        <v>3.2953152827479223E-2</v>
      </c>
      <c r="CQ3" s="66">
        <f t="shared" ref="CQ3:CQ34" si="9">+(T3-M3)/M3</f>
        <v>-4.413151283076555E-3</v>
      </c>
      <c r="CR3" s="66">
        <f t="shared" ref="CR3:CR34" si="10">+(Z3-N3)/N3</f>
        <v>-4.4128115861121623E-3</v>
      </c>
      <c r="CS3" s="60">
        <f t="shared" ref="CS3:CS34" si="11">+(AP3-O3)/O3</f>
        <v>-0.40180150988434221</v>
      </c>
    </row>
    <row r="4" spans="1:97" x14ac:dyDescent="0.25">
      <c r="A4" s="90" t="s">
        <v>167</v>
      </c>
      <c r="B4" s="73">
        <v>19526.401039</v>
      </c>
      <c r="C4" s="73"/>
      <c r="D4" s="73">
        <v>5545.2358860000004</v>
      </c>
      <c r="E4" s="73">
        <v>452.42340197999999</v>
      </c>
      <c r="F4" s="73">
        <v>400.57948396</v>
      </c>
      <c r="G4" s="73">
        <v>678.69564973000001</v>
      </c>
      <c r="H4" s="73">
        <v>2371.7632173000002</v>
      </c>
      <c r="I4" s="69">
        <v>92.532134870999997</v>
      </c>
      <c r="J4" s="69">
        <v>41.034463353</v>
      </c>
      <c r="K4" s="69">
        <v>267.64260296999998</v>
      </c>
      <c r="L4" s="69">
        <v>38.688245326000001</v>
      </c>
      <c r="M4" s="71">
        <v>52.555644430000001</v>
      </c>
      <c r="N4" s="71">
        <v>37.230693352000003</v>
      </c>
      <c r="O4" s="69">
        <v>25.361147653</v>
      </c>
      <c r="P4" s="73"/>
      <c r="Q4" s="90" t="s">
        <v>167</v>
      </c>
      <c r="R4" s="90">
        <v>0</v>
      </c>
      <c r="S4" s="90">
        <v>8.6478608333026799</v>
      </c>
      <c r="T4" s="90">
        <v>52.323625086809201</v>
      </c>
      <c r="U4" s="90">
        <v>101.65038961772299</v>
      </c>
      <c r="V4" s="90">
        <v>101.65038961772299</v>
      </c>
      <c r="W4" s="90">
        <v>138.329949687213</v>
      </c>
      <c r="X4" s="90">
        <v>0</v>
      </c>
      <c r="Y4" s="90">
        <v>40.018064829760199</v>
      </c>
      <c r="Z4" s="90">
        <v>37.066197316451202</v>
      </c>
      <c r="AA4" s="90">
        <v>0.72891006929804303</v>
      </c>
      <c r="AB4" s="90">
        <v>19440.2046131274</v>
      </c>
      <c r="AC4" s="90">
        <v>363.96306648728802</v>
      </c>
      <c r="AD4" s="90">
        <v>12.415706484039299</v>
      </c>
      <c r="AE4" s="90">
        <v>93.276551229920699</v>
      </c>
      <c r="AF4" s="90">
        <v>0</v>
      </c>
      <c r="AG4" s="90">
        <v>0</v>
      </c>
      <c r="AH4" s="90">
        <v>289.329796905335</v>
      </c>
      <c r="AI4" s="90">
        <v>289.329796905335</v>
      </c>
      <c r="AJ4" s="90">
        <v>44.165791303581898</v>
      </c>
      <c r="AK4" s="90">
        <v>101.781044374948</v>
      </c>
      <c r="AL4" s="90">
        <v>2.9751926255337201E-2</v>
      </c>
      <c r="AM4" s="90">
        <v>242.871487976174</v>
      </c>
      <c r="AN4" s="90">
        <v>0.131460875846272</v>
      </c>
      <c r="AO4" s="90">
        <v>42.304798216503301</v>
      </c>
      <c r="AP4" s="90">
        <v>12.702439099250601</v>
      </c>
      <c r="AQ4" s="90">
        <v>2382.34347058207</v>
      </c>
      <c r="AR4" s="90">
        <v>4968.6520533174498</v>
      </c>
      <c r="AS4" s="90">
        <v>507.904429505998</v>
      </c>
      <c r="AT4" s="90">
        <v>5520.7222741270398</v>
      </c>
      <c r="AU4" s="90">
        <v>1.4324401137374101E-4</v>
      </c>
      <c r="AV4" s="90">
        <v>148.42277353827399</v>
      </c>
      <c r="AW4" s="90">
        <v>0</v>
      </c>
      <c r="AX4" s="90">
        <v>634.65730699132803</v>
      </c>
      <c r="AY4" s="90">
        <v>0.17059287052806199</v>
      </c>
      <c r="AZ4" s="90">
        <v>5.5878251197495502E-4</v>
      </c>
      <c r="BA4" s="90">
        <v>137.964333829373</v>
      </c>
      <c r="BB4" s="90">
        <v>0.189716171927445</v>
      </c>
      <c r="BC4" s="90">
        <v>0</v>
      </c>
      <c r="BD4" s="90">
        <v>3.8450682746077098</v>
      </c>
      <c r="BE4" s="90">
        <v>450.45560928889898</v>
      </c>
      <c r="BF4" s="90">
        <v>398.84054629844002</v>
      </c>
      <c r="BG4" s="90">
        <v>51.6150629904594</v>
      </c>
      <c r="BH4" s="90">
        <v>0</v>
      </c>
      <c r="BI4" s="90">
        <v>0</v>
      </c>
      <c r="BJ4" s="90">
        <v>126.151490146993</v>
      </c>
      <c r="BK4" s="90">
        <v>0</v>
      </c>
      <c r="BL4" s="90">
        <v>18.991618506699201</v>
      </c>
      <c r="BM4" s="90">
        <v>8.4627581290475504</v>
      </c>
      <c r="BN4" s="90">
        <v>4.8381048722476701E-3</v>
      </c>
      <c r="BO4" s="90">
        <v>76.005835132856006</v>
      </c>
      <c r="BP4" s="90">
        <v>1.82826829717941</v>
      </c>
      <c r="BQ4" s="90">
        <v>2.9622875314627099E-3</v>
      </c>
      <c r="BR4" s="90">
        <v>27.0507631585619</v>
      </c>
      <c r="BS4" s="90">
        <v>1.09029299392626E-5</v>
      </c>
      <c r="BT4" s="90">
        <v>675.69362313883096</v>
      </c>
      <c r="BU4" s="90">
        <v>260.994539629337</v>
      </c>
      <c r="BV4" s="90">
        <v>0</v>
      </c>
      <c r="BW4" s="90">
        <v>0</v>
      </c>
      <c r="BX4" s="90">
        <v>37.9816211407095</v>
      </c>
      <c r="BY4" s="90">
        <v>0</v>
      </c>
      <c r="BZ4" s="90">
        <v>10.1330398859974</v>
      </c>
      <c r="CA4" s="90">
        <v>2361.2815987918598</v>
      </c>
      <c r="CB4" s="90">
        <v>41.1205084140976</v>
      </c>
      <c r="CD4" s="90"/>
      <c r="CE4" s="28">
        <f t="shared" si="0"/>
        <v>8.0000023747917263E-3</v>
      </c>
      <c r="CF4" s="66">
        <f t="shared" si="1"/>
        <v>-4.4143529419702308E-3</v>
      </c>
      <c r="CG4" s="66"/>
      <c r="CH4" s="66">
        <f t="shared" si="2"/>
        <v>-4.4206616953572477E-3</v>
      </c>
      <c r="CI4" s="66">
        <f t="shared" si="3"/>
        <v>-4.3494493929560245E-3</v>
      </c>
      <c r="CJ4" s="66">
        <f t="shared" si="4"/>
        <v>-4.3410552242201935E-3</v>
      </c>
      <c r="CK4" s="66">
        <f t="shared" si="5"/>
        <v>-4.4232294583932104E-3</v>
      </c>
      <c r="CL4" s="66">
        <f t="shared" si="6"/>
        <v>-4.4193359740491321E-3</v>
      </c>
      <c r="CM4" s="66"/>
      <c r="CN4" s="60">
        <f t="shared" si="7"/>
        <v>8.1030425256198579E-2</v>
      </c>
      <c r="CO4" s="66"/>
      <c r="CP4" s="60">
        <f t="shared" si="8"/>
        <v>9.3479372352739815E-2</v>
      </c>
      <c r="CQ4" s="66">
        <f t="shared" si="9"/>
        <v>-4.4147369080371783E-3</v>
      </c>
      <c r="CR4" s="66">
        <f t="shared" si="10"/>
        <v>-4.4182909513277814E-3</v>
      </c>
      <c r="CS4" s="60">
        <f t="shared" si="11"/>
        <v>-0.49913784371867675</v>
      </c>
    </row>
    <row r="5" spans="1:97" x14ac:dyDescent="0.25">
      <c r="A5" s="90" t="s">
        <v>168</v>
      </c>
      <c r="B5" s="73">
        <v>6973.5504715999996</v>
      </c>
      <c r="C5" s="73"/>
      <c r="D5" s="73">
        <v>1010.503111</v>
      </c>
      <c r="E5" s="73">
        <v>169.32762704000001</v>
      </c>
      <c r="F5" s="73">
        <v>141.78588816000001</v>
      </c>
      <c r="G5" s="73">
        <v>121.15046827</v>
      </c>
      <c r="H5" s="73">
        <v>551.14628727000002</v>
      </c>
      <c r="I5" s="69">
        <v>21.213771739999999</v>
      </c>
      <c r="J5" s="69">
        <v>10.864694544000001</v>
      </c>
      <c r="K5" s="69">
        <v>61.718171140999999</v>
      </c>
      <c r="L5" s="69">
        <v>8.7840936675000005</v>
      </c>
      <c r="M5" s="71">
        <v>11.956517988</v>
      </c>
      <c r="N5" s="71">
        <v>8.8467001172999993</v>
      </c>
      <c r="O5" s="69">
        <v>10.402283354</v>
      </c>
      <c r="P5" s="73"/>
      <c r="Q5" s="90" t="s">
        <v>168</v>
      </c>
      <c r="R5" s="90">
        <v>0</v>
      </c>
      <c r="S5" s="90">
        <v>2.0306471135120798</v>
      </c>
      <c r="T5" s="90">
        <v>11.9037535701961</v>
      </c>
      <c r="U5" s="90">
        <v>23.6250289898476</v>
      </c>
      <c r="V5" s="90">
        <v>23.6250289898476</v>
      </c>
      <c r="W5" s="90">
        <v>32.294998975371001</v>
      </c>
      <c r="X5" s="90">
        <v>0</v>
      </c>
      <c r="Y5" s="90">
        <v>9.3046186238868192</v>
      </c>
      <c r="Z5" s="90">
        <v>8.8076699755367898</v>
      </c>
      <c r="AA5" s="90">
        <v>6.4439168464346497E-2</v>
      </c>
      <c r="AB5" s="90">
        <v>6942.7790098178402</v>
      </c>
      <c r="AC5" s="90">
        <v>85.223915892296105</v>
      </c>
      <c r="AD5" s="90">
        <v>2.8853214388884099</v>
      </c>
      <c r="AE5" s="90">
        <v>21.759878955000399</v>
      </c>
      <c r="AF5" s="90">
        <v>0</v>
      </c>
      <c r="AG5" s="90">
        <v>0</v>
      </c>
      <c r="AH5" s="90">
        <v>67.808746099894805</v>
      </c>
      <c r="AI5" s="90">
        <v>67.808746099894805</v>
      </c>
      <c r="AJ5" s="90">
        <v>8.0483336671146404</v>
      </c>
      <c r="AK5" s="90">
        <v>23.675891724394599</v>
      </c>
      <c r="AL5" s="90">
        <v>2.6302086641067099E-3</v>
      </c>
      <c r="AM5" s="90">
        <v>56.882687181332997</v>
      </c>
      <c r="AN5" s="90">
        <v>9.8542716854758492E-3</v>
      </c>
      <c r="AO5" s="90">
        <v>9.9337635560506197</v>
      </c>
      <c r="AP5" s="90">
        <v>2.9791072522912199</v>
      </c>
      <c r="AQ5" s="90">
        <v>553.62995929275701</v>
      </c>
      <c r="AR5" s="90">
        <v>905.43937995214003</v>
      </c>
      <c r="AS5" s="90">
        <v>92.555991195469801</v>
      </c>
      <c r="AT5" s="90">
        <v>1006.0437048147199</v>
      </c>
      <c r="AU5" s="90">
        <v>1.07375965037432E-5</v>
      </c>
      <c r="AV5" s="90">
        <v>34.6812482372465</v>
      </c>
      <c r="AW5" s="90">
        <v>0</v>
      </c>
      <c r="AX5" s="90">
        <v>145.70825457194599</v>
      </c>
      <c r="AY5" s="90">
        <v>6.0347305631320999E-2</v>
      </c>
      <c r="AZ5" s="90">
        <v>4.2545094083345803E-5</v>
      </c>
      <c r="BA5" s="90">
        <v>48.655052752867299</v>
      </c>
      <c r="BB5" s="90">
        <v>6.7563062788207395E-2</v>
      </c>
      <c r="BC5" s="90">
        <v>0</v>
      </c>
      <c r="BD5" s="90">
        <v>1.3747212486207301</v>
      </c>
      <c r="BE5" s="90">
        <v>168.59105555409499</v>
      </c>
      <c r="BF5" s="90">
        <v>141.170847030685</v>
      </c>
      <c r="BG5" s="90">
        <v>27.420208523410299</v>
      </c>
      <c r="BH5" s="90">
        <v>0</v>
      </c>
      <c r="BI5" s="90">
        <v>0</v>
      </c>
      <c r="BJ5" s="90">
        <v>44.914246751368204</v>
      </c>
      <c r="BK5" s="90">
        <v>0</v>
      </c>
      <c r="BL5" s="90">
        <v>6.6778769682435204</v>
      </c>
      <c r="BM5" s="90">
        <v>3.0257375491393699</v>
      </c>
      <c r="BN5" s="90">
        <v>3.9126362653703399E-4</v>
      </c>
      <c r="BO5" s="90">
        <v>26.725592107982301</v>
      </c>
      <c r="BP5" s="90">
        <v>0.42930305643181099</v>
      </c>
      <c r="BQ5" s="90">
        <v>2.6479456242387098E-4</v>
      </c>
      <c r="BR5" s="90">
        <v>9.6690098506148097</v>
      </c>
      <c r="BS5" s="90">
        <v>8.3014604771904199E-7</v>
      </c>
      <c r="BT5" s="90">
        <v>120.61575743344901</v>
      </c>
      <c r="BU5" s="90">
        <v>60.797712605022802</v>
      </c>
      <c r="BV5" s="90">
        <v>0</v>
      </c>
      <c r="BW5" s="90">
        <v>0</v>
      </c>
      <c r="BX5" s="90">
        <v>8.6579821137524693</v>
      </c>
      <c r="BY5" s="90">
        <v>0</v>
      </c>
      <c r="BZ5" s="90">
        <v>2.1661649854745102</v>
      </c>
      <c r="CA5" s="90">
        <v>548.71421786680696</v>
      </c>
      <c r="CB5" s="90">
        <v>9.3230123915753307</v>
      </c>
      <c r="CD5" s="90"/>
      <c r="CE5" s="28">
        <f t="shared" si="0"/>
        <v>7.9999841245434536E-3</v>
      </c>
      <c r="CF5" s="66">
        <f t="shared" si="1"/>
        <v>-4.4125961240944738E-3</v>
      </c>
      <c r="CG5" s="66"/>
      <c r="CH5" s="66">
        <f t="shared" si="2"/>
        <v>-4.4130553748290688E-3</v>
      </c>
      <c r="CI5" s="66">
        <f t="shared" si="3"/>
        <v>-4.3499781977752398E-3</v>
      </c>
      <c r="CJ5" s="66">
        <f t="shared" si="4"/>
        <v>-4.3378162474178418E-3</v>
      </c>
      <c r="CK5" s="66">
        <f t="shared" si="5"/>
        <v>-4.4136093255481689E-3</v>
      </c>
      <c r="CL5" s="66">
        <f t="shared" si="6"/>
        <v>-4.4127475034620211E-3</v>
      </c>
      <c r="CM5" s="66"/>
      <c r="CN5" s="60">
        <f t="shared" si="7"/>
        <v>9.8683659063396573E-2</v>
      </c>
      <c r="CO5" s="66"/>
      <c r="CP5" s="60">
        <f t="shared" si="8"/>
        <v>0.13088087764868078</v>
      </c>
      <c r="CQ5" s="66">
        <f t="shared" si="9"/>
        <v>-4.413025419010454E-3</v>
      </c>
      <c r="CR5" s="66">
        <f t="shared" si="10"/>
        <v>-4.4118305408459421E-3</v>
      </c>
      <c r="CS5" s="60">
        <f t="shared" si="11"/>
        <v>-0.71361025739164652</v>
      </c>
    </row>
    <row r="6" spans="1:97" x14ac:dyDescent="0.25">
      <c r="A6" s="90" t="s">
        <v>169</v>
      </c>
      <c r="B6" s="73">
        <v>61669.527015</v>
      </c>
      <c r="C6" s="73"/>
      <c r="D6" s="73">
        <v>16001.903333</v>
      </c>
      <c r="E6" s="73">
        <v>893.73886791999996</v>
      </c>
      <c r="F6" s="73">
        <v>759.16559745999996</v>
      </c>
      <c r="G6" s="73">
        <v>2198.6413658000001</v>
      </c>
      <c r="H6" s="73">
        <v>5526.0429658000003</v>
      </c>
      <c r="I6" s="69">
        <v>199.05519752000001</v>
      </c>
      <c r="J6" s="69">
        <v>92.275345737999999</v>
      </c>
      <c r="K6" s="69">
        <v>576.53781147999996</v>
      </c>
      <c r="L6" s="69">
        <v>82.706120587000001</v>
      </c>
      <c r="M6" s="71">
        <v>112.40043539</v>
      </c>
      <c r="N6" s="71">
        <v>80.409368835999999</v>
      </c>
      <c r="O6" s="69">
        <v>63.291102950000003</v>
      </c>
      <c r="P6" s="73"/>
      <c r="Q6" s="90" t="s">
        <v>169</v>
      </c>
      <c r="R6" s="90">
        <v>0</v>
      </c>
      <c r="S6" s="90">
        <v>19.865183810683099</v>
      </c>
      <c r="T6" s="90">
        <v>111.89883933618199</v>
      </c>
      <c r="U6" s="90">
        <v>237.11700426788499</v>
      </c>
      <c r="V6" s="90">
        <v>237.11700426788499</v>
      </c>
      <c r="W6" s="90">
        <v>320.52527159137298</v>
      </c>
      <c r="X6" s="90">
        <v>0</v>
      </c>
      <c r="Y6" s="90">
        <v>93.149444765825905</v>
      </c>
      <c r="Z6" s="90">
        <v>80.050723055823894</v>
      </c>
      <c r="AA6" s="90">
        <v>3.0549537946430001</v>
      </c>
      <c r="AB6" s="90">
        <v>61394.405674913003</v>
      </c>
      <c r="AC6" s="90">
        <v>839.25641247908197</v>
      </c>
      <c r="AD6" s="90">
        <v>28.909162349990002</v>
      </c>
      <c r="AE6" s="90">
        <v>216.16325977224199</v>
      </c>
      <c r="AF6" s="90">
        <v>0</v>
      </c>
      <c r="AG6" s="90">
        <v>0</v>
      </c>
      <c r="AH6" s="90">
        <v>666.55361391561905</v>
      </c>
      <c r="AI6" s="90">
        <v>666.55361391561905</v>
      </c>
      <c r="AJ6" s="90">
        <v>127.444212996196</v>
      </c>
      <c r="AK6" s="90">
        <v>236.71500621381</v>
      </c>
      <c r="AL6" s="90">
        <v>0.124694093613903</v>
      </c>
      <c r="AM6" s="90">
        <v>560.06499625381502</v>
      </c>
      <c r="AN6" s="90">
        <v>0.61324888849548098</v>
      </c>
      <c r="AO6" s="90">
        <v>97.179051083335295</v>
      </c>
      <c r="AP6" s="90">
        <v>29.232348900633799</v>
      </c>
      <c r="AQ6" s="90">
        <v>5550.1730186698396</v>
      </c>
      <c r="AR6" s="90">
        <v>14337.452081391501</v>
      </c>
      <c r="AS6" s="90">
        <v>1465.60577574578</v>
      </c>
      <c r="AT6" s="90">
        <v>15930.5020701335</v>
      </c>
      <c r="AU6" s="90">
        <v>6.68217709158973E-4</v>
      </c>
      <c r="AV6" s="90">
        <v>343.251959300549</v>
      </c>
      <c r="AW6" s="90">
        <v>0</v>
      </c>
      <c r="AX6" s="90">
        <v>1501.5423156435099</v>
      </c>
      <c r="AY6" s="90">
        <v>0.32391444395795699</v>
      </c>
      <c r="AZ6" s="90">
        <v>2.81792174007076E-3</v>
      </c>
      <c r="BA6" s="90">
        <v>263.88093683063499</v>
      </c>
      <c r="BB6" s="90">
        <v>0.355554506192232</v>
      </c>
      <c r="BC6" s="90">
        <v>0</v>
      </c>
      <c r="BD6" s="90">
        <v>7.1490268628780198</v>
      </c>
      <c r="BE6" s="90">
        <v>889.80732374811396</v>
      </c>
      <c r="BF6" s="90">
        <v>755.83409672418804</v>
      </c>
      <c r="BG6" s="90">
        <v>133.97322702392501</v>
      </c>
      <c r="BH6" s="90">
        <v>0</v>
      </c>
      <c r="BI6" s="90">
        <v>0</v>
      </c>
      <c r="BJ6" s="90">
        <v>236.16081949789699</v>
      </c>
      <c r="BK6" s="90">
        <v>0</v>
      </c>
      <c r="BL6" s="90">
        <v>36.3596146902781</v>
      </c>
      <c r="BM6" s="90">
        <v>15.7338565599078</v>
      </c>
      <c r="BN6" s="90">
        <v>2.28428541508226E-2</v>
      </c>
      <c r="BO6" s="90">
        <v>145.51166811620499</v>
      </c>
      <c r="BP6" s="90">
        <v>4.1997419160302396</v>
      </c>
      <c r="BQ6" s="90">
        <v>1.22720429343739E-2</v>
      </c>
      <c r="BR6" s="90">
        <v>50.320717413427197</v>
      </c>
      <c r="BS6" s="90">
        <v>5.4983982748116302E-5</v>
      </c>
      <c r="BT6" s="90">
        <v>2188.8233208131101</v>
      </c>
      <c r="BU6" s="90">
        <v>606.26150678195302</v>
      </c>
      <c r="BV6" s="90">
        <v>0</v>
      </c>
      <c r="BW6" s="90">
        <v>0</v>
      </c>
      <c r="BX6" s="90">
        <v>90.742516966609003</v>
      </c>
      <c r="BY6" s="90">
        <v>0</v>
      </c>
      <c r="BZ6" s="90">
        <v>26.221386562711299</v>
      </c>
      <c r="CA6" s="90">
        <v>5501.4009486775003</v>
      </c>
      <c r="CB6" s="90">
        <v>98.8468236504863</v>
      </c>
      <c r="CD6" s="90"/>
      <c r="CE6" s="28">
        <f t="shared" si="0"/>
        <v>8.0000123307556251E-3</v>
      </c>
      <c r="CF6" s="66">
        <f t="shared" si="1"/>
        <v>-4.4612202071872258E-3</v>
      </c>
      <c r="CG6" s="66"/>
      <c r="CH6" s="66">
        <f t="shared" si="2"/>
        <v>-4.4620481314402698E-3</v>
      </c>
      <c r="CI6" s="66">
        <f t="shared" si="3"/>
        <v>-4.3989853334183539E-3</v>
      </c>
      <c r="CJ6" s="66">
        <f t="shared" si="4"/>
        <v>-4.3883715844848323E-3</v>
      </c>
      <c r="CK6" s="66">
        <f t="shared" si="5"/>
        <v>-4.4655054433207515E-3</v>
      </c>
      <c r="CL6" s="66">
        <f t="shared" si="6"/>
        <v>-4.4592518145454849E-3</v>
      </c>
      <c r="CM6" s="66"/>
      <c r="CN6" s="60">
        <f t="shared" si="7"/>
        <v>0.15613165458228012</v>
      </c>
      <c r="CO6" s="66"/>
      <c r="CP6" s="60">
        <f t="shared" si="8"/>
        <v>0.17499225442584951</v>
      </c>
      <c r="CQ6" s="66">
        <f t="shared" si="9"/>
        <v>-4.4625810574273912E-3</v>
      </c>
      <c r="CR6" s="66">
        <f t="shared" si="10"/>
        <v>-4.4602486671370973E-3</v>
      </c>
      <c r="CS6" s="60">
        <f t="shared" si="11"/>
        <v>-0.53812862253755678</v>
      </c>
    </row>
    <row r="7" spans="1:97" x14ac:dyDescent="0.25">
      <c r="A7" s="90" t="s">
        <v>170</v>
      </c>
      <c r="B7" s="73">
        <v>16071.807835</v>
      </c>
      <c r="C7" s="73"/>
      <c r="D7" s="73">
        <v>4326.3303462000003</v>
      </c>
      <c r="E7" s="73">
        <v>262.77678356000001</v>
      </c>
      <c r="F7" s="73">
        <v>230.08396572000001</v>
      </c>
      <c r="G7" s="73">
        <v>586.60829833000003</v>
      </c>
      <c r="H7" s="73">
        <v>1706.9013895000001</v>
      </c>
      <c r="I7" s="69">
        <v>63.485348330999997</v>
      </c>
      <c r="J7" s="69">
        <v>28.341173430000001</v>
      </c>
      <c r="K7" s="69">
        <v>183.61850190999999</v>
      </c>
      <c r="L7" s="69">
        <v>26.483759544000002</v>
      </c>
      <c r="M7" s="71">
        <v>35.974695822999998</v>
      </c>
      <c r="N7" s="71">
        <v>25.46566236</v>
      </c>
      <c r="O7" s="69">
        <v>16.942564291</v>
      </c>
      <c r="P7" s="73"/>
      <c r="Q7" s="90" t="s">
        <v>170</v>
      </c>
      <c r="R7" s="90">
        <v>0</v>
      </c>
      <c r="S7" s="90">
        <v>6.1459495970300901</v>
      </c>
      <c r="T7" s="90">
        <v>35.815049207380497</v>
      </c>
      <c r="U7" s="90">
        <v>73.032703911190396</v>
      </c>
      <c r="V7" s="90">
        <v>73.032703911190396</v>
      </c>
      <c r="W7" s="90">
        <v>98.914214670867494</v>
      </c>
      <c r="X7" s="90">
        <v>0</v>
      </c>
      <c r="Y7" s="90">
        <v>28.7854300789623</v>
      </c>
      <c r="Z7" s="90">
        <v>25.352680809837899</v>
      </c>
      <c r="AA7" s="90">
        <v>0.92846487788768595</v>
      </c>
      <c r="AB7" s="90">
        <v>16000.50527473</v>
      </c>
      <c r="AC7" s="90">
        <v>259.55396307367499</v>
      </c>
      <c r="AD7" s="90">
        <v>8.9392599669404493</v>
      </c>
      <c r="AE7" s="90">
        <v>66.823029332947101</v>
      </c>
      <c r="AF7" s="90">
        <v>0</v>
      </c>
      <c r="AG7" s="90">
        <v>0</v>
      </c>
      <c r="AH7" s="90">
        <v>206.045550864077</v>
      </c>
      <c r="AI7" s="90">
        <v>206.045550864077</v>
      </c>
      <c r="AJ7" s="90">
        <v>34.456996337745601</v>
      </c>
      <c r="AK7" s="90">
        <v>73.188972882914797</v>
      </c>
      <c r="AL7" s="90">
        <v>3.7897222252274501E-2</v>
      </c>
      <c r="AM7" s="90">
        <v>173.08815043619899</v>
      </c>
      <c r="AN7" s="90">
        <v>0.16153678249836201</v>
      </c>
      <c r="AO7" s="90">
        <v>30.065463939041699</v>
      </c>
      <c r="AP7" s="90">
        <v>9.0391416470932207</v>
      </c>
      <c r="AQ7" s="90">
        <v>1714.41200685527</v>
      </c>
      <c r="AR7" s="90">
        <v>3876.4069145547701</v>
      </c>
      <c r="AS7" s="90">
        <v>396.25537097243</v>
      </c>
      <c r="AT7" s="90">
        <v>4307.1192818649597</v>
      </c>
      <c r="AU7" s="90">
        <v>1.7601451933800099E-4</v>
      </c>
      <c r="AV7" s="90">
        <v>106.105175218623</v>
      </c>
      <c r="AW7" s="90">
        <v>0</v>
      </c>
      <c r="AX7" s="90">
        <v>463.56789234696299</v>
      </c>
      <c r="AY7" s="90">
        <v>9.8017483554071097E-2</v>
      </c>
      <c r="AZ7" s="90">
        <v>6.56236076476584E-4</v>
      </c>
      <c r="BA7" s="90">
        <v>79.556543390708597</v>
      </c>
      <c r="BB7" s="90">
        <v>0.107956620895407</v>
      </c>
      <c r="BC7" s="90">
        <v>0</v>
      </c>
      <c r="BD7" s="90">
        <v>2.17573467451512</v>
      </c>
      <c r="BE7" s="90">
        <v>261.62773571397702</v>
      </c>
      <c r="BF7" s="90">
        <v>229.07992325014601</v>
      </c>
      <c r="BG7" s="90">
        <v>32.547812463830397</v>
      </c>
      <c r="BH7" s="90">
        <v>0</v>
      </c>
      <c r="BI7" s="90">
        <v>0</v>
      </c>
      <c r="BJ7" s="90">
        <v>71.878206412583907</v>
      </c>
      <c r="BK7" s="90">
        <v>0</v>
      </c>
      <c r="BL7" s="90">
        <v>11.026078041193299</v>
      </c>
      <c r="BM7" s="90">
        <v>4.7885152484884497</v>
      </c>
      <c r="BN7" s="90">
        <v>5.85088298219989E-3</v>
      </c>
      <c r="BO7" s="90">
        <v>44.126590775530801</v>
      </c>
      <c r="BP7" s="90">
        <v>1.2993259380945099</v>
      </c>
      <c r="BQ7" s="90">
        <v>3.7686015939350898E-3</v>
      </c>
      <c r="BR7" s="90">
        <v>15.3119920774704</v>
      </c>
      <c r="BS7" s="90">
        <v>1.2804553979834301E-5</v>
      </c>
      <c r="BT7" s="90">
        <v>584.00405528045599</v>
      </c>
      <c r="BU7" s="90">
        <v>187.22379952153</v>
      </c>
      <c r="BV7" s="90">
        <v>0</v>
      </c>
      <c r="BW7" s="90">
        <v>0</v>
      </c>
      <c r="BX7" s="90">
        <v>27.955684920837399</v>
      </c>
      <c r="BY7" s="90">
        <v>0</v>
      </c>
      <c r="BZ7" s="90">
        <v>7.9614195958271701</v>
      </c>
      <c r="CA7" s="90">
        <v>1699.3271415367201</v>
      </c>
      <c r="CB7" s="90">
        <v>30.475647027644499</v>
      </c>
      <c r="CD7" s="90"/>
      <c r="CE7" s="28">
        <f t="shared" si="0"/>
        <v>8.0000097705271601E-3</v>
      </c>
      <c r="CF7" s="66">
        <f t="shared" si="1"/>
        <v>-4.4364990548681456E-3</v>
      </c>
      <c r="CG7" s="66"/>
      <c r="CH7" s="66">
        <f t="shared" si="2"/>
        <v>-4.4404987131679719E-3</v>
      </c>
      <c r="CI7" s="66">
        <f t="shared" si="3"/>
        <v>-4.3727144782584352E-3</v>
      </c>
      <c r="CJ7" s="66">
        <f t="shared" si="4"/>
        <v>-4.3638089543182939E-3</v>
      </c>
      <c r="CK7" s="66">
        <f t="shared" si="5"/>
        <v>-4.4394923443087844E-3</v>
      </c>
      <c r="CL7" s="66">
        <f t="shared" si="6"/>
        <v>-4.4374256239246906E-3</v>
      </c>
      <c r="CM7" s="66"/>
      <c r="CN7" s="60">
        <f t="shared" si="7"/>
        <v>0.1221393744137481</v>
      </c>
      <c r="CO7" s="66"/>
      <c r="CP7" s="60">
        <f t="shared" si="8"/>
        <v>0.13524153884160856</v>
      </c>
      <c r="CQ7" s="66">
        <f t="shared" si="9"/>
        <v>-4.4377474768649049E-3</v>
      </c>
      <c r="CR7" s="66">
        <f t="shared" si="10"/>
        <v>-4.4366232680271948E-3</v>
      </c>
      <c r="CS7" s="60">
        <f t="shared" si="11"/>
        <v>-0.46648326122068362</v>
      </c>
    </row>
    <row r="8" spans="1:97" x14ac:dyDescent="0.25">
      <c r="A8" s="90" t="s">
        <v>171</v>
      </c>
      <c r="B8" s="73">
        <v>2261.0593850999999</v>
      </c>
      <c r="C8" s="73"/>
      <c r="D8" s="73">
        <v>413.64612911</v>
      </c>
      <c r="E8" s="73">
        <v>39.105706806000001</v>
      </c>
      <c r="F8" s="73">
        <v>32.672421337999999</v>
      </c>
      <c r="G8" s="73">
        <v>59.098688889000002</v>
      </c>
      <c r="H8" s="73">
        <v>175.83268118000001</v>
      </c>
      <c r="I8" s="69">
        <v>6.3286475940000004</v>
      </c>
      <c r="J8" s="69">
        <v>3.1333265661</v>
      </c>
      <c r="K8" s="69">
        <v>18.377009483999998</v>
      </c>
      <c r="L8" s="69">
        <v>2.6172318540999999</v>
      </c>
      <c r="M8" s="71">
        <v>3.5598184745000001</v>
      </c>
      <c r="N8" s="71">
        <v>2.5958062332999998</v>
      </c>
      <c r="O8" s="69">
        <v>2.6314439778000001</v>
      </c>
      <c r="P8" s="73"/>
      <c r="Q8" s="90" t="s">
        <v>171</v>
      </c>
      <c r="R8" s="90">
        <v>0</v>
      </c>
      <c r="S8" s="90">
        <v>0.63237595685436698</v>
      </c>
      <c r="T8" s="90">
        <v>3.5441921558453702</v>
      </c>
      <c r="U8" s="90">
        <v>7.53293169095355</v>
      </c>
      <c r="V8" s="90">
        <v>7.53293169095355</v>
      </c>
      <c r="W8" s="90">
        <v>10.1916599443939</v>
      </c>
      <c r="X8" s="90">
        <v>0</v>
      </c>
      <c r="Y8" s="90">
        <v>2.9647685358203399</v>
      </c>
      <c r="Z8" s="90">
        <v>2.5844121530663702</v>
      </c>
      <c r="AA8" s="90">
        <v>9.7977037195892805E-2</v>
      </c>
      <c r="AB8" s="90">
        <v>2251.13517794055</v>
      </c>
      <c r="AC8" s="90">
        <v>26.714360286085402</v>
      </c>
      <c r="AD8" s="90">
        <v>0.92047606888771105</v>
      </c>
      <c r="AE8" s="90">
        <v>6.8803079470169699</v>
      </c>
      <c r="AF8" s="90">
        <v>0</v>
      </c>
      <c r="AG8" s="90">
        <v>0</v>
      </c>
      <c r="AH8" s="90">
        <v>21.210415040805898</v>
      </c>
      <c r="AI8" s="90">
        <v>21.210415040805898</v>
      </c>
      <c r="AJ8" s="90">
        <v>3.2946384027734101</v>
      </c>
      <c r="AK8" s="90">
        <v>7.5362737247948299</v>
      </c>
      <c r="AL8" s="90">
        <v>3.9990934251796402E-3</v>
      </c>
      <c r="AM8" s="90">
        <v>17.820123989547199</v>
      </c>
      <c r="AN8" s="90">
        <v>1.8204310358785201E-2</v>
      </c>
      <c r="AO8" s="90">
        <v>3.09353173520064</v>
      </c>
      <c r="AP8" s="90">
        <v>0.930336127793019</v>
      </c>
      <c r="AQ8" s="90">
        <v>176.61366369593799</v>
      </c>
      <c r="AR8" s="90">
        <v>370.64722158016201</v>
      </c>
      <c r="AS8" s="90">
        <v>37.8884246556104</v>
      </c>
      <c r="AT8" s="90">
        <v>411.830284638546</v>
      </c>
      <c r="AU8" s="90">
        <v>1.9835954664288301E-5</v>
      </c>
      <c r="AV8" s="90">
        <v>10.9242291109751</v>
      </c>
      <c r="AW8" s="90">
        <v>0</v>
      </c>
      <c r="AX8" s="90">
        <v>47.794462873294798</v>
      </c>
      <c r="AY8" s="90">
        <v>1.39294832917211E-2</v>
      </c>
      <c r="AZ8" s="90">
        <v>8.5792471611633705E-5</v>
      </c>
      <c r="BA8" s="90">
        <v>11.309884301437901</v>
      </c>
      <c r="BB8" s="90">
        <v>1.53856346831131E-2</v>
      </c>
      <c r="BC8" s="90">
        <v>0</v>
      </c>
      <c r="BD8" s="90">
        <v>0.310533638673478</v>
      </c>
      <c r="BE8" s="90">
        <v>38.936435323246698</v>
      </c>
      <c r="BF8" s="90">
        <v>32.5313851515617</v>
      </c>
      <c r="BG8" s="90">
        <v>6.4050501716849304</v>
      </c>
      <c r="BH8" s="90">
        <v>0</v>
      </c>
      <c r="BI8" s="90">
        <v>0</v>
      </c>
      <c r="BJ8" s="90">
        <v>10.2233116288298</v>
      </c>
      <c r="BK8" s="90">
        <v>0</v>
      </c>
      <c r="BL8" s="90">
        <v>1.5570573466272</v>
      </c>
      <c r="BM8" s="90">
        <v>0.68344880592161406</v>
      </c>
      <c r="BN8" s="90">
        <v>7.0304579484890199E-4</v>
      </c>
      <c r="BO8" s="90">
        <v>6.2314070558926797</v>
      </c>
      <c r="BP8" s="90">
        <v>0.13369161998331</v>
      </c>
      <c r="BQ8" s="90">
        <v>3.8663618886996501E-4</v>
      </c>
      <c r="BR8" s="90">
        <v>2.1852501077508899</v>
      </c>
      <c r="BS8" s="90">
        <v>1.67399793834774E-6</v>
      </c>
      <c r="BT8" s="90">
        <v>58.839224165302497</v>
      </c>
      <c r="BU8" s="90">
        <v>19.286977698006002</v>
      </c>
      <c r="BV8" s="90">
        <v>0</v>
      </c>
      <c r="BW8" s="90">
        <v>0</v>
      </c>
      <c r="BX8" s="90">
        <v>2.8858498713012102</v>
      </c>
      <c r="BY8" s="90">
        <v>0</v>
      </c>
      <c r="BZ8" s="90">
        <v>0.829267725908166</v>
      </c>
      <c r="CA8" s="90">
        <v>175.060880966947</v>
      </c>
      <c r="CB8" s="90">
        <v>3.14573315677948</v>
      </c>
      <c r="CD8" s="90"/>
      <c r="CE8" s="28">
        <f t="shared" si="0"/>
        <v>7.999990592399097E-3</v>
      </c>
      <c r="CF8" s="66">
        <f t="shared" si="1"/>
        <v>-4.3891846560283904E-3</v>
      </c>
      <c r="CG8" s="66"/>
      <c r="CH8" s="66">
        <f t="shared" si="2"/>
        <v>-4.3898500279960706E-3</v>
      </c>
      <c r="CI8" s="66">
        <f t="shared" si="3"/>
        <v>-4.3285621608386586E-3</v>
      </c>
      <c r="CJ8" s="66">
        <f t="shared" si="4"/>
        <v>-4.3166738387480814E-3</v>
      </c>
      <c r="CK8" s="66">
        <f t="shared" si="5"/>
        <v>-4.3903634509529525E-3</v>
      </c>
      <c r="CL8" s="66">
        <f t="shared" si="6"/>
        <v>-4.3894013779094913E-3</v>
      </c>
      <c r="CM8" s="66"/>
      <c r="CN8" s="60">
        <f t="shared" si="7"/>
        <v>0.15418208056500235</v>
      </c>
      <c r="CO8" s="66"/>
      <c r="CP8" s="60">
        <f t="shared" si="8"/>
        <v>0.18198612413894358</v>
      </c>
      <c r="CQ8" s="66">
        <f t="shared" si="9"/>
        <v>-4.3896391814823516E-3</v>
      </c>
      <c r="CR8" s="66">
        <f t="shared" si="10"/>
        <v>-4.3894186274237284E-3</v>
      </c>
      <c r="CS8" s="60">
        <f t="shared" si="11"/>
        <v>-0.64645413862436862</v>
      </c>
    </row>
    <row r="9" spans="1:97" x14ac:dyDescent="0.25">
      <c r="A9" s="90" t="s">
        <v>172</v>
      </c>
      <c r="B9" s="73">
        <v>1232.3212438</v>
      </c>
      <c r="C9" s="73"/>
      <c r="D9" s="73">
        <v>237.26242440999999</v>
      </c>
      <c r="E9" s="73">
        <v>36.248722223000001</v>
      </c>
      <c r="F9" s="73">
        <v>31.207948011999999</v>
      </c>
      <c r="G9" s="73">
        <v>24.065640792</v>
      </c>
      <c r="H9" s="73">
        <v>136.74742304</v>
      </c>
      <c r="I9" s="69">
        <v>5.5496094046</v>
      </c>
      <c r="J9" s="69">
        <v>2.6246681911</v>
      </c>
      <c r="K9" s="69">
        <v>16.096068191000001</v>
      </c>
      <c r="L9" s="69">
        <v>2.3144473588999999</v>
      </c>
      <c r="M9" s="71">
        <v>3.1471473700999999</v>
      </c>
      <c r="N9" s="71">
        <v>2.2765560789000001</v>
      </c>
      <c r="O9" s="69">
        <v>2.0694268138999998</v>
      </c>
      <c r="P9" s="73"/>
      <c r="Q9" s="90" t="s">
        <v>172</v>
      </c>
      <c r="R9" s="90">
        <v>0</v>
      </c>
      <c r="S9" s="90">
        <v>0.50674936953014005</v>
      </c>
      <c r="T9" s="90">
        <v>3.13333087888395</v>
      </c>
      <c r="U9" s="90">
        <v>5.8677839825539397</v>
      </c>
      <c r="V9" s="90">
        <v>5.8677839825539397</v>
      </c>
      <c r="W9" s="90">
        <v>8.0379197795928992</v>
      </c>
      <c r="X9" s="90">
        <v>0</v>
      </c>
      <c r="Y9" s="90">
        <v>2.3091220225311901</v>
      </c>
      <c r="Z9" s="90">
        <v>2.2665644868479902</v>
      </c>
      <c r="AA9" s="90">
        <v>6.4181867753170603E-4</v>
      </c>
      <c r="AB9" s="90">
        <v>1226.912298594</v>
      </c>
      <c r="AC9" s="90">
        <v>21.234673611961099</v>
      </c>
      <c r="AD9" s="90">
        <v>0.71568838478546304</v>
      </c>
      <c r="AE9" s="90">
        <v>5.4103860517865598</v>
      </c>
      <c r="AF9" s="90">
        <v>0</v>
      </c>
      <c r="AG9" s="90">
        <v>0</v>
      </c>
      <c r="AH9" s="90">
        <v>16.906896639931201</v>
      </c>
      <c r="AI9" s="90">
        <v>16.906896639931201</v>
      </c>
      <c r="AJ9" s="90">
        <v>1.8897687512469901</v>
      </c>
      <c r="AK9" s="90">
        <v>5.87628166732254</v>
      </c>
      <c r="AL9" s="90">
        <v>2.6196934559470201E-5</v>
      </c>
      <c r="AM9" s="90">
        <v>14.178092162530501</v>
      </c>
      <c r="AN9" s="90">
        <v>5.7059717940265699E-5</v>
      </c>
      <c r="AO9" s="90">
        <v>2.4789855412931199</v>
      </c>
      <c r="AP9" s="90">
        <v>0.74302998275798104</v>
      </c>
      <c r="AQ9" s="90">
        <v>137.36960366408101</v>
      </c>
      <c r="AR9" s="90">
        <v>212.59900853739799</v>
      </c>
      <c r="AS9" s="90">
        <v>21.732324862073298</v>
      </c>
      <c r="AT9" s="90">
        <v>236.221102150718</v>
      </c>
      <c r="AU9" s="90">
        <v>6.2173902962725406E-8</v>
      </c>
      <c r="AV9" s="90">
        <v>8.6317399285151293</v>
      </c>
      <c r="AW9" s="90">
        <v>0</v>
      </c>
      <c r="AX9" s="90">
        <v>35.893569653598703</v>
      </c>
      <c r="AY9" s="90">
        <v>1.32821564509995E-2</v>
      </c>
      <c r="AZ9" s="90">
        <v>2.4320818333636498E-7</v>
      </c>
      <c r="BA9" s="90">
        <v>10.7009692620579</v>
      </c>
      <c r="BB9" s="90">
        <v>1.48988995629337E-2</v>
      </c>
      <c r="BC9" s="90">
        <v>0</v>
      </c>
      <c r="BD9" s="90">
        <v>0.30348232940359399</v>
      </c>
      <c r="BE9" s="90">
        <v>36.091955745197097</v>
      </c>
      <c r="BF9" s="90">
        <v>31.073301336228699</v>
      </c>
      <c r="BG9" s="90">
        <v>5.0186544089684002</v>
      </c>
      <c r="BH9" s="90">
        <v>0</v>
      </c>
      <c r="BI9" s="90">
        <v>0</v>
      </c>
      <c r="BJ9" s="90">
        <v>9.9018804323263794</v>
      </c>
      <c r="BK9" s="90">
        <v>0</v>
      </c>
      <c r="BL9" s="90">
        <v>1.46666387781984</v>
      </c>
      <c r="BM9" s="90">
        <v>0.66796447251663005</v>
      </c>
      <c r="BN9" s="90">
        <v>2.5319949955080798E-6</v>
      </c>
      <c r="BO9" s="90">
        <v>5.8697704437352902</v>
      </c>
      <c r="BP9" s="90">
        <v>0.107133095733284</v>
      </c>
      <c r="BQ9" s="90">
        <v>2.0199615513924902E-6</v>
      </c>
      <c r="BR9" s="90">
        <v>2.13438466244481</v>
      </c>
      <c r="BS9" s="90">
        <v>4.7456457172461999E-9</v>
      </c>
      <c r="BT9" s="90">
        <v>23.960005052993601</v>
      </c>
      <c r="BU9" s="90">
        <v>15.108473045182601</v>
      </c>
      <c r="BV9" s="90">
        <v>0</v>
      </c>
      <c r="BW9" s="90">
        <v>0</v>
      </c>
      <c r="BX9" s="90">
        <v>2.12490008746903</v>
      </c>
      <c r="BY9" s="90">
        <v>0</v>
      </c>
      <c r="BZ9" s="90">
        <v>0.51273878169943299</v>
      </c>
      <c r="CA9" s="90">
        <v>136.147215838004</v>
      </c>
      <c r="CB9" s="90">
        <v>2.2798274567028698</v>
      </c>
      <c r="CD9" s="90"/>
      <c r="CE9" s="28">
        <f t="shared" si="0"/>
        <v>7.9999997207753533E-3</v>
      </c>
      <c r="CF9" s="66">
        <f t="shared" si="1"/>
        <v>-4.3892331104517131E-3</v>
      </c>
      <c r="CG9" s="66"/>
      <c r="CH9" s="66">
        <f t="shared" si="2"/>
        <v>-4.3889050778750651E-3</v>
      </c>
      <c r="CI9" s="66">
        <f t="shared" si="3"/>
        <v>-4.3247449341382565E-3</v>
      </c>
      <c r="CJ9" s="66">
        <f t="shared" si="4"/>
        <v>-4.314499489666104E-3</v>
      </c>
      <c r="CK9" s="66">
        <f t="shared" si="5"/>
        <v>-4.3894837423782427E-3</v>
      </c>
      <c r="CL9" s="66">
        <f t="shared" si="6"/>
        <v>-4.3891664548620637E-3</v>
      </c>
      <c r="CM9" s="66"/>
      <c r="CN9" s="60">
        <f t="shared" si="7"/>
        <v>5.0374317461239965E-2</v>
      </c>
      <c r="CO9" s="66"/>
      <c r="CP9" s="60">
        <f t="shared" si="8"/>
        <v>7.1091779970887295E-2</v>
      </c>
      <c r="CQ9" s="66">
        <f t="shared" si="9"/>
        <v>-4.3901634055385436E-3</v>
      </c>
      <c r="CR9" s="66">
        <f t="shared" si="10"/>
        <v>-4.3889066228659486E-3</v>
      </c>
      <c r="CS9" s="60">
        <f t="shared" si="11"/>
        <v>-0.64094889571973701</v>
      </c>
    </row>
    <row r="10" spans="1:97" x14ac:dyDescent="0.25">
      <c r="A10" s="90" t="s">
        <v>173</v>
      </c>
      <c r="B10" s="73">
        <v>4.0610192999999999</v>
      </c>
      <c r="C10" s="73"/>
      <c r="D10" s="73">
        <v>7.8913748000000006E-2</v>
      </c>
      <c r="E10" s="73">
        <v>9.0064350000000001E-2</v>
      </c>
      <c r="F10" s="73">
        <v>7.6319990000000004E-2</v>
      </c>
      <c r="G10" s="73">
        <v>1.7118017999999999E-2</v>
      </c>
      <c r="H10" s="73">
        <v>0.17012474599999999</v>
      </c>
      <c r="I10" s="69">
        <v>6.4224948999999998E-3</v>
      </c>
      <c r="J10" s="69">
        <v>3.7611200000000002E-3</v>
      </c>
      <c r="K10" s="69">
        <v>1.87996577E-2</v>
      </c>
      <c r="L10" s="69">
        <v>2.6286959999999998E-3</v>
      </c>
      <c r="M10" s="71">
        <v>3.5860327000000001E-3</v>
      </c>
      <c r="N10" s="71">
        <v>2.7745640999999998E-3</v>
      </c>
      <c r="O10" s="69">
        <v>4.6092371999999996E-3</v>
      </c>
      <c r="P10" s="73"/>
      <c r="Q10" s="90" t="s">
        <v>173</v>
      </c>
      <c r="R10" s="90">
        <v>0</v>
      </c>
      <c r="S10" s="90">
        <v>6.3056642101666103E-4</v>
      </c>
      <c r="T10" s="90">
        <v>3.57033089968419E-3</v>
      </c>
      <c r="U10" s="90">
        <v>7.3008048605962403E-3</v>
      </c>
      <c r="V10" s="90">
        <v>7.3008048605962403E-3</v>
      </c>
      <c r="W10" s="90">
        <v>1.0001447560310199E-2</v>
      </c>
      <c r="X10" s="90">
        <v>0</v>
      </c>
      <c r="Y10" s="90">
        <v>2.8726804077426299E-3</v>
      </c>
      <c r="Z10" s="90">
        <v>2.76225375156776E-3</v>
      </c>
      <c r="AA10" s="90">
        <v>0</v>
      </c>
      <c r="AB10" s="90">
        <v>4.0431927776583603</v>
      </c>
      <c r="AC10" s="90">
        <v>2.64217801359149E-2</v>
      </c>
      <c r="AD10" s="90">
        <v>8.9034581289373102E-4</v>
      </c>
      <c r="AE10" s="90">
        <v>6.7314679316787598E-3</v>
      </c>
      <c r="AF10" s="90">
        <v>0</v>
      </c>
      <c r="AG10" s="90">
        <v>0</v>
      </c>
      <c r="AH10" s="90">
        <v>2.1037704645469099E-2</v>
      </c>
      <c r="AI10" s="90">
        <v>2.1037704645469099E-2</v>
      </c>
      <c r="AJ10" s="90">
        <v>6.2854066149682696E-4</v>
      </c>
      <c r="AK10" s="90">
        <v>7.3104028219161303E-3</v>
      </c>
      <c r="AL10" s="90">
        <v>0</v>
      </c>
      <c r="AM10" s="90">
        <v>1.7641987750701301E-2</v>
      </c>
      <c r="AN10" s="90">
        <v>0</v>
      </c>
      <c r="AO10" s="90">
        <v>3.08470453391535E-3</v>
      </c>
      <c r="AP10" s="90">
        <v>9.24600428512376E-4</v>
      </c>
      <c r="AQ10" s="90">
        <v>0.170899055870633</v>
      </c>
      <c r="AR10" s="90">
        <v>7.0710734414700396E-2</v>
      </c>
      <c r="AS10" s="90">
        <v>7.2283005120234497E-3</v>
      </c>
      <c r="AT10" s="90">
        <v>7.8567575588220695E-2</v>
      </c>
      <c r="AU10" s="90">
        <v>0</v>
      </c>
      <c r="AV10" s="90">
        <v>1.07398283095509E-2</v>
      </c>
      <c r="AW10" s="90">
        <v>0</v>
      </c>
      <c r="AX10" s="90">
        <v>4.4640961100547202E-2</v>
      </c>
      <c r="AY10" s="90">
        <v>3.2481930367014402E-5</v>
      </c>
      <c r="AZ10" s="90">
        <v>0</v>
      </c>
      <c r="BA10" s="90">
        <v>2.61692212723976E-2</v>
      </c>
      <c r="BB10" s="90">
        <v>3.6437606441905398E-5</v>
      </c>
      <c r="BC10" s="90">
        <v>0</v>
      </c>
      <c r="BD10" s="90">
        <v>7.4224353356812497E-4</v>
      </c>
      <c r="BE10" s="90">
        <v>8.9674781957373606E-2</v>
      </c>
      <c r="BF10" s="90">
        <v>7.5990721925516896E-2</v>
      </c>
      <c r="BG10" s="90">
        <v>1.3684060031856699E-2</v>
      </c>
      <c r="BH10" s="90">
        <v>0</v>
      </c>
      <c r="BI10" s="90">
        <v>0</v>
      </c>
      <c r="BJ10" s="90">
        <v>2.42164299453804E-2</v>
      </c>
      <c r="BK10" s="90">
        <v>0</v>
      </c>
      <c r="BL10" s="90">
        <v>3.5864964698490401E-3</v>
      </c>
      <c r="BM10" s="90">
        <v>1.6336797896790601E-3</v>
      </c>
      <c r="BN10" s="90">
        <v>0</v>
      </c>
      <c r="BO10" s="90">
        <v>1.43535640470246E-2</v>
      </c>
      <c r="BP10" s="90">
        <v>1.3331026445102099E-4</v>
      </c>
      <c r="BQ10" s="90">
        <v>0</v>
      </c>
      <c r="BR10" s="90">
        <v>5.2201673308090403E-3</v>
      </c>
      <c r="BS10" s="90">
        <v>0</v>
      </c>
      <c r="BT10" s="90">
        <v>1.7042934351868599E-2</v>
      </c>
      <c r="BU10" s="90">
        <v>1.8797381340961299E-2</v>
      </c>
      <c r="BV10" s="90">
        <v>0</v>
      </c>
      <c r="BW10" s="90">
        <v>0</v>
      </c>
      <c r="BX10" s="90">
        <v>2.64244920255515E-3</v>
      </c>
      <c r="BY10" s="90">
        <v>0</v>
      </c>
      <c r="BZ10" s="90">
        <v>6.3683544238495905E-4</v>
      </c>
      <c r="CA10" s="90">
        <v>0.169377954882411</v>
      </c>
      <c r="CB10" s="90">
        <v>2.83456576938551E-3</v>
      </c>
      <c r="CD10" s="90"/>
      <c r="CE10" s="28">
        <f t="shared" si="0"/>
        <v>8.0000007228307728E-3</v>
      </c>
      <c r="CF10" s="66">
        <f t="shared" si="1"/>
        <v>-4.3896669837643022E-3</v>
      </c>
      <c r="CG10" s="66"/>
      <c r="CH10" s="66">
        <f t="shared" si="2"/>
        <v>-4.3867186713690337E-3</v>
      </c>
      <c r="CI10" s="66">
        <f t="shared" si="3"/>
        <v>-4.3254411165616069E-3</v>
      </c>
      <c r="CJ10" s="66">
        <f t="shared" si="4"/>
        <v>-4.3143097173244885E-3</v>
      </c>
      <c r="CK10" s="66">
        <f t="shared" si="5"/>
        <v>-4.386234909403609E-3</v>
      </c>
      <c r="CL10" s="66">
        <f t="shared" si="6"/>
        <v>-4.3896677887706632E-3</v>
      </c>
      <c r="CM10" s="66"/>
      <c r="CN10" s="60">
        <f t="shared" si="7"/>
        <v>0.119047217836796</v>
      </c>
      <c r="CO10" s="66"/>
      <c r="CP10" s="60">
        <f t="shared" si="8"/>
        <v>0.17347328634248702</v>
      </c>
      <c r="CQ10" s="66">
        <f t="shared" si="9"/>
        <v>-4.3785993127753858E-3</v>
      </c>
      <c r="CR10" s="66">
        <f t="shared" si="10"/>
        <v>-4.4368585437402023E-3</v>
      </c>
      <c r="CS10" s="60">
        <f t="shared" si="11"/>
        <v>-0.79940272361934939</v>
      </c>
    </row>
    <row r="11" spans="1:97" x14ac:dyDescent="0.25">
      <c r="A11" s="90" t="s">
        <v>174</v>
      </c>
      <c r="B11" s="73">
        <v>52342.986110999998</v>
      </c>
      <c r="C11" s="73"/>
      <c r="D11" s="73">
        <v>13901.649287</v>
      </c>
      <c r="E11" s="73">
        <v>968.82412268999997</v>
      </c>
      <c r="F11" s="73">
        <v>864.94605074000003</v>
      </c>
      <c r="G11" s="73">
        <v>1961.9720371999999</v>
      </c>
      <c r="H11" s="73">
        <v>6088.7735708999999</v>
      </c>
      <c r="I11" s="69">
        <v>233.83736321999999</v>
      </c>
      <c r="J11" s="69">
        <v>101.83794082</v>
      </c>
      <c r="K11" s="69">
        <v>675.85976931000005</v>
      </c>
      <c r="L11" s="69">
        <v>97.781085680999993</v>
      </c>
      <c r="M11" s="71">
        <v>132.79082149999999</v>
      </c>
      <c r="N11" s="71">
        <v>93.533710607000003</v>
      </c>
      <c r="O11" s="69">
        <v>56.819304889999998</v>
      </c>
      <c r="P11" s="73"/>
      <c r="Q11" s="90" t="s">
        <v>174</v>
      </c>
      <c r="R11" s="90">
        <v>0</v>
      </c>
      <c r="S11" s="90">
        <v>22.079938938411399</v>
      </c>
      <c r="T11" s="90">
        <v>132.207339468318</v>
      </c>
      <c r="U11" s="90">
        <v>261.264328047937</v>
      </c>
      <c r="V11" s="90">
        <v>261.264328047937</v>
      </c>
      <c r="W11" s="90">
        <v>354.50762160902002</v>
      </c>
      <c r="X11" s="90">
        <v>0</v>
      </c>
      <c r="Y11" s="90">
        <v>102.691029080071</v>
      </c>
      <c r="Z11" s="90">
        <v>93.122632036716396</v>
      </c>
      <c r="AA11" s="90">
        <v>2.4249287455781001</v>
      </c>
      <c r="AB11" s="90">
        <v>52113.095718631099</v>
      </c>
      <c r="AC11" s="90">
        <v>930.62892025690496</v>
      </c>
      <c r="AD11" s="90">
        <v>31.8587351236764</v>
      </c>
      <c r="AE11" s="90">
        <v>238.95729364880901</v>
      </c>
      <c r="AF11" s="90">
        <v>0</v>
      </c>
      <c r="AG11" s="90">
        <v>0</v>
      </c>
      <c r="AH11" s="90">
        <v>739.64549670925999</v>
      </c>
      <c r="AI11" s="90">
        <v>739.64549670925999</v>
      </c>
      <c r="AJ11" s="90">
        <v>110.724311745828</v>
      </c>
      <c r="AK11" s="90">
        <v>261.06830578320898</v>
      </c>
      <c r="AL11" s="90">
        <v>9.8978298068534601E-2</v>
      </c>
      <c r="AM11" s="90">
        <v>621.12768796383102</v>
      </c>
      <c r="AN11" s="90">
        <v>0.48450063594536702</v>
      </c>
      <c r="AO11" s="90">
        <v>108.013120714755</v>
      </c>
      <c r="AP11" s="90">
        <v>32.457572519213002</v>
      </c>
      <c r="AQ11" s="90">
        <v>6115.9507699340202</v>
      </c>
      <c r="AR11" s="90">
        <v>12456.4866160371</v>
      </c>
      <c r="AS11" s="90">
        <v>1273.3296351589099</v>
      </c>
      <c r="AT11" s="90">
        <v>13840.5405629418</v>
      </c>
      <c r="AU11" s="90">
        <v>5.27934512762481E-4</v>
      </c>
      <c r="AV11" s="90">
        <v>379.95375257581401</v>
      </c>
      <c r="AW11" s="90">
        <v>0</v>
      </c>
      <c r="AX11" s="90">
        <v>1638.6527439460001</v>
      </c>
      <c r="AY11" s="90">
        <v>0.36876442293016298</v>
      </c>
      <c r="AZ11" s="90">
        <v>2.2008597289791998E-3</v>
      </c>
      <c r="BA11" s="90">
        <v>299.36600382623101</v>
      </c>
      <c r="BB11" s="90">
        <v>0.40755862171761997</v>
      </c>
      <c r="BC11" s="90">
        <v>0</v>
      </c>
      <c r="BD11" s="90">
        <v>8.2287139996836398</v>
      </c>
      <c r="BE11" s="90">
        <v>964.63023174260195</v>
      </c>
      <c r="BF11" s="90">
        <v>861.20832756330003</v>
      </c>
      <c r="BG11" s="90">
        <v>103.42190417930099</v>
      </c>
      <c r="BH11" s="90">
        <v>0</v>
      </c>
      <c r="BI11" s="90">
        <v>0</v>
      </c>
      <c r="BJ11" s="90">
        <v>270.76868193808298</v>
      </c>
      <c r="BK11" s="90">
        <v>0</v>
      </c>
      <c r="BL11" s="90">
        <v>41.187815071622602</v>
      </c>
      <c r="BM11" s="90">
        <v>18.110490518389302</v>
      </c>
      <c r="BN11" s="90">
        <v>1.7892494208156001E-2</v>
      </c>
      <c r="BO11" s="90">
        <v>164.83546414940699</v>
      </c>
      <c r="BP11" s="90">
        <v>4.66795699455436</v>
      </c>
      <c r="BQ11" s="90">
        <v>9.6734789157007593E-3</v>
      </c>
      <c r="BR11" s="90">
        <v>57.905025238611699</v>
      </c>
      <c r="BS11" s="90">
        <v>4.2943770079211999E-5</v>
      </c>
      <c r="BT11" s="90">
        <v>1953.3502754758799</v>
      </c>
      <c r="BU11" s="90">
        <v>669.35490416424602</v>
      </c>
      <c r="BV11" s="90">
        <v>0</v>
      </c>
      <c r="BW11" s="90">
        <v>0</v>
      </c>
      <c r="BX11" s="90">
        <v>98.469905645818898</v>
      </c>
      <c r="BY11" s="90">
        <v>0</v>
      </c>
      <c r="BZ11" s="90">
        <v>27.177296807664501</v>
      </c>
      <c r="CA11" s="90">
        <v>6062.0138824256301</v>
      </c>
      <c r="CB11" s="90">
        <v>106.828734630886</v>
      </c>
      <c r="CD11" s="90"/>
      <c r="CE11" s="28">
        <f t="shared" si="0"/>
        <v>7.9999990782364076E-3</v>
      </c>
      <c r="CF11" s="66">
        <f t="shared" si="1"/>
        <v>-4.3919999497427885E-3</v>
      </c>
      <c r="CG11" s="66"/>
      <c r="CH11" s="66">
        <f t="shared" si="2"/>
        <v>-4.3957895064541267E-3</v>
      </c>
      <c r="CI11" s="66">
        <f t="shared" si="3"/>
        <v>-4.3288465358948952E-3</v>
      </c>
      <c r="CJ11" s="66">
        <f t="shared" si="4"/>
        <v>-4.3213367741285272E-3</v>
      </c>
      <c r="CK11" s="66">
        <f t="shared" si="5"/>
        <v>-4.3944365977939366E-3</v>
      </c>
      <c r="CL11" s="66">
        <f t="shared" si="6"/>
        <v>-4.3949225837961927E-3</v>
      </c>
      <c r="CM11" s="66"/>
      <c r="CN11" s="60">
        <f t="shared" si="7"/>
        <v>9.4377162683288843E-2</v>
      </c>
      <c r="CO11" s="66"/>
      <c r="CP11" s="60">
        <f t="shared" si="8"/>
        <v>0.10464227271044931</v>
      </c>
      <c r="CQ11" s="66">
        <f t="shared" si="9"/>
        <v>-4.3939936894056781E-3</v>
      </c>
      <c r="CR11" s="66">
        <f t="shared" si="10"/>
        <v>-4.3949776782708115E-3</v>
      </c>
      <c r="CS11" s="60">
        <f t="shared" si="11"/>
        <v>-0.42875801486748877</v>
      </c>
    </row>
    <row r="12" spans="1:97" x14ac:dyDescent="0.25">
      <c r="A12" s="90" t="s">
        <v>175</v>
      </c>
      <c r="B12" s="73">
        <v>17708.211446000001</v>
      </c>
      <c r="C12" s="73"/>
      <c r="D12" s="73">
        <v>10245.731496</v>
      </c>
      <c r="E12" s="73">
        <v>341.00166453999998</v>
      </c>
      <c r="F12" s="73">
        <v>310.21872482999999</v>
      </c>
      <c r="G12" s="73">
        <v>239.98854036</v>
      </c>
      <c r="H12" s="73">
        <v>2114.5003221000002</v>
      </c>
      <c r="I12" s="69">
        <v>76.739421262999997</v>
      </c>
      <c r="J12" s="69">
        <v>33.905922355999998</v>
      </c>
      <c r="K12" s="69">
        <v>221.80901537</v>
      </c>
      <c r="L12" s="69">
        <v>31.976778414000002</v>
      </c>
      <c r="M12" s="71">
        <v>43.425391457000003</v>
      </c>
      <c r="N12" s="71">
        <v>30.567891866</v>
      </c>
      <c r="O12" s="69">
        <v>17.993159844000001</v>
      </c>
      <c r="P12" s="73"/>
      <c r="Q12" s="90" t="s">
        <v>175</v>
      </c>
      <c r="R12" s="90">
        <v>0</v>
      </c>
      <c r="S12" s="90">
        <v>7.5576556058361204</v>
      </c>
      <c r="T12" s="90">
        <v>43.2347608260635</v>
      </c>
      <c r="U12" s="90">
        <v>89.7112930123659</v>
      </c>
      <c r="V12" s="90">
        <v>89.7112930123659</v>
      </c>
      <c r="W12" s="90">
        <v>121.560437235621</v>
      </c>
      <c r="X12" s="90">
        <v>0</v>
      </c>
      <c r="Y12" s="90">
        <v>35.683104464942502</v>
      </c>
      <c r="Z12" s="90">
        <v>30.4337276684949</v>
      </c>
      <c r="AA12" s="90">
        <v>1.55072408771514</v>
      </c>
      <c r="AB12" s="90">
        <v>17630.487674861401</v>
      </c>
      <c r="AC12" s="90">
        <v>319.87883919774401</v>
      </c>
      <c r="AD12" s="90">
        <v>11.1077600704613</v>
      </c>
      <c r="AE12" s="90">
        <v>82.605371337234104</v>
      </c>
      <c r="AF12" s="90">
        <v>0</v>
      </c>
      <c r="AG12" s="90">
        <v>0</v>
      </c>
      <c r="AH12" s="90">
        <v>253.32166802285599</v>
      </c>
      <c r="AI12" s="90">
        <v>253.32166802285599</v>
      </c>
      <c r="AJ12" s="90">
        <v>81.606054047875205</v>
      </c>
      <c r="AK12" s="90">
        <v>90.816571713354094</v>
      </c>
      <c r="AL12" s="90">
        <v>6.3296197889024297E-2</v>
      </c>
      <c r="AM12" s="90">
        <v>212.827568058395</v>
      </c>
      <c r="AN12" s="90">
        <v>0.19031510399569701</v>
      </c>
      <c r="AO12" s="90">
        <v>36.9714101691997</v>
      </c>
      <c r="AP12" s="90">
        <v>11.1139717914028</v>
      </c>
      <c r="AQ12" s="90">
        <v>2123.88397270325</v>
      </c>
      <c r="AR12" s="90">
        <v>9180.6849230650805</v>
      </c>
      <c r="AS12" s="90">
        <v>938.47004407596705</v>
      </c>
      <c r="AT12" s="90">
        <v>10200.7610211889</v>
      </c>
      <c r="AU12" s="90">
        <v>2.07375353016829E-4</v>
      </c>
      <c r="AV12" s="90">
        <v>130.90091535288801</v>
      </c>
      <c r="AW12" s="90">
        <v>0</v>
      </c>
      <c r="AX12" s="90">
        <v>581.10913116769598</v>
      </c>
      <c r="AY12" s="90">
        <v>0.13300043344561399</v>
      </c>
      <c r="AZ12" s="90">
        <v>1.3312993001243401E-3</v>
      </c>
      <c r="BA12" s="90">
        <v>109.07238614944001</v>
      </c>
      <c r="BB12" s="90">
        <v>0.146577743724047</v>
      </c>
      <c r="BC12" s="90">
        <v>0</v>
      </c>
      <c r="BD12" s="90">
        <v>2.95075898527202</v>
      </c>
      <c r="BE12" s="90">
        <v>339.527529760216</v>
      </c>
      <c r="BF12" s="90">
        <v>308.87970160964102</v>
      </c>
      <c r="BG12" s="90">
        <v>30.647828150575599</v>
      </c>
      <c r="BH12" s="90">
        <v>0</v>
      </c>
      <c r="BI12" s="90">
        <v>0</v>
      </c>
      <c r="BJ12" s="90">
        <v>96.377960831054295</v>
      </c>
      <c r="BK12" s="90">
        <v>0</v>
      </c>
      <c r="BL12" s="90">
        <v>14.5790498519662</v>
      </c>
      <c r="BM12" s="90">
        <v>6.4940711314075896</v>
      </c>
      <c r="BN12" s="90">
        <v>7.6290399038432101E-3</v>
      </c>
      <c r="BO12" s="90">
        <v>58.346399545517102</v>
      </c>
      <c r="BP12" s="90">
        <v>1.59777511011351</v>
      </c>
      <c r="BQ12" s="90">
        <v>3.7581055240661998E-4</v>
      </c>
      <c r="BR12" s="90">
        <v>20.770134811378</v>
      </c>
      <c r="BS12" s="90">
        <v>2.5976679379844201E-5</v>
      </c>
      <c r="BT12" s="90">
        <v>238.93516980740901</v>
      </c>
      <c r="BU12" s="90">
        <v>231.144648966765</v>
      </c>
      <c r="BV12" s="90">
        <v>0</v>
      </c>
      <c r="BW12" s="90">
        <v>0</v>
      </c>
      <c r="BX12" s="90">
        <v>35.098866326459301</v>
      </c>
      <c r="BY12" s="90">
        <v>0</v>
      </c>
      <c r="BZ12" s="90">
        <v>10.1872964986893</v>
      </c>
      <c r="CA12" s="90">
        <v>2105.2195038162999</v>
      </c>
      <c r="CB12" s="90">
        <v>38.558588848001499</v>
      </c>
      <c r="CD12" s="90"/>
      <c r="CE12" s="28">
        <f t="shared" si="0"/>
        <v>7.99999665499114E-3</v>
      </c>
      <c r="CF12" s="66">
        <f t="shared" si="1"/>
        <v>-4.3891372867109688E-3</v>
      </c>
      <c r="CG12" s="66"/>
      <c r="CH12" s="66">
        <f t="shared" si="2"/>
        <v>-4.389191228430748E-3</v>
      </c>
      <c r="CI12" s="66">
        <f t="shared" si="3"/>
        <v>-4.3229547919437289E-3</v>
      </c>
      <c r="CJ12" s="66">
        <f t="shared" si="4"/>
        <v>-4.316384257890148E-3</v>
      </c>
      <c r="CK12" s="66">
        <f t="shared" si="5"/>
        <v>-4.3892535494022321E-3</v>
      </c>
      <c r="CL12" s="66">
        <f t="shared" si="6"/>
        <v>-4.3891307022753505E-3</v>
      </c>
      <c r="CM12" s="66"/>
      <c r="CN12" s="60">
        <f t="shared" si="7"/>
        <v>0.14207110833745726</v>
      </c>
      <c r="CO12" s="66"/>
      <c r="CP12" s="60">
        <f t="shared" si="8"/>
        <v>0.15619558951607707</v>
      </c>
      <c r="CQ12" s="66">
        <f t="shared" si="9"/>
        <v>-4.3898425446611527E-3</v>
      </c>
      <c r="CR12" s="66">
        <f t="shared" si="10"/>
        <v>-4.3890562716341047E-3</v>
      </c>
      <c r="CS12" s="60">
        <f t="shared" si="11"/>
        <v>-0.38232239985858485</v>
      </c>
    </row>
    <row r="13" spans="1:97" x14ac:dyDescent="0.25">
      <c r="A13" s="90" t="s">
        <v>176</v>
      </c>
      <c r="B13" s="73">
        <v>5190.1915103000001</v>
      </c>
      <c r="C13" s="73"/>
      <c r="D13" s="73">
        <v>519.16670581000005</v>
      </c>
      <c r="E13" s="73">
        <v>112.86131698</v>
      </c>
      <c r="F13" s="73">
        <v>92.702977254999993</v>
      </c>
      <c r="G13" s="73">
        <v>75.108266415000003</v>
      </c>
      <c r="H13" s="73">
        <v>330.80875763</v>
      </c>
      <c r="I13" s="69">
        <v>12.192932733999999</v>
      </c>
      <c r="J13" s="69">
        <v>6.6494682780999996</v>
      </c>
      <c r="K13" s="69">
        <v>35.563382707999999</v>
      </c>
      <c r="L13" s="69">
        <v>5.0139865261000001</v>
      </c>
      <c r="M13" s="71">
        <v>6.8307930253000002</v>
      </c>
      <c r="N13" s="71">
        <v>5.1483189325999996</v>
      </c>
      <c r="O13" s="69">
        <v>7.2893330016000002</v>
      </c>
      <c r="P13" s="73"/>
      <c r="Q13" s="90" t="s">
        <v>176</v>
      </c>
      <c r="R13" s="90">
        <v>0</v>
      </c>
      <c r="S13" s="90">
        <v>1.20893413282671</v>
      </c>
      <c r="T13" s="90">
        <v>6.8004775156561204</v>
      </c>
      <c r="U13" s="90">
        <v>14.1778105281569</v>
      </c>
      <c r="V13" s="90">
        <v>14.1778105281569</v>
      </c>
      <c r="W13" s="90">
        <v>19.312935936994599</v>
      </c>
      <c r="X13" s="90">
        <v>0</v>
      </c>
      <c r="Y13" s="90">
        <v>5.5822354442501299</v>
      </c>
      <c r="Z13" s="90">
        <v>5.1254771836323698</v>
      </c>
      <c r="AA13" s="90">
        <v>8.7921238836479607E-2</v>
      </c>
      <c r="AB13" s="90">
        <v>5167.1472133820498</v>
      </c>
      <c r="AC13" s="90">
        <v>50.8486618148441</v>
      </c>
      <c r="AD13" s="90">
        <v>1.7317145861204699</v>
      </c>
      <c r="AE13" s="90">
        <v>13.020825440459801</v>
      </c>
      <c r="AF13" s="90">
        <v>0</v>
      </c>
      <c r="AG13" s="90">
        <v>0</v>
      </c>
      <c r="AH13" s="90">
        <v>40.429687865097698</v>
      </c>
      <c r="AI13" s="90">
        <v>40.429687865097698</v>
      </c>
      <c r="AJ13" s="90">
        <v>4.1349158259208396</v>
      </c>
      <c r="AK13" s="90">
        <v>14.1991592836353</v>
      </c>
      <c r="AL13" s="90">
        <v>3.5887097994607899E-3</v>
      </c>
      <c r="AM13" s="90">
        <v>33.932715022453898</v>
      </c>
      <c r="AN13" s="90">
        <v>1.5582489783272599E-2</v>
      </c>
      <c r="AO13" s="90">
        <v>5.9140001572558996</v>
      </c>
      <c r="AP13" s="90">
        <v>1.77525796336787</v>
      </c>
      <c r="AQ13" s="90">
        <v>332.281038960079</v>
      </c>
      <c r="AR13" s="90">
        <v>465.17672284307997</v>
      </c>
      <c r="AS13" s="90">
        <v>47.551419649928</v>
      </c>
      <c r="AT13" s="90">
        <v>516.86305831892901</v>
      </c>
      <c r="AU13" s="90">
        <v>1.6979335471074E-5</v>
      </c>
      <c r="AV13" s="90">
        <v>20.726327279278198</v>
      </c>
      <c r="AW13" s="90">
        <v>0</v>
      </c>
      <c r="AX13" s="90">
        <v>88.286612696195306</v>
      </c>
      <c r="AY13" s="90">
        <v>3.9469713534725497E-2</v>
      </c>
      <c r="AZ13" s="90">
        <v>7.3274309950010106E-5</v>
      </c>
      <c r="BA13" s="90">
        <v>31.8703412804444</v>
      </c>
      <c r="BB13" s="90">
        <v>4.4064790046131598E-2</v>
      </c>
      <c r="BC13" s="90">
        <v>0</v>
      </c>
      <c r="BD13" s="90">
        <v>0.89509675534758504</v>
      </c>
      <c r="BE13" s="90">
        <v>112.367021452918</v>
      </c>
      <c r="BF13" s="90">
        <v>92.298206550775703</v>
      </c>
      <c r="BG13" s="90">
        <v>20.0688149021423</v>
      </c>
      <c r="BH13" s="90">
        <v>0</v>
      </c>
      <c r="BI13" s="90">
        <v>0</v>
      </c>
      <c r="BJ13" s="90">
        <v>29.2895074382843</v>
      </c>
      <c r="BK13" s="90">
        <v>0</v>
      </c>
      <c r="BL13" s="90">
        <v>4.3766293830916503</v>
      </c>
      <c r="BM13" s="90">
        <v>1.97007464530387</v>
      </c>
      <c r="BN13" s="90">
        <v>6.1958749573681098E-4</v>
      </c>
      <c r="BO13" s="90">
        <v>17.5156880996709</v>
      </c>
      <c r="BP13" s="90">
        <v>0.25558238825440099</v>
      </c>
      <c r="BQ13" s="90">
        <v>3.6302350415626299E-4</v>
      </c>
      <c r="BR13" s="90">
        <v>6.29627713002309</v>
      </c>
      <c r="BS13" s="90">
        <v>1.42971904322712E-6</v>
      </c>
      <c r="BT13" s="90">
        <v>74.7750676138605</v>
      </c>
      <c r="BU13" s="90">
        <v>36.421424885793698</v>
      </c>
      <c r="BV13" s="90">
        <v>0</v>
      </c>
      <c r="BW13" s="90">
        <v>0</v>
      </c>
      <c r="BX13" s="90">
        <v>5.2753668554837896</v>
      </c>
      <c r="BY13" s="90">
        <v>0</v>
      </c>
      <c r="BZ13" s="90">
        <v>1.3884278818851501</v>
      </c>
      <c r="CA13" s="90">
        <v>329.340554986028</v>
      </c>
      <c r="CB13" s="90">
        <v>5.7047750266746204</v>
      </c>
      <c r="CD13" s="90"/>
      <c r="CE13" s="28">
        <f t="shared" si="0"/>
        <v>8.0000219775223334E-3</v>
      </c>
      <c r="CF13" s="66">
        <f t="shared" si="1"/>
        <v>-4.4399704466046401E-3</v>
      </c>
      <c r="CG13" s="66"/>
      <c r="CH13" s="66">
        <f t="shared" si="2"/>
        <v>-4.4372018954430313E-3</v>
      </c>
      <c r="CI13" s="66">
        <f t="shared" si="3"/>
        <v>-4.3796717981732895E-3</v>
      </c>
      <c r="CJ13" s="66">
        <f t="shared" si="4"/>
        <v>-4.3663182802735597E-3</v>
      </c>
      <c r="CK13" s="66">
        <f t="shared" si="5"/>
        <v>-4.4362467281358915E-3</v>
      </c>
      <c r="CL13" s="66">
        <f t="shared" si="6"/>
        <v>-4.4382218127796613E-3</v>
      </c>
      <c r="CM13" s="66"/>
      <c r="CN13" s="60">
        <f t="shared" si="7"/>
        <v>0.13683470993334448</v>
      </c>
      <c r="CO13" s="66"/>
      <c r="CP13" s="60">
        <f t="shared" si="8"/>
        <v>0.17950060824274927</v>
      </c>
      <c r="CQ13" s="66">
        <f t="shared" si="9"/>
        <v>-4.438065907076497E-3</v>
      </c>
      <c r="CR13" s="66">
        <f t="shared" si="10"/>
        <v>-4.4367393059105385E-3</v>
      </c>
      <c r="CS13" s="60">
        <f t="shared" si="11"/>
        <v>-0.75645810625221777</v>
      </c>
    </row>
    <row r="14" spans="1:97" x14ac:dyDescent="0.25">
      <c r="A14" s="90" t="s">
        <v>177</v>
      </c>
      <c r="B14" s="73">
        <v>25497.009322000002</v>
      </c>
      <c r="C14" s="73"/>
      <c r="D14" s="73">
        <v>7863.4855448999997</v>
      </c>
      <c r="E14" s="73">
        <v>311.83627308000001</v>
      </c>
      <c r="F14" s="73">
        <v>275.13588891000001</v>
      </c>
      <c r="G14" s="73">
        <v>1139.5266958</v>
      </c>
      <c r="H14" s="73">
        <v>2346.3282052</v>
      </c>
      <c r="I14" s="69">
        <v>84.120261717000005</v>
      </c>
      <c r="J14" s="69">
        <v>37.272411228000003</v>
      </c>
      <c r="K14" s="69">
        <v>243.19624426999999</v>
      </c>
      <c r="L14" s="69">
        <v>35.063325656000004</v>
      </c>
      <c r="M14" s="71">
        <v>47.618374697999997</v>
      </c>
      <c r="N14" s="71">
        <v>33.588932603000003</v>
      </c>
      <c r="O14" s="69">
        <v>20.799621987999998</v>
      </c>
      <c r="P14" s="73"/>
      <c r="Q14" s="90" t="s">
        <v>177</v>
      </c>
      <c r="R14" s="90">
        <v>0</v>
      </c>
      <c r="S14" s="90">
        <v>8.3894027317430098</v>
      </c>
      <c r="T14" s="90">
        <v>47.408181970151603</v>
      </c>
      <c r="U14" s="90">
        <v>100.41790926725599</v>
      </c>
      <c r="V14" s="90">
        <v>100.41790926725599</v>
      </c>
      <c r="W14" s="90">
        <v>135.576800415718</v>
      </c>
      <c r="X14" s="90">
        <v>0</v>
      </c>
      <c r="Y14" s="90">
        <v>39.553439344271098</v>
      </c>
      <c r="Z14" s="90">
        <v>33.440593090857597</v>
      </c>
      <c r="AA14" s="90">
        <v>1.56549592134127</v>
      </c>
      <c r="AB14" s="90">
        <v>25384.4669026591</v>
      </c>
      <c r="AC14" s="90">
        <v>354.97726354651797</v>
      </c>
      <c r="AD14" s="90">
        <v>12.2863313015818</v>
      </c>
      <c r="AE14" s="90">
        <v>91.618994988295398</v>
      </c>
      <c r="AF14" s="90">
        <v>0</v>
      </c>
      <c r="AG14" s="90">
        <v>0</v>
      </c>
      <c r="AH14" s="90">
        <v>281.64565987149899</v>
      </c>
      <c r="AI14" s="90">
        <v>281.64565987149899</v>
      </c>
      <c r="AJ14" s="90">
        <v>62.630152297640201</v>
      </c>
      <c r="AK14" s="90">
        <v>100.53191854996101</v>
      </c>
      <c r="AL14" s="90">
        <v>6.3899153834973896E-2</v>
      </c>
      <c r="AM14" s="90">
        <v>236.70616604883699</v>
      </c>
      <c r="AN14" s="90">
        <v>0.28306701396350498</v>
      </c>
      <c r="AO14" s="90">
        <v>41.040235109121902</v>
      </c>
      <c r="AP14" s="90">
        <v>12.349439448050701</v>
      </c>
      <c r="AQ14" s="90">
        <v>2356.6458185731599</v>
      </c>
      <c r="AR14" s="90">
        <v>7045.8890227290003</v>
      </c>
      <c r="AS14" s="90">
        <v>720.24637520557098</v>
      </c>
      <c r="AT14" s="90">
        <v>7828.7655502322104</v>
      </c>
      <c r="AU14" s="90">
        <v>3.0844034121303699E-4</v>
      </c>
      <c r="AV14" s="90">
        <v>145.322917022583</v>
      </c>
      <c r="AW14" s="90">
        <v>0</v>
      </c>
      <c r="AX14" s="90">
        <v>642.12459604297806</v>
      </c>
      <c r="AY14" s="90">
        <v>0.117373624792087</v>
      </c>
      <c r="AZ14" s="90">
        <v>1.2576623508768301E-3</v>
      </c>
      <c r="BA14" s="90">
        <v>95.7755279402989</v>
      </c>
      <c r="BB14" s="90">
        <v>0.128007080538523</v>
      </c>
      <c r="BC14" s="90">
        <v>0</v>
      </c>
      <c r="BD14" s="90">
        <v>2.5642061976972701</v>
      </c>
      <c r="BE14" s="90">
        <v>310.47965936055101</v>
      </c>
      <c r="BF14" s="90">
        <v>273.94121040900302</v>
      </c>
      <c r="BG14" s="90">
        <v>36.538448951547899</v>
      </c>
      <c r="BH14" s="90">
        <v>0</v>
      </c>
      <c r="BI14" s="90">
        <v>0</v>
      </c>
      <c r="BJ14" s="90">
        <v>85.170717328670506</v>
      </c>
      <c r="BK14" s="90">
        <v>0</v>
      </c>
      <c r="BL14" s="90">
        <v>13.2888791860711</v>
      </c>
      <c r="BM14" s="90">
        <v>5.6433015831743196</v>
      </c>
      <c r="BN14" s="90">
        <v>1.07152192418734E-2</v>
      </c>
      <c r="BO14" s="90">
        <v>53.181758720426402</v>
      </c>
      <c r="BP14" s="90">
        <v>1.77361805447476</v>
      </c>
      <c r="BQ14" s="90">
        <v>6.3690790668165702E-3</v>
      </c>
      <c r="BR14" s="90">
        <v>18.053072247105</v>
      </c>
      <c r="BS14" s="90">
        <v>2.4539569972088299E-5</v>
      </c>
      <c r="BT14" s="90">
        <v>1134.49379884319</v>
      </c>
      <c r="BU14" s="90">
        <v>256.96825975728598</v>
      </c>
      <c r="BV14" s="90">
        <v>0</v>
      </c>
      <c r="BW14" s="90">
        <v>0</v>
      </c>
      <c r="BX14" s="90">
        <v>38.900492055942401</v>
      </c>
      <c r="BY14" s="90">
        <v>0</v>
      </c>
      <c r="BZ14" s="90">
        <v>11.4814572211402</v>
      </c>
      <c r="CA14" s="90">
        <v>2335.9711252184402</v>
      </c>
      <c r="CB14" s="90">
        <v>42.537799094862599</v>
      </c>
      <c r="CD14" s="90"/>
      <c r="CE14" s="28">
        <f t="shared" si="0"/>
        <v>8.0000035632415267E-3</v>
      </c>
      <c r="CF14" s="66">
        <f t="shared" si="1"/>
        <v>-4.4139458835979976E-3</v>
      </c>
      <c r="CG14" s="66"/>
      <c r="CH14" s="66">
        <f t="shared" si="2"/>
        <v>-4.4153441205608251E-3</v>
      </c>
      <c r="CI14" s="66">
        <f t="shared" si="3"/>
        <v>-4.3504038386867477E-3</v>
      </c>
      <c r="CJ14" s="66">
        <f t="shared" si="4"/>
        <v>-4.3421398267231449E-3</v>
      </c>
      <c r="CK14" s="66">
        <f t="shared" si="5"/>
        <v>-4.4166555951342936E-3</v>
      </c>
      <c r="CL14" s="66">
        <f t="shared" si="6"/>
        <v>-4.4141650595198511E-3</v>
      </c>
      <c r="CM14" s="66"/>
      <c r="CN14" s="60">
        <f t="shared" si="7"/>
        <v>0.1581003675320409</v>
      </c>
      <c r="CO14" s="66"/>
      <c r="CP14" s="60">
        <f t="shared" si="8"/>
        <v>0.17046042670795933</v>
      </c>
      <c r="CQ14" s="66">
        <f t="shared" si="9"/>
        <v>-4.4141096621095385E-3</v>
      </c>
      <c r="CR14" s="66">
        <f t="shared" si="10"/>
        <v>-4.416321110756515E-3</v>
      </c>
      <c r="CS14" s="60">
        <f t="shared" si="11"/>
        <v>-0.40626615929964938</v>
      </c>
    </row>
    <row r="15" spans="1:97" x14ac:dyDescent="0.25">
      <c r="A15" s="90" t="s">
        <v>178</v>
      </c>
      <c r="B15" s="73">
        <v>7978.0902674999998</v>
      </c>
      <c r="C15" s="73"/>
      <c r="D15" s="73">
        <v>1378.2842098000001</v>
      </c>
      <c r="E15" s="73">
        <v>145.45645501000001</v>
      </c>
      <c r="F15" s="73">
        <v>122.01773463000001</v>
      </c>
      <c r="G15" s="73">
        <v>197.59086249999999</v>
      </c>
      <c r="H15" s="73">
        <v>638.80782596999995</v>
      </c>
      <c r="I15" s="69">
        <v>23.348394302999999</v>
      </c>
      <c r="J15" s="69">
        <v>11.383795210000001</v>
      </c>
      <c r="K15" s="69">
        <v>67.770590952999996</v>
      </c>
      <c r="L15" s="69">
        <v>9.6738716605999997</v>
      </c>
      <c r="M15" s="71">
        <v>13.156561748</v>
      </c>
      <c r="N15" s="71">
        <v>9.5656221314999996</v>
      </c>
      <c r="O15" s="69">
        <v>9.5791069520000001</v>
      </c>
      <c r="P15" s="73"/>
      <c r="Q15" s="90" t="s">
        <v>178</v>
      </c>
      <c r="R15" s="90">
        <v>0</v>
      </c>
      <c r="S15" s="90">
        <v>2.3140921908746899</v>
      </c>
      <c r="T15" s="90">
        <v>13.0987664102657</v>
      </c>
      <c r="U15" s="90">
        <v>27.436804055356198</v>
      </c>
      <c r="V15" s="90">
        <v>27.436804055356198</v>
      </c>
      <c r="W15" s="90">
        <v>37.196388626610997</v>
      </c>
      <c r="X15" s="90">
        <v>0</v>
      </c>
      <c r="Y15" s="90">
        <v>10.7720553395317</v>
      </c>
      <c r="Z15" s="90">
        <v>9.5236046076040797</v>
      </c>
      <c r="AA15" s="90">
        <v>0.262419164055746</v>
      </c>
      <c r="AB15" s="90">
        <v>7943.0489164498904</v>
      </c>
      <c r="AC15" s="90">
        <v>97.5605865310458</v>
      </c>
      <c r="AD15" s="90">
        <v>3.3412921673547702</v>
      </c>
      <c r="AE15" s="90">
        <v>25.058951714893499</v>
      </c>
      <c r="AF15" s="90">
        <v>0</v>
      </c>
      <c r="AG15" s="90">
        <v>0</v>
      </c>
      <c r="AH15" s="90">
        <v>77.548042125034101</v>
      </c>
      <c r="AI15" s="90">
        <v>77.548042125034101</v>
      </c>
      <c r="AJ15" s="90">
        <v>10.9778623169243</v>
      </c>
      <c r="AK15" s="90">
        <v>27.3800708381095</v>
      </c>
      <c r="AL15" s="90">
        <v>1.0711169299961701E-2</v>
      </c>
      <c r="AM15" s="90">
        <v>65.129065193259706</v>
      </c>
      <c r="AN15" s="90">
        <v>5.5510713509261199E-2</v>
      </c>
      <c r="AO15" s="90">
        <v>11.3203377405215</v>
      </c>
      <c r="AP15" s="90">
        <v>3.4025298554848198</v>
      </c>
      <c r="AQ15" s="90">
        <v>641.65761838301898</v>
      </c>
      <c r="AR15" s="90">
        <v>1235.0083952059599</v>
      </c>
      <c r="AS15" s="90">
        <v>126.245059722702</v>
      </c>
      <c r="AT15" s="90">
        <v>1372.2313172455799</v>
      </c>
      <c r="AU15" s="90">
        <v>6.0485553317247897E-5</v>
      </c>
      <c r="AV15" s="90">
        <v>39.842390906410401</v>
      </c>
      <c r="AW15" s="90">
        <v>0</v>
      </c>
      <c r="AX15" s="90">
        <v>172.05436248076899</v>
      </c>
      <c r="AY15" s="90">
        <v>5.2045705564024901E-2</v>
      </c>
      <c r="AZ15" s="90">
        <v>2.9689524019764398E-4</v>
      </c>
      <c r="BA15" s="90">
        <v>42.263307704933297</v>
      </c>
      <c r="BB15" s="90">
        <v>5.7611006839178303E-2</v>
      </c>
      <c r="BC15" s="90">
        <v>0</v>
      </c>
      <c r="BD15" s="90">
        <v>1.1641026222876201</v>
      </c>
      <c r="BE15" s="90">
        <v>144.82648732286501</v>
      </c>
      <c r="BF15" s="90">
        <v>121.490724282912</v>
      </c>
      <c r="BG15" s="90">
        <v>23.3357630399532</v>
      </c>
      <c r="BH15" s="90">
        <v>0</v>
      </c>
      <c r="BI15" s="90">
        <v>0</v>
      </c>
      <c r="BJ15" s="90">
        <v>38.228246377199802</v>
      </c>
      <c r="BK15" s="90">
        <v>0</v>
      </c>
      <c r="BL15" s="90">
        <v>5.7912844120989604</v>
      </c>
      <c r="BM15" s="90">
        <v>2.5620650713580999</v>
      </c>
      <c r="BN15" s="90">
        <v>2.2598496779818898E-3</v>
      </c>
      <c r="BO15" s="90">
        <v>23.177055167358301</v>
      </c>
      <c r="BP15" s="90">
        <v>0.48922659801422003</v>
      </c>
      <c r="BQ15" s="90">
        <v>1.0412036581843799E-3</v>
      </c>
      <c r="BR15" s="90">
        <v>8.1914024733764297</v>
      </c>
      <c r="BS15" s="90">
        <v>5.7933200862194496E-6</v>
      </c>
      <c r="BT15" s="90">
        <v>196.723157305537</v>
      </c>
      <c r="BU15" s="90">
        <v>70.222813081938895</v>
      </c>
      <c r="BV15" s="90">
        <v>0</v>
      </c>
      <c r="BW15" s="90">
        <v>0</v>
      </c>
      <c r="BX15" s="90">
        <v>10.3500270068314</v>
      </c>
      <c r="BY15" s="90">
        <v>0</v>
      </c>
      <c r="BZ15" s="90">
        <v>2.8795310839220001</v>
      </c>
      <c r="CA15" s="90">
        <v>636.00243676989703</v>
      </c>
      <c r="CB15" s="90">
        <v>11.228681227072199</v>
      </c>
      <c r="CD15" s="90"/>
      <c r="CE15" s="28">
        <f t="shared" si="0"/>
        <v>8.0000085838003495E-3</v>
      </c>
      <c r="CF15" s="66">
        <f t="shared" si="1"/>
        <v>-4.3921978663059007E-3</v>
      </c>
      <c r="CG15" s="66"/>
      <c r="CH15" s="66">
        <f t="shared" si="2"/>
        <v>-4.3916142341197473E-3</v>
      </c>
      <c r="CI15" s="66">
        <f t="shared" si="3"/>
        <v>-4.3309709912268766E-3</v>
      </c>
      <c r="CJ15" s="66">
        <f t="shared" si="4"/>
        <v>-4.3191290896039541E-3</v>
      </c>
      <c r="CK15" s="66">
        <f t="shared" si="5"/>
        <v>-4.3914236897618954E-3</v>
      </c>
      <c r="CL15" s="66">
        <f t="shared" si="6"/>
        <v>-4.39160117652452E-3</v>
      </c>
      <c r="CM15" s="66"/>
      <c r="CN15" s="60">
        <f t="shared" si="7"/>
        <v>0.14427277428958715</v>
      </c>
      <c r="CO15" s="66"/>
      <c r="CP15" s="60">
        <f t="shared" si="8"/>
        <v>0.1701972217211927</v>
      </c>
      <c r="CQ15" s="66">
        <f t="shared" si="9"/>
        <v>-4.3928906990525441E-3</v>
      </c>
      <c r="CR15" s="66">
        <f t="shared" si="10"/>
        <v>-4.3925552690979152E-3</v>
      </c>
      <c r="CS15" s="60">
        <f t="shared" si="11"/>
        <v>-0.64479675688615068</v>
      </c>
    </row>
    <row r="16" spans="1:97" x14ac:dyDescent="0.25">
      <c r="A16" s="90" t="s">
        <v>179</v>
      </c>
      <c r="B16" s="73">
        <v>4140.4041735000001</v>
      </c>
      <c r="C16" s="73"/>
      <c r="D16" s="73">
        <v>466.43986439000003</v>
      </c>
      <c r="E16" s="73">
        <v>84.566266677000002</v>
      </c>
      <c r="F16" s="73">
        <v>69.033227272999994</v>
      </c>
      <c r="G16" s="73">
        <v>66.756347293000005</v>
      </c>
      <c r="H16" s="73">
        <v>232.62913423000001</v>
      </c>
      <c r="I16" s="69">
        <v>8.1981189578000002</v>
      </c>
      <c r="J16" s="69">
        <v>4.6985805476999998</v>
      </c>
      <c r="K16" s="69">
        <v>23.962729473</v>
      </c>
      <c r="L16" s="69">
        <v>3.3522167383000001</v>
      </c>
      <c r="M16" s="71">
        <v>4.5699626103000002</v>
      </c>
      <c r="N16" s="71">
        <v>3.4981150942000001</v>
      </c>
      <c r="O16" s="69">
        <v>5.4906266844999996</v>
      </c>
      <c r="P16" s="73"/>
      <c r="Q16" s="90" t="s">
        <v>179</v>
      </c>
      <c r="R16" s="90">
        <v>0</v>
      </c>
      <c r="S16" s="90">
        <v>0.84565940085203295</v>
      </c>
      <c r="T16" s="90">
        <v>4.5497950702187104</v>
      </c>
      <c r="U16" s="90">
        <v>9.9701213770545998</v>
      </c>
      <c r="V16" s="90">
        <v>9.9701213770545998</v>
      </c>
      <c r="W16" s="90">
        <v>13.5498416993501</v>
      </c>
      <c r="X16" s="90">
        <v>0</v>
      </c>
      <c r="Y16" s="90">
        <v>3.9244531449075399</v>
      </c>
      <c r="Z16" s="90">
        <v>3.4826813679980102</v>
      </c>
      <c r="AA16" s="90">
        <v>8.4167043718646806E-2</v>
      </c>
      <c r="AB16" s="90">
        <v>4122.1344337439396</v>
      </c>
      <c r="AC16" s="90">
        <v>35.620071897096103</v>
      </c>
      <c r="AD16" s="90">
        <v>1.21773203956886</v>
      </c>
      <c r="AE16" s="90">
        <v>9.1385853513956796</v>
      </c>
      <c r="AF16" s="90">
        <v>0</v>
      </c>
      <c r="AG16" s="90">
        <v>0</v>
      </c>
      <c r="AH16" s="90">
        <v>28.308982704740298</v>
      </c>
      <c r="AI16" s="90">
        <v>28.308982704740298</v>
      </c>
      <c r="AJ16" s="90">
        <v>3.7150533283530902</v>
      </c>
      <c r="AK16" s="90">
        <v>9.9799684833765898</v>
      </c>
      <c r="AL16" s="90">
        <v>3.4354641357033601E-3</v>
      </c>
      <c r="AM16" s="90">
        <v>23.767881726353</v>
      </c>
      <c r="AN16" s="90">
        <v>1.54327459179599E-2</v>
      </c>
      <c r="AO16" s="90">
        <v>4.1368939398669502</v>
      </c>
      <c r="AP16" s="90">
        <v>1.24258377393088</v>
      </c>
      <c r="AQ16" s="90">
        <v>233.665942112138</v>
      </c>
      <c r="AR16" s="90">
        <v>417.94339980246502</v>
      </c>
      <c r="AS16" s="90">
        <v>42.723106471248997</v>
      </c>
      <c r="AT16" s="90">
        <v>464.381559602067</v>
      </c>
      <c r="AU16" s="90">
        <v>1.6816211550509101E-5</v>
      </c>
      <c r="AV16" s="90">
        <v>14.534626623379401</v>
      </c>
      <c r="AW16" s="90">
        <v>0</v>
      </c>
      <c r="AX16" s="90">
        <v>62.463215128351997</v>
      </c>
      <c r="AY16" s="90">
        <v>2.9403812817672199E-2</v>
      </c>
      <c r="AZ16" s="90">
        <v>7.9292662275500498E-5</v>
      </c>
      <c r="BA16" s="90">
        <v>23.771565485981299</v>
      </c>
      <c r="BB16" s="90">
        <v>3.2765440108687802E-2</v>
      </c>
      <c r="BC16" s="90">
        <v>0</v>
      </c>
      <c r="BD16" s="90">
        <v>0.66480505828469305</v>
      </c>
      <c r="BE16" s="90">
        <v>84.198228790141101</v>
      </c>
      <c r="BF16" s="90">
        <v>68.733729716743795</v>
      </c>
      <c r="BG16" s="90">
        <v>15.464499073397301</v>
      </c>
      <c r="BH16" s="90">
        <v>0</v>
      </c>
      <c r="BI16" s="90">
        <v>0</v>
      </c>
      <c r="BJ16" s="90">
        <v>21.771455860160799</v>
      </c>
      <c r="BK16" s="90">
        <v>0</v>
      </c>
      <c r="BL16" s="90">
        <v>3.2631882345938199</v>
      </c>
      <c r="BM16" s="90">
        <v>1.46320170196817</v>
      </c>
      <c r="BN16" s="90">
        <v>6.4149644683498901E-4</v>
      </c>
      <c r="BO16" s="90">
        <v>13.059558681195099</v>
      </c>
      <c r="BP16" s="90">
        <v>0.17878210602258099</v>
      </c>
      <c r="BQ16" s="90">
        <v>3.4313830830425999E-4</v>
      </c>
      <c r="BR16" s="90">
        <v>4.6767199670409001</v>
      </c>
      <c r="BS16" s="90">
        <v>1.5471751273819501E-6</v>
      </c>
      <c r="BT16" s="90">
        <v>66.461775798144799</v>
      </c>
      <c r="BU16" s="90">
        <v>25.581342676978</v>
      </c>
      <c r="BV16" s="90">
        <v>0</v>
      </c>
      <c r="BW16" s="90">
        <v>0</v>
      </c>
      <c r="BX16" s="90">
        <v>3.7457292839871101</v>
      </c>
      <c r="BY16" s="90">
        <v>0</v>
      </c>
      <c r="BZ16" s="90">
        <v>1.01683091060553</v>
      </c>
      <c r="CA16" s="90">
        <v>231.602634252109</v>
      </c>
      <c r="CB16" s="90">
        <v>4.0613379512079701</v>
      </c>
      <c r="CD16" s="90"/>
      <c r="CE16" s="28">
        <f t="shared" si="0"/>
        <v>8.0000018337001901E-3</v>
      </c>
      <c r="CF16" s="66">
        <f t="shared" si="1"/>
        <v>-4.4125498358331986E-3</v>
      </c>
      <c r="CG16" s="66"/>
      <c r="CH16" s="66">
        <f t="shared" si="2"/>
        <v>-4.4127977582379919E-3</v>
      </c>
      <c r="CI16" s="66">
        <f t="shared" si="3"/>
        <v>-4.35206497012121E-3</v>
      </c>
      <c r="CJ16" s="66">
        <f t="shared" si="4"/>
        <v>-4.3384550902104109E-3</v>
      </c>
      <c r="CK16" s="66">
        <f t="shared" si="5"/>
        <v>-4.4126365027478609E-3</v>
      </c>
      <c r="CL16" s="66">
        <f t="shared" si="6"/>
        <v>-4.4126028379407886E-3</v>
      </c>
      <c r="CM16" s="66"/>
      <c r="CN16" s="60">
        <f t="shared" si="7"/>
        <v>0.18137554975268735</v>
      </c>
      <c r="CO16" s="66"/>
      <c r="CP16" s="60">
        <f t="shared" si="8"/>
        <v>0.23407710861943884</v>
      </c>
      <c r="CQ16" s="66">
        <f t="shared" si="9"/>
        <v>-4.41306456990155E-3</v>
      </c>
      <c r="CR16" s="66">
        <f t="shared" si="10"/>
        <v>-4.4120121226370098E-3</v>
      </c>
      <c r="CS16" s="60">
        <f t="shared" si="11"/>
        <v>-0.77368999108267822</v>
      </c>
    </row>
    <row r="17" spans="1:97" x14ac:dyDescent="0.25">
      <c r="A17" s="90" t="s">
        <v>180</v>
      </c>
      <c r="B17" s="73">
        <v>6847.4055711000001</v>
      </c>
      <c r="C17" s="73"/>
      <c r="D17" s="73">
        <v>1756.9314228999999</v>
      </c>
      <c r="E17" s="73">
        <v>203.20515241000001</v>
      </c>
      <c r="F17" s="73">
        <v>178.54181695</v>
      </c>
      <c r="G17" s="73">
        <v>182.48067494</v>
      </c>
      <c r="H17" s="73">
        <v>929.17013107000002</v>
      </c>
      <c r="I17" s="69">
        <v>38.038072012000001</v>
      </c>
      <c r="J17" s="69">
        <v>17.061576851000002</v>
      </c>
      <c r="K17" s="69">
        <v>110.09977745</v>
      </c>
      <c r="L17" s="69">
        <v>15.922319881</v>
      </c>
      <c r="M17" s="71">
        <v>21.635430862</v>
      </c>
      <c r="N17" s="71">
        <v>15.412415199</v>
      </c>
      <c r="O17" s="69">
        <v>11.311647450000001</v>
      </c>
      <c r="P17" s="73"/>
      <c r="Q17" s="90" t="s">
        <v>180</v>
      </c>
      <c r="R17" s="90">
        <v>0</v>
      </c>
      <c r="S17" s="90">
        <v>3.4346345826857401</v>
      </c>
      <c r="T17" s="90">
        <v>21.539929110341902</v>
      </c>
      <c r="U17" s="90">
        <v>39.861507756135097</v>
      </c>
      <c r="V17" s="90">
        <v>39.861507756135097</v>
      </c>
      <c r="W17" s="90">
        <v>54.548806133461099</v>
      </c>
      <c r="X17" s="90">
        <v>0</v>
      </c>
      <c r="Y17" s="90">
        <v>15.6878130142717</v>
      </c>
      <c r="Z17" s="90">
        <v>15.344396045666199</v>
      </c>
      <c r="AA17" s="90">
        <v>4.8032145619104398E-2</v>
      </c>
      <c r="AB17" s="90">
        <v>6817.1879960801798</v>
      </c>
      <c r="AC17" s="90">
        <v>144.01924430648199</v>
      </c>
      <c r="AD17" s="90">
        <v>4.8630615915697204</v>
      </c>
      <c r="AE17" s="90">
        <v>36.727654347131697</v>
      </c>
      <c r="AF17" s="90">
        <v>0</v>
      </c>
      <c r="AG17" s="90">
        <v>0</v>
      </c>
      <c r="AH17" s="90">
        <v>114.639307950266</v>
      </c>
      <c r="AI17" s="90">
        <v>114.639307950266</v>
      </c>
      <c r="AJ17" s="90">
        <v>13.9934234502816</v>
      </c>
      <c r="AK17" s="90">
        <v>39.919181345600002</v>
      </c>
      <c r="AL17" s="90">
        <v>1.9605302906692801E-3</v>
      </c>
      <c r="AM17" s="90">
        <v>96.151069746553802</v>
      </c>
      <c r="AN17" s="90">
        <v>8.2377772664711506E-3</v>
      </c>
      <c r="AO17" s="90">
        <v>16.8019214768638</v>
      </c>
      <c r="AP17" s="90">
        <v>5.03740829076279</v>
      </c>
      <c r="AQ17" s="90">
        <v>933.367336826116</v>
      </c>
      <c r="AR17" s="90">
        <v>1574.26036297875</v>
      </c>
      <c r="AS17" s="90">
        <v>160.92436397276799</v>
      </c>
      <c r="AT17" s="90">
        <v>1749.1781504017999</v>
      </c>
      <c r="AU17" s="90">
        <v>8.9760968514807404E-6</v>
      </c>
      <c r="AV17" s="90">
        <v>58.571556366152798</v>
      </c>
      <c r="AW17" s="90">
        <v>0</v>
      </c>
      <c r="AX17" s="90">
        <v>244.62184984657799</v>
      </c>
      <c r="AY17" s="90">
        <v>7.5995222552180594E-2</v>
      </c>
      <c r="AZ17" s="90">
        <v>3.8974110364875899E-5</v>
      </c>
      <c r="BA17" s="90">
        <v>61.263680452167897</v>
      </c>
      <c r="BB17" s="90">
        <v>8.5137564938794097E-2</v>
      </c>
      <c r="BC17" s="90">
        <v>0</v>
      </c>
      <c r="BD17" s="90">
        <v>1.7329292533937399</v>
      </c>
      <c r="BE17" s="90">
        <v>202.321745093657</v>
      </c>
      <c r="BF17" s="90">
        <v>177.76724652831501</v>
      </c>
      <c r="BG17" s="90">
        <v>24.5544985653422</v>
      </c>
      <c r="BH17" s="90">
        <v>0</v>
      </c>
      <c r="BI17" s="90">
        <v>0</v>
      </c>
      <c r="BJ17" s="90">
        <v>56.584334933117297</v>
      </c>
      <c r="BK17" s="90">
        <v>0</v>
      </c>
      <c r="BL17" s="90">
        <v>8.4009053495152504</v>
      </c>
      <c r="BM17" s="90">
        <v>3.8141535058449998</v>
      </c>
      <c r="BN17" s="90">
        <v>3.2983177155596597E-4</v>
      </c>
      <c r="BO17" s="90">
        <v>33.621353332451399</v>
      </c>
      <c r="BP17" s="90">
        <v>0.72612074431865603</v>
      </c>
      <c r="BQ17" s="90">
        <v>1.9355729168030701E-4</v>
      </c>
      <c r="BR17" s="90">
        <v>12.188193790682099</v>
      </c>
      <c r="BS17" s="90">
        <v>7.6047794506522895E-7</v>
      </c>
      <c r="BT17" s="90">
        <v>181.675382141706</v>
      </c>
      <c r="BU17" s="90">
        <v>102.592808527324</v>
      </c>
      <c r="BV17" s="90">
        <v>0</v>
      </c>
      <c r="BW17" s="90">
        <v>0</v>
      </c>
      <c r="BX17" s="90">
        <v>14.5063521663816</v>
      </c>
      <c r="BY17" s="90">
        <v>0</v>
      </c>
      <c r="BZ17" s="90">
        <v>3.5589416601192401</v>
      </c>
      <c r="CA17" s="90">
        <v>925.07004553040304</v>
      </c>
      <c r="CB17" s="90">
        <v>15.586612029957999</v>
      </c>
      <c r="CD17" s="90"/>
      <c r="CE17" s="28">
        <f t="shared" si="0"/>
        <v>7.9999989978534781E-3</v>
      </c>
      <c r="CF17" s="66">
        <f t="shared" si="1"/>
        <v>-4.4129962371961548E-3</v>
      </c>
      <c r="CG17" s="66"/>
      <c r="CH17" s="66">
        <f t="shared" si="2"/>
        <v>-4.4129625078948072E-3</v>
      </c>
      <c r="CI17" s="66">
        <f t="shared" si="3"/>
        <v>-4.3473667171617285E-3</v>
      </c>
      <c r="CJ17" s="66">
        <f t="shared" si="4"/>
        <v>-4.3383137626626716E-3</v>
      </c>
      <c r="CK17" s="66">
        <f t="shared" si="5"/>
        <v>-4.413030577395588E-3</v>
      </c>
      <c r="CL17" s="66">
        <f t="shared" si="6"/>
        <v>-4.4126316618415973E-3</v>
      </c>
      <c r="CM17" s="66"/>
      <c r="CN17" s="60">
        <f t="shared" si="7"/>
        <v>4.1231059729685188E-2</v>
      </c>
      <c r="CO17" s="66"/>
      <c r="CP17" s="60">
        <f t="shared" si="8"/>
        <v>5.5243306404955658E-2</v>
      </c>
      <c r="CQ17" s="66">
        <f t="shared" si="9"/>
        <v>-4.4141368049126885E-3</v>
      </c>
      <c r="CR17" s="66">
        <f t="shared" si="10"/>
        <v>-4.4132702406183329E-3</v>
      </c>
      <c r="CS17" s="60">
        <f t="shared" si="11"/>
        <v>-0.55467067789822344</v>
      </c>
    </row>
    <row r="18" spans="1:97" x14ac:dyDescent="0.25">
      <c r="A18" s="90" t="s">
        <v>181</v>
      </c>
      <c r="B18" s="73">
        <v>9430.8535804000003</v>
      </c>
      <c r="C18" s="73"/>
      <c r="D18" s="73">
        <v>3182.7777827</v>
      </c>
      <c r="E18" s="73">
        <v>128.29234932</v>
      </c>
      <c r="F18" s="73">
        <v>115.89291838</v>
      </c>
      <c r="G18" s="73">
        <v>438.14928093999998</v>
      </c>
      <c r="H18" s="73">
        <v>1006.3826872</v>
      </c>
      <c r="I18" s="69">
        <v>36.729186362999997</v>
      </c>
      <c r="J18" s="69">
        <v>15.784984246</v>
      </c>
      <c r="K18" s="69">
        <v>106.09386059000001</v>
      </c>
      <c r="L18" s="69">
        <v>15.319914773000001</v>
      </c>
      <c r="M18" s="71">
        <v>20.799030463000001</v>
      </c>
      <c r="N18" s="71">
        <v>14.573674242999999</v>
      </c>
      <c r="O18" s="69">
        <v>7.9252864203</v>
      </c>
      <c r="P18" s="73"/>
      <c r="Q18" s="90" t="s">
        <v>181</v>
      </c>
      <c r="R18" s="90">
        <v>0</v>
      </c>
      <c r="S18" s="90">
        <v>3.60549767182198</v>
      </c>
      <c r="T18" s="90">
        <v>20.707678238038199</v>
      </c>
      <c r="U18" s="90">
        <v>43.400380980177999</v>
      </c>
      <c r="V18" s="90">
        <v>43.400380980177999</v>
      </c>
      <c r="W18" s="90">
        <v>58.453050569497101</v>
      </c>
      <c r="X18" s="90">
        <v>0</v>
      </c>
      <c r="Y18" s="90">
        <v>16.951686683689701</v>
      </c>
      <c r="Z18" s="90">
        <v>14.5096616264148</v>
      </c>
      <c r="AA18" s="90">
        <v>0.58442497616683897</v>
      </c>
      <c r="AB18" s="90">
        <v>9389.4365418268608</v>
      </c>
      <c r="AC18" s="90">
        <v>152.450593345318</v>
      </c>
      <c r="AD18" s="90">
        <v>5.2553746900844498</v>
      </c>
      <c r="AE18" s="90">
        <v>39.305817666685499</v>
      </c>
      <c r="AF18" s="90">
        <v>0</v>
      </c>
      <c r="AG18" s="90">
        <v>0</v>
      </c>
      <c r="AH18" s="90">
        <v>121.17243673645299</v>
      </c>
      <c r="AI18" s="90">
        <v>121.17243673645299</v>
      </c>
      <c r="AJ18" s="90">
        <v>25.350381033998499</v>
      </c>
      <c r="AK18" s="90">
        <v>43.037830179491799</v>
      </c>
      <c r="AL18" s="90">
        <v>2.38547636918452E-2</v>
      </c>
      <c r="AM18" s="90">
        <v>101.85816237895401</v>
      </c>
      <c r="AN18" s="90">
        <v>0.14265559925594701</v>
      </c>
      <c r="AO18" s="90">
        <v>17.637797200147901</v>
      </c>
      <c r="AP18" s="90">
        <v>5.3109792994965703</v>
      </c>
      <c r="AQ18" s="90">
        <v>1010.82375713275</v>
      </c>
      <c r="AR18" s="90">
        <v>2851.9177457778701</v>
      </c>
      <c r="AS18" s="90">
        <v>291.52966680081499</v>
      </c>
      <c r="AT18" s="90">
        <v>3168.7977936126899</v>
      </c>
      <c r="AU18" s="90">
        <v>1.5544173746585E-4</v>
      </c>
      <c r="AV18" s="90">
        <v>62.413234109773398</v>
      </c>
      <c r="AW18" s="90">
        <v>0</v>
      </c>
      <c r="AX18" s="90">
        <v>273.93219480027602</v>
      </c>
      <c r="AY18" s="90">
        <v>4.9746929975319203E-2</v>
      </c>
      <c r="AZ18" s="90">
        <v>8.7625573518984503E-4</v>
      </c>
      <c r="BA18" s="90">
        <v>41.1398558780513</v>
      </c>
      <c r="BB18" s="90">
        <v>5.36807019829251E-2</v>
      </c>
      <c r="BC18" s="90">
        <v>0</v>
      </c>
      <c r="BD18" s="90">
        <v>1.0669669552730601</v>
      </c>
      <c r="BE18" s="90">
        <v>127.736617536861</v>
      </c>
      <c r="BF18" s="90">
        <v>115.391706537319</v>
      </c>
      <c r="BG18" s="90">
        <v>12.344910999542501</v>
      </c>
      <c r="BH18" s="90">
        <v>0</v>
      </c>
      <c r="BI18" s="90">
        <v>0</v>
      </c>
      <c r="BJ18" s="90">
        <v>35.357173569139597</v>
      </c>
      <c r="BK18" s="90">
        <v>0</v>
      </c>
      <c r="BL18" s="90">
        <v>5.5679236672111996</v>
      </c>
      <c r="BM18" s="90">
        <v>2.3480305279981399</v>
      </c>
      <c r="BN18" s="90">
        <v>6.2059506287702997E-3</v>
      </c>
      <c r="BO18" s="90">
        <v>22.282608310520999</v>
      </c>
      <c r="BP18" s="90">
        <v>0.76224513713335695</v>
      </c>
      <c r="BQ18" s="90">
        <v>2.27801923538969E-3</v>
      </c>
      <c r="BR18" s="90">
        <v>7.5163426737335799</v>
      </c>
      <c r="BS18" s="90">
        <v>1.70978337914251E-5</v>
      </c>
      <c r="BT18" s="90">
        <v>436.22523167163502</v>
      </c>
      <c r="BU18" s="90">
        <v>110.444300493177</v>
      </c>
      <c r="BV18" s="90">
        <v>0</v>
      </c>
      <c r="BW18" s="90">
        <v>0</v>
      </c>
      <c r="BX18" s="90">
        <v>16.6220060506725</v>
      </c>
      <c r="BY18" s="90">
        <v>0</v>
      </c>
      <c r="BZ18" s="90">
        <v>4.9393220342321298</v>
      </c>
      <c r="CA18" s="90">
        <v>1001.96323609205</v>
      </c>
      <c r="CB18" s="90">
        <v>18.088886594469301</v>
      </c>
      <c r="CD18" s="90"/>
      <c r="CE18" s="28">
        <f t="shared" si="0"/>
        <v>7.9999995850467253E-3</v>
      </c>
      <c r="CF18" s="66">
        <f t="shared" si="1"/>
        <v>-4.3916532284220709E-3</v>
      </c>
      <c r="CG18" s="66"/>
      <c r="CH18" s="66">
        <f t="shared" si="2"/>
        <v>-4.3923861613268571E-3</v>
      </c>
      <c r="CI18" s="66">
        <f t="shared" si="3"/>
        <v>-4.3317609045636207E-3</v>
      </c>
      <c r="CJ18" s="66">
        <f t="shared" si="4"/>
        <v>-4.3247840306996502E-3</v>
      </c>
      <c r="CK18" s="66">
        <f t="shared" si="5"/>
        <v>-4.3913098846976003E-3</v>
      </c>
      <c r="CL18" s="66">
        <f t="shared" si="6"/>
        <v>-4.3914220347390266E-3</v>
      </c>
      <c r="CM18" s="66"/>
      <c r="CN18" s="60">
        <f t="shared" si="7"/>
        <v>0.14212487002168941</v>
      </c>
      <c r="CO18" s="66"/>
      <c r="CP18" s="60">
        <f t="shared" si="8"/>
        <v>0.15129865025313088</v>
      </c>
      <c r="CQ18" s="66">
        <f t="shared" si="9"/>
        <v>-4.3921386203223146E-3</v>
      </c>
      <c r="CR18" s="66">
        <f t="shared" si="10"/>
        <v>-4.3923457817060295E-3</v>
      </c>
      <c r="CS18" s="60">
        <f t="shared" si="11"/>
        <v>-0.32986910278814491</v>
      </c>
    </row>
    <row r="19" spans="1:97" x14ac:dyDescent="0.25">
      <c r="A19" s="90" t="s">
        <v>182</v>
      </c>
      <c r="B19" s="73">
        <v>6085.4749719000001</v>
      </c>
      <c r="C19" s="73"/>
      <c r="D19" s="73">
        <v>1229.7748611</v>
      </c>
      <c r="E19" s="73">
        <v>67.700263598000006</v>
      </c>
      <c r="F19" s="73">
        <v>60.654960758999998</v>
      </c>
      <c r="G19" s="73">
        <v>191.42394519999999</v>
      </c>
      <c r="H19" s="73">
        <v>1157.7432475000001</v>
      </c>
      <c r="I19" s="69">
        <v>45.801739971000003</v>
      </c>
      <c r="J19" s="69">
        <v>18.933284106999999</v>
      </c>
      <c r="K19" s="69">
        <v>132.14037687000001</v>
      </c>
      <c r="L19" s="69">
        <v>19.222854898000001</v>
      </c>
      <c r="M19" s="71">
        <v>26.08656556</v>
      </c>
      <c r="N19" s="71">
        <v>18.119917129000001</v>
      </c>
      <c r="O19" s="69">
        <v>7.7552818753999997</v>
      </c>
      <c r="P19" s="73"/>
      <c r="Q19" s="90" t="s">
        <v>182</v>
      </c>
      <c r="R19" s="90">
        <v>0</v>
      </c>
      <c r="S19" s="90">
        <v>4.1927251758985102</v>
      </c>
      <c r="T19" s="90">
        <v>25.9714356388439</v>
      </c>
      <c r="U19" s="90">
        <v>49.667034826410998</v>
      </c>
      <c r="V19" s="90">
        <v>49.667034826410998</v>
      </c>
      <c r="W19" s="90">
        <v>67.359777122928506</v>
      </c>
      <c r="X19" s="90">
        <v>0</v>
      </c>
      <c r="Y19" s="90">
        <v>19.524772766705102</v>
      </c>
      <c r="Z19" s="90">
        <v>18.0399587403572</v>
      </c>
      <c r="AA19" s="90">
        <v>0.49021890321647599</v>
      </c>
      <c r="AB19" s="90">
        <v>6058.6216534312098</v>
      </c>
      <c r="AC19" s="90">
        <v>176.77993379220001</v>
      </c>
      <c r="AD19" s="90">
        <v>6.0579758903505896</v>
      </c>
      <c r="AE19" s="90">
        <v>45.413685402508001</v>
      </c>
      <c r="AF19" s="90">
        <v>0</v>
      </c>
      <c r="AG19" s="90">
        <v>0</v>
      </c>
      <c r="AH19" s="90">
        <v>140.47995770323399</v>
      </c>
      <c r="AI19" s="90">
        <v>140.47995770323399</v>
      </c>
      <c r="AJ19" s="90">
        <v>9.7947741976774303</v>
      </c>
      <c r="AK19" s="90">
        <v>49.635712079988899</v>
      </c>
      <c r="AL19" s="90">
        <v>2.0009286465150499E-2</v>
      </c>
      <c r="AM19" s="90">
        <v>117.979212906429</v>
      </c>
      <c r="AN19" s="90">
        <v>9.6815228214146398E-2</v>
      </c>
      <c r="AO19" s="90">
        <v>20.510474089631501</v>
      </c>
      <c r="AP19" s="90">
        <v>6.1641379368252203</v>
      </c>
      <c r="AQ19" s="90">
        <v>1162.88411432728</v>
      </c>
      <c r="AR19" s="90">
        <v>1101.91248104234</v>
      </c>
      <c r="AS19" s="90">
        <v>112.64005100763301</v>
      </c>
      <c r="AT19" s="90">
        <v>1224.3473062476501</v>
      </c>
      <c r="AU19" s="90">
        <v>1.0549494905713499E-4</v>
      </c>
      <c r="AV19" s="90">
        <v>72.193661174236098</v>
      </c>
      <c r="AW19" s="90">
        <v>0</v>
      </c>
      <c r="AX19" s="90">
        <v>312.06698784760601</v>
      </c>
      <c r="AY19" s="90">
        <v>2.6022927987125001E-2</v>
      </c>
      <c r="AZ19" s="90">
        <v>5.3745195512602101E-4</v>
      </c>
      <c r="BA19" s="90">
        <v>21.568518569861698</v>
      </c>
      <c r="BB19" s="90">
        <v>2.7794785868373001E-2</v>
      </c>
      <c r="BC19" s="90">
        <v>0</v>
      </c>
      <c r="BD19" s="90">
        <v>0.54910831847969199</v>
      </c>
      <c r="BE19" s="90">
        <v>67.405664658072993</v>
      </c>
      <c r="BF19" s="90">
        <v>60.391445476097999</v>
      </c>
      <c r="BG19" s="90">
        <v>7.0142191819750002</v>
      </c>
      <c r="BH19" s="90">
        <v>0</v>
      </c>
      <c r="BI19" s="90">
        <v>0</v>
      </c>
      <c r="BJ19" s="90">
        <v>18.362325483556202</v>
      </c>
      <c r="BK19" s="90">
        <v>0</v>
      </c>
      <c r="BL19" s="90">
        <v>2.95350253123673</v>
      </c>
      <c r="BM19" s="90">
        <v>1.2083663202103201</v>
      </c>
      <c r="BN19" s="90">
        <v>4.0851177691760701E-3</v>
      </c>
      <c r="BO19" s="90">
        <v>11.819626906198801</v>
      </c>
      <c r="BP19" s="90">
        <v>0.88639167156596199</v>
      </c>
      <c r="BQ19" s="90">
        <v>1.87497450865038E-3</v>
      </c>
      <c r="BR19" s="90">
        <v>3.8696716016027599</v>
      </c>
      <c r="BS19" s="90">
        <v>1.0486863216741901E-5</v>
      </c>
      <c r="BT19" s="90">
        <v>190.57920331645599</v>
      </c>
      <c r="BU19" s="90">
        <v>127.22718149302599</v>
      </c>
      <c r="BV19" s="90">
        <v>0</v>
      </c>
      <c r="BW19" s="90">
        <v>0</v>
      </c>
      <c r="BX19" s="90">
        <v>18.7677069940551</v>
      </c>
      <c r="BY19" s="90">
        <v>0</v>
      </c>
      <c r="BZ19" s="90">
        <v>5.2151662386704096</v>
      </c>
      <c r="CA19" s="90">
        <v>1152.63385020585</v>
      </c>
      <c r="CB19" s="90">
        <v>20.375993158508301</v>
      </c>
      <c r="CD19" s="90"/>
      <c r="CE19" s="28">
        <f t="shared" si="0"/>
        <v>7.9999965268811001E-3</v>
      </c>
      <c r="CF19" s="66">
        <f t="shared" si="1"/>
        <v>-4.412690643341227E-3</v>
      </c>
      <c r="CG19" s="66"/>
      <c r="CH19" s="66">
        <f t="shared" si="2"/>
        <v>-4.4134540589771745E-3</v>
      </c>
      <c r="CI19" s="66">
        <f t="shared" si="3"/>
        <v>-4.3515183585742532E-3</v>
      </c>
      <c r="CJ19" s="66">
        <f t="shared" si="4"/>
        <v>-4.3444967996768211E-3</v>
      </c>
      <c r="CK19" s="66">
        <f t="shared" si="5"/>
        <v>-4.4129373817962834E-3</v>
      </c>
      <c r="CL19" s="66">
        <f t="shared" si="6"/>
        <v>-4.4132386910337692E-3</v>
      </c>
      <c r="CM19" s="66"/>
      <c r="CN19" s="60">
        <f t="shared" si="7"/>
        <v>6.3111526020835237E-2</v>
      </c>
      <c r="CO19" s="66"/>
      <c r="CP19" s="60">
        <f t="shared" si="8"/>
        <v>6.6983764818693337E-2</v>
      </c>
      <c r="CQ19" s="66">
        <f t="shared" si="9"/>
        <v>-4.4133797870515969E-3</v>
      </c>
      <c r="CR19" s="66">
        <f t="shared" si="10"/>
        <v>-4.4127347864539469E-3</v>
      </c>
      <c r="CS19" s="60">
        <f t="shared" si="11"/>
        <v>-0.20516906595257853</v>
      </c>
    </row>
    <row r="20" spans="1:97" x14ac:dyDescent="0.25">
      <c r="A20" s="90" t="s">
        <v>183</v>
      </c>
      <c r="B20" s="73">
        <v>2254.7399780999999</v>
      </c>
      <c r="C20" s="73"/>
      <c r="D20" s="73">
        <v>386.76073767999998</v>
      </c>
      <c r="E20" s="73">
        <v>52.208178310999998</v>
      </c>
      <c r="F20" s="73">
        <v>44.446760216000001</v>
      </c>
      <c r="G20" s="73">
        <v>49.440874114000003</v>
      </c>
      <c r="H20" s="73">
        <v>169.93869974</v>
      </c>
      <c r="I20" s="69">
        <v>6.2516259825000002</v>
      </c>
      <c r="J20" s="69">
        <v>3.1829984200000001</v>
      </c>
      <c r="K20" s="69">
        <v>18.177028456999999</v>
      </c>
      <c r="L20" s="69">
        <v>2.5854359636000002</v>
      </c>
      <c r="M20" s="71">
        <v>3.5178338962</v>
      </c>
      <c r="N20" s="71">
        <v>2.5904406247999998</v>
      </c>
      <c r="O20" s="69">
        <v>2.9451367385</v>
      </c>
      <c r="P20" s="73"/>
      <c r="Q20" s="90" t="s">
        <v>183</v>
      </c>
      <c r="R20" s="90">
        <v>0</v>
      </c>
      <c r="S20" s="90">
        <v>0.61682317691045097</v>
      </c>
      <c r="T20" s="90">
        <v>3.50239334658019</v>
      </c>
      <c r="U20" s="90">
        <v>7.26329448578878</v>
      </c>
      <c r="V20" s="90">
        <v>7.26329448578878</v>
      </c>
      <c r="W20" s="90">
        <v>9.8764340151622907</v>
      </c>
      <c r="X20" s="90">
        <v>0</v>
      </c>
      <c r="Y20" s="90">
        <v>2.8676531216694601</v>
      </c>
      <c r="Z20" s="90">
        <v>2.5790707069120198</v>
      </c>
      <c r="AA20" s="90">
        <v>6.9430435377419705E-2</v>
      </c>
      <c r="AB20" s="90">
        <v>2244.8434387252801</v>
      </c>
      <c r="AC20" s="90">
        <v>25.993701276055099</v>
      </c>
      <c r="AD20" s="90">
        <v>0.89047703449564297</v>
      </c>
      <c r="AE20" s="90">
        <v>6.6734231229411902</v>
      </c>
      <c r="AF20" s="90">
        <v>0</v>
      </c>
      <c r="AG20" s="90">
        <v>0</v>
      </c>
      <c r="AH20" s="90">
        <v>20.643795723193801</v>
      </c>
      <c r="AI20" s="90">
        <v>20.643795723193801</v>
      </c>
      <c r="AJ20" s="90">
        <v>3.0805049425244002</v>
      </c>
      <c r="AK20" s="90">
        <v>7.2951567511503104</v>
      </c>
      <c r="AL20" s="90">
        <v>2.8339444681053502E-3</v>
      </c>
      <c r="AM20" s="90">
        <v>17.331960803140799</v>
      </c>
      <c r="AN20" s="90">
        <v>1.04892976110409E-2</v>
      </c>
      <c r="AO20" s="90">
        <v>3.0174482867317201</v>
      </c>
      <c r="AP20" s="90">
        <v>0.90620829088287502</v>
      </c>
      <c r="AQ20" s="90">
        <v>170.70007646731301</v>
      </c>
      <c r="AR20" s="90">
        <v>346.55678120691999</v>
      </c>
      <c r="AS20" s="90">
        <v>35.425782223096597</v>
      </c>
      <c r="AT20" s="90">
        <v>385.06306837254101</v>
      </c>
      <c r="AU20" s="90">
        <v>1.1429320150801999E-5</v>
      </c>
      <c r="AV20" s="90">
        <v>10.608309531727199</v>
      </c>
      <c r="AW20" s="90">
        <v>0</v>
      </c>
      <c r="AX20" s="90">
        <v>45.7667769309314</v>
      </c>
      <c r="AY20" s="90">
        <v>1.89184657815109E-2</v>
      </c>
      <c r="AZ20" s="90">
        <v>4.2725298825708097E-5</v>
      </c>
      <c r="BA20" s="90">
        <v>15.275672581667401</v>
      </c>
      <c r="BB20" s="90">
        <v>2.10837936914741E-2</v>
      </c>
      <c r="BC20" s="90">
        <v>0</v>
      </c>
      <c r="BD20" s="90">
        <v>0.427885508909428</v>
      </c>
      <c r="BE20" s="90">
        <v>51.982334478351397</v>
      </c>
      <c r="BF20" s="90">
        <v>44.254981670489698</v>
      </c>
      <c r="BG20" s="90">
        <v>7.7273528078616804</v>
      </c>
      <c r="BH20" s="90">
        <v>0</v>
      </c>
      <c r="BI20" s="90">
        <v>0</v>
      </c>
      <c r="BJ20" s="90">
        <v>14.0284693408731</v>
      </c>
      <c r="BK20" s="90">
        <v>0</v>
      </c>
      <c r="BL20" s="90">
        <v>2.1052187269410298</v>
      </c>
      <c r="BM20" s="90">
        <v>0.94175698716358802</v>
      </c>
      <c r="BN20" s="90">
        <v>4.0622727523823601E-4</v>
      </c>
      <c r="BO20" s="90">
        <v>8.4252601354740193</v>
      </c>
      <c r="BP20" s="90">
        <v>0.13040375872246501</v>
      </c>
      <c r="BQ20" s="90">
        <v>2.8872505504500099E-4</v>
      </c>
      <c r="BR20" s="90">
        <v>3.0099776186775502</v>
      </c>
      <c r="BS20" s="90">
        <v>8.3368143092533398E-7</v>
      </c>
      <c r="BT20" s="90">
        <v>49.2238610823591</v>
      </c>
      <c r="BU20" s="90">
        <v>18.670562200062498</v>
      </c>
      <c r="BV20" s="90">
        <v>0</v>
      </c>
      <c r="BW20" s="90">
        <v>0</v>
      </c>
      <c r="BX20" s="90">
        <v>2.7444366301860099</v>
      </c>
      <c r="BY20" s="90">
        <v>0</v>
      </c>
      <c r="BZ20" s="90">
        <v>0.74662799544965996</v>
      </c>
      <c r="CA20" s="90">
        <v>169.19283244321699</v>
      </c>
      <c r="CB20" s="90">
        <v>2.9823149639031099</v>
      </c>
      <c r="CD20" s="90"/>
      <c r="CE20" s="28">
        <f t="shared" si="0"/>
        <v>8.0000010272189281E-3</v>
      </c>
      <c r="CF20" s="66">
        <f t="shared" si="1"/>
        <v>-4.3892153733218319E-3</v>
      </c>
      <c r="CG20" s="66"/>
      <c r="CH20" s="66">
        <f t="shared" si="2"/>
        <v>-4.3894561729365409E-3</v>
      </c>
      <c r="CI20" s="66">
        <f t="shared" si="3"/>
        <v>-4.3258324644707231E-3</v>
      </c>
      <c r="CJ20" s="66">
        <f t="shared" si="4"/>
        <v>-4.3147924523251587E-3</v>
      </c>
      <c r="CK20" s="66">
        <f t="shared" si="5"/>
        <v>-4.3893445560957848E-3</v>
      </c>
      <c r="CL20" s="66">
        <f t="shared" si="6"/>
        <v>-4.3890373288966427E-3</v>
      </c>
      <c r="CM20" s="66"/>
      <c r="CN20" s="60">
        <f t="shared" si="7"/>
        <v>0.13570794984610626</v>
      </c>
      <c r="CO20" s="66"/>
      <c r="CP20" s="60">
        <f t="shared" si="8"/>
        <v>0.16709457484693582</v>
      </c>
      <c r="CQ20" s="66">
        <f t="shared" si="9"/>
        <v>-4.3892207748890723E-3</v>
      </c>
      <c r="CR20" s="66">
        <f t="shared" si="10"/>
        <v>-4.3891829749457649E-3</v>
      </c>
      <c r="CS20" s="60">
        <f t="shared" si="11"/>
        <v>-0.69230349170666361</v>
      </c>
    </row>
    <row r="21" spans="1:97" x14ac:dyDescent="0.25">
      <c r="A21" s="90" t="s">
        <v>184</v>
      </c>
      <c r="B21" s="73">
        <v>7581.6361008000003</v>
      </c>
      <c r="C21" s="73"/>
      <c r="D21" s="73">
        <v>2464.4315783000002</v>
      </c>
      <c r="E21" s="73">
        <v>160.84362117000001</v>
      </c>
      <c r="F21" s="73">
        <v>143.98074011</v>
      </c>
      <c r="G21" s="73">
        <v>303.03870888</v>
      </c>
      <c r="H21" s="73">
        <v>1076.2036714000001</v>
      </c>
      <c r="I21" s="69">
        <v>42.410248013999997</v>
      </c>
      <c r="J21" s="69">
        <v>18.261913617000001</v>
      </c>
      <c r="K21" s="69">
        <v>122.5376368</v>
      </c>
      <c r="L21" s="69">
        <v>17.764168115</v>
      </c>
      <c r="M21" s="71">
        <v>24.122469112000001</v>
      </c>
      <c r="N21" s="71">
        <v>16.953261006000002</v>
      </c>
      <c r="O21" s="69">
        <v>9.7203493588000001</v>
      </c>
      <c r="P21" s="73"/>
      <c r="Q21" s="90" t="s">
        <v>184</v>
      </c>
      <c r="R21" s="90">
        <v>0</v>
      </c>
      <c r="S21" s="90">
        <v>3.9200507758284702</v>
      </c>
      <c r="T21" s="90">
        <v>24.016565099304401</v>
      </c>
      <c r="U21" s="90">
        <v>46.1534932060137</v>
      </c>
      <c r="V21" s="90">
        <v>46.1534932060137</v>
      </c>
      <c r="W21" s="90">
        <v>62.762088661300503</v>
      </c>
      <c r="X21" s="90">
        <v>0</v>
      </c>
      <c r="Y21" s="90">
        <v>18.156613959678001</v>
      </c>
      <c r="Z21" s="90">
        <v>16.878842584746302</v>
      </c>
      <c r="AA21" s="90">
        <v>0.34666636527452399</v>
      </c>
      <c r="AB21" s="90">
        <v>7548.35884887867</v>
      </c>
      <c r="AC21" s="90">
        <v>165.026762593374</v>
      </c>
      <c r="AD21" s="90">
        <v>5.6325548301413502</v>
      </c>
      <c r="AE21" s="90">
        <v>42.307756024336399</v>
      </c>
      <c r="AF21" s="90">
        <v>0</v>
      </c>
      <c r="AG21" s="90">
        <v>0</v>
      </c>
      <c r="AH21" s="90">
        <v>131.19269405733701</v>
      </c>
      <c r="AI21" s="90">
        <v>131.19269405733701</v>
      </c>
      <c r="AJ21" s="90">
        <v>19.628902022464999</v>
      </c>
      <c r="AK21" s="90">
        <v>46.172485963049098</v>
      </c>
      <c r="AL21" s="90">
        <v>1.4149961927966701E-2</v>
      </c>
      <c r="AM21" s="90">
        <v>110.13672918187901</v>
      </c>
      <c r="AN21" s="90">
        <v>6.6109772505247605E-2</v>
      </c>
      <c r="AO21" s="90">
        <v>19.1765763517995</v>
      </c>
      <c r="AP21" s="90">
        <v>5.7590725006919996</v>
      </c>
      <c r="AQ21" s="90">
        <v>1081.0316081108001</v>
      </c>
      <c r="AR21" s="90">
        <v>2208.2515153751401</v>
      </c>
      <c r="AS21" s="90">
        <v>225.73232401073599</v>
      </c>
      <c r="AT21" s="90">
        <v>2453.6127414083398</v>
      </c>
      <c r="AU21" s="90">
        <v>7.2036904800129296E-5</v>
      </c>
      <c r="AV21" s="90">
        <v>67.313950058226695</v>
      </c>
      <c r="AW21" s="90">
        <v>0</v>
      </c>
      <c r="AX21" s="90">
        <v>288.25448414063402</v>
      </c>
      <c r="AY21" s="90">
        <v>6.13394095030231E-2</v>
      </c>
      <c r="AZ21" s="90">
        <v>2.74555874517105E-4</v>
      </c>
      <c r="BA21" s="90">
        <v>49.683111864724303</v>
      </c>
      <c r="BB21" s="90">
        <v>6.8010597496651698E-2</v>
      </c>
      <c r="BC21" s="90">
        <v>0</v>
      </c>
      <c r="BD21" s="90">
        <v>1.3759288173856401</v>
      </c>
      <c r="BE21" s="90">
        <v>160.14816738575499</v>
      </c>
      <c r="BF21" s="90">
        <v>143.35929605631301</v>
      </c>
      <c r="BG21" s="90">
        <v>16.788871329442099</v>
      </c>
      <c r="BH21" s="90">
        <v>0</v>
      </c>
      <c r="BI21" s="90">
        <v>0</v>
      </c>
      <c r="BJ21" s="90">
        <v>45.220696252693699</v>
      </c>
      <c r="BK21" s="90">
        <v>0</v>
      </c>
      <c r="BL21" s="90">
        <v>6.8445587661833001</v>
      </c>
      <c r="BM21" s="90">
        <v>3.0283049878470201</v>
      </c>
      <c r="BN21" s="90">
        <v>2.3388218163329301E-3</v>
      </c>
      <c r="BO21" s="90">
        <v>27.392316456400799</v>
      </c>
      <c r="BP21" s="90">
        <v>0.82874526015074701</v>
      </c>
      <c r="BQ21" s="90">
        <v>1.38974069601018E-3</v>
      </c>
      <c r="BR21" s="90">
        <v>9.6810204284682797</v>
      </c>
      <c r="BS21" s="90">
        <v>5.3572236785991799E-6</v>
      </c>
      <c r="BT21" s="90">
        <v>301.70868954737898</v>
      </c>
      <c r="BU21" s="90">
        <v>118.41723270873401</v>
      </c>
      <c r="BV21" s="90">
        <v>0</v>
      </c>
      <c r="BW21" s="90">
        <v>0</v>
      </c>
      <c r="BX21" s="90">
        <v>17.2669019696547</v>
      </c>
      <c r="BY21" s="90">
        <v>0</v>
      </c>
      <c r="BZ21" s="90">
        <v>4.6414487532711801</v>
      </c>
      <c r="CA21" s="90">
        <v>1071.47940542778</v>
      </c>
      <c r="CB21" s="90">
        <v>18.697537685380102</v>
      </c>
      <c r="CD21" s="90"/>
      <c r="CE21" s="28">
        <f t="shared" si="0"/>
        <v>8.0000000371689781E-3</v>
      </c>
      <c r="CF21" s="66">
        <f t="shared" si="1"/>
        <v>-4.3891913933747145E-3</v>
      </c>
      <c r="CG21" s="66"/>
      <c r="CH21" s="66">
        <f t="shared" si="2"/>
        <v>-4.3899928027717151E-3</v>
      </c>
      <c r="CI21" s="66">
        <f t="shared" si="3"/>
        <v>-4.3237884050743537E-3</v>
      </c>
      <c r="CJ21" s="66">
        <f t="shared" si="4"/>
        <v>-4.3161609893948884E-3</v>
      </c>
      <c r="CK21" s="66">
        <f t="shared" si="5"/>
        <v>-4.3889420514515642E-3</v>
      </c>
      <c r="CL21" s="66">
        <f t="shared" si="6"/>
        <v>-4.3897508415618562E-3</v>
      </c>
      <c r="CM21" s="66"/>
      <c r="CN21" s="60">
        <f t="shared" si="7"/>
        <v>7.0631827766218236E-2</v>
      </c>
      <c r="CO21" s="66"/>
      <c r="CP21" s="60">
        <f t="shared" si="8"/>
        <v>7.9508830791061233E-2</v>
      </c>
      <c r="CQ21" s="66">
        <f t="shared" si="9"/>
        <v>-4.3902642057034175E-3</v>
      </c>
      <c r="CR21" s="66">
        <f t="shared" si="10"/>
        <v>-4.3896228122343112E-3</v>
      </c>
      <c r="CS21" s="60">
        <f t="shared" si="11"/>
        <v>-0.40752412407088928</v>
      </c>
    </row>
    <row r="22" spans="1:97" x14ac:dyDescent="0.25">
      <c r="A22" s="90" t="s">
        <v>313</v>
      </c>
      <c r="B22" s="73">
        <v>10000.057758999999</v>
      </c>
      <c r="C22" s="73"/>
      <c r="D22" s="73">
        <v>2745.5351512000002</v>
      </c>
      <c r="E22" s="73">
        <v>155.93388335</v>
      </c>
      <c r="F22" s="73">
        <v>139.02560012999999</v>
      </c>
      <c r="G22" s="73">
        <v>364.76223020999998</v>
      </c>
      <c r="H22" s="73">
        <v>967.86627619000001</v>
      </c>
      <c r="I22" s="69">
        <v>36.920700488000001</v>
      </c>
      <c r="J22" s="69">
        <v>16.247872294</v>
      </c>
      <c r="K22" s="69">
        <v>106.74252054</v>
      </c>
      <c r="L22" s="69">
        <v>15.419937193000001</v>
      </c>
      <c r="M22" s="71">
        <v>20.940648919000001</v>
      </c>
      <c r="N22" s="71">
        <v>14.777467672</v>
      </c>
      <c r="O22" s="69">
        <v>9.1776303837000004</v>
      </c>
      <c r="P22" s="73"/>
      <c r="Q22" s="90" t="s">
        <v>313</v>
      </c>
      <c r="R22" s="90">
        <v>0</v>
      </c>
      <c r="S22" s="90">
        <v>3.4940166475241501</v>
      </c>
      <c r="T22" s="90">
        <v>20.8487054097582</v>
      </c>
      <c r="U22" s="90">
        <v>41.499320355521597</v>
      </c>
      <c r="V22" s="90">
        <v>41.499320355521597</v>
      </c>
      <c r="W22" s="90">
        <v>56.217921442021101</v>
      </c>
      <c r="X22" s="90">
        <v>0</v>
      </c>
      <c r="Y22" s="90">
        <v>16.321197972811301</v>
      </c>
      <c r="Z22" s="90">
        <v>14.712586993379301</v>
      </c>
      <c r="AA22" s="90">
        <v>0.46881864478751401</v>
      </c>
      <c r="AB22" s="90">
        <v>9956.1673815153499</v>
      </c>
      <c r="AC22" s="90">
        <v>147.44923542922299</v>
      </c>
      <c r="AD22" s="90">
        <v>5.0654090002453698</v>
      </c>
      <c r="AE22" s="90">
        <v>37.922992029332399</v>
      </c>
      <c r="AF22" s="90">
        <v>0</v>
      </c>
      <c r="AG22" s="90">
        <v>0</v>
      </c>
      <c r="AH22" s="90">
        <v>117.127336445461</v>
      </c>
      <c r="AI22" s="90">
        <v>117.127336445461</v>
      </c>
      <c r="AJ22" s="90">
        <v>21.867944195946698</v>
      </c>
      <c r="AK22" s="90">
        <v>41.489197479626498</v>
      </c>
      <c r="AL22" s="90">
        <v>1.9135925426047602E-2</v>
      </c>
      <c r="AM22" s="90">
        <v>98.384916407053893</v>
      </c>
      <c r="AN22" s="90">
        <v>9.0094555113802696E-2</v>
      </c>
      <c r="AO22" s="90">
        <v>17.0924288859282</v>
      </c>
      <c r="AP22" s="90">
        <v>5.1385029088141296</v>
      </c>
      <c r="AQ22" s="90">
        <v>972.17688927837105</v>
      </c>
      <c r="AR22" s="90">
        <v>2460.1317711381798</v>
      </c>
      <c r="AS22" s="90">
        <v>251.480201143096</v>
      </c>
      <c r="AT22" s="90">
        <v>2733.4799164772298</v>
      </c>
      <c r="AU22" s="90">
        <v>9.81682443415572E-5</v>
      </c>
      <c r="AV22" s="90">
        <v>60.252668542524397</v>
      </c>
      <c r="AW22" s="90">
        <v>0</v>
      </c>
      <c r="AX22" s="90">
        <v>261.890190649646</v>
      </c>
      <c r="AY22" s="90">
        <v>5.9274258833644698E-2</v>
      </c>
      <c r="AZ22" s="90">
        <v>4.0063204523200802E-4</v>
      </c>
      <c r="BA22" s="90">
        <v>48.156107188721101</v>
      </c>
      <c r="BB22" s="90">
        <v>6.5356798778639397E-2</v>
      </c>
      <c r="BC22" s="90">
        <v>0</v>
      </c>
      <c r="BD22" s="90">
        <v>1.3177846966164499</v>
      </c>
      <c r="BE22" s="90">
        <v>155.25954274163101</v>
      </c>
      <c r="BF22" s="90">
        <v>138.42547586442299</v>
      </c>
      <c r="BG22" s="90">
        <v>16.834066877207999</v>
      </c>
      <c r="BH22" s="90">
        <v>0</v>
      </c>
      <c r="BI22" s="90">
        <v>0</v>
      </c>
      <c r="BJ22" s="90">
        <v>43.439788135826703</v>
      </c>
      <c r="BK22" s="90">
        <v>0</v>
      </c>
      <c r="BL22" s="90">
        <v>6.6387697547909204</v>
      </c>
      <c r="BM22" s="90">
        <v>2.9002771595650199</v>
      </c>
      <c r="BN22" s="90">
        <v>3.3249158950158998E-3</v>
      </c>
      <c r="BO22" s="90">
        <v>26.568560932996</v>
      </c>
      <c r="BP22" s="90">
        <v>0.73867550367345003</v>
      </c>
      <c r="BQ22" s="90">
        <v>1.8772559348974999E-3</v>
      </c>
      <c r="BR22" s="90">
        <v>9.2739463174545396</v>
      </c>
      <c r="BS22" s="90">
        <v>7.8169647624795398E-6</v>
      </c>
      <c r="BT22" s="90">
        <v>363.16108655235598</v>
      </c>
      <c r="BU22" s="90">
        <v>106.27410916745001</v>
      </c>
      <c r="BV22" s="90">
        <v>0</v>
      </c>
      <c r="BW22" s="90">
        <v>0</v>
      </c>
      <c r="BX22" s="90">
        <v>15.779661833152</v>
      </c>
      <c r="BY22" s="90">
        <v>0</v>
      </c>
      <c r="BZ22" s="90">
        <v>4.4549119503430896</v>
      </c>
      <c r="CA22" s="90">
        <v>963.61791299459196</v>
      </c>
      <c r="CB22" s="90">
        <v>17.1629829325705</v>
      </c>
      <c r="CD22" s="90"/>
      <c r="CE22" s="28">
        <f t="shared" si="0"/>
        <v>8.0000383628678687E-3</v>
      </c>
      <c r="CF22" s="66">
        <f t="shared" si="1"/>
        <v>-4.3890123979682342E-3</v>
      </c>
      <c r="CG22" s="66"/>
      <c r="CH22" s="66">
        <f t="shared" si="2"/>
        <v>-4.3908506206891372E-3</v>
      </c>
      <c r="CI22" s="66">
        <f t="shared" si="3"/>
        <v>-4.3245290496319406E-3</v>
      </c>
      <c r="CJ22" s="66">
        <f t="shared" si="4"/>
        <v>-4.3166457473719257E-3</v>
      </c>
      <c r="CK22" s="44">
        <f t="shared" si="5"/>
        <v>-4.3895544139046288E-3</v>
      </c>
      <c r="CL22" s="66">
        <f t="shared" si="6"/>
        <v>-4.3894113266676714E-3</v>
      </c>
      <c r="CM22" s="66"/>
      <c r="CN22" s="60">
        <f t="shared" si="7"/>
        <v>9.7288464361954596E-2</v>
      </c>
      <c r="CO22" s="66"/>
      <c r="CP22" s="60">
        <f t="shared" si="8"/>
        <v>0.10846293807781783</v>
      </c>
      <c r="CQ22" s="66">
        <f t="shared" si="9"/>
        <v>-4.390671444683766E-3</v>
      </c>
      <c r="CR22" s="66">
        <f t="shared" si="10"/>
        <v>-4.3905139947376824E-3</v>
      </c>
      <c r="CS22" s="60">
        <f t="shared" si="11"/>
        <v>-0.44010570332616505</v>
      </c>
    </row>
    <row r="23" spans="1:97" x14ac:dyDescent="0.25">
      <c r="A23" s="90" t="s">
        <v>186</v>
      </c>
      <c r="B23" s="73">
        <v>12058.850326</v>
      </c>
      <c r="C23" s="73"/>
      <c r="D23" s="73">
        <v>2798.2045422000001</v>
      </c>
      <c r="E23" s="73">
        <v>208.55647128999999</v>
      </c>
      <c r="F23" s="73">
        <v>180.10947877999999</v>
      </c>
      <c r="G23" s="73">
        <v>403.63580545999997</v>
      </c>
      <c r="H23" s="73">
        <v>1006.1175017</v>
      </c>
      <c r="I23" s="69">
        <v>35.795696208000003</v>
      </c>
      <c r="J23" s="69">
        <v>16.929331089000001</v>
      </c>
      <c r="K23" s="69">
        <v>103.740863</v>
      </c>
      <c r="L23" s="69">
        <v>14.851238288999999</v>
      </c>
      <c r="M23" s="71">
        <v>20.185869481000001</v>
      </c>
      <c r="N23" s="71">
        <v>14.506201765</v>
      </c>
      <c r="O23" s="69">
        <v>12.426325175000001</v>
      </c>
      <c r="P23" s="73"/>
      <c r="Q23" s="90" t="s">
        <v>186</v>
      </c>
      <c r="R23" s="90">
        <v>0</v>
      </c>
      <c r="S23" s="90">
        <v>3.60350088129639</v>
      </c>
      <c r="T23" s="90">
        <v>20.097229793080501</v>
      </c>
      <c r="U23" s="90">
        <v>43.056035679916697</v>
      </c>
      <c r="V23" s="90">
        <v>43.056035679916697</v>
      </c>
      <c r="W23" s="90">
        <v>58.175607581517099</v>
      </c>
      <c r="X23" s="90">
        <v>0</v>
      </c>
      <c r="Y23" s="90">
        <v>16.962899689811799</v>
      </c>
      <c r="Z23" s="90">
        <v>14.442518956365999</v>
      </c>
      <c r="AA23" s="90">
        <v>0.64232797387419704</v>
      </c>
      <c r="AB23" s="90">
        <v>12005.907322147001</v>
      </c>
      <c r="AC23" s="90">
        <v>152.404086103906</v>
      </c>
      <c r="AD23" s="90">
        <v>5.2688692109091901</v>
      </c>
      <c r="AE23" s="90">
        <v>39.312002775163201</v>
      </c>
      <c r="AF23" s="90">
        <v>0</v>
      </c>
      <c r="AG23" s="90">
        <v>0</v>
      </c>
      <c r="AH23" s="90">
        <v>120.934425441717</v>
      </c>
      <c r="AI23" s="90">
        <v>120.934425441717</v>
      </c>
      <c r="AJ23" s="90">
        <v>22.2873266120884</v>
      </c>
      <c r="AK23" s="90">
        <v>43.118037387686798</v>
      </c>
      <c r="AL23" s="90">
        <v>2.6217854103675699E-2</v>
      </c>
      <c r="AM23" s="90">
        <v>101.62678602464401</v>
      </c>
      <c r="AN23" s="90">
        <v>0.114981849803037</v>
      </c>
      <c r="AO23" s="90">
        <v>17.628044340327399</v>
      </c>
      <c r="AP23" s="90">
        <v>5.30331108080484</v>
      </c>
      <c r="AQ23" s="90">
        <v>1010.57320644477</v>
      </c>
      <c r="AR23" s="90">
        <v>2507.3215386593201</v>
      </c>
      <c r="AS23" s="90">
        <v>256.30409827968901</v>
      </c>
      <c r="AT23" s="90">
        <v>2785.9129635510999</v>
      </c>
      <c r="AU23" s="90">
        <v>1.25286506878759E-4</v>
      </c>
      <c r="AV23" s="90">
        <v>62.370752642772402</v>
      </c>
      <c r="AW23" s="90">
        <v>0</v>
      </c>
      <c r="AX23" s="90">
        <v>274.863412385201</v>
      </c>
      <c r="AY23" s="90">
        <v>7.6761287323974706E-2</v>
      </c>
      <c r="AZ23" s="90">
        <v>5.0557158128143598E-4</v>
      </c>
      <c r="BA23" s="90">
        <v>62.325477190650197</v>
      </c>
      <c r="BB23" s="90">
        <v>8.4627984712048701E-2</v>
      </c>
      <c r="BC23" s="90">
        <v>0</v>
      </c>
      <c r="BD23" s="90">
        <v>1.70638123543709</v>
      </c>
      <c r="BE23" s="90">
        <v>207.65397048011201</v>
      </c>
      <c r="BF23" s="90">
        <v>179.331824248087</v>
      </c>
      <c r="BG23" s="90">
        <v>28.3221462320254</v>
      </c>
      <c r="BH23" s="90">
        <v>0</v>
      </c>
      <c r="BI23" s="90">
        <v>0</v>
      </c>
      <c r="BJ23" s="90">
        <v>56.291813964075601</v>
      </c>
      <c r="BK23" s="90">
        <v>0</v>
      </c>
      <c r="BL23" s="90">
        <v>8.6115395369191496</v>
      </c>
      <c r="BM23" s="90">
        <v>3.75553711875747</v>
      </c>
      <c r="BN23" s="90">
        <v>4.33741685804989E-3</v>
      </c>
      <c r="BO23" s="90">
        <v>34.4636024710505</v>
      </c>
      <c r="BP23" s="90">
        <v>0.76182324848845595</v>
      </c>
      <c r="BQ23" s="90">
        <v>2.61167073970358E-3</v>
      </c>
      <c r="BR23" s="90">
        <v>12.0086189352778</v>
      </c>
      <c r="BS23" s="90">
        <v>9.8647040069335304E-6</v>
      </c>
      <c r="BT23" s="90">
        <v>401.86274593707702</v>
      </c>
      <c r="BU23" s="90">
        <v>110.231091407292</v>
      </c>
      <c r="BV23" s="90">
        <v>0</v>
      </c>
      <c r="BW23" s="90">
        <v>0</v>
      </c>
      <c r="BX23" s="90">
        <v>16.6332724476379</v>
      </c>
      <c r="BY23" s="90">
        <v>0</v>
      </c>
      <c r="BZ23" s="90">
        <v>4.8683006320617297</v>
      </c>
      <c r="CA23" s="90">
        <v>1001.7011083898</v>
      </c>
      <c r="CB23" s="90">
        <v>18.175958491842799</v>
      </c>
      <c r="CD23" s="90"/>
      <c r="CE23" s="28">
        <f t="shared" si="0"/>
        <v>8.0000082212473619E-3</v>
      </c>
      <c r="CF23" s="66">
        <f t="shared" si="1"/>
        <v>-4.3903856853458904E-3</v>
      </c>
      <c r="CG23" s="66"/>
      <c r="CH23" s="66">
        <f t="shared" si="2"/>
        <v>-4.3926662484924514E-3</v>
      </c>
      <c r="CI23" s="66">
        <f t="shared" si="3"/>
        <v>-4.3273690061290176E-3</v>
      </c>
      <c r="CJ23" s="66">
        <f t="shared" si="4"/>
        <v>-4.3176768773112465E-3</v>
      </c>
      <c r="CK23" s="66">
        <f t="shared" si="5"/>
        <v>-4.3927211088280382E-3</v>
      </c>
      <c r="CL23" s="66">
        <f t="shared" si="6"/>
        <v>-4.3895402900137005E-3</v>
      </c>
      <c r="CM23" s="66"/>
      <c r="CN23" s="60">
        <f t="shared" si="7"/>
        <v>0.1657356796975652</v>
      </c>
      <c r="CO23" s="66"/>
      <c r="CP23" s="60">
        <f t="shared" si="8"/>
        <v>0.18697471532620427</v>
      </c>
      <c r="CQ23" s="66">
        <f t="shared" si="9"/>
        <v>-4.3911751239119048E-3</v>
      </c>
      <c r="CR23" s="66">
        <f t="shared" si="10"/>
        <v>-4.390040181824306E-3</v>
      </c>
      <c r="CS23" s="60">
        <f t="shared" si="11"/>
        <v>-0.57321967628254666</v>
      </c>
    </row>
    <row r="24" spans="1:97" x14ac:dyDescent="0.25">
      <c r="A24" s="90" t="s">
        <v>187</v>
      </c>
      <c r="B24" s="73">
        <v>10698.649541000001</v>
      </c>
      <c r="C24" s="73"/>
      <c r="D24" s="73">
        <v>2445.0708103000002</v>
      </c>
      <c r="E24" s="73">
        <v>178.41432757999999</v>
      </c>
      <c r="F24" s="73">
        <v>151.08808533999999</v>
      </c>
      <c r="G24" s="73">
        <v>338.38275371999998</v>
      </c>
      <c r="H24" s="73">
        <v>856.79786229000001</v>
      </c>
      <c r="I24" s="69">
        <v>30.231523091</v>
      </c>
      <c r="J24" s="69">
        <v>14.685180232</v>
      </c>
      <c r="K24" s="69">
        <v>87.706718288000005</v>
      </c>
      <c r="L24" s="69">
        <v>12.510472291999999</v>
      </c>
      <c r="M24" s="71">
        <v>17.011417203000001</v>
      </c>
      <c r="N24" s="71">
        <v>12.323323353999999</v>
      </c>
      <c r="O24" s="69">
        <v>11.565125617</v>
      </c>
      <c r="P24" s="73"/>
      <c r="Q24" s="90" t="s">
        <v>187</v>
      </c>
      <c r="R24" s="90">
        <v>0</v>
      </c>
      <c r="S24" s="90">
        <v>3.0684905346390301</v>
      </c>
      <c r="T24" s="90">
        <v>16.936337928146799</v>
      </c>
      <c r="U24" s="90">
        <v>36.709092839960199</v>
      </c>
      <c r="V24" s="90">
        <v>36.709092839960199</v>
      </c>
      <c r="W24" s="90">
        <v>49.573291185451097</v>
      </c>
      <c r="X24" s="90">
        <v>0</v>
      </c>
      <c r="Y24" s="90">
        <v>14.442921331404399</v>
      </c>
      <c r="Z24" s="90">
        <v>12.2689440524807</v>
      </c>
      <c r="AA24" s="90">
        <v>0.54068650751754899</v>
      </c>
      <c r="AB24" s="90">
        <v>10651.440172860001</v>
      </c>
      <c r="AC24" s="90">
        <v>129.775028573398</v>
      </c>
      <c r="AD24" s="90">
        <v>4.4848382124760899</v>
      </c>
      <c r="AE24" s="90">
        <v>33.473563345786197</v>
      </c>
      <c r="AF24" s="90">
        <v>0</v>
      </c>
      <c r="AG24" s="90">
        <v>0</v>
      </c>
      <c r="AH24" s="90">
        <v>103.003678999469</v>
      </c>
      <c r="AI24" s="90">
        <v>103.003678999469</v>
      </c>
      <c r="AJ24" s="90">
        <v>19.474232929130999</v>
      </c>
      <c r="AK24" s="90">
        <v>36.705535872718102</v>
      </c>
      <c r="AL24" s="90">
        <v>2.20693651713669E-2</v>
      </c>
      <c r="AM24" s="90">
        <v>86.563079382605395</v>
      </c>
      <c r="AN24" s="90">
        <v>0.101847134531162</v>
      </c>
      <c r="AO24" s="90">
        <v>15.010808991214301</v>
      </c>
      <c r="AP24" s="90">
        <v>4.5166052766301803</v>
      </c>
      <c r="AQ24" s="90">
        <v>860.56997149864605</v>
      </c>
      <c r="AR24" s="90">
        <v>2190.84993294069</v>
      </c>
      <c r="AS24" s="90">
        <v>223.953346660449</v>
      </c>
      <c r="AT24" s="90">
        <v>2434.2775125302701</v>
      </c>
      <c r="AU24" s="90">
        <v>1.1097756498746999E-4</v>
      </c>
      <c r="AV24" s="90">
        <v>53.113922520314397</v>
      </c>
      <c r="AW24" s="90">
        <v>0</v>
      </c>
      <c r="AX24" s="90">
        <v>233.955749355091</v>
      </c>
      <c r="AY24" s="90">
        <v>6.4412141309655502E-2</v>
      </c>
      <c r="AZ24" s="90">
        <v>4.48303929857747E-4</v>
      </c>
      <c r="BA24" s="90">
        <v>52.336609309126501</v>
      </c>
      <c r="BB24" s="90">
        <v>7.0972164406377894E-2</v>
      </c>
      <c r="BC24" s="90">
        <v>0</v>
      </c>
      <c r="BD24" s="90">
        <v>1.43044949530691</v>
      </c>
      <c r="BE24" s="90">
        <v>177.63800763874201</v>
      </c>
      <c r="BF24" s="90">
        <v>150.43234704360501</v>
      </c>
      <c r="BG24" s="90">
        <v>27.205660595137701</v>
      </c>
      <c r="BH24" s="90">
        <v>0</v>
      </c>
      <c r="BI24" s="90">
        <v>0</v>
      </c>
      <c r="BJ24" s="90">
        <v>47.183947907648303</v>
      </c>
      <c r="BK24" s="90">
        <v>0</v>
      </c>
      <c r="BL24" s="90">
        <v>7.2219345995579696</v>
      </c>
      <c r="BM24" s="90">
        <v>3.1482298570853802</v>
      </c>
      <c r="BN24" s="90">
        <v>3.7589095127355501E-3</v>
      </c>
      <c r="BO24" s="90">
        <v>28.902364200245799</v>
      </c>
      <c r="BP24" s="90">
        <v>0.64871397213798299</v>
      </c>
      <c r="BQ24" s="90">
        <v>2.1663711635994802E-3</v>
      </c>
      <c r="BR24" s="90">
        <v>10.0670450371203</v>
      </c>
      <c r="BS24" s="90">
        <v>8.7471915722151305E-6</v>
      </c>
      <c r="BT24" s="90">
        <v>336.88915325398898</v>
      </c>
      <c r="BU24" s="90">
        <v>93.891870885684796</v>
      </c>
      <c r="BV24" s="90">
        <v>0</v>
      </c>
      <c r="BW24" s="90">
        <v>0</v>
      </c>
      <c r="BX24" s="90">
        <v>14.1645265338725</v>
      </c>
      <c r="BY24" s="90">
        <v>0</v>
      </c>
      <c r="BZ24" s="90">
        <v>4.1574179385417702</v>
      </c>
      <c r="CA24" s="90">
        <v>853.01698344328895</v>
      </c>
      <c r="CB24" s="90">
        <v>15.468999277849999</v>
      </c>
      <c r="CD24" s="90"/>
      <c r="CE24" s="28">
        <f t="shared" si="0"/>
        <v>8.0000052701011994E-3</v>
      </c>
      <c r="CF24" s="66">
        <f t="shared" si="1"/>
        <v>-4.4126474055516639E-3</v>
      </c>
      <c r="CG24" s="66"/>
      <c r="CH24" s="66">
        <f t="shared" si="2"/>
        <v>-4.4143088716542302E-3</v>
      </c>
      <c r="CI24" s="66">
        <f t="shared" si="3"/>
        <v>-4.3512197242672867E-3</v>
      </c>
      <c r="CJ24" s="66">
        <f t="shared" si="4"/>
        <v>-4.3401059383296192E-3</v>
      </c>
      <c r="CK24" s="66">
        <f t="shared" si="5"/>
        <v>-4.4139379137711774E-3</v>
      </c>
      <c r="CL24" s="66">
        <f t="shared" si="6"/>
        <v>-4.4128014472465489E-3</v>
      </c>
      <c r="CM24" s="66"/>
      <c r="CN24" s="60">
        <f t="shared" si="7"/>
        <v>0.17441036456567457</v>
      </c>
      <c r="CO24" s="66"/>
      <c r="CP24" s="60">
        <f t="shared" si="8"/>
        <v>0.19985949697623948</v>
      </c>
      <c r="CQ24" s="66">
        <f t="shared" si="9"/>
        <v>-4.4134638494411679E-3</v>
      </c>
      <c r="CR24" s="66">
        <f t="shared" si="10"/>
        <v>-4.4127140023188958E-3</v>
      </c>
      <c r="CS24" s="60">
        <f t="shared" si="11"/>
        <v>-0.60946336198968232</v>
      </c>
    </row>
    <row r="25" spans="1:97" x14ac:dyDescent="0.25">
      <c r="A25" s="90" t="s">
        <v>188</v>
      </c>
      <c r="B25" s="73">
        <v>8250.0605964999995</v>
      </c>
      <c r="C25" s="73"/>
      <c r="D25" s="73">
        <v>3897.7512575999999</v>
      </c>
      <c r="E25" s="73">
        <v>312.58236106999999</v>
      </c>
      <c r="F25" s="73">
        <v>290.19256022000002</v>
      </c>
      <c r="G25" s="73">
        <v>383.24492092000003</v>
      </c>
      <c r="H25" s="73">
        <v>1949.7331675999999</v>
      </c>
      <c r="I25" s="69">
        <v>82.231109721999999</v>
      </c>
      <c r="J25" s="69">
        <v>33.954436409000003</v>
      </c>
      <c r="K25" s="69">
        <v>237.32606526999999</v>
      </c>
      <c r="L25" s="69">
        <v>34.630319958000001</v>
      </c>
      <c r="M25" s="71">
        <v>47.010211126000002</v>
      </c>
      <c r="N25" s="71">
        <v>32.76923042</v>
      </c>
      <c r="O25" s="69">
        <v>15.305564637</v>
      </c>
      <c r="P25" s="73"/>
      <c r="Q25" s="90" t="s">
        <v>188</v>
      </c>
      <c r="R25" s="90">
        <v>0</v>
      </c>
      <c r="S25" s="90">
        <v>7.2177576458953698</v>
      </c>
      <c r="T25" s="90">
        <v>46.8027967687838</v>
      </c>
      <c r="U25" s="90">
        <v>83.645658622911199</v>
      </c>
      <c r="V25" s="90">
        <v>83.645658622911199</v>
      </c>
      <c r="W25" s="90">
        <v>114.539145044923</v>
      </c>
      <c r="X25" s="90">
        <v>0</v>
      </c>
      <c r="Y25" s="90">
        <v>32.921323212298702</v>
      </c>
      <c r="Z25" s="90">
        <v>32.624728152562497</v>
      </c>
      <c r="AA25" s="90">
        <v>4.7599036783462903E-2</v>
      </c>
      <c r="AB25" s="90">
        <v>8213.6565418008395</v>
      </c>
      <c r="AC25" s="90">
        <v>302.531913542474</v>
      </c>
      <c r="AD25" s="90">
        <v>10.2045177538663</v>
      </c>
      <c r="AE25" s="90">
        <v>77.110593471440097</v>
      </c>
      <c r="AF25" s="90">
        <v>0</v>
      </c>
      <c r="AG25" s="90">
        <v>0</v>
      </c>
      <c r="AH25" s="90">
        <v>240.84566379285701</v>
      </c>
      <c r="AI25" s="90">
        <v>240.84566379285701</v>
      </c>
      <c r="AJ25" s="90">
        <v>31.0443461623437</v>
      </c>
      <c r="AK25" s="90">
        <v>83.776995443388003</v>
      </c>
      <c r="AL25" s="90">
        <v>1.9428858675751999E-3</v>
      </c>
      <c r="AM25" s="90">
        <v>201.983956133628</v>
      </c>
      <c r="AN25" s="90">
        <v>6.8243943759111001E-3</v>
      </c>
      <c r="AO25" s="90">
        <v>35.308726768056701</v>
      </c>
      <c r="AP25" s="90">
        <v>10.584141220727</v>
      </c>
      <c r="AQ25" s="90">
        <v>1958.55100903123</v>
      </c>
      <c r="AR25" s="90">
        <v>3492.4962979566499</v>
      </c>
      <c r="AS25" s="90">
        <v>357.01073004074198</v>
      </c>
      <c r="AT25" s="90">
        <v>3880.5513741597401</v>
      </c>
      <c r="AU25" s="90">
        <v>7.4362126501251999E-6</v>
      </c>
      <c r="AV25" s="90">
        <v>123.000931335697</v>
      </c>
      <c r="AW25" s="90">
        <v>0</v>
      </c>
      <c r="AX25" s="90">
        <v>512.40629108557505</v>
      </c>
      <c r="AY25" s="90">
        <v>0.123506526239212</v>
      </c>
      <c r="AZ25" s="90">
        <v>2.90914174722906E-5</v>
      </c>
      <c r="BA25" s="90">
        <v>99.527503483060102</v>
      </c>
      <c r="BB25" s="90">
        <v>0.13845549529670301</v>
      </c>
      <c r="BC25" s="90">
        <v>0</v>
      </c>
      <c r="BD25" s="90">
        <v>2.8192889989627199</v>
      </c>
      <c r="BE25" s="90">
        <v>311.22483337573198</v>
      </c>
      <c r="BF25" s="90">
        <v>288.93383027700298</v>
      </c>
      <c r="BG25" s="90">
        <v>22.291003098728499</v>
      </c>
      <c r="BH25" s="90">
        <v>0</v>
      </c>
      <c r="BI25" s="90">
        <v>0</v>
      </c>
      <c r="BJ25" s="90">
        <v>92.0258813492065</v>
      </c>
      <c r="BK25" s="90">
        <v>0</v>
      </c>
      <c r="BL25" s="90">
        <v>13.647246361088399</v>
      </c>
      <c r="BM25" s="90">
        <v>6.2052350145141197</v>
      </c>
      <c r="BN25" s="90">
        <v>2.7006651742919E-4</v>
      </c>
      <c r="BO25" s="90">
        <v>54.617839007699502</v>
      </c>
      <c r="BP25" s="90">
        <v>1.5259193084196201</v>
      </c>
      <c r="BQ25" s="90">
        <v>1.85408591311584E-4</v>
      </c>
      <c r="BR25" s="90">
        <v>19.828388906783001</v>
      </c>
      <c r="BS25" s="90">
        <v>5.6762669276608299E-7</v>
      </c>
      <c r="BT25" s="90">
        <v>381.55375683680802</v>
      </c>
      <c r="BU25" s="90">
        <v>215.35218180631401</v>
      </c>
      <c r="BV25" s="90">
        <v>0</v>
      </c>
      <c r="BW25" s="90">
        <v>0</v>
      </c>
      <c r="BX25" s="90">
        <v>30.354409890585401</v>
      </c>
      <c r="BY25" s="90">
        <v>0</v>
      </c>
      <c r="BZ25" s="90">
        <v>7.3725024637103704</v>
      </c>
      <c r="CA25" s="90">
        <v>1941.1295242579999</v>
      </c>
      <c r="CB25" s="90">
        <v>32.588539353980103</v>
      </c>
      <c r="CD25" s="90"/>
      <c r="CE25" s="28">
        <f t="shared" si="0"/>
        <v>7.9999832933704603E-3</v>
      </c>
      <c r="CF25" s="66">
        <f t="shared" si="1"/>
        <v>-4.4125802802714052E-3</v>
      </c>
      <c r="CG25" s="66"/>
      <c r="CH25" s="66">
        <f t="shared" si="2"/>
        <v>-4.4127709295770793E-3</v>
      </c>
      <c r="CI25" s="66">
        <f t="shared" si="3"/>
        <v>-4.3429440152063115E-3</v>
      </c>
      <c r="CJ25" s="66">
        <f t="shared" si="4"/>
        <v>-4.3375679309034347E-3</v>
      </c>
      <c r="CK25" s="66">
        <f t="shared" si="5"/>
        <v>-4.4127501523889123E-3</v>
      </c>
      <c r="CL25" s="66">
        <f t="shared" si="6"/>
        <v>-4.4127286158805465E-3</v>
      </c>
      <c r="CM25" s="66"/>
      <c r="CN25" s="60">
        <f t="shared" si="7"/>
        <v>1.4830223215696362E-2</v>
      </c>
      <c r="CO25" s="66"/>
      <c r="CP25" s="60">
        <f t="shared" si="8"/>
        <v>1.9589966563389492E-2</v>
      </c>
      <c r="CQ25" s="66">
        <f t="shared" si="9"/>
        <v>-4.4121128633154887E-3</v>
      </c>
      <c r="CR25" s="66">
        <f t="shared" si="10"/>
        <v>-4.4096936542430557E-3</v>
      </c>
      <c r="CS25" s="60">
        <f t="shared" si="11"/>
        <v>-0.30847757193219316</v>
      </c>
    </row>
    <row r="26" spans="1:97" x14ac:dyDescent="0.25">
      <c r="A26" s="90" t="s">
        <v>189</v>
      </c>
      <c r="B26" s="73">
        <v>8341.7906318999994</v>
      </c>
      <c r="C26" s="73"/>
      <c r="D26" s="73">
        <v>1652.3361775999999</v>
      </c>
      <c r="E26" s="73">
        <v>135.30936341</v>
      </c>
      <c r="F26" s="73">
        <v>115.93820986999999</v>
      </c>
      <c r="G26" s="73">
        <v>244.32665735</v>
      </c>
      <c r="H26" s="73">
        <v>695.55983780999998</v>
      </c>
      <c r="I26" s="69">
        <v>25.414210357999998</v>
      </c>
      <c r="J26" s="69">
        <v>11.943804907000001</v>
      </c>
      <c r="K26" s="69">
        <v>73.644956241000003</v>
      </c>
      <c r="L26" s="69">
        <v>10.557115713</v>
      </c>
      <c r="M26" s="71">
        <v>14.349159691000001</v>
      </c>
      <c r="N26" s="71">
        <v>10.30465768</v>
      </c>
      <c r="O26" s="69">
        <v>8.6183442553000003</v>
      </c>
      <c r="P26" s="73"/>
      <c r="Q26" s="90" t="s">
        <v>189</v>
      </c>
      <c r="R26" s="90">
        <v>0</v>
      </c>
      <c r="S26" s="90">
        <v>2.5027444613265799</v>
      </c>
      <c r="T26" s="90">
        <v>14.2858288948711</v>
      </c>
      <c r="U26" s="90">
        <v>29.778783243651102</v>
      </c>
      <c r="V26" s="90">
        <v>29.778783243651102</v>
      </c>
      <c r="W26" s="90">
        <v>40.309207759718397</v>
      </c>
      <c r="X26" s="90">
        <v>0</v>
      </c>
      <c r="Y26" s="90">
        <v>11.729027283679899</v>
      </c>
      <c r="Z26" s="90">
        <v>10.259179124114601</v>
      </c>
      <c r="AA26" s="90">
        <v>0.38444372653457298</v>
      </c>
      <c r="AB26" s="90">
        <v>8304.9815793603302</v>
      </c>
      <c r="AC26" s="90">
        <v>105.714326349386</v>
      </c>
      <c r="AD26" s="90">
        <v>3.64202680171858</v>
      </c>
      <c r="AE26" s="90">
        <v>27.222698240540399</v>
      </c>
      <c r="AF26" s="90">
        <v>0</v>
      </c>
      <c r="AG26" s="90">
        <v>0</v>
      </c>
      <c r="AH26" s="90">
        <v>83.926244805215703</v>
      </c>
      <c r="AI26" s="90">
        <v>83.926244805215703</v>
      </c>
      <c r="AJ26" s="90">
        <v>13.1603624431231</v>
      </c>
      <c r="AK26" s="90">
        <v>29.8182064486314</v>
      </c>
      <c r="AL26" s="90">
        <v>1.5691909828169801E-2</v>
      </c>
      <c r="AM26" s="90">
        <v>70.506906930561499</v>
      </c>
      <c r="AN26" s="90">
        <v>6.9100327018982804E-2</v>
      </c>
      <c r="AO26" s="90">
        <v>12.2432240427595</v>
      </c>
      <c r="AP26" s="90">
        <v>3.6814705930536298</v>
      </c>
      <c r="AQ26" s="90">
        <v>698.63499109354802</v>
      </c>
      <c r="AR26" s="90">
        <v>1480.5397955403901</v>
      </c>
      <c r="AS26" s="90">
        <v>151.344271256177</v>
      </c>
      <c r="AT26" s="90">
        <v>1645.0444292396901</v>
      </c>
      <c r="AU26" s="90">
        <v>7.5293393107679803E-5</v>
      </c>
      <c r="AV26" s="90">
        <v>43.223542656987902</v>
      </c>
      <c r="AW26" s="90">
        <v>0</v>
      </c>
      <c r="AX26" s="90">
        <v>189.009591081991</v>
      </c>
      <c r="AY26" s="90">
        <v>4.9400571829516599E-2</v>
      </c>
      <c r="AZ26" s="90">
        <v>2.94395147493951E-4</v>
      </c>
      <c r="BA26" s="90">
        <v>40.077066813285001</v>
      </c>
      <c r="BB26" s="90">
        <v>5.4546885560729001E-2</v>
      </c>
      <c r="BC26" s="90">
        <v>0</v>
      </c>
      <c r="BD26" s="90">
        <v>1.1008760771287001</v>
      </c>
      <c r="BE26" s="90">
        <v>134.72075544216801</v>
      </c>
      <c r="BF26" s="90">
        <v>115.435073329578</v>
      </c>
      <c r="BG26" s="90">
        <v>19.285682112589999</v>
      </c>
      <c r="BH26" s="90">
        <v>0</v>
      </c>
      <c r="BI26" s="90">
        <v>0</v>
      </c>
      <c r="BJ26" s="90">
        <v>36.286263188037701</v>
      </c>
      <c r="BK26" s="90">
        <v>0</v>
      </c>
      <c r="BL26" s="90">
        <v>5.5362878567282303</v>
      </c>
      <c r="BM26" s="90">
        <v>2.4229037477537601</v>
      </c>
      <c r="BN26" s="90">
        <v>2.5466854370894501E-3</v>
      </c>
      <c r="BO26" s="90">
        <v>22.156415162056199</v>
      </c>
      <c r="BP26" s="90">
        <v>0.52910906842657901</v>
      </c>
      <c r="BQ26" s="90">
        <v>1.55678202746738E-3</v>
      </c>
      <c r="BR26" s="90">
        <v>7.7469094202615798</v>
      </c>
      <c r="BS26" s="90">
        <v>5.7443249028213603E-6</v>
      </c>
      <c r="BT26" s="90">
        <v>243.248497337549</v>
      </c>
      <c r="BU26" s="90">
        <v>76.292085178639198</v>
      </c>
      <c r="BV26" s="90">
        <v>0</v>
      </c>
      <c r="BW26" s="90">
        <v>0</v>
      </c>
      <c r="BX26" s="90">
        <v>11.4060581043823</v>
      </c>
      <c r="BY26" s="90">
        <v>0</v>
      </c>
      <c r="BZ26" s="90">
        <v>3.2645164438177101</v>
      </c>
      <c r="CA26" s="90">
        <v>692.49045503320701</v>
      </c>
      <c r="CB26" s="90">
        <v>12.4345154119769</v>
      </c>
      <c r="CD26" s="90"/>
      <c r="CE26" s="28">
        <f t="shared" si="0"/>
        <v>8.0000042608001677E-3</v>
      </c>
      <c r="CF26" s="66">
        <f t="shared" si="1"/>
        <v>-4.4126080555063341E-3</v>
      </c>
      <c r="CG26" s="66"/>
      <c r="CH26" s="66">
        <f t="shared" si="2"/>
        <v>-4.4129932268995179E-3</v>
      </c>
      <c r="CI26" s="66">
        <f t="shared" si="3"/>
        <v>-4.350090437189133E-3</v>
      </c>
      <c r="CJ26" s="66">
        <f t="shared" si="4"/>
        <v>-4.339695610154337E-3</v>
      </c>
      <c r="CK26" s="66">
        <f t="shared" si="5"/>
        <v>-4.412780922658531E-3</v>
      </c>
      <c r="CL26" s="66">
        <f t="shared" si="6"/>
        <v>-4.4128234695911235E-3</v>
      </c>
      <c r="CM26" s="66"/>
      <c r="CN26" s="60">
        <f t="shared" si="7"/>
        <v>0.13960614669347646</v>
      </c>
      <c r="CO26" s="66"/>
      <c r="CP26" s="60">
        <f t="shared" si="8"/>
        <v>0.15971297233042847</v>
      </c>
      <c r="CQ26" s="66">
        <f t="shared" si="9"/>
        <v>-4.4135543469226443E-3</v>
      </c>
      <c r="CR26" s="66">
        <f t="shared" si="10"/>
        <v>-4.4133980281234513E-3</v>
      </c>
      <c r="CS26" s="60">
        <f t="shared" si="11"/>
        <v>-0.57283319347685069</v>
      </c>
    </row>
    <row r="27" spans="1:97" x14ac:dyDescent="0.25">
      <c r="A27" s="90" t="s">
        <v>190</v>
      </c>
      <c r="B27" s="73">
        <v>3828.9930737999998</v>
      </c>
      <c r="C27" s="73"/>
      <c r="D27" s="73">
        <v>504.90238698000002</v>
      </c>
      <c r="E27" s="73">
        <v>74.728022694000003</v>
      </c>
      <c r="F27" s="73">
        <v>63.191997669000003</v>
      </c>
      <c r="G27" s="73">
        <v>71.323120200999995</v>
      </c>
      <c r="H27" s="73">
        <v>317.51642098999997</v>
      </c>
      <c r="I27" s="69">
        <v>12.352034085</v>
      </c>
      <c r="J27" s="69">
        <v>5.9242202888</v>
      </c>
      <c r="K27" s="69">
        <v>35.834853641000002</v>
      </c>
      <c r="L27" s="69">
        <v>5.1339047083000002</v>
      </c>
      <c r="M27" s="71">
        <v>6.9806529767000001</v>
      </c>
      <c r="N27" s="71">
        <v>5.0564193200999998</v>
      </c>
      <c r="O27" s="69">
        <v>4.7941021073999996</v>
      </c>
      <c r="P27" s="73"/>
      <c r="Q27" s="90" t="s">
        <v>190</v>
      </c>
      <c r="R27" s="90">
        <v>0</v>
      </c>
      <c r="S27" s="90">
        <v>1.15811437632238</v>
      </c>
      <c r="T27" s="90">
        <v>6.9496944159311296</v>
      </c>
      <c r="U27" s="90">
        <v>13.614265857239401</v>
      </c>
      <c r="V27" s="90">
        <v>13.614265857239401</v>
      </c>
      <c r="W27" s="90">
        <v>18.525903590133701</v>
      </c>
      <c r="X27" s="90">
        <v>0</v>
      </c>
      <c r="Y27" s="90">
        <v>5.35708069759837</v>
      </c>
      <c r="Z27" s="90">
        <v>5.0339932158093497</v>
      </c>
      <c r="AA27" s="90">
        <v>9.4553263984810093E-2</v>
      </c>
      <c r="AB27" s="90">
        <v>3812.0103305984899</v>
      </c>
      <c r="AC27" s="90">
        <v>48.736138001045298</v>
      </c>
      <c r="AD27" s="90">
        <v>1.6618290171793699</v>
      </c>
      <c r="AE27" s="90">
        <v>12.4882728201991</v>
      </c>
      <c r="AF27" s="90">
        <v>0</v>
      </c>
      <c r="AG27" s="90">
        <v>0</v>
      </c>
      <c r="AH27" s="90">
        <v>38.747501812142303</v>
      </c>
      <c r="AI27" s="90">
        <v>38.747501812142303</v>
      </c>
      <c r="AJ27" s="90">
        <v>4.0213037605449804</v>
      </c>
      <c r="AK27" s="90">
        <v>13.624296962816</v>
      </c>
      <c r="AL27" s="90">
        <v>3.8593819790643498E-3</v>
      </c>
      <c r="AM27" s="90">
        <v>32.525504902499897</v>
      </c>
      <c r="AN27" s="90">
        <v>1.7719809879676099E-2</v>
      </c>
      <c r="AO27" s="90">
        <v>5.6654041790282497</v>
      </c>
      <c r="AP27" s="90">
        <v>1.7011127695622299</v>
      </c>
      <c r="AQ27" s="90">
        <v>318.92796448905102</v>
      </c>
      <c r="AR27" s="90">
        <v>452.39664474500699</v>
      </c>
      <c r="AS27" s="90">
        <v>46.244967885888698</v>
      </c>
      <c r="AT27" s="90">
        <v>502.662916391441</v>
      </c>
      <c r="AU27" s="90">
        <v>1.9307831789985498E-5</v>
      </c>
      <c r="AV27" s="90">
        <v>19.873546405677899</v>
      </c>
      <c r="AW27" s="90">
        <v>0</v>
      </c>
      <c r="AX27" s="90">
        <v>84.910683540686804</v>
      </c>
      <c r="AY27" s="90">
        <v>2.6915823481428802E-2</v>
      </c>
      <c r="AZ27" s="90">
        <v>8.3845789899524297E-5</v>
      </c>
      <c r="BA27" s="90">
        <v>21.769266794204</v>
      </c>
      <c r="BB27" s="90">
        <v>2.99567829692951E-2</v>
      </c>
      <c r="BC27" s="90">
        <v>0</v>
      </c>
      <c r="BD27" s="90">
        <v>0.60739678367697802</v>
      </c>
      <c r="BE27" s="90">
        <v>74.401240271528195</v>
      </c>
      <c r="BF27" s="90">
        <v>62.916385620602597</v>
      </c>
      <c r="BG27" s="90">
        <v>11.4848546509256</v>
      </c>
      <c r="BH27" s="90">
        <v>0</v>
      </c>
      <c r="BI27" s="90">
        <v>0</v>
      </c>
      <c r="BJ27" s="90">
        <v>19.9091988543681</v>
      </c>
      <c r="BK27" s="90">
        <v>0</v>
      </c>
      <c r="BL27" s="90">
        <v>2.9912724298792401</v>
      </c>
      <c r="BM27" s="90">
        <v>1.3368461057006</v>
      </c>
      <c r="BN27" s="90">
        <v>6.9338273450288504E-4</v>
      </c>
      <c r="BO27" s="90">
        <v>11.971307168658999</v>
      </c>
      <c r="BP27" s="90">
        <v>0.24483914659712699</v>
      </c>
      <c r="BQ27" s="90">
        <v>3.8864326239961998E-4</v>
      </c>
      <c r="BR27" s="90">
        <v>4.2730573698859597</v>
      </c>
      <c r="BS27" s="90">
        <v>1.6359909839779001E-6</v>
      </c>
      <c r="BT27" s="90">
        <v>71.006790696759694</v>
      </c>
      <c r="BU27" s="90">
        <v>34.945710715738002</v>
      </c>
      <c r="BV27" s="90">
        <v>0</v>
      </c>
      <c r="BW27" s="90">
        <v>0</v>
      </c>
      <c r="BX27" s="90">
        <v>5.0811967952321302</v>
      </c>
      <c r="BY27" s="90">
        <v>0</v>
      </c>
      <c r="BZ27" s="90">
        <v>1.35428221165687</v>
      </c>
      <c r="CA27" s="90">
        <v>316.10814606833202</v>
      </c>
      <c r="CB27" s="90">
        <v>5.49880064577148</v>
      </c>
      <c r="CD27" s="90"/>
      <c r="CE27" s="28">
        <f t="shared" si="0"/>
        <v>8.0000008542771683E-3</v>
      </c>
      <c r="CF27" s="66">
        <f t="shared" si="1"/>
        <v>-4.43530266944458E-3</v>
      </c>
      <c r="CG27" s="66"/>
      <c r="CH27" s="66">
        <f t="shared" si="2"/>
        <v>-4.4354525672854949E-3</v>
      </c>
      <c r="CI27" s="66">
        <f t="shared" si="3"/>
        <v>-4.3729569001167493E-3</v>
      </c>
      <c r="CJ27" s="66">
        <f t="shared" si="4"/>
        <v>-4.3615023826444463E-3</v>
      </c>
      <c r="CK27" s="66">
        <f t="shared" si="5"/>
        <v>-4.4351607634219225E-3</v>
      </c>
      <c r="CL27" s="66">
        <f t="shared" si="6"/>
        <v>-4.4352821730511572E-3</v>
      </c>
      <c r="CM27" s="66"/>
      <c r="CN27" s="60">
        <f t="shared" si="7"/>
        <v>8.1279756304343628E-2</v>
      </c>
      <c r="CO27" s="66"/>
      <c r="CP27" s="60">
        <f t="shared" si="8"/>
        <v>0.10352733463653357</v>
      </c>
      <c r="CQ27" s="66">
        <f t="shared" si="9"/>
        <v>-4.4349090081119737E-3</v>
      </c>
      <c r="CR27" s="66">
        <f t="shared" si="10"/>
        <v>-4.4351749471218012E-3</v>
      </c>
      <c r="CS27" s="60">
        <f t="shared" si="11"/>
        <v>-0.64516551140275991</v>
      </c>
    </row>
    <row r="28" spans="1:97" x14ac:dyDescent="0.25">
      <c r="A28" s="90" t="s">
        <v>191</v>
      </c>
      <c r="B28" s="73">
        <v>3683.9455326000002</v>
      </c>
      <c r="C28" s="73"/>
      <c r="D28" s="73">
        <v>839.53066130000002</v>
      </c>
      <c r="E28" s="73">
        <v>89.761398086</v>
      </c>
      <c r="F28" s="73">
        <v>78.044278675000001</v>
      </c>
      <c r="G28" s="73">
        <v>101.96968329000001</v>
      </c>
      <c r="H28" s="73">
        <v>399.42104066000002</v>
      </c>
      <c r="I28" s="69">
        <v>15.670165229</v>
      </c>
      <c r="J28" s="69">
        <v>7.2176282030000003</v>
      </c>
      <c r="K28" s="69">
        <v>45.392723562999997</v>
      </c>
      <c r="L28" s="69">
        <v>6.5383092994999998</v>
      </c>
      <c r="M28" s="71">
        <v>8.8862528455999996</v>
      </c>
      <c r="N28" s="71">
        <v>6.3666313524999998</v>
      </c>
      <c r="O28" s="69">
        <v>5.1434569319000003</v>
      </c>
      <c r="P28" s="73"/>
      <c r="Q28" s="90" t="s">
        <v>191</v>
      </c>
      <c r="R28" s="90">
        <v>0</v>
      </c>
      <c r="S28" s="90">
        <v>1.4629701781712099</v>
      </c>
      <c r="T28" s="90">
        <v>8.8470348825082805</v>
      </c>
      <c r="U28" s="90">
        <v>17.118806915938698</v>
      </c>
      <c r="V28" s="90">
        <v>17.118806915938698</v>
      </c>
      <c r="W28" s="90">
        <v>23.3419651693345</v>
      </c>
      <c r="X28" s="90">
        <v>0</v>
      </c>
      <c r="Y28" s="90">
        <v>6.74102122245045</v>
      </c>
      <c r="Z28" s="90">
        <v>6.3385232725407503</v>
      </c>
      <c r="AA28" s="90">
        <v>9.0001668439740598E-2</v>
      </c>
      <c r="AB28" s="90">
        <v>3667.6808547416399</v>
      </c>
      <c r="AC28" s="90">
        <v>61.496727634646099</v>
      </c>
      <c r="AD28" s="90">
        <v>2.09099066072775</v>
      </c>
      <c r="AE28" s="90">
        <v>15.734945127070599</v>
      </c>
      <c r="AF28" s="90">
        <v>0</v>
      </c>
      <c r="AG28" s="90">
        <v>0</v>
      </c>
      <c r="AH28" s="90">
        <v>48.904958116570299</v>
      </c>
      <c r="AI28" s="90">
        <v>48.904958116570299</v>
      </c>
      <c r="AJ28" s="90">
        <v>6.6865949972219703</v>
      </c>
      <c r="AK28" s="90">
        <v>17.1485120578355</v>
      </c>
      <c r="AL28" s="90">
        <v>3.6735943727851102E-3</v>
      </c>
      <c r="AM28" s="90">
        <v>41.040138545084602</v>
      </c>
      <c r="AN28" s="90">
        <v>1.55613907696512E-2</v>
      </c>
      <c r="AO28" s="90">
        <v>7.1567481613774202</v>
      </c>
      <c r="AP28" s="90">
        <v>2.1477356802908001</v>
      </c>
      <c r="AQ28" s="90">
        <v>401.21175280752999</v>
      </c>
      <c r="AR28" s="90">
        <v>752.24253056445798</v>
      </c>
      <c r="AS28" s="90">
        <v>76.895874909901295</v>
      </c>
      <c r="AT28" s="90">
        <v>835.82500047158101</v>
      </c>
      <c r="AU28" s="90">
        <v>1.6956244524611502E-5</v>
      </c>
      <c r="AV28" s="90">
        <v>25.055248338266601</v>
      </c>
      <c r="AW28" s="90">
        <v>0</v>
      </c>
      <c r="AX28" s="90">
        <v>106.32763470869099</v>
      </c>
      <c r="AY28" s="90">
        <v>3.3232063264582098E-2</v>
      </c>
      <c r="AZ28" s="90">
        <v>7.2839297300330105E-5</v>
      </c>
      <c r="BA28" s="90">
        <v>26.844591047978099</v>
      </c>
      <c r="BB28" s="90">
        <v>3.7068869537128499E-2</v>
      </c>
      <c r="BC28" s="90">
        <v>0</v>
      </c>
      <c r="BD28" s="90">
        <v>0.75260424271565396</v>
      </c>
      <c r="BE28" s="90">
        <v>89.370896785087396</v>
      </c>
      <c r="BF28" s="90">
        <v>77.705523471794095</v>
      </c>
      <c r="BG28" s="90">
        <v>11.6653733132933</v>
      </c>
      <c r="BH28" s="90">
        <v>0</v>
      </c>
      <c r="BI28" s="90">
        <v>0</v>
      </c>
      <c r="BJ28" s="90">
        <v>24.6399259857691</v>
      </c>
      <c r="BK28" s="90">
        <v>0</v>
      </c>
      <c r="BL28" s="90">
        <v>3.6877564496844601</v>
      </c>
      <c r="BM28" s="90">
        <v>1.65644930133324</v>
      </c>
      <c r="BN28" s="90">
        <v>6.1559911410792698E-4</v>
      </c>
      <c r="BO28" s="90">
        <v>14.758717975738101</v>
      </c>
      <c r="BP28" s="90">
        <v>0.30928919800084298</v>
      </c>
      <c r="BQ28" s="90">
        <v>3.6032211711833797E-4</v>
      </c>
      <c r="BR28" s="90">
        <v>5.2941273539906399</v>
      </c>
      <c r="BS28" s="90">
        <v>1.42125455582929E-6</v>
      </c>
      <c r="BT28" s="90">
        <v>101.51964136332499</v>
      </c>
      <c r="BU28" s="90">
        <v>43.999210684652297</v>
      </c>
      <c r="BV28" s="90">
        <v>0</v>
      </c>
      <c r="BW28" s="90">
        <v>0</v>
      </c>
      <c r="BX28" s="90">
        <v>6.3436545009781096</v>
      </c>
      <c r="BY28" s="90">
        <v>0</v>
      </c>
      <c r="BZ28" s="90">
        <v>1.6471083259663499</v>
      </c>
      <c r="CA28" s="90">
        <v>397.65794378919401</v>
      </c>
      <c r="CB28" s="90">
        <v>6.8522929933414503</v>
      </c>
      <c r="CD28" s="90"/>
      <c r="CE28" s="28">
        <f t="shared" si="0"/>
        <v>7.9999940100491437E-3</v>
      </c>
      <c r="CF28" s="66">
        <f t="shared" si="1"/>
        <v>-4.4150158340916781E-3</v>
      </c>
      <c r="CG28" s="66"/>
      <c r="CH28" s="66">
        <f t="shared" si="2"/>
        <v>-4.413967231025078E-3</v>
      </c>
      <c r="CI28" s="66">
        <f t="shared" si="3"/>
        <v>-4.3504369276698004E-3</v>
      </c>
      <c r="CJ28" s="66">
        <f t="shared" si="4"/>
        <v>-4.3405514018085229E-3</v>
      </c>
      <c r="CK28" s="66">
        <f t="shared" si="5"/>
        <v>-4.4134875401652613E-3</v>
      </c>
      <c r="CL28" s="66">
        <f t="shared" si="6"/>
        <v>-4.41413118320628E-3</v>
      </c>
      <c r="CM28" s="66"/>
      <c r="CN28" s="60">
        <f t="shared" si="7"/>
        <v>7.7374395671493804E-2</v>
      </c>
      <c r="CO28" s="66"/>
      <c r="CP28" s="60">
        <f t="shared" si="8"/>
        <v>9.4586969436382257E-2</v>
      </c>
      <c r="CQ28" s="66">
        <f t="shared" si="9"/>
        <v>-4.4133296422167135E-3</v>
      </c>
      <c r="CR28" s="66">
        <f t="shared" si="10"/>
        <v>-4.4149061572745533E-3</v>
      </c>
      <c r="CS28" s="60">
        <f t="shared" si="11"/>
        <v>-0.58243342780408514</v>
      </c>
    </row>
    <row r="29" spans="1:97" x14ac:dyDescent="0.25">
      <c r="A29" s="90" t="s">
        <v>192</v>
      </c>
      <c r="B29" s="73">
        <v>8951.1921985999998</v>
      </c>
      <c r="C29" s="73"/>
      <c r="D29" s="73">
        <v>2852.4460958999998</v>
      </c>
      <c r="E29" s="73">
        <v>139.26928174</v>
      </c>
      <c r="F29" s="73">
        <v>124.97425654</v>
      </c>
      <c r="G29" s="73">
        <v>387.07176816999998</v>
      </c>
      <c r="H29" s="73">
        <v>1037.437222</v>
      </c>
      <c r="I29" s="69">
        <v>38.611516469999998</v>
      </c>
      <c r="J29" s="69">
        <v>16.660025733000001</v>
      </c>
      <c r="K29" s="69">
        <v>111.53445006</v>
      </c>
      <c r="L29" s="69">
        <v>16.130866927</v>
      </c>
      <c r="M29" s="71">
        <v>21.901681075999999</v>
      </c>
      <c r="N29" s="71">
        <v>15.357454132999999</v>
      </c>
      <c r="O29" s="69">
        <v>8.6445975104000006</v>
      </c>
      <c r="P29" s="73"/>
      <c r="Q29" s="90" t="s">
        <v>192</v>
      </c>
      <c r="R29" s="90">
        <v>0</v>
      </c>
      <c r="S29" s="90">
        <v>3.7236228488698</v>
      </c>
      <c r="T29" s="90">
        <v>21.804004452032299</v>
      </c>
      <c r="U29" s="90">
        <v>44.465433695120701</v>
      </c>
      <c r="V29" s="90">
        <v>44.465433695120701</v>
      </c>
      <c r="W29" s="90">
        <v>60.095257493774703</v>
      </c>
      <c r="X29" s="90">
        <v>0</v>
      </c>
      <c r="Y29" s="90">
        <v>17.4883688333138</v>
      </c>
      <c r="Z29" s="90">
        <v>15.2889631746283</v>
      </c>
      <c r="AA29" s="90">
        <v>0.61011441064674099</v>
      </c>
      <c r="AB29" s="90">
        <v>8911.2825330665601</v>
      </c>
      <c r="AC29" s="90">
        <v>157.384084087882</v>
      </c>
      <c r="AD29" s="90">
        <v>5.4294033166412401</v>
      </c>
      <c r="AE29" s="90">
        <v>40.561466570499803</v>
      </c>
      <c r="AF29" s="90">
        <v>0</v>
      </c>
      <c r="AG29" s="90">
        <v>0</v>
      </c>
      <c r="AH29" s="90">
        <v>124.951982847457</v>
      </c>
      <c r="AI29" s="90">
        <v>124.951982847457</v>
      </c>
      <c r="AJ29" s="90">
        <v>22.717759015151199</v>
      </c>
      <c r="AK29" s="90">
        <v>44.446860568046198</v>
      </c>
      <c r="AL29" s="90">
        <v>2.49031668207952E-2</v>
      </c>
      <c r="AM29" s="90">
        <v>104.995092982356</v>
      </c>
      <c r="AN29" s="90">
        <v>0.116597510659128</v>
      </c>
      <c r="AO29" s="90">
        <v>18.215687275870199</v>
      </c>
      <c r="AP29" s="90">
        <v>5.47971904290939</v>
      </c>
      <c r="AQ29" s="90">
        <v>1041.9635231402599</v>
      </c>
      <c r="AR29" s="90">
        <v>2555.7488459158799</v>
      </c>
      <c r="AS29" s="90">
        <v>261.25426550527101</v>
      </c>
      <c r="AT29" s="90">
        <v>2839.7208704363002</v>
      </c>
      <c r="AU29" s="90">
        <v>1.2704951716812301E-4</v>
      </c>
      <c r="AV29" s="90">
        <v>64.385801877626903</v>
      </c>
      <c r="AW29" s="90">
        <v>0</v>
      </c>
      <c r="AX29" s="90">
        <v>282.51398969551002</v>
      </c>
      <c r="AY29" s="90">
        <v>5.3299342041590203E-2</v>
      </c>
      <c r="AZ29" s="90">
        <v>4.9329158496447701E-4</v>
      </c>
      <c r="BA29" s="90">
        <v>43.420895999162198</v>
      </c>
      <c r="BB29" s="90">
        <v>5.8363087749466698E-2</v>
      </c>
      <c r="BC29" s="90">
        <v>0</v>
      </c>
      <c r="BD29" s="90">
        <v>1.17194669609837</v>
      </c>
      <c r="BE29" s="90">
        <v>138.657341124472</v>
      </c>
      <c r="BF29" s="90">
        <v>124.426047974783</v>
      </c>
      <c r="BG29" s="90">
        <v>14.2312931496883</v>
      </c>
      <c r="BH29" s="90">
        <v>0</v>
      </c>
      <c r="BI29" s="90">
        <v>0</v>
      </c>
      <c r="BJ29" s="90">
        <v>38.818376768795702</v>
      </c>
      <c r="BK29" s="90">
        <v>0</v>
      </c>
      <c r="BL29" s="90">
        <v>6.0110122727999196</v>
      </c>
      <c r="BM29" s="90">
        <v>2.5792522125035102</v>
      </c>
      <c r="BN29" s="90">
        <v>4.1775156354547198E-3</v>
      </c>
      <c r="BO29" s="90">
        <v>24.0560374609368</v>
      </c>
      <c r="BP29" s="90">
        <v>0.78721849762196705</v>
      </c>
      <c r="BQ29" s="90">
        <v>2.4547330283128501E-3</v>
      </c>
      <c r="BR29" s="90">
        <v>8.2497289689534199</v>
      </c>
      <c r="BS29" s="90">
        <v>9.6254937389617402E-6</v>
      </c>
      <c r="BT29" s="90">
        <v>385.34500793200903</v>
      </c>
      <c r="BU29" s="90">
        <v>113.749912468419</v>
      </c>
      <c r="BV29" s="90">
        <v>0</v>
      </c>
      <c r="BW29" s="90">
        <v>0</v>
      </c>
      <c r="BX29" s="90">
        <v>17.082795558074299</v>
      </c>
      <c r="BY29" s="90">
        <v>0</v>
      </c>
      <c r="BZ29" s="90">
        <v>4.9628700627113496</v>
      </c>
      <c r="CA29" s="90">
        <v>1032.81094809768</v>
      </c>
      <c r="CB29" s="90">
        <v>18.632732356987599</v>
      </c>
      <c r="CD29" s="90"/>
      <c r="CE29" s="28">
        <f t="shared" si="0"/>
        <v>7.9999972010139139E-3</v>
      </c>
      <c r="CF29" s="66">
        <f t="shared" si="1"/>
        <v>-4.4585865936027733E-3</v>
      </c>
      <c r="CG29" s="66"/>
      <c r="CH29" s="66">
        <f t="shared" si="2"/>
        <v>-4.4611624675363407E-3</v>
      </c>
      <c r="CI29" s="66">
        <f t="shared" si="3"/>
        <v>-4.3939381885405486E-3</v>
      </c>
      <c r="CJ29" s="66">
        <f t="shared" si="4"/>
        <v>-4.386571926047288E-3</v>
      </c>
      <c r="CK29" s="66">
        <f t="shared" si="5"/>
        <v>-4.4610854626643158E-3</v>
      </c>
      <c r="CL29" s="66">
        <f t="shared" si="6"/>
        <v>-4.4593290121221502E-3</v>
      </c>
      <c r="CM29" s="66"/>
      <c r="CN29" s="60">
        <f t="shared" si="7"/>
        <v>0.1202994481098803</v>
      </c>
      <c r="CO29" s="66"/>
      <c r="CP29" s="60">
        <f t="shared" si="8"/>
        <v>0.12924416017471491</v>
      </c>
      <c r="CQ29" s="66">
        <f t="shared" si="9"/>
        <v>-4.4597774768410431E-3</v>
      </c>
      <c r="CR29" s="66">
        <f t="shared" si="10"/>
        <v>-4.4597859631256278E-3</v>
      </c>
      <c r="CS29" s="60">
        <f t="shared" si="11"/>
        <v>-0.36611056369982065</v>
      </c>
    </row>
    <row r="30" spans="1:97" x14ac:dyDescent="0.25">
      <c r="A30" s="90" t="s">
        <v>193</v>
      </c>
      <c r="B30" s="73">
        <v>2347.1618634000001</v>
      </c>
      <c r="C30" s="73"/>
      <c r="D30" s="73">
        <v>418.40290441000002</v>
      </c>
      <c r="E30" s="73">
        <v>45.304035980999998</v>
      </c>
      <c r="F30" s="73">
        <v>38.729348082000001</v>
      </c>
      <c r="G30" s="73">
        <v>52.414514201999999</v>
      </c>
      <c r="H30" s="73">
        <v>341.95504980999999</v>
      </c>
      <c r="I30" s="69">
        <v>13.613279215</v>
      </c>
      <c r="J30" s="69">
        <v>6.0001968622000001</v>
      </c>
      <c r="K30" s="69">
        <v>39.368970886</v>
      </c>
      <c r="L30" s="69">
        <v>5.6970281923000003</v>
      </c>
      <c r="M30" s="71">
        <v>7.7383654247999996</v>
      </c>
      <c r="N30" s="71">
        <v>5.4748937296999998</v>
      </c>
      <c r="O30" s="69">
        <v>3.5528842778</v>
      </c>
      <c r="P30" s="73"/>
      <c r="Q30" s="90" t="s">
        <v>193</v>
      </c>
      <c r="R30" s="90">
        <v>0</v>
      </c>
      <c r="S30" s="90">
        <v>1.24961382980317</v>
      </c>
      <c r="T30" s="90">
        <v>7.7043912293440799</v>
      </c>
      <c r="U30" s="90">
        <v>14.6534827678878</v>
      </c>
      <c r="V30" s="90">
        <v>14.6534827678878</v>
      </c>
      <c r="W30" s="90">
        <v>19.961746857421499</v>
      </c>
      <c r="X30" s="90">
        <v>0</v>
      </c>
      <c r="Y30" s="90">
        <v>5.7707043548951802</v>
      </c>
      <c r="Z30" s="90">
        <v>5.4508634400813003</v>
      </c>
      <c r="AA30" s="90">
        <v>9.1893338734938601E-2</v>
      </c>
      <c r="AB30" s="90">
        <v>2336.8596447251598</v>
      </c>
      <c r="AC30" s="90">
        <v>52.561200729561598</v>
      </c>
      <c r="AD30" s="90">
        <v>1.7902702919565401</v>
      </c>
      <c r="AE30" s="90">
        <v>13.4599380716926</v>
      </c>
      <c r="AF30" s="90">
        <v>0</v>
      </c>
      <c r="AG30" s="90">
        <v>0</v>
      </c>
      <c r="AH30" s="90">
        <v>41.789395877193201</v>
      </c>
      <c r="AI30" s="90">
        <v>41.789395877193201</v>
      </c>
      <c r="AJ30" s="90">
        <v>3.3325288991771198</v>
      </c>
      <c r="AK30" s="90">
        <v>14.6789327426202</v>
      </c>
      <c r="AL30" s="90">
        <v>3.7508278977184E-3</v>
      </c>
      <c r="AM30" s="90">
        <v>35.073854887330498</v>
      </c>
      <c r="AN30" s="90">
        <v>1.5986255344953699E-2</v>
      </c>
      <c r="AO30" s="90">
        <v>6.1130073032034202</v>
      </c>
      <c r="AP30" s="90">
        <v>1.83497364683799</v>
      </c>
      <c r="AQ30" s="90">
        <v>343.49380831913999</v>
      </c>
      <c r="AR30" s="90">
        <v>374.90986795416597</v>
      </c>
      <c r="AS30" s="90">
        <v>38.324124226480798</v>
      </c>
      <c r="AT30" s="90">
        <v>416.56652107982302</v>
      </c>
      <c r="AU30" s="90">
        <v>1.74193121646202E-5</v>
      </c>
      <c r="AV30" s="90">
        <v>21.424575561225002</v>
      </c>
      <c r="AW30" s="90">
        <v>0</v>
      </c>
      <c r="AX30" s="90">
        <v>91.2829824588039</v>
      </c>
      <c r="AY30" s="90">
        <v>1.6502251139513899E-2</v>
      </c>
      <c r="AZ30" s="90">
        <v>7.5240886539349694E-5</v>
      </c>
      <c r="BA30" s="90">
        <v>13.3698082089099</v>
      </c>
      <c r="BB30" s="90">
        <v>1.8297217767048599E-2</v>
      </c>
      <c r="BC30" s="90">
        <v>0</v>
      </c>
      <c r="BD30" s="90">
        <v>0.37016249342747098</v>
      </c>
      <c r="BE30" s="90">
        <v>45.108022731614497</v>
      </c>
      <c r="BF30" s="90">
        <v>38.562196907774897</v>
      </c>
      <c r="BG30" s="90">
        <v>6.5458258238396798</v>
      </c>
      <c r="BH30" s="90">
        <v>0</v>
      </c>
      <c r="BI30" s="90">
        <v>0</v>
      </c>
      <c r="BJ30" s="90">
        <v>12.1622216416717</v>
      </c>
      <c r="BK30" s="90">
        <v>0</v>
      </c>
      <c r="BL30" s="90">
        <v>1.8402371434712801</v>
      </c>
      <c r="BM30" s="90">
        <v>0.814695273841609</v>
      </c>
      <c r="BN30" s="90">
        <v>6.2845877497753997E-4</v>
      </c>
      <c r="BO30" s="90">
        <v>7.3647408411735098</v>
      </c>
      <c r="BP30" s="90">
        <v>0.264182949501854</v>
      </c>
      <c r="BQ30" s="90">
        <v>3.5945077175879298E-4</v>
      </c>
      <c r="BR30" s="90">
        <v>2.60446721782216</v>
      </c>
      <c r="BS30" s="90">
        <v>1.4681172855547601E-6</v>
      </c>
      <c r="BT30" s="90">
        <v>52.1844278183612</v>
      </c>
      <c r="BU30" s="90">
        <v>37.648209903207103</v>
      </c>
      <c r="BV30" s="90">
        <v>0</v>
      </c>
      <c r="BW30" s="90">
        <v>0</v>
      </c>
      <c r="BX30" s="90">
        <v>5.4543512764553999</v>
      </c>
      <c r="BY30" s="90">
        <v>0</v>
      </c>
      <c r="BZ30" s="90">
        <v>1.43565895014798</v>
      </c>
      <c r="CA30" s="90">
        <v>340.454050386635</v>
      </c>
      <c r="CB30" s="90">
        <v>5.8992122059993299</v>
      </c>
      <c r="CD30" s="90"/>
      <c r="CE30" s="28">
        <f t="shared" si="0"/>
        <v>7.9999921514060813E-3</v>
      </c>
      <c r="CF30" s="66">
        <f t="shared" si="1"/>
        <v>-4.3892237836196651E-3</v>
      </c>
      <c r="CG30" s="66"/>
      <c r="CH30" s="66">
        <f t="shared" si="2"/>
        <v>-4.3890310292337194E-3</v>
      </c>
      <c r="CI30" s="66">
        <f t="shared" si="3"/>
        <v>-4.3266178198275119E-3</v>
      </c>
      <c r="CJ30" s="66">
        <f t="shared" si="4"/>
        <v>-4.3158788490630443E-3</v>
      </c>
      <c r="CK30" s="66">
        <f t="shared" si="5"/>
        <v>-4.389745610387046E-3</v>
      </c>
      <c r="CL30" s="66">
        <f t="shared" si="6"/>
        <v>-4.3894641245946974E-3</v>
      </c>
      <c r="CM30" s="66"/>
      <c r="CN30" s="60">
        <f t="shared" si="7"/>
        <v>6.1480524807264604E-2</v>
      </c>
      <c r="CO30" s="66"/>
      <c r="CP30" s="60">
        <f t="shared" si="8"/>
        <v>7.3016860170298903E-2</v>
      </c>
      <c r="CQ30" s="66">
        <f t="shared" si="9"/>
        <v>-4.3903581171081353E-3</v>
      </c>
      <c r="CR30" s="66">
        <f t="shared" si="10"/>
        <v>-4.3891791886919822E-3</v>
      </c>
      <c r="CS30" s="60">
        <f t="shared" si="11"/>
        <v>-0.4835256362545437</v>
      </c>
    </row>
    <row r="31" spans="1:97" x14ac:dyDescent="0.25">
      <c r="A31" s="90" t="s">
        <v>194</v>
      </c>
      <c r="B31" s="73">
        <v>11441.071894999999</v>
      </c>
      <c r="C31" s="73"/>
      <c r="D31" s="73">
        <v>4323.2592963999996</v>
      </c>
      <c r="E31" s="73">
        <v>166.22645463000001</v>
      </c>
      <c r="F31" s="73">
        <v>146.91393912000001</v>
      </c>
      <c r="G31" s="73">
        <v>512.58181564999995</v>
      </c>
      <c r="H31" s="73">
        <v>1401.2332633000001</v>
      </c>
      <c r="I31" s="69">
        <v>52.072101769</v>
      </c>
      <c r="J31" s="69">
        <v>22.495470684000001</v>
      </c>
      <c r="K31" s="69">
        <v>150.45475386999999</v>
      </c>
      <c r="L31" s="69">
        <v>21.743675174</v>
      </c>
      <c r="M31" s="71">
        <v>29.525268856</v>
      </c>
      <c r="N31" s="71">
        <v>20.736096177</v>
      </c>
      <c r="O31" s="69">
        <v>11.857778829000001</v>
      </c>
      <c r="P31" s="73"/>
      <c r="Q31" s="90" t="s">
        <v>194</v>
      </c>
      <c r="R31" s="90">
        <v>0</v>
      </c>
      <c r="S31" s="90">
        <v>5.0507331824038202</v>
      </c>
      <c r="T31" s="90">
        <v>29.395637190199999</v>
      </c>
      <c r="U31" s="90">
        <v>60.334329136802502</v>
      </c>
      <c r="V31" s="90">
        <v>60.334329136802502</v>
      </c>
      <c r="W31" s="90">
        <v>81.529662285470806</v>
      </c>
      <c r="X31" s="90">
        <v>0</v>
      </c>
      <c r="Y31" s="90">
        <v>23.6150306132057</v>
      </c>
      <c r="Z31" s="90">
        <v>20.645067868819499</v>
      </c>
      <c r="AA31" s="90">
        <v>0.67681891114451997</v>
      </c>
      <c r="AB31" s="90">
        <v>11390.854445168199</v>
      </c>
      <c r="AC31" s="90">
        <v>213.21311723340699</v>
      </c>
      <c r="AD31" s="90">
        <v>7.3220062002896498</v>
      </c>
      <c r="AE31" s="90">
        <v>54.8563369155912</v>
      </c>
      <c r="AF31" s="90">
        <v>0</v>
      </c>
      <c r="AG31" s="90">
        <v>0</v>
      </c>
      <c r="AH31" s="90">
        <v>169.49697438008701</v>
      </c>
      <c r="AI31" s="90">
        <v>169.49697438008701</v>
      </c>
      <c r="AJ31" s="90">
        <v>34.434138047454397</v>
      </c>
      <c r="AK31" s="90">
        <v>59.9863901995679</v>
      </c>
      <c r="AL31" s="90">
        <v>2.7625770112294001E-2</v>
      </c>
      <c r="AM31" s="90">
        <v>142.41425225397501</v>
      </c>
      <c r="AN31" s="90">
        <v>0.15997174742315401</v>
      </c>
      <c r="AO31" s="90">
        <v>24.707828867770001</v>
      </c>
      <c r="AP31" s="90">
        <v>7.43302621262555</v>
      </c>
      <c r="AQ31" s="90">
        <v>1407.4554628218</v>
      </c>
      <c r="AR31" s="90">
        <v>3873.8492624829501</v>
      </c>
      <c r="AS31" s="90">
        <v>395.99407631100598</v>
      </c>
      <c r="AT31" s="90">
        <v>4304.2774768414101</v>
      </c>
      <c r="AU31" s="90">
        <v>1.7431097910017499E-4</v>
      </c>
      <c r="AV31" s="90">
        <v>87.173685543632203</v>
      </c>
      <c r="AW31" s="90">
        <v>0</v>
      </c>
      <c r="AX31" s="90">
        <v>379.10335951443199</v>
      </c>
      <c r="AY31" s="90">
        <v>6.2913391347960895E-2</v>
      </c>
      <c r="AZ31" s="90">
        <v>8.8385837595154199E-4</v>
      </c>
      <c r="BA31" s="90">
        <v>51.718841509725102</v>
      </c>
      <c r="BB31" s="90">
        <v>6.8357609109497994E-2</v>
      </c>
      <c r="BC31" s="90">
        <v>0</v>
      </c>
      <c r="BD31" s="90">
        <v>1.3650664385985201</v>
      </c>
      <c r="BE31" s="90">
        <v>165.50725561566</v>
      </c>
      <c r="BF31" s="90">
        <v>146.27950628228299</v>
      </c>
      <c r="BG31" s="90">
        <v>19.2277493333774</v>
      </c>
      <c r="BH31" s="90">
        <v>0</v>
      </c>
      <c r="BI31" s="90">
        <v>0</v>
      </c>
      <c r="BJ31" s="90">
        <v>45.176353501215303</v>
      </c>
      <c r="BK31" s="90">
        <v>0</v>
      </c>
      <c r="BL31" s="90">
        <v>7.0493351186362103</v>
      </c>
      <c r="BM31" s="90">
        <v>3.0041444297469599</v>
      </c>
      <c r="BN31" s="90">
        <v>6.4803665577241702E-3</v>
      </c>
      <c r="BO31" s="90">
        <v>28.211308585349101</v>
      </c>
      <c r="BP31" s="90">
        <v>1.06778542073375</v>
      </c>
      <c r="BQ31" s="90">
        <v>2.6758987061988402E-3</v>
      </c>
      <c r="BR31" s="90">
        <v>9.6131283289516407</v>
      </c>
      <c r="BS31" s="90">
        <v>1.7245962948437201E-5</v>
      </c>
      <c r="BT31" s="90">
        <v>510.331210326448</v>
      </c>
      <c r="BU31" s="90">
        <v>153.94007752031899</v>
      </c>
      <c r="BV31" s="90">
        <v>0</v>
      </c>
      <c r="BW31" s="90">
        <v>0</v>
      </c>
      <c r="BX31" s="90">
        <v>22.9012223974729</v>
      </c>
      <c r="BY31" s="90">
        <v>0</v>
      </c>
      <c r="BZ31" s="90">
        <v>6.5793843362033</v>
      </c>
      <c r="CA31" s="90">
        <v>1395.08320628096</v>
      </c>
      <c r="CB31" s="90">
        <v>24.871791100650299</v>
      </c>
      <c r="CD31" s="90"/>
      <c r="CE31" s="28">
        <f t="shared" si="0"/>
        <v>7.9999810032514579E-3</v>
      </c>
      <c r="CF31" s="66">
        <f t="shared" si="1"/>
        <v>-4.389225965247723E-3</v>
      </c>
      <c r="CG31" s="66"/>
      <c r="CH31" s="66">
        <f t="shared" si="2"/>
        <v>-4.3906271304142474E-3</v>
      </c>
      <c r="CI31" s="66">
        <f t="shared" si="3"/>
        <v>-4.3266218721975166E-3</v>
      </c>
      <c r="CJ31" s="66">
        <f t="shared" si="4"/>
        <v>-4.3183978424185228E-3</v>
      </c>
      <c r="CK31" s="66">
        <f t="shared" si="5"/>
        <v>-4.3907240850867505E-3</v>
      </c>
      <c r="CL31" s="66">
        <f t="shared" si="6"/>
        <v>-4.3890315624939566E-3</v>
      </c>
      <c r="CM31" s="66"/>
      <c r="CN31" s="60">
        <f t="shared" si="7"/>
        <v>0.12656443229796779</v>
      </c>
      <c r="CO31" s="66"/>
      <c r="CP31" s="60">
        <f t="shared" si="8"/>
        <v>0.13632257058891259</v>
      </c>
      <c r="CQ31" s="66">
        <f t="shared" si="9"/>
        <v>-4.3905329510203067E-3</v>
      </c>
      <c r="CR31" s="66">
        <f t="shared" si="10"/>
        <v>-4.3898478963204143E-3</v>
      </c>
      <c r="CS31" s="60">
        <f t="shared" si="11"/>
        <v>-0.37315189296270612</v>
      </c>
    </row>
    <row r="32" spans="1:97" x14ac:dyDescent="0.25">
      <c r="A32" s="90" t="s">
        <v>195</v>
      </c>
      <c r="B32" s="73">
        <v>3810.0681307</v>
      </c>
      <c r="C32" s="73"/>
      <c r="D32" s="73">
        <v>1181.7084947000001</v>
      </c>
      <c r="E32" s="73">
        <v>109.99162873</v>
      </c>
      <c r="F32" s="73">
        <v>98.643984949</v>
      </c>
      <c r="G32" s="73">
        <v>129.42398784</v>
      </c>
      <c r="H32" s="73">
        <v>579.13866029999997</v>
      </c>
      <c r="I32" s="69">
        <v>23.625041323000001</v>
      </c>
      <c r="J32" s="69">
        <v>10.229346863</v>
      </c>
      <c r="K32" s="69">
        <v>68.288883647000006</v>
      </c>
      <c r="L32" s="69">
        <v>9.9101469994000002</v>
      </c>
      <c r="M32" s="71">
        <v>13.459611043000001</v>
      </c>
      <c r="N32" s="71">
        <v>9.4904559458000008</v>
      </c>
      <c r="O32" s="69">
        <v>5.8626186351999996</v>
      </c>
      <c r="P32" s="73"/>
      <c r="Q32" s="90" t="s">
        <v>195</v>
      </c>
      <c r="R32" s="90">
        <v>0</v>
      </c>
      <c r="S32" s="90">
        <v>2.1326231004070801</v>
      </c>
      <c r="T32" s="90">
        <v>13.3999054012739</v>
      </c>
      <c r="U32" s="90">
        <v>24.829304581076901</v>
      </c>
      <c r="V32" s="90">
        <v>24.829304581076901</v>
      </c>
      <c r="W32" s="90">
        <v>33.930483879072</v>
      </c>
      <c r="X32" s="90">
        <v>0</v>
      </c>
      <c r="Y32" s="90">
        <v>9.7764280058638899</v>
      </c>
      <c r="Z32" s="90">
        <v>9.4483600547942892</v>
      </c>
      <c r="AA32" s="90">
        <v>7.2432796971627994E-2</v>
      </c>
      <c r="AB32" s="90">
        <v>3793.1694061123098</v>
      </c>
      <c r="AC32" s="90">
        <v>89.515834732494497</v>
      </c>
      <c r="AD32" s="90">
        <v>3.0315559354216099</v>
      </c>
      <c r="AE32" s="90">
        <v>22.8597565530035</v>
      </c>
      <c r="AF32" s="90">
        <v>0</v>
      </c>
      <c r="AG32" s="90">
        <v>0</v>
      </c>
      <c r="AH32" s="90">
        <v>71.223632126512101</v>
      </c>
      <c r="AI32" s="90">
        <v>71.223632126512101</v>
      </c>
      <c r="AJ32" s="90">
        <v>9.4117312751826798</v>
      </c>
      <c r="AK32" s="90">
        <v>24.8750905670022</v>
      </c>
      <c r="AL32" s="90">
        <v>2.9564948705883901E-3</v>
      </c>
      <c r="AM32" s="90">
        <v>59.749708270196201</v>
      </c>
      <c r="AN32" s="90">
        <v>1.18904928288305E-2</v>
      </c>
      <c r="AO32" s="90">
        <v>10.4326077664837</v>
      </c>
      <c r="AP32" s="90">
        <v>3.1289747911064199</v>
      </c>
      <c r="AQ32" s="90">
        <v>581.73382629673097</v>
      </c>
      <c r="AR32" s="90">
        <v>1058.8199989576899</v>
      </c>
      <c r="AS32" s="90">
        <v>108.23497837346299</v>
      </c>
      <c r="AT32" s="90">
        <v>1176.46670860634</v>
      </c>
      <c r="AU32" s="90">
        <v>1.29565493964497E-5</v>
      </c>
      <c r="AV32" s="90">
        <v>36.432008215578897</v>
      </c>
      <c r="AW32" s="90">
        <v>0</v>
      </c>
      <c r="AX32" s="90">
        <v>153.184726326126</v>
      </c>
      <c r="AY32" s="90">
        <v>4.1992369004117097E-2</v>
      </c>
      <c r="AZ32" s="90">
        <v>5.4126279858683702E-5</v>
      </c>
      <c r="BA32" s="90">
        <v>33.882659113521498</v>
      </c>
      <c r="BB32" s="90">
        <v>4.69472402685229E-2</v>
      </c>
      <c r="BC32" s="90">
        <v>0</v>
      </c>
      <c r="BD32" s="90">
        <v>0.95444388531556401</v>
      </c>
      <c r="BE32" s="90">
        <v>109.51111535275101</v>
      </c>
      <c r="BF32" s="90">
        <v>98.213798867469805</v>
      </c>
      <c r="BG32" s="90">
        <v>11.2973164852813</v>
      </c>
      <c r="BH32" s="90">
        <v>0</v>
      </c>
      <c r="BI32" s="90">
        <v>0</v>
      </c>
      <c r="BJ32" s="90">
        <v>31.2065536334926</v>
      </c>
      <c r="BK32" s="90">
        <v>0</v>
      </c>
      <c r="BL32" s="90">
        <v>4.6513059321968404</v>
      </c>
      <c r="BM32" s="90">
        <v>2.1007093726196899</v>
      </c>
      <c r="BN32" s="90">
        <v>4.6583179507267002E-4</v>
      </c>
      <c r="BO32" s="90">
        <v>18.6149955929606</v>
      </c>
      <c r="BP32" s="90">
        <v>0.45086157487911799</v>
      </c>
      <c r="BQ32" s="90">
        <v>2.8210013977634097E-4</v>
      </c>
      <c r="BR32" s="90">
        <v>6.7133886136785801</v>
      </c>
      <c r="BS32" s="90">
        <v>1.05619709699895E-6</v>
      </c>
      <c r="BT32" s="90">
        <v>128.85002977888701</v>
      </c>
      <c r="BU32" s="90">
        <v>63.879054491643402</v>
      </c>
      <c r="BV32" s="90">
        <v>0</v>
      </c>
      <c r="BW32" s="90">
        <v>0</v>
      </c>
      <c r="BX32" s="90">
        <v>9.1062705574659493</v>
      </c>
      <c r="BY32" s="90">
        <v>0</v>
      </c>
      <c r="BZ32" s="90">
        <v>2.2873078813791201</v>
      </c>
      <c r="CA32" s="90">
        <v>576.56987519414395</v>
      </c>
      <c r="CB32" s="90">
        <v>9.8073303542065098</v>
      </c>
      <c r="CD32" s="90"/>
      <c r="CE32" s="28">
        <f t="shared" si="0"/>
        <v>7.9999979653754567E-3</v>
      </c>
      <c r="CF32" s="66">
        <f t="shared" si="1"/>
        <v>-4.4352814721414033E-3</v>
      </c>
      <c r="CG32" s="66"/>
      <c r="CH32" s="66">
        <f t="shared" si="2"/>
        <v>-4.435769157258E-3</v>
      </c>
      <c r="CI32" s="66">
        <f t="shared" si="3"/>
        <v>-4.3686358934508403E-3</v>
      </c>
      <c r="CJ32" s="66">
        <f t="shared" si="4"/>
        <v>-4.3609965853732063E-3</v>
      </c>
      <c r="CK32" s="66">
        <f t="shared" si="5"/>
        <v>-4.4347116071136936E-3</v>
      </c>
      <c r="CL32" s="66">
        <f t="shared" si="6"/>
        <v>-4.4355268987315835E-3</v>
      </c>
      <c r="CM32" s="66"/>
      <c r="CN32" s="60">
        <f t="shared" si="7"/>
        <v>4.2975493561769787E-2</v>
      </c>
      <c r="CO32" s="66"/>
      <c r="CP32" s="60">
        <f t="shared" si="8"/>
        <v>5.2719779748507473E-2</v>
      </c>
      <c r="CQ32" s="66">
        <f t="shared" si="9"/>
        <v>-4.4359113748054556E-3</v>
      </c>
      <c r="CR32" s="66">
        <f t="shared" si="10"/>
        <v>-4.4356025933971251E-3</v>
      </c>
      <c r="CS32" s="60">
        <f t="shared" si="11"/>
        <v>-0.4662837571730134</v>
      </c>
    </row>
    <row r="33" spans="1:97" x14ac:dyDescent="0.25">
      <c r="A33" s="90" t="s">
        <v>196</v>
      </c>
      <c r="B33" s="73">
        <v>21815.222726</v>
      </c>
      <c r="C33" s="73"/>
      <c r="D33" s="73">
        <v>7472.3783782</v>
      </c>
      <c r="E33" s="73">
        <v>305.45129327000001</v>
      </c>
      <c r="F33" s="73">
        <v>269.39366717000001</v>
      </c>
      <c r="G33" s="73">
        <v>976.78669772000001</v>
      </c>
      <c r="H33" s="73">
        <v>2033.5895634999999</v>
      </c>
      <c r="I33" s="69">
        <v>72.363163380000003</v>
      </c>
      <c r="J33" s="69">
        <v>32.373546869999998</v>
      </c>
      <c r="K33" s="69">
        <v>209.28773361</v>
      </c>
      <c r="L33" s="69">
        <v>30.124531474000001</v>
      </c>
      <c r="M33" s="71">
        <v>40.915353386</v>
      </c>
      <c r="N33" s="71">
        <v>28.945974747000001</v>
      </c>
      <c r="O33" s="69">
        <v>19.076478713</v>
      </c>
      <c r="P33" s="73"/>
      <c r="Q33" s="90" t="s">
        <v>196</v>
      </c>
      <c r="R33" s="90">
        <v>0</v>
      </c>
      <c r="S33" s="90">
        <v>7.2710482106637704</v>
      </c>
      <c r="T33" s="90">
        <v>40.735723607804303</v>
      </c>
      <c r="U33" s="90">
        <v>87.214919946030307</v>
      </c>
      <c r="V33" s="90">
        <v>87.214919946030307</v>
      </c>
      <c r="W33" s="90">
        <v>117.643580694161</v>
      </c>
      <c r="X33" s="90">
        <v>0</v>
      </c>
      <c r="Y33" s="90">
        <v>34.273633501514098</v>
      </c>
      <c r="Z33" s="90">
        <v>28.818926378189499</v>
      </c>
      <c r="AA33" s="90">
        <v>1.32997772546757</v>
      </c>
      <c r="AB33" s="90">
        <v>21719.471426059201</v>
      </c>
      <c r="AC33" s="90">
        <v>307.64633321466198</v>
      </c>
      <c r="AD33" s="90">
        <v>10.6409287765436</v>
      </c>
      <c r="AE33" s="90">
        <v>79.396653642225104</v>
      </c>
      <c r="AF33" s="90">
        <v>0</v>
      </c>
      <c r="AG33" s="90">
        <v>0</v>
      </c>
      <c r="AH33" s="90">
        <v>244.19855693602699</v>
      </c>
      <c r="AI33" s="90">
        <v>244.19855693602699</v>
      </c>
      <c r="AJ33" s="90">
        <v>59.516550171041203</v>
      </c>
      <c r="AK33" s="90">
        <v>87.083972225570704</v>
      </c>
      <c r="AL33" s="90">
        <v>5.4286153708234003E-2</v>
      </c>
      <c r="AM33" s="90">
        <v>205.252306000163</v>
      </c>
      <c r="AN33" s="90">
        <v>0.26110055084436101</v>
      </c>
      <c r="AO33" s="90">
        <v>35.569349206581897</v>
      </c>
      <c r="AP33" s="90">
        <v>10.7058745921435</v>
      </c>
      <c r="AQ33" s="90">
        <v>2042.57468097686</v>
      </c>
      <c r="AR33" s="90">
        <v>6695.61791029304</v>
      </c>
      <c r="AS33" s="90">
        <v>684.44090763281997</v>
      </c>
      <c r="AT33" s="90">
        <v>7439.5753680969001</v>
      </c>
      <c r="AU33" s="90">
        <v>2.8450478672848199E-4</v>
      </c>
      <c r="AV33" s="90">
        <v>125.962115503706</v>
      </c>
      <c r="AW33" s="90">
        <v>0</v>
      </c>
      <c r="AX33" s="90">
        <v>556.08376045674004</v>
      </c>
      <c r="AY33" s="90">
        <v>0.115034137760214</v>
      </c>
      <c r="AZ33" s="90">
        <v>1.2471760380395099E-3</v>
      </c>
      <c r="BA33" s="90">
        <v>93.978460800388007</v>
      </c>
      <c r="BB33" s="90">
        <v>0.12560644193191001</v>
      </c>
      <c r="BC33" s="90">
        <v>0</v>
      </c>
      <c r="BD33" s="90">
        <v>2.51732744844767</v>
      </c>
      <c r="BE33" s="90">
        <v>304.12979553930899</v>
      </c>
      <c r="BF33" s="90">
        <v>268.23043562925801</v>
      </c>
      <c r="BG33" s="90">
        <v>35.899359910051402</v>
      </c>
      <c r="BH33" s="90">
        <v>0</v>
      </c>
      <c r="BI33" s="90">
        <v>0</v>
      </c>
      <c r="BJ33" s="90">
        <v>83.398992097863101</v>
      </c>
      <c r="BK33" s="90">
        <v>0</v>
      </c>
      <c r="BL33" s="90">
        <v>12.957942320695301</v>
      </c>
      <c r="BM33" s="90">
        <v>5.5401194657098598</v>
      </c>
      <c r="BN33" s="90">
        <v>1.00548652002568E-2</v>
      </c>
      <c r="BO33" s="90">
        <v>51.857512065234701</v>
      </c>
      <c r="BP33" s="90">
        <v>1.53718542731874</v>
      </c>
      <c r="BQ33" s="90">
        <v>5.3370481232163196E-3</v>
      </c>
      <c r="BR33" s="90">
        <v>17.722777426985601</v>
      </c>
      <c r="BS33" s="90">
        <v>2.4334880471387799E-5</v>
      </c>
      <c r="BT33" s="90">
        <v>972.49866869386005</v>
      </c>
      <c r="BU33" s="90">
        <v>222.81618977907101</v>
      </c>
      <c r="BV33" s="90">
        <v>0</v>
      </c>
      <c r="BW33" s="90">
        <v>0</v>
      </c>
      <c r="BX33" s="90">
        <v>33.714851189857001</v>
      </c>
      <c r="BY33" s="90">
        <v>0</v>
      </c>
      <c r="BZ33" s="90">
        <v>9.9968255492678004</v>
      </c>
      <c r="CA33" s="90">
        <v>2024.6635828006399</v>
      </c>
      <c r="CB33" s="90">
        <v>36.8291150872694</v>
      </c>
      <c r="CD33" s="90"/>
      <c r="CE33" s="28">
        <f t="shared" si="0"/>
        <v>7.9999929063513196E-3</v>
      </c>
      <c r="CF33" s="66">
        <f t="shared" si="1"/>
        <v>-4.3891965323223569E-3</v>
      </c>
      <c r="CG33" s="66"/>
      <c r="CH33" s="66">
        <f t="shared" si="2"/>
        <v>-4.3899021760996229E-3</v>
      </c>
      <c r="CI33" s="66">
        <f t="shared" si="3"/>
        <v>-4.3263779195162853E-3</v>
      </c>
      <c r="CJ33" s="66">
        <f t="shared" si="4"/>
        <v>-4.3179617136580653E-3</v>
      </c>
      <c r="CK33" s="66">
        <f t="shared" si="5"/>
        <v>-4.3899338884825128E-3</v>
      </c>
      <c r="CL33" s="66">
        <f t="shared" si="6"/>
        <v>-4.3892734598802562E-3</v>
      </c>
      <c r="CM33" s="66"/>
      <c r="CN33" s="60">
        <f t="shared" si="7"/>
        <v>0.16680778526218848</v>
      </c>
      <c r="CO33" s="66"/>
      <c r="CP33" s="60">
        <f t="shared" si="8"/>
        <v>0.18074364865329876</v>
      </c>
      <c r="CQ33" s="66">
        <f t="shared" si="9"/>
        <v>-4.3902780577513107E-3</v>
      </c>
      <c r="CR33" s="66">
        <f t="shared" si="10"/>
        <v>-4.3891549661380768E-3</v>
      </c>
      <c r="CS33" s="60">
        <f t="shared" si="11"/>
        <v>-0.43879188852354628</v>
      </c>
    </row>
    <row r="34" spans="1:97" x14ac:dyDescent="0.25">
      <c r="A34" s="90" t="s">
        <v>197</v>
      </c>
      <c r="B34" s="73">
        <v>19123.395043</v>
      </c>
      <c r="C34" s="73"/>
      <c r="D34" s="73">
        <v>5948.0798180000002</v>
      </c>
      <c r="E34" s="73">
        <v>353.03223738999998</v>
      </c>
      <c r="F34" s="73">
        <v>319.82581318000001</v>
      </c>
      <c r="G34" s="73">
        <v>821.10964416000002</v>
      </c>
      <c r="H34" s="73">
        <v>2414.1541195</v>
      </c>
      <c r="I34" s="69">
        <v>92.526408590000003</v>
      </c>
      <c r="J34" s="69">
        <v>39.740608190000003</v>
      </c>
      <c r="K34" s="69">
        <v>267.26795867999999</v>
      </c>
      <c r="L34" s="69">
        <v>38.751831154999998</v>
      </c>
      <c r="M34" s="71">
        <v>52.614518936000003</v>
      </c>
      <c r="N34" s="71">
        <v>36.894183458000001</v>
      </c>
      <c r="O34" s="69">
        <v>20.220382598</v>
      </c>
      <c r="P34" s="73"/>
      <c r="Q34" s="90" t="s">
        <v>197</v>
      </c>
      <c r="R34" s="90">
        <v>0</v>
      </c>
      <c r="S34" s="90">
        <v>8.7419444426151092</v>
      </c>
      <c r="T34" s="90">
        <v>52.383573017562298</v>
      </c>
      <c r="U34" s="90">
        <v>103.25686962654601</v>
      </c>
      <c r="V34" s="90">
        <v>103.25686962654601</v>
      </c>
      <c r="W34" s="90">
        <v>140.21694684808801</v>
      </c>
      <c r="X34" s="90">
        <v>0</v>
      </c>
      <c r="Y34" s="90">
        <v>40.729122181152398</v>
      </c>
      <c r="Z34" s="90">
        <v>36.732243486112203</v>
      </c>
      <c r="AA34" s="90">
        <v>1.07700266278002</v>
      </c>
      <c r="AB34" s="90">
        <v>19039.456814426099</v>
      </c>
      <c r="AC34" s="90">
        <v>368.62635433078901</v>
      </c>
      <c r="AD34" s="90">
        <v>12.646492447909299</v>
      </c>
      <c r="AE34" s="90">
        <v>94.715177032947395</v>
      </c>
      <c r="AF34" s="90">
        <v>0</v>
      </c>
      <c r="AG34" s="90">
        <v>0</v>
      </c>
      <c r="AH34" s="90">
        <v>292.744136890118</v>
      </c>
      <c r="AI34" s="90">
        <v>292.744136890118</v>
      </c>
      <c r="AJ34" s="90">
        <v>47.375816655437198</v>
      </c>
      <c r="AK34" s="90">
        <v>103.589906364326</v>
      </c>
      <c r="AL34" s="90">
        <v>4.3960286276534699E-2</v>
      </c>
      <c r="AM34" s="90">
        <v>245.82500290527301</v>
      </c>
      <c r="AN34" s="90">
        <v>0.176014698221339</v>
      </c>
      <c r="AO34" s="90">
        <v>42.764780011638599</v>
      </c>
      <c r="AP34" s="90">
        <v>12.847952822970299</v>
      </c>
      <c r="AQ34" s="90">
        <v>2424.9455731879302</v>
      </c>
      <c r="AR34" s="90">
        <v>5329.7741650887001</v>
      </c>
      <c r="AS34" s="90">
        <v>544.82122431494702</v>
      </c>
      <c r="AT34" s="90">
        <v>5921.97120605909</v>
      </c>
      <c r="AU34" s="90">
        <v>1.9179245586784199E-4</v>
      </c>
      <c r="AV34" s="90">
        <v>150.518643191211</v>
      </c>
      <c r="AW34" s="90">
        <v>0</v>
      </c>
      <c r="AX34" s="90">
        <v>651.69146003784397</v>
      </c>
      <c r="AY34" s="90">
        <v>0.13620154219148201</v>
      </c>
      <c r="AZ34" s="90">
        <v>7.3280588900213298E-4</v>
      </c>
      <c r="BA34" s="90">
        <v>110.36354126225601</v>
      </c>
      <c r="BB34" s="90">
        <v>0.15050899861512201</v>
      </c>
      <c r="BC34" s="90">
        <v>0</v>
      </c>
      <c r="BD34" s="90">
        <v>3.0393834814067699</v>
      </c>
      <c r="BE34" s="90">
        <v>351.50603631839101</v>
      </c>
      <c r="BF34" s="90">
        <v>318.44535915600397</v>
      </c>
      <c r="BG34" s="90">
        <v>33.060677162386902</v>
      </c>
      <c r="BH34" s="90">
        <v>0</v>
      </c>
      <c r="BI34" s="90">
        <v>0</v>
      </c>
      <c r="BJ34" s="90">
        <v>100.21796658536</v>
      </c>
      <c r="BK34" s="90">
        <v>0</v>
      </c>
      <c r="BL34" s="90">
        <v>15.2836200259307</v>
      </c>
      <c r="BM34" s="90">
        <v>6.68937210525967</v>
      </c>
      <c r="BN34" s="90">
        <v>6.6782651787783099E-3</v>
      </c>
      <c r="BO34" s="90">
        <v>61.165599099940998</v>
      </c>
      <c r="BP34" s="90">
        <v>1.84814820134707</v>
      </c>
      <c r="BQ34" s="90">
        <v>4.4564148932136199E-3</v>
      </c>
      <c r="BR34" s="90">
        <v>21.387284270330699</v>
      </c>
      <c r="BS34" s="90">
        <v>1.42987515170555E-5</v>
      </c>
      <c r="BT34" s="90">
        <v>817.50495298595797</v>
      </c>
      <c r="BU34" s="90">
        <v>265.13023565714701</v>
      </c>
      <c r="BV34" s="90">
        <v>0</v>
      </c>
      <c r="BW34" s="90">
        <v>0</v>
      </c>
      <c r="BX34" s="90">
        <v>39.150923796043301</v>
      </c>
      <c r="BY34" s="90">
        <v>0</v>
      </c>
      <c r="BZ34" s="90">
        <v>10.810167080440801</v>
      </c>
      <c r="CA34" s="90">
        <v>2403.5581641471099</v>
      </c>
      <c r="CB34" s="90">
        <v>42.576342454687598</v>
      </c>
      <c r="CD34" s="90"/>
      <c r="CE34" s="28">
        <f t="shared" si="0"/>
        <v>8.0000079377225662E-3</v>
      </c>
      <c r="CF34" s="44">
        <f t="shared" si="1"/>
        <v>-4.3892953309368678E-3</v>
      </c>
      <c r="CG34" s="44"/>
      <c r="CH34" s="44">
        <f t="shared" si="2"/>
        <v>-4.3894185585574338E-3</v>
      </c>
      <c r="CI34" s="44">
        <f t="shared" si="3"/>
        <v>-4.3231209786741068E-3</v>
      </c>
      <c r="CJ34" s="66">
        <f t="shared" si="4"/>
        <v>-4.3162683157757162E-3</v>
      </c>
      <c r="CK34" s="66">
        <f t="shared" si="5"/>
        <v>-4.3900241577720916E-3</v>
      </c>
      <c r="CL34" s="66">
        <f t="shared" si="6"/>
        <v>-4.3890964819945444E-3</v>
      </c>
      <c r="CM34" s="66"/>
      <c r="CN34" s="60">
        <f t="shared" si="7"/>
        <v>9.5320734800914325E-2</v>
      </c>
      <c r="CO34" s="66"/>
      <c r="CP34" s="60">
        <f t="shared" si="8"/>
        <v>0.10355507693526958</v>
      </c>
      <c r="CQ34" s="66">
        <f t="shared" si="9"/>
        <v>-4.3893952298342974E-3</v>
      </c>
      <c r="CR34" s="66">
        <f t="shared" si="10"/>
        <v>-4.3893090105151175E-3</v>
      </c>
      <c r="CS34" s="60">
        <f t="shared" si="11"/>
        <v>-0.36460387133124322</v>
      </c>
    </row>
    <row r="35" spans="1:97" x14ac:dyDescent="0.25">
      <c r="A35" s="90" t="s">
        <v>198</v>
      </c>
      <c r="B35" s="73">
        <v>3742.802944</v>
      </c>
      <c r="C35" s="73"/>
      <c r="D35" s="73">
        <v>649.83253267999999</v>
      </c>
      <c r="E35" s="73">
        <v>103.85225210999999</v>
      </c>
      <c r="F35" s="73">
        <v>89.995807593999999</v>
      </c>
      <c r="G35" s="73">
        <v>79.948113771999999</v>
      </c>
      <c r="H35" s="73">
        <v>356.93924834000001</v>
      </c>
      <c r="I35" s="69">
        <v>13.975425616000001</v>
      </c>
      <c r="J35" s="69">
        <v>6.6504215887999996</v>
      </c>
      <c r="K35" s="69">
        <v>40.53443292</v>
      </c>
      <c r="L35" s="69">
        <v>5.8165202066999999</v>
      </c>
      <c r="M35" s="71">
        <v>7.9089254728</v>
      </c>
      <c r="N35" s="71">
        <v>5.7198843108000004</v>
      </c>
      <c r="O35" s="69">
        <v>5.5050812598999999</v>
      </c>
      <c r="P35" s="73"/>
      <c r="Q35" s="90" t="s">
        <v>198</v>
      </c>
      <c r="R35" s="90">
        <v>0</v>
      </c>
      <c r="S35" s="90">
        <v>1.30796747762424</v>
      </c>
      <c r="T35" s="90">
        <v>7.87401162966977</v>
      </c>
      <c r="U35" s="90">
        <v>15.301023850664199</v>
      </c>
      <c r="V35" s="90">
        <v>15.301023850664199</v>
      </c>
      <c r="W35" s="90">
        <v>20.865791525944498</v>
      </c>
      <c r="X35" s="90">
        <v>0</v>
      </c>
      <c r="Y35" s="90">
        <v>6.0240753438376</v>
      </c>
      <c r="Z35" s="90">
        <v>5.6946427251242797</v>
      </c>
      <c r="AA35" s="90">
        <v>7.7010168429923295E-2</v>
      </c>
      <c r="AB35" s="90">
        <v>3726.2852215193102</v>
      </c>
      <c r="AC35" s="90">
        <v>54.974206029549698</v>
      </c>
      <c r="AD35" s="90">
        <v>1.86847462385209</v>
      </c>
      <c r="AE35" s="90">
        <v>14.0636270960701</v>
      </c>
      <c r="AF35" s="90">
        <v>0</v>
      </c>
      <c r="AG35" s="90">
        <v>0</v>
      </c>
      <c r="AH35" s="90">
        <v>43.721196303756003</v>
      </c>
      <c r="AI35" s="90">
        <v>43.721196303756003</v>
      </c>
      <c r="AJ35" s="90">
        <v>5.1757171444951098</v>
      </c>
      <c r="AK35" s="90">
        <v>15.324516484666701</v>
      </c>
      <c r="AL35" s="90">
        <v>3.1433235672188101E-3</v>
      </c>
      <c r="AM35" s="90">
        <v>36.689348930360097</v>
      </c>
      <c r="AN35" s="90">
        <v>1.35663766496359E-2</v>
      </c>
      <c r="AO35" s="90">
        <v>6.3984784682288396</v>
      </c>
      <c r="AP35" s="90">
        <v>1.92012171610544</v>
      </c>
      <c r="AQ35" s="90">
        <v>358.54038648599698</v>
      </c>
      <c r="AR35" s="90">
        <v>582.26836939695795</v>
      </c>
      <c r="AS35" s="90">
        <v>59.520724658377297</v>
      </c>
      <c r="AT35" s="90">
        <v>646.96481119983002</v>
      </c>
      <c r="AU35" s="90">
        <v>1.4782379008868E-5</v>
      </c>
      <c r="AV35" s="90">
        <v>22.3959834993959</v>
      </c>
      <c r="AW35" s="90">
        <v>0</v>
      </c>
      <c r="AX35" s="90">
        <v>94.960945655850793</v>
      </c>
      <c r="AY35" s="90">
        <v>3.8317215329838998E-2</v>
      </c>
      <c r="AZ35" s="90">
        <v>6.4986752867386398E-5</v>
      </c>
      <c r="BA35" s="90">
        <v>30.934278126512201</v>
      </c>
      <c r="BB35" s="90">
        <v>4.2796911931965297E-2</v>
      </c>
      <c r="BC35" s="90">
        <v>0</v>
      </c>
      <c r="BD35" s="90">
        <v>0.869561924491696</v>
      </c>
      <c r="BE35" s="90">
        <v>103.40062311821499</v>
      </c>
      <c r="BF35" s="90">
        <v>89.605332420177206</v>
      </c>
      <c r="BG35" s="90">
        <v>13.7952906980384</v>
      </c>
      <c r="BH35" s="90">
        <v>0</v>
      </c>
      <c r="BI35" s="90">
        <v>0</v>
      </c>
      <c r="BJ35" s="90">
        <v>28.4454911455766</v>
      </c>
      <c r="BK35" s="90">
        <v>0</v>
      </c>
      <c r="BL35" s="90">
        <v>4.2469232481798</v>
      </c>
      <c r="BM35" s="90">
        <v>1.9138753713961301</v>
      </c>
      <c r="BN35" s="90">
        <v>5.4660488103308602E-4</v>
      </c>
      <c r="BO35" s="90">
        <v>16.996588249805701</v>
      </c>
      <c r="BP35" s="90">
        <v>0.27651974707055499</v>
      </c>
      <c r="BQ35" s="90">
        <v>3.1694358262096398E-4</v>
      </c>
      <c r="BR35" s="90">
        <v>6.1165704236732301</v>
      </c>
      <c r="BS35" s="90">
        <v>1.2680633939053201E-6</v>
      </c>
      <c r="BT35" s="90">
        <v>79.595255240490005</v>
      </c>
      <c r="BU35" s="90">
        <v>39.325268047885501</v>
      </c>
      <c r="BV35" s="90">
        <v>0</v>
      </c>
      <c r="BW35" s="90">
        <v>0</v>
      </c>
      <c r="BX35" s="90">
        <v>5.6641396473249097</v>
      </c>
      <c r="BY35" s="90">
        <v>0</v>
      </c>
      <c r="BZ35" s="90">
        <v>1.4672715633976701</v>
      </c>
      <c r="CA35" s="90">
        <v>355.36411523437903</v>
      </c>
      <c r="CB35" s="90">
        <v>6.1162445308928302</v>
      </c>
      <c r="CD35" s="90"/>
      <c r="CE35" s="28">
        <f t="shared" ref="CE35:CE51" si="12">AJ35/AT35</f>
        <v>7.9999979209015581E-3</v>
      </c>
      <c r="CF35" s="44">
        <f t="shared" ref="CF35:CF51" si="13">+(AB35-B35)/B35</f>
        <v>-4.4131958662608729E-3</v>
      </c>
      <c r="CG35" s="44"/>
      <c r="CH35" s="44">
        <f t="shared" ref="CH35:CH51" si="14">+(AT35-D35)/D35</f>
        <v>-4.4130161787115808E-3</v>
      </c>
      <c r="CI35" s="44">
        <f t="shared" ref="CI35:CI51" si="15">+(BE35-E35)/E35</f>
        <v>-4.3487645439468777E-3</v>
      </c>
      <c r="CJ35" s="66">
        <f t="shared" ref="CJ35:CJ51" si="16">+(BF35-F35)/F35</f>
        <v>-4.3388151544164356E-3</v>
      </c>
      <c r="CK35" s="66">
        <f t="shared" ref="CK35:CK51" si="17">+(BT35-G35)/G35</f>
        <v>-4.4135942033140902E-3</v>
      </c>
      <c r="CL35" s="66">
        <f t="shared" ref="CL35:CL51" si="18">+(CA35-H35)/H35</f>
        <v>-4.412888503985966E-3</v>
      </c>
      <c r="CM35" s="66"/>
      <c r="CN35" s="60">
        <f t="shared" ref="CN35:CN51" si="19">+(AI35-K35)/K35</f>
        <v>7.8618674400737165E-2</v>
      </c>
      <c r="CO35" s="66"/>
      <c r="CP35" s="60">
        <f t="shared" ref="CP35:CP51" si="20">+(AO35-L35)/L35</f>
        <v>0.10005265018395137</v>
      </c>
      <c r="CQ35" s="66">
        <f t="shared" ref="CQ35:CQ51" si="21">+(T35-M35)/M35</f>
        <v>-4.4144862978294681E-3</v>
      </c>
      <c r="CR35" s="66">
        <f t="shared" ref="CR35:CR51" si="22">+(Z35-N35)/N35</f>
        <v>-4.4129538823120523E-3</v>
      </c>
      <c r="CS35" s="60">
        <f t="shared" ref="CS35:CS51" si="23">+(AP35-O35)/O35</f>
        <v>-0.65120919647599917</v>
      </c>
    </row>
    <row r="36" spans="1:97" x14ac:dyDescent="0.25">
      <c r="A36" s="90" t="s">
        <v>199</v>
      </c>
      <c r="B36" s="73">
        <v>14151.974958000001</v>
      </c>
      <c r="C36" s="73"/>
      <c r="D36" s="73">
        <v>1684.5075939999999</v>
      </c>
      <c r="E36" s="73">
        <v>299.98347077</v>
      </c>
      <c r="F36" s="73">
        <v>247.61638725</v>
      </c>
      <c r="G36" s="73">
        <v>248.01254202999999</v>
      </c>
      <c r="H36" s="73">
        <v>834.89890777000005</v>
      </c>
      <c r="I36" s="69">
        <v>29.475820744</v>
      </c>
      <c r="J36" s="69">
        <v>16.470301384999999</v>
      </c>
      <c r="K36" s="69">
        <v>86.047693244000001</v>
      </c>
      <c r="L36" s="69">
        <v>12.081329551</v>
      </c>
      <c r="M36" s="71">
        <v>16.462820185999998</v>
      </c>
      <c r="N36" s="71">
        <v>12.487127318000001</v>
      </c>
      <c r="O36" s="69">
        <v>18.626427021000001</v>
      </c>
      <c r="P36" s="73"/>
      <c r="Q36" s="90" t="s">
        <v>199</v>
      </c>
      <c r="R36" s="90">
        <v>0</v>
      </c>
      <c r="S36" s="90">
        <v>3.0273956773878798</v>
      </c>
      <c r="T36" s="90">
        <v>16.390510918122601</v>
      </c>
      <c r="U36" s="90">
        <v>35.725507984556899</v>
      </c>
      <c r="V36" s="90">
        <v>35.725507984556899</v>
      </c>
      <c r="W36" s="90">
        <v>48.532840044873303</v>
      </c>
      <c r="X36" s="90">
        <v>0</v>
      </c>
      <c r="Y36" s="90">
        <v>14.085861211051199</v>
      </c>
      <c r="Z36" s="90">
        <v>12.432318607859999</v>
      </c>
      <c r="AA36" s="90">
        <v>0.34950509128561003</v>
      </c>
      <c r="AB36" s="90">
        <v>14089.8574849981</v>
      </c>
      <c r="AC36" s="90">
        <v>127.6096730333</v>
      </c>
      <c r="AD36" s="90">
        <v>4.3729648075777998</v>
      </c>
      <c r="AE36" s="90">
        <v>32.7714501493897</v>
      </c>
      <c r="AF36" s="90">
        <v>0</v>
      </c>
      <c r="AG36" s="90">
        <v>0</v>
      </c>
      <c r="AH36" s="90">
        <v>101.361785399854</v>
      </c>
      <c r="AI36" s="90">
        <v>101.361785399854</v>
      </c>
      <c r="AJ36" s="90">
        <v>13.4168865686072</v>
      </c>
      <c r="AK36" s="90">
        <v>35.825542347954602</v>
      </c>
      <c r="AL36" s="90">
        <v>1.4265720243709701E-2</v>
      </c>
      <c r="AM36" s="90">
        <v>85.110383747738396</v>
      </c>
      <c r="AN36" s="90">
        <v>5.8106466506424502E-2</v>
      </c>
      <c r="AO36" s="90">
        <v>14.809773702428799</v>
      </c>
      <c r="AP36" s="90">
        <v>4.44885008063632</v>
      </c>
      <c r="AQ36" s="90">
        <v>838.63438242806001</v>
      </c>
      <c r="AR36" s="90">
        <v>1509.40094539239</v>
      </c>
      <c r="AS36" s="90">
        <v>154.29451795069301</v>
      </c>
      <c r="AT36" s="90">
        <v>1677.11234991169</v>
      </c>
      <c r="AU36" s="90">
        <v>6.3314828961331894E-5</v>
      </c>
      <c r="AV36" s="90">
        <v>52.092782982813297</v>
      </c>
      <c r="AW36" s="90">
        <v>0</v>
      </c>
      <c r="AX36" s="90">
        <v>224.98870163065101</v>
      </c>
      <c r="AY36" s="90">
        <v>0.105424839178337</v>
      </c>
      <c r="AZ36" s="90">
        <v>2.5009828857620002E-4</v>
      </c>
      <c r="BA36" s="90">
        <v>85.161142313309796</v>
      </c>
      <c r="BB36" s="90">
        <v>0.11750467232152199</v>
      </c>
      <c r="BC36" s="90">
        <v>0</v>
      </c>
      <c r="BD36" s="90">
        <v>2.38470337670927</v>
      </c>
      <c r="BE36" s="90">
        <v>298.68516902792697</v>
      </c>
      <c r="BF36" s="90">
        <v>246.54792454086001</v>
      </c>
      <c r="BG36" s="90">
        <v>52.1372444870671</v>
      </c>
      <c r="BH36" s="90">
        <v>0</v>
      </c>
      <c r="BI36" s="90">
        <v>0</v>
      </c>
      <c r="BJ36" s="90">
        <v>78.140853065912694</v>
      </c>
      <c r="BK36" s="90">
        <v>0</v>
      </c>
      <c r="BL36" s="90">
        <v>11.7171930149859</v>
      </c>
      <c r="BM36" s="90">
        <v>5.2486261860590702</v>
      </c>
      <c r="BN36" s="90">
        <v>2.2232574425679399E-3</v>
      </c>
      <c r="BO36" s="90">
        <v>46.893186113857702</v>
      </c>
      <c r="BP36" s="90">
        <v>0.64002691878735696</v>
      </c>
      <c r="BQ36" s="90">
        <v>1.42499961451082E-3</v>
      </c>
      <c r="BR36" s="90">
        <v>16.775387723231699</v>
      </c>
      <c r="BS36" s="90">
        <v>4.8799488592679504E-6</v>
      </c>
      <c r="BT36" s="90">
        <v>246.923697656553</v>
      </c>
      <c r="BU36" s="90">
        <v>91.728432168363</v>
      </c>
      <c r="BV36" s="90">
        <v>0</v>
      </c>
      <c r="BW36" s="90">
        <v>0</v>
      </c>
      <c r="BX36" s="90">
        <v>13.506450305873599</v>
      </c>
      <c r="BY36" s="90">
        <v>0</v>
      </c>
      <c r="BZ36" s="90">
        <v>3.70512520636419</v>
      </c>
      <c r="CA36" s="90">
        <v>831.23421595264404</v>
      </c>
      <c r="CB36" s="90">
        <v>14.6751854267841</v>
      </c>
      <c r="CD36" s="90"/>
      <c r="CE36" s="28">
        <f t="shared" si="12"/>
        <v>7.9999927072945832E-3</v>
      </c>
      <c r="CF36" s="44">
        <f t="shared" si="13"/>
        <v>-4.3893147907802486E-3</v>
      </c>
      <c r="CG36" s="44"/>
      <c r="CH36" s="44">
        <f t="shared" si="14"/>
        <v>-4.3901518251688795E-3</v>
      </c>
      <c r="CI36" s="44">
        <f t="shared" si="15"/>
        <v>-4.3279109303606981E-3</v>
      </c>
      <c r="CJ36" s="66">
        <f t="shared" si="16"/>
        <v>-4.3149919155441247E-3</v>
      </c>
      <c r="CK36" s="66">
        <f t="shared" si="17"/>
        <v>-4.3902794775406177E-3</v>
      </c>
      <c r="CL36" s="66">
        <f t="shared" si="18"/>
        <v>-4.3893838921700602E-3</v>
      </c>
      <c r="CM36" s="66"/>
      <c r="CN36" s="60">
        <f t="shared" si="19"/>
        <v>0.17797214054801908</v>
      </c>
      <c r="CO36" s="66"/>
      <c r="CP36" s="60">
        <f t="shared" si="20"/>
        <v>0.22583972566189622</v>
      </c>
      <c r="CQ36" s="66">
        <f t="shared" si="21"/>
        <v>-4.3922770862120705E-3</v>
      </c>
      <c r="CR36" s="66">
        <f t="shared" si="22"/>
        <v>-4.3892168906611156E-3</v>
      </c>
      <c r="CS36" s="60">
        <f t="shared" si="23"/>
        <v>-0.76115386619126957</v>
      </c>
    </row>
    <row r="37" spans="1:97" x14ac:dyDescent="0.25">
      <c r="A37" s="90" t="s">
        <v>200</v>
      </c>
      <c r="B37" s="73">
        <v>7952.1364573000001</v>
      </c>
      <c r="C37" s="73"/>
      <c r="D37" s="73">
        <v>3347.7629182999999</v>
      </c>
      <c r="E37" s="73">
        <v>262.11410973</v>
      </c>
      <c r="F37" s="73">
        <v>241.78337259</v>
      </c>
      <c r="G37" s="73">
        <v>351.43920264000002</v>
      </c>
      <c r="H37" s="73">
        <v>1629.8262629000001</v>
      </c>
      <c r="I37" s="69">
        <v>67.808574285999995</v>
      </c>
      <c r="J37" s="69">
        <v>28.234734622000001</v>
      </c>
      <c r="K37" s="69">
        <v>195.74790124</v>
      </c>
      <c r="L37" s="69">
        <v>28.529732858999999</v>
      </c>
      <c r="M37" s="71">
        <v>38.73140764</v>
      </c>
      <c r="N37" s="71">
        <v>27.044865652999999</v>
      </c>
      <c r="O37" s="69">
        <v>13.226501045999999</v>
      </c>
      <c r="P37" s="73"/>
      <c r="Q37" s="90" t="s">
        <v>200</v>
      </c>
      <c r="R37" s="90">
        <v>0</v>
      </c>
      <c r="S37" s="90">
        <v>6.0179829863699297</v>
      </c>
      <c r="T37" s="90">
        <v>38.560498121337197</v>
      </c>
      <c r="U37" s="90">
        <v>69.915633388127603</v>
      </c>
      <c r="V37" s="90">
        <v>69.915633388127603</v>
      </c>
      <c r="W37" s="90">
        <v>95.632932687001201</v>
      </c>
      <c r="X37" s="90">
        <v>0</v>
      </c>
      <c r="Y37" s="90">
        <v>27.5159885593567</v>
      </c>
      <c r="Z37" s="90">
        <v>26.9254996435719</v>
      </c>
      <c r="AA37" s="90">
        <v>0.117565721755299</v>
      </c>
      <c r="AB37" s="90">
        <v>7917.0467391061302</v>
      </c>
      <c r="AC37" s="90">
        <v>252.41713405058201</v>
      </c>
      <c r="AD37" s="90">
        <v>8.5302015675983807</v>
      </c>
      <c r="AE37" s="90">
        <v>64.396587140269901</v>
      </c>
      <c r="AF37" s="90">
        <v>0</v>
      </c>
      <c r="AG37" s="90">
        <v>0</v>
      </c>
      <c r="AH37" s="90">
        <v>200.903749849571</v>
      </c>
      <c r="AI37" s="90">
        <v>200.903749849571</v>
      </c>
      <c r="AJ37" s="90">
        <v>26.6639259623004</v>
      </c>
      <c r="AK37" s="90">
        <v>70.014165628026902</v>
      </c>
      <c r="AL37" s="90">
        <v>4.7987706632116496E-3</v>
      </c>
      <c r="AM37" s="90">
        <v>168.51397906486201</v>
      </c>
      <c r="AN37" s="90">
        <v>2.06837592125E-2</v>
      </c>
      <c r="AO37" s="90">
        <v>29.439472821507199</v>
      </c>
      <c r="AP37" s="90">
        <v>8.8273544626981302</v>
      </c>
      <c r="AQ37" s="90">
        <v>1637.1814370145</v>
      </c>
      <c r="AR37" s="90">
        <v>2999.6912893830399</v>
      </c>
      <c r="AS37" s="90">
        <v>306.63510993799599</v>
      </c>
      <c r="AT37" s="90">
        <v>3332.9903252833401</v>
      </c>
      <c r="AU37" s="90">
        <v>2.2537917039508801E-5</v>
      </c>
      <c r="AV37" s="90">
        <v>102.678434034841</v>
      </c>
      <c r="AW37" s="90">
        <v>0</v>
      </c>
      <c r="AX37" s="90">
        <v>429.64603861408102</v>
      </c>
      <c r="AY37" s="90">
        <v>0.102922727824864</v>
      </c>
      <c r="AZ37" s="90">
        <v>9.4726826876215896E-5</v>
      </c>
      <c r="BA37" s="90">
        <v>83.0115484322382</v>
      </c>
      <c r="BB37" s="90">
        <v>0.115181856267575</v>
      </c>
      <c r="BC37" s="90">
        <v>0</v>
      </c>
      <c r="BD37" s="90">
        <v>2.3430145543048</v>
      </c>
      <c r="BE37" s="90">
        <v>260.97554887364902</v>
      </c>
      <c r="BF37" s="90">
        <v>240.73451826908601</v>
      </c>
      <c r="BG37" s="90">
        <v>20.2410306045624</v>
      </c>
      <c r="BH37" s="90">
        <v>0</v>
      </c>
      <c r="BI37" s="90">
        <v>0</v>
      </c>
      <c r="BJ37" s="90">
        <v>76.556145136879493</v>
      </c>
      <c r="BK37" s="90">
        <v>0</v>
      </c>
      <c r="BL37" s="90">
        <v>11.3887289322464</v>
      </c>
      <c r="BM37" s="90">
        <v>5.1569325935195103</v>
      </c>
      <c r="BN37" s="90">
        <v>8.0524418818653297E-4</v>
      </c>
      <c r="BO37" s="90">
        <v>45.578906481842097</v>
      </c>
      <c r="BP37" s="90">
        <v>1.2722706866467199</v>
      </c>
      <c r="BQ37" s="90">
        <v>4.7660391166079599E-4</v>
      </c>
      <c r="BR37" s="90">
        <v>16.4797591307285</v>
      </c>
      <c r="BS37" s="90">
        <v>1.8483084256166001E-6</v>
      </c>
      <c r="BT37" s="90">
        <v>349.88856624814201</v>
      </c>
      <c r="BU37" s="90">
        <v>179.90699776182601</v>
      </c>
      <c r="BV37" s="90">
        <v>0</v>
      </c>
      <c r="BW37" s="90">
        <v>0</v>
      </c>
      <c r="BX37" s="90">
        <v>25.4978303852313</v>
      </c>
      <c r="BY37" s="90">
        <v>0</v>
      </c>
      <c r="BZ37" s="90">
        <v>6.3009863983958496</v>
      </c>
      <c r="CA37" s="90">
        <v>1622.63391223499</v>
      </c>
      <c r="CB37" s="90">
        <v>27.413462255972199</v>
      </c>
      <c r="CD37" s="90"/>
      <c r="CE37" s="28">
        <f t="shared" si="12"/>
        <v>8.0000010081138408E-3</v>
      </c>
      <c r="CF37" s="44">
        <f t="shared" si="13"/>
        <v>-4.4126151987316309E-3</v>
      </c>
      <c r="CG37" s="44"/>
      <c r="CH37" s="44">
        <f t="shared" si="14"/>
        <v>-4.4126759801023669E-3</v>
      </c>
      <c r="CI37" s="44">
        <f t="shared" si="15"/>
        <v>-4.3437602711421872E-3</v>
      </c>
      <c r="CJ37" s="66">
        <f t="shared" si="16"/>
        <v>-4.3379919374876364E-3</v>
      </c>
      <c r="CK37" s="66">
        <f t="shared" si="17"/>
        <v>-4.4122465001333816E-3</v>
      </c>
      <c r="CL37" s="66">
        <f t="shared" si="18"/>
        <v>-4.4129554350243946E-3</v>
      </c>
      <c r="CM37" s="66"/>
      <c r="CN37" s="60">
        <f t="shared" si="19"/>
        <v>2.633922804234606E-2</v>
      </c>
      <c r="CO37" s="66"/>
      <c r="CP37" s="60">
        <f t="shared" si="20"/>
        <v>3.1887433611920854E-2</v>
      </c>
      <c r="CQ37" s="66">
        <f t="shared" si="21"/>
        <v>-4.4126854425578874E-3</v>
      </c>
      <c r="CR37" s="66">
        <f t="shared" si="22"/>
        <v>-4.4136292248454093E-3</v>
      </c>
      <c r="CS37" s="60">
        <f t="shared" si="23"/>
        <v>-0.33260093262777712</v>
      </c>
    </row>
    <row r="38" spans="1:97" x14ac:dyDescent="0.25">
      <c r="A38" s="90" t="s">
        <v>201</v>
      </c>
      <c r="B38" s="73">
        <v>9213.3757239000006</v>
      </c>
      <c r="C38" s="73"/>
      <c r="D38" s="73">
        <v>1834.9401766000001</v>
      </c>
      <c r="E38" s="73">
        <v>188.74451264000001</v>
      </c>
      <c r="F38" s="73">
        <v>160.39443986000001</v>
      </c>
      <c r="G38" s="73">
        <v>242.20221996000001</v>
      </c>
      <c r="H38" s="73">
        <v>902.73536627999999</v>
      </c>
      <c r="I38" s="69">
        <v>34.639280820000003</v>
      </c>
      <c r="J38" s="69">
        <v>16.320206402</v>
      </c>
      <c r="K38" s="69">
        <v>100.41688157999999</v>
      </c>
      <c r="L38" s="69">
        <v>14.410635303999999</v>
      </c>
      <c r="M38" s="71">
        <v>19.589323823000001</v>
      </c>
      <c r="N38" s="71">
        <v>14.108742563</v>
      </c>
      <c r="O38" s="69">
        <v>12.300689429</v>
      </c>
      <c r="P38" s="73"/>
      <c r="Q38" s="90" t="s">
        <v>201</v>
      </c>
      <c r="R38" s="90">
        <v>0</v>
      </c>
      <c r="S38" s="90">
        <v>3.28318444699664</v>
      </c>
      <c r="T38" s="90">
        <v>19.501977722819699</v>
      </c>
      <c r="U38" s="90">
        <v>38.6996404051337</v>
      </c>
      <c r="V38" s="90">
        <v>38.6996404051337</v>
      </c>
      <c r="W38" s="90">
        <v>52.5994637215016</v>
      </c>
      <c r="X38" s="90">
        <v>0</v>
      </c>
      <c r="Y38" s="90">
        <v>15.2283367617105</v>
      </c>
      <c r="Z38" s="90">
        <v>14.0458422330916</v>
      </c>
      <c r="AA38" s="90">
        <v>0.31639411783355298</v>
      </c>
      <c r="AB38" s="90">
        <v>9172.3059259357196</v>
      </c>
      <c r="AC38" s="90">
        <v>138.27127340596101</v>
      </c>
      <c r="AD38" s="90">
        <v>4.72480889849591</v>
      </c>
      <c r="AE38" s="90">
        <v>35.4674450726678</v>
      </c>
      <c r="AF38" s="90">
        <v>0</v>
      </c>
      <c r="AG38" s="90">
        <v>0</v>
      </c>
      <c r="AH38" s="90">
        <v>109.902256126297</v>
      </c>
      <c r="AI38" s="90">
        <v>109.902256126297</v>
      </c>
      <c r="AJ38" s="90">
        <v>14.6140832920848</v>
      </c>
      <c r="AK38" s="90">
        <v>38.725122113634903</v>
      </c>
      <c r="AL38" s="90">
        <v>1.2914349551027901E-2</v>
      </c>
      <c r="AM38" s="90">
        <v>92.270942989325206</v>
      </c>
      <c r="AN38" s="90">
        <v>5.9189812284782498E-2</v>
      </c>
      <c r="AO38" s="90">
        <v>16.061075968186099</v>
      </c>
      <c r="AP38" s="90">
        <v>4.8240857654655196</v>
      </c>
      <c r="AQ38" s="90">
        <v>906.71874764243103</v>
      </c>
      <c r="AR38" s="90">
        <v>1644.08465444225</v>
      </c>
      <c r="AS38" s="90">
        <v>168.061889181721</v>
      </c>
      <c r="AT38" s="90">
        <v>1826.7606269160599</v>
      </c>
      <c r="AU38" s="90">
        <v>6.4495531178326203E-5</v>
      </c>
      <c r="AV38" s="90">
        <v>56.416041214150297</v>
      </c>
      <c r="AW38" s="90">
        <v>0</v>
      </c>
      <c r="AX38" s="90">
        <v>242.20912857457299</v>
      </c>
      <c r="AY38" s="90">
        <v>6.8328756163296298E-2</v>
      </c>
      <c r="AZ38" s="90">
        <v>2.7086499562382498E-4</v>
      </c>
      <c r="BA38" s="90">
        <v>55.319233891102598</v>
      </c>
      <c r="BB38" s="90">
        <v>7.5878939080782901E-2</v>
      </c>
      <c r="BC38" s="90">
        <v>0</v>
      </c>
      <c r="BD38" s="90">
        <v>1.53648342399841</v>
      </c>
      <c r="BE38" s="90">
        <v>187.914991843417</v>
      </c>
      <c r="BF38" s="90">
        <v>159.691283513804</v>
      </c>
      <c r="BG38" s="90">
        <v>28.223708329613</v>
      </c>
      <c r="BH38" s="90">
        <v>0</v>
      </c>
      <c r="BI38" s="90">
        <v>0</v>
      </c>
      <c r="BJ38" s="90">
        <v>50.434235691396999</v>
      </c>
      <c r="BK38" s="90">
        <v>0</v>
      </c>
      <c r="BL38" s="90">
        <v>7.6091627858705699</v>
      </c>
      <c r="BM38" s="90">
        <v>3.3816832927131699</v>
      </c>
      <c r="BN38" s="90">
        <v>2.25695312885464E-3</v>
      </c>
      <c r="BO38" s="90">
        <v>30.452356261291701</v>
      </c>
      <c r="BP38" s="90">
        <v>0.69410365510645999</v>
      </c>
      <c r="BQ38" s="90">
        <v>1.2846280989324099E-3</v>
      </c>
      <c r="BR38" s="90">
        <v>10.8101027406758</v>
      </c>
      <c r="BS38" s="90">
        <v>5.2852879575830698E-6</v>
      </c>
      <c r="BT38" s="90">
        <v>241.122808339908</v>
      </c>
      <c r="BU38" s="90">
        <v>99.283700818490502</v>
      </c>
      <c r="BV38" s="90">
        <v>0</v>
      </c>
      <c r="BW38" s="90">
        <v>0</v>
      </c>
      <c r="BX38" s="90">
        <v>14.5211936920655</v>
      </c>
      <c r="BY38" s="90">
        <v>0</v>
      </c>
      <c r="BZ38" s="90">
        <v>3.9332387844641601</v>
      </c>
      <c r="CA38" s="90">
        <v>898.71113532190202</v>
      </c>
      <c r="CB38" s="90">
        <v>15.7382141902822</v>
      </c>
      <c r="CD38" s="90"/>
      <c r="CE38" s="28">
        <f t="shared" si="12"/>
        <v>7.9999990566669461E-3</v>
      </c>
      <c r="CF38" s="44">
        <f t="shared" si="13"/>
        <v>-4.4576276052374214E-3</v>
      </c>
      <c r="CG38" s="44"/>
      <c r="CH38" s="44">
        <f t="shared" si="14"/>
        <v>-4.4576655894560321E-3</v>
      </c>
      <c r="CI38" s="44">
        <f t="shared" si="15"/>
        <v>-4.3949399374867649E-3</v>
      </c>
      <c r="CJ38" s="66">
        <f t="shared" si="16"/>
        <v>-4.3839197094971572E-3</v>
      </c>
      <c r="CK38" s="66">
        <f t="shared" si="17"/>
        <v>-4.4566545272387232E-3</v>
      </c>
      <c r="CL38" s="66">
        <f t="shared" si="18"/>
        <v>-4.4578191000548264E-3</v>
      </c>
      <c r="CM38" s="66"/>
      <c r="CN38" s="60">
        <f t="shared" si="19"/>
        <v>9.4459959292205395E-2</v>
      </c>
      <c r="CO38" s="66"/>
      <c r="CP38" s="60">
        <f t="shared" si="20"/>
        <v>0.11452934789960179</v>
      </c>
      <c r="CQ38" s="66">
        <f t="shared" si="21"/>
        <v>-4.4588624380055269E-3</v>
      </c>
      <c r="CR38" s="66">
        <f t="shared" si="22"/>
        <v>-4.4582520112993939E-3</v>
      </c>
      <c r="CS38" s="60">
        <f t="shared" si="23"/>
        <v>-0.60781988738840143</v>
      </c>
    </row>
    <row r="39" spans="1:97" x14ac:dyDescent="0.25">
      <c r="A39" s="90" t="s">
        <v>314</v>
      </c>
      <c r="B39" s="73">
        <v>14138.364519000001</v>
      </c>
      <c r="C39" s="73"/>
      <c r="D39" s="73">
        <v>3284.1075990999998</v>
      </c>
      <c r="E39" s="73">
        <v>242.90076476999999</v>
      </c>
      <c r="F39" s="73">
        <v>206.95180844000001</v>
      </c>
      <c r="G39" s="73">
        <v>452.52510111999999</v>
      </c>
      <c r="H39" s="73">
        <v>1196.0074393</v>
      </c>
      <c r="I39" s="69">
        <v>43.121191762000002</v>
      </c>
      <c r="J39" s="69">
        <v>20.557992262999999</v>
      </c>
      <c r="K39" s="69">
        <v>125.02404915</v>
      </c>
      <c r="L39" s="69">
        <v>17.880190596999999</v>
      </c>
      <c r="M39" s="71">
        <v>24.305698538000001</v>
      </c>
      <c r="N39" s="71">
        <v>17.518330783</v>
      </c>
      <c r="O39" s="69">
        <v>15.565380888</v>
      </c>
      <c r="P39" s="73"/>
      <c r="Q39" s="90" t="s">
        <v>314</v>
      </c>
      <c r="R39" s="90">
        <v>0</v>
      </c>
      <c r="S39" s="90">
        <v>4.2909060893195798</v>
      </c>
      <c r="T39" s="90">
        <v>24.198965486407399</v>
      </c>
      <c r="U39" s="90">
        <v>51.249020552865503</v>
      </c>
      <c r="V39" s="90">
        <v>51.249020552865503</v>
      </c>
      <c r="W39" s="90">
        <v>69.2576292402386</v>
      </c>
      <c r="X39" s="90">
        <v>0</v>
      </c>
      <c r="Y39" s="90">
        <v>20.163038327985301</v>
      </c>
      <c r="Z39" s="90">
        <v>17.441422549487601</v>
      </c>
      <c r="AA39" s="90">
        <v>0.71675924075589004</v>
      </c>
      <c r="AB39" s="90">
        <v>14076.298888993901</v>
      </c>
      <c r="AC39" s="90">
        <v>181.38725216353399</v>
      </c>
      <c r="AD39" s="90">
        <v>6.2604129291970398</v>
      </c>
      <c r="AE39" s="90">
        <v>46.756714133274698</v>
      </c>
      <c r="AF39" s="90">
        <v>0</v>
      </c>
      <c r="AG39" s="90">
        <v>0</v>
      </c>
      <c r="AH39" s="90">
        <v>143.99325603525099</v>
      </c>
      <c r="AI39" s="90">
        <v>143.99325603525099</v>
      </c>
      <c r="AJ39" s="90">
        <v>26.157488553468099</v>
      </c>
      <c r="AK39" s="90">
        <v>51.245991773826198</v>
      </c>
      <c r="AL39" s="90">
        <v>2.9256013091063099E-2</v>
      </c>
      <c r="AM39" s="90">
        <v>120.99700368687699</v>
      </c>
      <c r="AN39" s="90">
        <v>0.135164549078857</v>
      </c>
      <c r="AO39" s="90">
        <v>20.990785942807399</v>
      </c>
      <c r="AP39" s="90">
        <v>6.3146780420809199</v>
      </c>
      <c r="AQ39" s="90">
        <v>1201.3073965574799</v>
      </c>
      <c r="AR39" s="90">
        <v>2942.7170680648301</v>
      </c>
      <c r="AS39" s="90">
        <v>300.81105061950899</v>
      </c>
      <c r="AT39" s="90">
        <v>3269.68560723781</v>
      </c>
      <c r="AU39" s="90">
        <v>1.4728009728901599E-4</v>
      </c>
      <c r="AV39" s="90">
        <v>74.211774710050193</v>
      </c>
      <c r="AW39" s="90">
        <v>0</v>
      </c>
      <c r="AX39" s="90">
        <v>325.945005278086</v>
      </c>
      <c r="AY39" s="90">
        <v>8.8253946034160494E-2</v>
      </c>
      <c r="AZ39" s="90">
        <v>6.3426386241196599E-4</v>
      </c>
      <c r="BA39" s="90">
        <v>71.746319056972894</v>
      </c>
      <c r="BB39" s="90">
        <v>9.7219911297034195E-2</v>
      </c>
      <c r="BC39" s="90">
        <v>0</v>
      </c>
      <c r="BD39" s="90">
        <v>1.95908874353081</v>
      </c>
      <c r="BE39" s="90">
        <v>241.849604849804</v>
      </c>
      <c r="BF39" s="90">
        <v>206.05842304973001</v>
      </c>
      <c r="BG39" s="90">
        <v>35.791181800073801</v>
      </c>
      <c r="BH39" s="90">
        <v>0</v>
      </c>
      <c r="BI39" s="90">
        <v>0</v>
      </c>
      <c r="BJ39" s="90">
        <v>64.602903562448603</v>
      </c>
      <c r="BK39" s="90">
        <v>0</v>
      </c>
      <c r="BL39" s="90">
        <v>9.8872929157779303</v>
      </c>
      <c r="BM39" s="90">
        <v>4.3116881429917804</v>
      </c>
      <c r="BN39" s="90">
        <v>5.2143213869045397E-3</v>
      </c>
      <c r="BO39" s="90">
        <v>39.569240667228797</v>
      </c>
      <c r="BP39" s="90">
        <v>0.90714833732674005</v>
      </c>
      <c r="BQ39" s="90">
        <v>2.8869902690057698E-3</v>
      </c>
      <c r="BR39" s="90">
        <v>13.787668152030699</v>
      </c>
      <c r="BS39" s="90">
        <v>1.23758992292619E-5</v>
      </c>
      <c r="BT39" s="90">
        <v>450.537953999504</v>
      </c>
      <c r="BU39" s="90">
        <v>131.12183139410701</v>
      </c>
      <c r="BV39" s="90">
        <v>0</v>
      </c>
      <c r="BW39" s="90">
        <v>0</v>
      </c>
      <c r="BX39" s="90">
        <v>19.712861151392399</v>
      </c>
      <c r="BY39" s="90">
        <v>0</v>
      </c>
      <c r="BZ39" s="90">
        <v>5.7373757434645398</v>
      </c>
      <c r="CA39" s="90">
        <v>1190.75663603564</v>
      </c>
      <c r="CB39" s="90">
        <v>21.5099939477908</v>
      </c>
      <c r="CD39" s="90"/>
      <c r="CE39" s="28">
        <f t="shared" si="12"/>
        <v>8.0000011302510578E-3</v>
      </c>
      <c r="CF39" s="44">
        <f t="shared" si="13"/>
        <v>-4.3898733776946012E-3</v>
      </c>
      <c r="CG39" s="44"/>
      <c r="CH39" s="44">
        <f t="shared" si="14"/>
        <v>-4.3914492528022153E-3</v>
      </c>
      <c r="CI39" s="44">
        <f t="shared" si="15"/>
        <v>-4.327528244677744E-3</v>
      </c>
      <c r="CJ39" s="66">
        <f t="shared" si="16"/>
        <v>-4.3168764602944292E-3</v>
      </c>
      <c r="CK39" s="66">
        <f t="shared" si="17"/>
        <v>-4.3912417578114444E-3</v>
      </c>
      <c r="CL39" s="66">
        <f t="shared" si="18"/>
        <v>-4.3902764245623716E-3</v>
      </c>
      <c r="CM39" s="66"/>
      <c r="CN39" s="60">
        <f t="shared" si="19"/>
        <v>0.15172446432679787</v>
      </c>
      <c r="CO39" s="66"/>
      <c r="CP39" s="60">
        <f t="shared" si="20"/>
        <v>0.17396880245389035</v>
      </c>
      <c r="CQ39" s="66">
        <f t="shared" si="21"/>
        <v>-4.3912768615036448E-3</v>
      </c>
      <c r="CR39" s="66">
        <f t="shared" si="22"/>
        <v>-4.3901576277478992E-3</v>
      </c>
      <c r="CS39" s="60">
        <f t="shared" si="23"/>
        <v>-0.59431265527532517</v>
      </c>
    </row>
    <row r="40" spans="1:97" x14ac:dyDescent="0.25">
      <c r="A40" s="90" t="s">
        <v>203</v>
      </c>
      <c r="B40" s="73">
        <v>1131.6740520000001</v>
      </c>
      <c r="C40" s="73"/>
      <c r="D40" s="73">
        <v>281.24407938000002</v>
      </c>
      <c r="E40" s="73">
        <v>17.051705471999998</v>
      </c>
      <c r="F40" s="73">
        <v>15.356139165</v>
      </c>
      <c r="G40" s="73">
        <v>38.179694953999999</v>
      </c>
      <c r="H40" s="73">
        <v>113.41335207</v>
      </c>
      <c r="I40" s="69">
        <v>4.3378037591999998</v>
      </c>
      <c r="J40" s="69">
        <v>1.8886181473999999</v>
      </c>
      <c r="K40" s="69">
        <v>12.534531080000001</v>
      </c>
      <c r="L40" s="69">
        <v>1.8143712326999999</v>
      </c>
      <c r="M40" s="71">
        <v>2.4635544080999998</v>
      </c>
      <c r="N40" s="71">
        <v>1.7317008591</v>
      </c>
      <c r="O40" s="69">
        <v>0.9899567239</v>
      </c>
      <c r="P40" s="73"/>
      <c r="Q40" s="90" t="s">
        <v>203</v>
      </c>
      <c r="R40" s="90">
        <v>0</v>
      </c>
      <c r="S40" s="90">
        <v>0.40844521463306699</v>
      </c>
      <c r="T40" s="90">
        <v>2.4527427055586899</v>
      </c>
      <c r="U40" s="90">
        <v>4.8412565777916896</v>
      </c>
      <c r="V40" s="90">
        <v>4.8412565777916896</v>
      </c>
      <c r="W40" s="90">
        <v>6.5641651979199303</v>
      </c>
      <c r="X40" s="90">
        <v>0</v>
      </c>
      <c r="Y40" s="90">
        <v>1.9132763281505101</v>
      </c>
      <c r="Z40" s="90">
        <v>1.7241005564048699</v>
      </c>
      <c r="AA40" s="90">
        <v>6.3215175735039195E-2</v>
      </c>
      <c r="AB40" s="90">
        <v>1126.7069287962199</v>
      </c>
      <c r="AC40" s="90">
        <v>17.249475691072899</v>
      </c>
      <c r="AD40" s="90">
        <v>0.59450676988607598</v>
      </c>
      <c r="AE40" s="90">
        <v>4.4411760341295299</v>
      </c>
      <c r="AF40" s="90">
        <v>0</v>
      </c>
      <c r="AG40" s="90">
        <v>0</v>
      </c>
      <c r="AH40" s="90">
        <v>13.6866996972458</v>
      </c>
      <c r="AI40" s="90">
        <v>13.6866996972458</v>
      </c>
      <c r="AJ40" s="90">
        <v>2.2400778332975002</v>
      </c>
      <c r="AK40" s="90">
        <v>4.8664902314599496</v>
      </c>
      <c r="AL40" s="90">
        <v>2.5802484348434402E-3</v>
      </c>
      <c r="AM40" s="90">
        <v>11.4962065597666</v>
      </c>
      <c r="AN40" s="90">
        <v>9.6749025312551501E-3</v>
      </c>
      <c r="AO40" s="90">
        <v>1.99807384818002</v>
      </c>
      <c r="AP40" s="90">
        <v>0.60053619255609303</v>
      </c>
      <c r="AQ40" s="90">
        <v>113.918467677485</v>
      </c>
      <c r="AR40" s="90">
        <v>252.00878228365801</v>
      </c>
      <c r="AS40" s="90">
        <v>25.760887370492199</v>
      </c>
      <c r="AT40" s="90">
        <v>280.00974748744699</v>
      </c>
      <c r="AU40" s="90">
        <v>1.0542087048173399E-5</v>
      </c>
      <c r="AV40" s="90">
        <v>7.0503888494298197</v>
      </c>
      <c r="AW40" s="90">
        <v>0</v>
      </c>
      <c r="AX40" s="90">
        <v>30.829256740356101</v>
      </c>
      <c r="AY40" s="90">
        <v>6.5405735324106902E-3</v>
      </c>
      <c r="AZ40" s="90">
        <v>4.04148435198994E-5</v>
      </c>
      <c r="BA40" s="90">
        <v>5.3046746253520496</v>
      </c>
      <c r="BB40" s="90">
        <v>7.2121073430446801E-3</v>
      </c>
      <c r="BC40" s="90">
        <v>0</v>
      </c>
      <c r="BD40" s="90">
        <v>0.14545633029646601</v>
      </c>
      <c r="BE40" s="90">
        <v>16.977982861746899</v>
      </c>
      <c r="BF40" s="90">
        <v>15.2898591163146</v>
      </c>
      <c r="BG40" s="90">
        <v>1.6881237454322899</v>
      </c>
      <c r="BH40" s="90">
        <v>0</v>
      </c>
      <c r="BI40" s="90">
        <v>0</v>
      </c>
      <c r="BJ40" s="90">
        <v>4.8029759420625302</v>
      </c>
      <c r="BK40" s="90">
        <v>0</v>
      </c>
      <c r="BL40" s="90">
        <v>0.73542308349454499</v>
      </c>
      <c r="BM40" s="90">
        <v>0.32013191576139299</v>
      </c>
      <c r="BN40" s="90">
        <v>3.66150877923466E-4</v>
      </c>
      <c r="BO40" s="90">
        <v>2.9431775657666202</v>
      </c>
      <c r="BP40" s="90">
        <v>8.63499942701874E-2</v>
      </c>
      <c r="BQ40" s="90">
        <v>2.42087272738195E-4</v>
      </c>
      <c r="BR40" s="90">
        <v>1.0236175311540601</v>
      </c>
      <c r="BS40" s="90">
        <v>7.8855731520913605E-7</v>
      </c>
      <c r="BT40" s="90">
        <v>38.0121320136466</v>
      </c>
      <c r="BU40" s="90">
        <v>12.4347903175229</v>
      </c>
      <c r="BV40" s="90">
        <v>0</v>
      </c>
      <c r="BW40" s="90">
        <v>0</v>
      </c>
      <c r="BX40" s="90">
        <v>1.85732683005759</v>
      </c>
      <c r="BY40" s="90">
        <v>0</v>
      </c>
      <c r="BZ40" s="90">
        <v>0.52569848163494703</v>
      </c>
      <c r="CA40" s="90">
        <v>112.915552836521</v>
      </c>
      <c r="CB40" s="90">
        <v>2.02710981839371</v>
      </c>
      <c r="CD40" s="90"/>
      <c r="CE40" s="28">
        <f t="shared" si="12"/>
        <v>7.9999994764393852E-3</v>
      </c>
      <c r="CF40" s="44">
        <f t="shared" si="13"/>
        <v>-4.3891818452510981E-3</v>
      </c>
      <c r="CG40" s="44"/>
      <c r="CH40" s="44">
        <f t="shared" si="14"/>
        <v>-4.3888280075943392E-3</v>
      </c>
      <c r="CI40" s="44">
        <f t="shared" si="15"/>
        <v>-4.3234742925953628E-3</v>
      </c>
      <c r="CJ40" s="66">
        <f t="shared" si="16"/>
        <v>-4.3161922390275243E-3</v>
      </c>
      <c r="CK40" s="66">
        <f t="shared" si="17"/>
        <v>-4.3887972534951787E-3</v>
      </c>
      <c r="CL40" s="66">
        <f t="shared" si="18"/>
        <v>-4.3892471599971134E-3</v>
      </c>
      <c r="CM40" s="66"/>
      <c r="CN40" s="60">
        <f t="shared" si="19"/>
        <v>9.1919562837431565E-2</v>
      </c>
      <c r="CO40" s="66"/>
      <c r="CP40" s="60">
        <f t="shared" si="20"/>
        <v>0.10124863763776104</v>
      </c>
      <c r="CQ40" s="66">
        <f t="shared" si="21"/>
        <v>-4.3886599401912032E-3</v>
      </c>
      <c r="CR40" s="66">
        <f t="shared" si="22"/>
        <v>-4.3889235575480133E-3</v>
      </c>
      <c r="CS40" s="60">
        <f t="shared" si="23"/>
        <v>-0.39337126759416213</v>
      </c>
    </row>
    <row r="41" spans="1:97" x14ac:dyDescent="0.25">
      <c r="A41" s="90" t="s">
        <v>204</v>
      </c>
      <c r="B41" s="73">
        <v>11480.119941999999</v>
      </c>
      <c r="C41" s="73"/>
      <c r="D41" s="73">
        <v>3232.2602762000001</v>
      </c>
      <c r="E41" s="73">
        <v>293.15241435000002</v>
      </c>
      <c r="F41" s="73">
        <v>262.07444140000001</v>
      </c>
      <c r="G41" s="73">
        <v>411.30210001</v>
      </c>
      <c r="H41" s="73">
        <v>1404.889375</v>
      </c>
      <c r="I41" s="69">
        <v>55.213181175999999</v>
      </c>
      <c r="J41" s="69">
        <v>24.336320188999998</v>
      </c>
      <c r="K41" s="69">
        <v>159.67182554999999</v>
      </c>
      <c r="L41" s="69">
        <v>23.104277303</v>
      </c>
      <c r="M41" s="71">
        <v>31.382279544999999</v>
      </c>
      <c r="N41" s="71">
        <v>22.203313107</v>
      </c>
      <c r="O41" s="69">
        <v>14.993773685000001</v>
      </c>
      <c r="P41" s="73"/>
      <c r="Q41" s="90" t="s">
        <v>204</v>
      </c>
      <c r="R41" s="90">
        <v>0</v>
      </c>
      <c r="S41" s="90">
        <v>5.1338460085661</v>
      </c>
      <c r="T41" s="90">
        <v>31.2445197728149</v>
      </c>
      <c r="U41" s="90">
        <v>60.218592547109999</v>
      </c>
      <c r="V41" s="90">
        <v>60.218592547109999</v>
      </c>
      <c r="W41" s="90">
        <v>82.0228106399246</v>
      </c>
      <c r="X41" s="90">
        <v>0</v>
      </c>
      <c r="Y41" s="90">
        <v>23.7075880012036</v>
      </c>
      <c r="Z41" s="90">
        <v>22.105844648916701</v>
      </c>
      <c r="AA41" s="90">
        <v>0.37533243344797002</v>
      </c>
      <c r="AB41" s="90">
        <v>11429.7299748651</v>
      </c>
      <c r="AC41" s="90">
        <v>215.93916973255301</v>
      </c>
      <c r="AD41" s="90">
        <v>7.3544377544186696</v>
      </c>
      <c r="AE41" s="90">
        <v>55.297508229330901</v>
      </c>
      <c r="AF41" s="90">
        <v>0</v>
      </c>
      <c r="AG41" s="90">
        <v>0</v>
      </c>
      <c r="AH41" s="90">
        <v>171.694277533389</v>
      </c>
      <c r="AI41" s="90">
        <v>171.694277533389</v>
      </c>
      <c r="AJ41" s="90">
        <v>25.7445858044081</v>
      </c>
      <c r="AK41" s="90">
        <v>60.302394103894898</v>
      </c>
      <c r="AL41" s="90">
        <v>1.5319759878787E-2</v>
      </c>
      <c r="AM41" s="90">
        <v>144.10494895422499</v>
      </c>
      <c r="AN41" s="90">
        <v>6.7141358314446994E-2</v>
      </c>
      <c r="AO41" s="90">
        <v>25.114356236431501</v>
      </c>
      <c r="AP41" s="90">
        <v>7.5389594119595804</v>
      </c>
      <c r="AQ41" s="90">
        <v>1411.21051668733</v>
      </c>
      <c r="AR41" s="90">
        <v>2896.2651973403399</v>
      </c>
      <c r="AS41" s="90">
        <v>296.06239412600502</v>
      </c>
      <c r="AT41" s="90">
        <v>3218.0721772707502</v>
      </c>
      <c r="AU41" s="90">
        <v>7.3159663057574702E-5</v>
      </c>
      <c r="AV41" s="90">
        <v>88.020837362029795</v>
      </c>
      <c r="AW41" s="90">
        <v>0</v>
      </c>
      <c r="AX41" s="90">
        <v>374.98911933933402</v>
      </c>
      <c r="AY41" s="90">
        <v>0.111610966528326</v>
      </c>
      <c r="AZ41" s="90">
        <v>3.0602184228922401E-4</v>
      </c>
      <c r="BA41" s="90">
        <v>90.2182083797682</v>
      </c>
      <c r="BB41" s="90">
        <v>0.124319429785545</v>
      </c>
      <c r="BC41" s="90">
        <v>0</v>
      </c>
      <c r="BD41" s="90">
        <v>2.5219211663552601</v>
      </c>
      <c r="BE41" s="90">
        <v>291.88511258450399</v>
      </c>
      <c r="BF41" s="90">
        <v>260.94355191584202</v>
      </c>
      <c r="BG41" s="90">
        <v>30.941560668661801</v>
      </c>
      <c r="BH41" s="90">
        <v>0</v>
      </c>
      <c r="BI41" s="90">
        <v>0</v>
      </c>
      <c r="BJ41" s="90">
        <v>82.639762348363305</v>
      </c>
      <c r="BK41" s="90">
        <v>0</v>
      </c>
      <c r="BL41" s="90">
        <v>12.401143531032799</v>
      </c>
      <c r="BM41" s="90">
        <v>5.5506140931562999</v>
      </c>
      <c r="BN41" s="90">
        <v>2.5875187614290301E-3</v>
      </c>
      <c r="BO41" s="90">
        <v>49.6303668707044</v>
      </c>
      <c r="BP41" s="90">
        <v>1.08535499957816</v>
      </c>
      <c r="BQ41" s="90">
        <v>1.5158234034854999E-3</v>
      </c>
      <c r="BR41" s="90">
        <v>17.741189794915002</v>
      </c>
      <c r="BS41" s="90">
        <v>5.9712259362057296E-6</v>
      </c>
      <c r="BT41" s="90">
        <v>409.49660552218103</v>
      </c>
      <c r="BU41" s="90">
        <v>154.682032476713</v>
      </c>
      <c r="BV41" s="90">
        <v>0</v>
      </c>
      <c r="BW41" s="90">
        <v>0</v>
      </c>
      <c r="BX41" s="90">
        <v>22.408941794408801</v>
      </c>
      <c r="BY41" s="90">
        <v>0</v>
      </c>
      <c r="BZ41" s="90">
        <v>5.9027654110659196</v>
      </c>
      <c r="CA41" s="90">
        <v>1398.72277377822</v>
      </c>
      <c r="CB41" s="90">
        <v>24.233239112314202</v>
      </c>
      <c r="CD41" s="90"/>
      <c r="CE41" s="28">
        <f t="shared" si="12"/>
        <v>8.000002605983221E-3</v>
      </c>
      <c r="CF41" s="44">
        <f t="shared" si="13"/>
        <v>-4.38932410022542E-3</v>
      </c>
      <c r="CG41" s="44"/>
      <c r="CH41" s="44">
        <f t="shared" si="14"/>
        <v>-4.3895286013074806E-3</v>
      </c>
      <c r="CI41" s="44">
        <f t="shared" si="15"/>
        <v>-4.3230132295037976E-3</v>
      </c>
      <c r="CJ41" s="66">
        <f t="shared" si="16"/>
        <v>-4.3151460253689202E-3</v>
      </c>
      <c r="CK41" s="66">
        <f t="shared" si="17"/>
        <v>-4.3897040345164265E-3</v>
      </c>
      <c r="CL41" s="66">
        <f t="shared" si="18"/>
        <v>-4.3893856210421951E-3</v>
      </c>
      <c r="CM41" s="66"/>
      <c r="CN41" s="60">
        <f t="shared" si="19"/>
        <v>7.5294761251566367E-2</v>
      </c>
      <c r="CO41" s="66"/>
      <c r="CP41" s="60">
        <f t="shared" si="20"/>
        <v>8.700029466710478E-2</v>
      </c>
      <c r="CQ41" s="66">
        <f t="shared" si="21"/>
        <v>-4.3897312171845594E-3</v>
      </c>
      <c r="CR41" s="66">
        <f t="shared" si="22"/>
        <v>-4.389815952852991E-3</v>
      </c>
      <c r="CS41" s="60">
        <f t="shared" si="23"/>
        <v>-0.49719399729891417</v>
      </c>
    </row>
    <row r="42" spans="1:97" x14ac:dyDescent="0.25">
      <c r="A42" s="90" t="s">
        <v>205</v>
      </c>
      <c r="B42" s="73">
        <v>2076.8658940999999</v>
      </c>
      <c r="C42" s="73"/>
      <c r="D42" s="73">
        <v>317.93730224000001</v>
      </c>
      <c r="E42" s="73">
        <v>41.771306754999998</v>
      </c>
      <c r="F42" s="73">
        <v>34.921574216000003</v>
      </c>
      <c r="G42" s="73">
        <v>44.103829746999999</v>
      </c>
      <c r="H42" s="73">
        <v>143.03726603999999</v>
      </c>
      <c r="I42" s="69">
        <v>5.1969196498999999</v>
      </c>
      <c r="J42" s="69">
        <v>2.6931245239999999</v>
      </c>
      <c r="K42" s="69">
        <v>15.120656157999999</v>
      </c>
      <c r="L42" s="69">
        <v>2.1435624256999999</v>
      </c>
      <c r="M42" s="71">
        <v>2.9175213238</v>
      </c>
      <c r="N42" s="71">
        <v>2.1592721802999999</v>
      </c>
      <c r="O42" s="69">
        <v>2.5943362242000001</v>
      </c>
      <c r="P42" s="73"/>
      <c r="Q42" s="90" t="s">
        <v>205</v>
      </c>
      <c r="R42" s="90">
        <v>0</v>
      </c>
      <c r="S42" s="90">
        <v>0.51729502553721796</v>
      </c>
      <c r="T42" s="90">
        <v>2.90463339665637</v>
      </c>
      <c r="U42" s="90">
        <v>6.1229985431387801</v>
      </c>
      <c r="V42" s="90">
        <v>6.1229985431387801</v>
      </c>
      <c r="W42" s="90">
        <v>8.3070494030702093</v>
      </c>
      <c r="X42" s="90">
        <v>0</v>
      </c>
      <c r="Y42" s="90">
        <v>2.4126909989818799</v>
      </c>
      <c r="Z42" s="90">
        <v>2.1497354104281898</v>
      </c>
      <c r="AA42" s="90">
        <v>6.6175994983129802E-2</v>
      </c>
      <c r="AB42" s="90">
        <v>2067.6905909564198</v>
      </c>
      <c r="AC42" s="90">
        <v>21.8200114401658</v>
      </c>
      <c r="AD42" s="90">
        <v>0.74903028336692301</v>
      </c>
      <c r="AE42" s="90">
        <v>5.6087258573074399</v>
      </c>
      <c r="AF42" s="90">
        <v>0</v>
      </c>
      <c r="AG42" s="90">
        <v>0</v>
      </c>
      <c r="AH42" s="90">
        <v>17.329679024110199</v>
      </c>
      <c r="AI42" s="90">
        <v>17.329679024110199</v>
      </c>
      <c r="AJ42" s="90">
        <v>2.5322619492361702</v>
      </c>
      <c r="AK42" s="90">
        <v>6.1352200113263997</v>
      </c>
      <c r="AL42" s="90">
        <v>2.7011065509932198E-3</v>
      </c>
      <c r="AM42" s="90">
        <v>14.5539125688854</v>
      </c>
      <c r="AN42" s="90">
        <v>1.1527291535503401E-2</v>
      </c>
      <c r="AO42" s="90">
        <v>2.53055714344333</v>
      </c>
      <c r="AP42" s="90">
        <v>0.76045330010043699</v>
      </c>
      <c r="AQ42" s="90">
        <v>143.671626550372</v>
      </c>
      <c r="AR42" s="90">
        <v>284.87923294476599</v>
      </c>
      <c r="AS42" s="90">
        <v>29.1210434466165</v>
      </c>
      <c r="AT42" s="90">
        <v>316.53253834061798</v>
      </c>
      <c r="AU42" s="90">
        <v>1.2560598511405601E-5</v>
      </c>
      <c r="AV42" s="90">
        <v>8.91230209765593</v>
      </c>
      <c r="AW42" s="90">
        <v>0</v>
      </c>
      <c r="AX42" s="90">
        <v>38.650827417194797</v>
      </c>
      <c r="AY42" s="90">
        <v>1.48731438479251E-2</v>
      </c>
      <c r="AZ42" s="90">
        <v>5.2230665116155897E-5</v>
      </c>
      <c r="BA42" s="90">
        <v>12.0322811441547</v>
      </c>
      <c r="BB42" s="90">
        <v>1.6531120633652401E-2</v>
      </c>
      <c r="BC42" s="90">
        <v>0</v>
      </c>
      <c r="BD42" s="90">
        <v>0.334930527596906</v>
      </c>
      <c r="BE42" s="90">
        <v>41.589345318432798</v>
      </c>
      <c r="BF42" s="90">
        <v>34.769869196781698</v>
      </c>
      <c r="BG42" s="90">
        <v>6.8194761216510402</v>
      </c>
      <c r="BH42" s="90">
        <v>0</v>
      </c>
      <c r="BI42" s="90">
        <v>0</v>
      </c>
      <c r="BJ42" s="90">
        <v>10.991752684512999</v>
      </c>
      <c r="BK42" s="90">
        <v>0</v>
      </c>
      <c r="BL42" s="90">
        <v>1.6563603952964401</v>
      </c>
      <c r="BM42" s="90">
        <v>0.73715991019472304</v>
      </c>
      <c r="BN42" s="90">
        <v>4.4891261593941702E-4</v>
      </c>
      <c r="BO42" s="90">
        <v>6.62885949152599</v>
      </c>
      <c r="BP42" s="90">
        <v>0.109361909069186</v>
      </c>
      <c r="BQ42" s="90">
        <v>2.7120924160562598E-4</v>
      </c>
      <c r="BR42" s="90">
        <v>2.3563474073424899</v>
      </c>
      <c r="BS42" s="90">
        <v>1.01915316341253E-6</v>
      </c>
      <c r="BT42" s="90">
        <v>43.908865711576702</v>
      </c>
      <c r="BU42" s="90">
        <v>15.706699391138301</v>
      </c>
      <c r="BV42" s="90">
        <v>0</v>
      </c>
      <c r="BW42" s="90">
        <v>0</v>
      </c>
      <c r="BX42" s="90">
        <v>2.3246465842059898</v>
      </c>
      <c r="BY42" s="90">
        <v>0</v>
      </c>
      <c r="BZ42" s="90">
        <v>0.64754413765484597</v>
      </c>
      <c r="CA42" s="90">
        <v>142.40535182603301</v>
      </c>
      <c r="CB42" s="90">
        <v>2.5283901109898599</v>
      </c>
      <c r="CD42" s="90"/>
      <c r="CE42" s="28">
        <f t="shared" si="12"/>
        <v>8.0000051890754577E-3</v>
      </c>
      <c r="CF42" s="66">
        <f t="shared" si="13"/>
        <v>-4.4178601852172886E-3</v>
      </c>
      <c r="CG42" s="66"/>
      <c r="CH42" s="66">
        <f t="shared" si="14"/>
        <v>-4.4183676765352448E-3</v>
      </c>
      <c r="CI42" s="66">
        <f t="shared" si="15"/>
        <v>-4.3561346460730217E-3</v>
      </c>
      <c r="CJ42" s="66">
        <f t="shared" si="16"/>
        <v>-4.3441632464781129E-3</v>
      </c>
      <c r="CK42" s="66">
        <f t="shared" si="17"/>
        <v>-4.4205692916397714E-3</v>
      </c>
      <c r="CL42" s="66">
        <f t="shared" si="18"/>
        <v>-4.4178292235414109E-3</v>
      </c>
      <c r="CM42" s="66"/>
      <c r="CN42" s="60">
        <f t="shared" si="19"/>
        <v>0.14609305595124292</v>
      </c>
      <c r="CO42" s="66"/>
      <c r="CP42" s="60">
        <f t="shared" si="20"/>
        <v>0.18053811407752846</v>
      </c>
      <c r="CQ42" s="66">
        <f t="shared" si="21"/>
        <v>-4.4174234609684884E-3</v>
      </c>
      <c r="CR42" s="66">
        <f t="shared" si="22"/>
        <v>-4.4166594460940409E-3</v>
      </c>
      <c r="CS42" s="60">
        <f t="shared" si="23"/>
        <v>-0.70687943489863836</v>
      </c>
    </row>
    <row r="43" spans="1:97" x14ac:dyDescent="0.25">
      <c r="A43" s="90" t="s">
        <v>206</v>
      </c>
      <c r="B43" s="73">
        <v>14475.456711000001</v>
      </c>
      <c r="C43" s="73"/>
      <c r="D43" s="73">
        <v>4343.7555500999997</v>
      </c>
      <c r="E43" s="73">
        <v>207.35287762999999</v>
      </c>
      <c r="F43" s="73">
        <v>185.27235818</v>
      </c>
      <c r="G43" s="73">
        <v>588.92852244000005</v>
      </c>
      <c r="H43" s="73">
        <v>1904.388277</v>
      </c>
      <c r="I43" s="69">
        <v>73.302566748000004</v>
      </c>
      <c r="J43" s="69">
        <v>31.111605389000001</v>
      </c>
      <c r="K43" s="69">
        <v>211.68389744000001</v>
      </c>
      <c r="L43" s="69">
        <v>30.687091462000001</v>
      </c>
      <c r="M43" s="71">
        <v>41.662621053999999</v>
      </c>
      <c r="N43" s="71">
        <v>29.151088358999999</v>
      </c>
      <c r="O43" s="69">
        <v>15.161271123000001</v>
      </c>
      <c r="P43" s="73"/>
      <c r="Q43" s="90" t="s">
        <v>206</v>
      </c>
      <c r="R43" s="90">
        <v>0</v>
      </c>
      <c r="S43" s="90">
        <v>6.9012556062744403</v>
      </c>
      <c r="T43" s="90">
        <v>41.478859658761301</v>
      </c>
      <c r="U43" s="90">
        <v>81.908402648224694</v>
      </c>
      <c r="V43" s="90">
        <v>81.908402648224694</v>
      </c>
      <c r="W43" s="90">
        <v>110.994190368232</v>
      </c>
      <c r="X43" s="90">
        <v>0</v>
      </c>
      <c r="Y43" s="90">
        <v>32.107740711230903</v>
      </c>
      <c r="Z43" s="90">
        <v>29.02247632664</v>
      </c>
      <c r="AA43" s="90">
        <v>0.750358812764643</v>
      </c>
      <c r="AB43" s="90">
        <v>14411.634629050899</v>
      </c>
      <c r="AC43" s="90">
        <v>290.91309786264702</v>
      </c>
      <c r="AD43" s="90">
        <v>9.9555649635943499</v>
      </c>
      <c r="AE43" s="90">
        <v>74.707001201065694</v>
      </c>
      <c r="AF43" s="90">
        <v>0</v>
      </c>
      <c r="AG43" s="90">
        <v>0</v>
      </c>
      <c r="AH43" s="90">
        <v>231.314387393906</v>
      </c>
      <c r="AI43" s="90">
        <v>231.314387393906</v>
      </c>
      <c r="AJ43" s="90">
        <v>34.5967373754618</v>
      </c>
      <c r="AK43" s="90">
        <v>81.593638124705194</v>
      </c>
      <c r="AL43" s="90">
        <v>3.0627370972885301E-2</v>
      </c>
      <c r="AM43" s="90">
        <v>194.27741936793501</v>
      </c>
      <c r="AN43" s="90">
        <v>0.17280822627671399</v>
      </c>
      <c r="AO43" s="90">
        <v>33.760391384321998</v>
      </c>
      <c r="AP43" s="90">
        <v>10.1485392165524</v>
      </c>
      <c r="AQ43" s="90">
        <v>1912.8441720113201</v>
      </c>
      <c r="AR43" s="90">
        <v>3892.13085792624</v>
      </c>
      <c r="AS43" s="90">
        <v>397.86274990914598</v>
      </c>
      <c r="AT43" s="90">
        <v>4324.5903452108496</v>
      </c>
      <c r="AU43" s="90">
        <v>1.88298868180056E-4</v>
      </c>
      <c r="AV43" s="90">
        <v>118.804608816992</v>
      </c>
      <c r="AW43" s="90">
        <v>0</v>
      </c>
      <c r="AX43" s="90">
        <v>512.364536190835</v>
      </c>
      <c r="AY43" s="90">
        <v>7.9298108217408694E-2</v>
      </c>
      <c r="AZ43" s="90">
        <v>1.0011208586425001E-3</v>
      </c>
      <c r="BA43" s="90">
        <v>65.065049933265996</v>
      </c>
      <c r="BB43" s="90">
        <v>8.6460955280389301E-2</v>
      </c>
      <c r="BC43" s="90">
        <v>0</v>
      </c>
      <c r="BD43" s="90">
        <v>1.7303502166096201</v>
      </c>
      <c r="BE43" s="90">
        <v>206.452317424782</v>
      </c>
      <c r="BF43" s="90">
        <v>184.46904996930201</v>
      </c>
      <c r="BG43" s="90">
        <v>21.983267455480402</v>
      </c>
      <c r="BH43" s="90">
        <v>0</v>
      </c>
      <c r="BI43" s="90">
        <v>0</v>
      </c>
      <c r="BJ43" s="90">
        <v>57.158232473795202</v>
      </c>
      <c r="BK43" s="90">
        <v>0</v>
      </c>
      <c r="BL43" s="90">
        <v>8.8657566964819594</v>
      </c>
      <c r="BM43" s="90">
        <v>3.8080940057066601</v>
      </c>
      <c r="BN43" s="90">
        <v>7.2884460866636802E-3</v>
      </c>
      <c r="BO43" s="90">
        <v>35.480749227147598</v>
      </c>
      <c r="BP43" s="90">
        <v>1.4590065187768699</v>
      </c>
      <c r="BQ43" s="90">
        <v>2.9423498740466301E-3</v>
      </c>
      <c r="BR43" s="90">
        <v>12.183806901517301</v>
      </c>
      <c r="BS43" s="90">
        <v>1.9534460432855399E-5</v>
      </c>
      <c r="BT43" s="90">
        <v>586.33015722141795</v>
      </c>
      <c r="BU43" s="90">
        <v>209.42222942061201</v>
      </c>
      <c r="BV43" s="90">
        <v>0</v>
      </c>
      <c r="BW43" s="90">
        <v>0</v>
      </c>
      <c r="BX43" s="90">
        <v>30.830333510480202</v>
      </c>
      <c r="BY43" s="90">
        <v>0</v>
      </c>
      <c r="BZ43" s="90">
        <v>8.5874267318978692</v>
      </c>
      <c r="CA43" s="90">
        <v>1895.9880023839501</v>
      </c>
      <c r="CB43" s="90">
        <v>33.415971653338303</v>
      </c>
      <c r="CD43" s="90"/>
      <c r="CE43" s="28">
        <f t="shared" si="12"/>
        <v>8.0000033792275889E-3</v>
      </c>
      <c r="CF43" s="66">
        <f t="shared" si="13"/>
        <v>-4.4089857213695221E-3</v>
      </c>
      <c r="CG43" s="66"/>
      <c r="CH43" s="66">
        <f t="shared" si="14"/>
        <v>-4.4121278621926377E-3</v>
      </c>
      <c r="CI43" s="66">
        <f t="shared" si="15"/>
        <v>-4.3431285618565525E-3</v>
      </c>
      <c r="CJ43" s="66">
        <f t="shared" si="16"/>
        <v>-4.3358233175698219E-3</v>
      </c>
      <c r="CK43" s="66">
        <f t="shared" si="17"/>
        <v>-4.4120213567119667E-3</v>
      </c>
      <c r="CL43" s="66">
        <f t="shared" si="18"/>
        <v>-4.411009413102975E-3</v>
      </c>
      <c r="CM43" s="66"/>
      <c r="CN43" s="60">
        <f t="shared" si="19"/>
        <v>9.2734923115585996E-2</v>
      </c>
      <c r="CO43" s="66"/>
      <c r="CP43" s="60">
        <f t="shared" si="20"/>
        <v>0.10014959958416657</v>
      </c>
      <c r="CQ43" s="66">
        <f t="shared" si="21"/>
        <v>-4.4107017415087619E-3</v>
      </c>
      <c r="CR43" s="66">
        <f t="shared" si="22"/>
        <v>-4.4119118564673529E-3</v>
      </c>
      <c r="CS43" s="60">
        <f t="shared" si="23"/>
        <v>-0.3306274167766296</v>
      </c>
    </row>
    <row r="44" spans="1:97" x14ac:dyDescent="0.25">
      <c r="A44" s="90" t="s">
        <v>207</v>
      </c>
      <c r="B44" s="73">
        <v>48373.240719000001</v>
      </c>
      <c r="C44" s="73"/>
      <c r="D44" s="73">
        <v>20662.567802000001</v>
      </c>
      <c r="E44" s="73">
        <v>916.12590074000002</v>
      </c>
      <c r="F44" s="73">
        <v>802.68128399</v>
      </c>
      <c r="G44" s="73">
        <v>2120.8264969000002</v>
      </c>
      <c r="H44" s="73">
        <v>5084.4518796000002</v>
      </c>
      <c r="I44" s="69">
        <v>188.28808491000001</v>
      </c>
      <c r="J44" s="69">
        <v>85.391726654999999</v>
      </c>
      <c r="K44" s="69">
        <v>544.95205479000003</v>
      </c>
      <c r="L44" s="69">
        <v>78.450693850999997</v>
      </c>
      <c r="M44" s="71">
        <v>106.58728339</v>
      </c>
      <c r="N44" s="71">
        <v>75.838297346999994</v>
      </c>
      <c r="O44" s="69">
        <v>54.623426279999997</v>
      </c>
      <c r="P44" s="73"/>
      <c r="Q44" s="90" t="s">
        <v>207</v>
      </c>
      <c r="R44" s="90">
        <v>0</v>
      </c>
      <c r="S44" s="90">
        <v>18.356516761786601</v>
      </c>
      <c r="T44" s="90">
        <v>106.116595887271</v>
      </c>
      <c r="U44" s="90">
        <v>217.99872935322799</v>
      </c>
      <c r="V44" s="90">
        <v>217.99872935322799</v>
      </c>
      <c r="W44" s="90">
        <v>295.332157605362</v>
      </c>
      <c r="X44" s="90">
        <v>0</v>
      </c>
      <c r="Y44" s="90">
        <v>85.738074882745906</v>
      </c>
      <c r="Z44" s="90">
        <v>75.503557828339396</v>
      </c>
      <c r="AA44" s="90">
        <v>2.4530672678708099</v>
      </c>
      <c r="AB44" s="90">
        <v>48159.769110827401</v>
      </c>
      <c r="AC44" s="90">
        <v>774.63236281904199</v>
      </c>
      <c r="AD44" s="90">
        <v>26.609389197746498</v>
      </c>
      <c r="AE44" s="90">
        <v>199.22284128629801</v>
      </c>
      <c r="AF44" s="90">
        <v>0</v>
      </c>
      <c r="AG44" s="90">
        <v>0</v>
      </c>
      <c r="AH44" s="90">
        <v>615.33887447251698</v>
      </c>
      <c r="AI44" s="90">
        <v>615.33887447251698</v>
      </c>
      <c r="AJ44" s="90">
        <v>164.57037589668201</v>
      </c>
      <c r="AK44" s="90">
        <v>217.95163933638401</v>
      </c>
      <c r="AL44" s="90">
        <v>0.100127127286774</v>
      </c>
      <c r="AM44" s="90">
        <v>516.87090677929405</v>
      </c>
      <c r="AN44" s="90">
        <v>0.47103124258100698</v>
      </c>
      <c r="AO44" s="90">
        <v>89.798526255288806</v>
      </c>
      <c r="AP44" s="90">
        <v>26.9958324849392</v>
      </c>
      <c r="AQ44" s="90">
        <v>5106.9720461707302</v>
      </c>
      <c r="AR44" s="90">
        <v>18514.129665268301</v>
      </c>
      <c r="AS44" s="90">
        <v>1892.5578455658699</v>
      </c>
      <c r="AT44" s="90">
        <v>20571.257886730898</v>
      </c>
      <c r="AU44" s="90">
        <v>5.1325481908292105E-4</v>
      </c>
      <c r="AV44" s="90">
        <v>316.53300671309802</v>
      </c>
      <c r="AW44" s="90">
        <v>0</v>
      </c>
      <c r="AX44" s="90">
        <v>1375.57881958659</v>
      </c>
      <c r="AY44" s="90">
        <v>0.34222081414719102</v>
      </c>
      <c r="AZ44" s="90">
        <v>2.17652028462607E-3</v>
      </c>
      <c r="BA44" s="90">
        <v>277.92815575168203</v>
      </c>
      <c r="BB44" s="90">
        <v>0.37779473826842302</v>
      </c>
      <c r="BC44" s="90">
        <v>0</v>
      </c>
      <c r="BD44" s="90">
        <v>7.6227624386657604</v>
      </c>
      <c r="BE44" s="90">
        <v>912.14088365734995</v>
      </c>
      <c r="BF44" s="90">
        <v>799.19693426555</v>
      </c>
      <c r="BG44" s="90">
        <v>112.94394939179899</v>
      </c>
      <c r="BH44" s="90">
        <v>0</v>
      </c>
      <c r="BI44" s="90">
        <v>0</v>
      </c>
      <c r="BJ44" s="90">
        <v>251.03911463826</v>
      </c>
      <c r="BK44" s="90">
        <v>0</v>
      </c>
      <c r="BL44" s="90">
        <v>38.271810548769999</v>
      </c>
      <c r="BM44" s="90">
        <v>16.776798867652101</v>
      </c>
      <c r="BN44" s="90">
        <v>1.7857973544231801E-2</v>
      </c>
      <c r="BO44" s="90">
        <v>153.16524358634601</v>
      </c>
      <c r="BP44" s="90">
        <v>3.8807835348136899</v>
      </c>
      <c r="BQ44" s="90">
        <v>9.8465305558414103E-3</v>
      </c>
      <c r="BR44" s="90">
        <v>53.6431093886032</v>
      </c>
      <c r="BS44" s="90">
        <v>4.2468769568616E-5</v>
      </c>
      <c r="BT44" s="90">
        <v>2111.4559625301099</v>
      </c>
      <c r="BU44" s="90">
        <v>558.28410004259797</v>
      </c>
      <c r="BV44" s="90">
        <v>0</v>
      </c>
      <c r="BW44" s="90">
        <v>0</v>
      </c>
      <c r="BX44" s="90">
        <v>82.876386266738294</v>
      </c>
      <c r="BY44" s="90">
        <v>0</v>
      </c>
      <c r="BZ44" s="90">
        <v>23.383260070164901</v>
      </c>
      <c r="CA44" s="90">
        <v>5062.0083792344403</v>
      </c>
      <c r="CB44" s="90">
        <v>90.137500965084499</v>
      </c>
      <c r="CD44" s="90"/>
      <c r="CE44" s="28">
        <f t="shared" si="12"/>
        <v>8.0000152058195238E-3</v>
      </c>
      <c r="CF44" s="66">
        <f t="shared" si="13"/>
        <v>-4.413010271787577E-3</v>
      </c>
      <c r="CG44" s="66"/>
      <c r="CH44" s="66">
        <f t="shared" si="14"/>
        <v>-4.4190981558577015E-3</v>
      </c>
      <c r="CI44" s="66">
        <f t="shared" si="15"/>
        <v>-4.3498574589269662E-3</v>
      </c>
      <c r="CJ44" s="66">
        <f t="shared" si="16"/>
        <v>-4.3408882129777025E-3</v>
      </c>
      <c r="CK44" s="66">
        <f t="shared" si="17"/>
        <v>-4.4183408607856986E-3</v>
      </c>
      <c r="CL44" s="66">
        <f t="shared" si="18"/>
        <v>-4.4141435295333232E-3</v>
      </c>
      <c r="CM44" s="66"/>
      <c r="CN44" s="60">
        <f t="shared" si="19"/>
        <v>0.12916149056386411</v>
      </c>
      <c r="CO44" s="66"/>
      <c r="CP44" s="60">
        <f t="shared" si="20"/>
        <v>0.1446492293088133</v>
      </c>
      <c r="CQ44" s="66">
        <f t="shared" si="21"/>
        <v>-4.4159817921877193E-3</v>
      </c>
      <c r="CR44" s="66">
        <f t="shared" si="22"/>
        <v>-4.4138585697538679E-3</v>
      </c>
      <c r="CS44" s="60">
        <f t="shared" si="23"/>
        <v>-0.50578287882275252</v>
      </c>
    </row>
    <row r="45" spans="1:97" x14ac:dyDescent="0.25">
      <c r="A45" s="90" t="s">
        <v>208</v>
      </c>
      <c r="B45" s="73">
        <v>7432.6199268</v>
      </c>
      <c r="C45" s="73"/>
      <c r="D45" s="73">
        <v>1761.8397758000001</v>
      </c>
      <c r="E45" s="73">
        <v>113.88330122000001</v>
      </c>
      <c r="F45" s="73">
        <v>94.778974016999996</v>
      </c>
      <c r="G45" s="73">
        <v>242.79980828000001</v>
      </c>
      <c r="H45" s="73">
        <v>710.3961663</v>
      </c>
      <c r="I45" s="69">
        <v>25.950434014999999</v>
      </c>
      <c r="J45" s="69">
        <v>12.202540193999999</v>
      </c>
      <c r="K45" s="69">
        <v>75.202475958999997</v>
      </c>
      <c r="L45" s="69">
        <v>10.78190167</v>
      </c>
      <c r="M45" s="71">
        <v>14.655001682</v>
      </c>
      <c r="N45" s="71">
        <v>10.52797355</v>
      </c>
      <c r="O45" s="69">
        <v>8.7647178036</v>
      </c>
      <c r="P45" s="73"/>
      <c r="Q45" s="90" t="s">
        <v>208</v>
      </c>
      <c r="R45" s="90">
        <v>0</v>
      </c>
      <c r="S45" s="90">
        <v>2.5593569970594099</v>
      </c>
      <c r="T45" s="90">
        <v>14.589949038998199</v>
      </c>
      <c r="U45" s="90">
        <v>30.4144630995821</v>
      </c>
      <c r="V45" s="90">
        <v>30.4144630995821</v>
      </c>
      <c r="W45" s="90">
        <v>41.192012270826197</v>
      </c>
      <c r="X45" s="90">
        <v>0</v>
      </c>
      <c r="Y45" s="90">
        <v>11.9797154300856</v>
      </c>
      <c r="Z45" s="90">
        <v>10.4812710466603</v>
      </c>
      <c r="AA45" s="90">
        <v>0.37615450019382202</v>
      </c>
      <c r="AB45" s="90">
        <v>7399.6478828728395</v>
      </c>
      <c r="AC45" s="90">
        <v>108.06763204866</v>
      </c>
      <c r="AD45" s="90">
        <v>3.7196231577542398</v>
      </c>
      <c r="AE45" s="90">
        <v>27.815798435181001</v>
      </c>
      <c r="AF45" s="90">
        <v>0</v>
      </c>
      <c r="AG45" s="90">
        <v>0</v>
      </c>
      <c r="AH45" s="90">
        <v>85.804157993993996</v>
      </c>
      <c r="AI45" s="90">
        <v>85.804157993993996</v>
      </c>
      <c r="AJ45" s="90">
        <v>14.0321570286827</v>
      </c>
      <c r="AK45" s="90">
        <v>30.4570117233601</v>
      </c>
      <c r="AL45" s="90">
        <v>1.53535214358361E-2</v>
      </c>
      <c r="AM45" s="90">
        <v>72.078708664656702</v>
      </c>
      <c r="AN45" s="90">
        <v>6.7389995558392701E-2</v>
      </c>
      <c r="AO45" s="90">
        <v>12.520163260460601</v>
      </c>
      <c r="AP45" s="90">
        <v>3.7641868590072201</v>
      </c>
      <c r="AQ45" s="90">
        <v>713.52343007876004</v>
      </c>
      <c r="AR45" s="90">
        <v>1578.61606495561</v>
      </c>
      <c r="AS45" s="90">
        <v>161.36966358049099</v>
      </c>
      <c r="AT45" s="90">
        <v>1754.01788556478</v>
      </c>
      <c r="AU45" s="90">
        <v>7.3430662757203603E-5</v>
      </c>
      <c r="AV45" s="90">
        <v>44.174230533849702</v>
      </c>
      <c r="AW45" s="90">
        <v>0</v>
      </c>
      <c r="AX45" s="90">
        <v>192.758159205906</v>
      </c>
      <c r="AY45" s="90">
        <v>4.03935800889565E-2</v>
      </c>
      <c r="AZ45" s="90">
        <v>2.8978713848421201E-4</v>
      </c>
      <c r="BA45" s="90">
        <v>32.816368048413501</v>
      </c>
      <c r="BB45" s="90">
        <v>4.44569356614141E-2</v>
      </c>
      <c r="BC45" s="90">
        <v>0</v>
      </c>
      <c r="BD45" s="90">
        <v>0.89550524865380199</v>
      </c>
      <c r="BE45" s="90">
        <v>113.38494798552399</v>
      </c>
      <c r="BF45" s="90">
        <v>94.3653489733057</v>
      </c>
      <c r="BG45" s="90">
        <v>19.0195990122191</v>
      </c>
      <c r="BH45" s="90">
        <v>0</v>
      </c>
      <c r="BI45" s="90">
        <v>0</v>
      </c>
      <c r="BJ45" s="90">
        <v>29.579729113025401</v>
      </c>
      <c r="BK45" s="90">
        <v>0</v>
      </c>
      <c r="BL45" s="90">
        <v>4.5404073107469696</v>
      </c>
      <c r="BM45" s="90">
        <v>1.9708864228354701</v>
      </c>
      <c r="BN45" s="90">
        <v>2.50599782173646E-3</v>
      </c>
      <c r="BO45" s="90">
        <v>18.170792693331499</v>
      </c>
      <c r="BP45" s="90">
        <v>0.54107865277325096</v>
      </c>
      <c r="BQ45" s="90">
        <v>1.5310038811752801E-3</v>
      </c>
      <c r="BR45" s="90">
        <v>6.3024771772020003</v>
      </c>
      <c r="BS45" s="90">
        <v>5.6545051806357003E-6</v>
      </c>
      <c r="BT45" s="90">
        <v>241.72220803827199</v>
      </c>
      <c r="BU45" s="90">
        <v>77.941205930595501</v>
      </c>
      <c r="BV45" s="90">
        <v>0</v>
      </c>
      <c r="BW45" s="90">
        <v>0</v>
      </c>
      <c r="BX45" s="90">
        <v>11.6227864765244</v>
      </c>
      <c r="BY45" s="90">
        <v>0</v>
      </c>
      <c r="BZ45" s="90">
        <v>3.3047555579428201</v>
      </c>
      <c r="CA45" s="90">
        <v>707.24474598565905</v>
      </c>
      <c r="CB45" s="90">
        <v>12.6629799184583</v>
      </c>
      <c r="CD45" s="90"/>
      <c r="CE45" s="28">
        <f t="shared" si="12"/>
        <v>8.0000079498416601E-3</v>
      </c>
      <c r="CF45" s="66">
        <f t="shared" si="13"/>
        <v>-4.4361267294554226E-3</v>
      </c>
      <c r="CG45" s="66"/>
      <c r="CH45" s="66">
        <f t="shared" si="14"/>
        <v>-4.439614965366735E-3</v>
      </c>
      <c r="CI45" s="66">
        <f t="shared" si="15"/>
        <v>-4.3759991951172342E-3</v>
      </c>
      <c r="CJ45" s="66">
        <f t="shared" si="16"/>
        <v>-4.3641012997260994E-3</v>
      </c>
      <c r="CK45" s="66">
        <f t="shared" si="17"/>
        <v>-4.4382252579265547E-3</v>
      </c>
      <c r="CL45" s="66">
        <f t="shared" si="18"/>
        <v>-4.4361448778006355E-3</v>
      </c>
      <c r="CM45" s="66"/>
      <c r="CN45" s="60">
        <f t="shared" si="19"/>
        <v>0.14097517268944684</v>
      </c>
      <c r="CO45" s="66"/>
      <c r="CP45" s="60">
        <f t="shared" si="20"/>
        <v>0.16122031564220349</v>
      </c>
      <c r="CQ45" s="66">
        <f t="shared" si="21"/>
        <v>-4.4389379416927451E-3</v>
      </c>
      <c r="CR45" s="66">
        <f t="shared" si="22"/>
        <v>-4.4360391976574053E-3</v>
      </c>
      <c r="CS45" s="60">
        <f t="shared" si="23"/>
        <v>-0.57052960022727417</v>
      </c>
    </row>
    <row r="46" spans="1:97" x14ac:dyDescent="0.25">
      <c r="A46" s="90" t="s">
        <v>209</v>
      </c>
      <c r="B46" s="73">
        <v>939.83104833000004</v>
      </c>
      <c r="C46" s="73"/>
      <c r="D46" s="73">
        <v>184.17176635000001</v>
      </c>
      <c r="E46" s="73">
        <v>21.753780430999999</v>
      </c>
      <c r="F46" s="73">
        <v>18.720452585</v>
      </c>
      <c r="G46" s="73">
        <v>23.128588948000001</v>
      </c>
      <c r="H46" s="73">
        <v>84.716887506000006</v>
      </c>
      <c r="I46" s="69">
        <v>3.2621521649999998</v>
      </c>
      <c r="J46" s="69">
        <v>1.5671034383</v>
      </c>
      <c r="K46" s="69">
        <v>9.4641077977000005</v>
      </c>
      <c r="L46" s="69">
        <v>1.3570541977999999</v>
      </c>
      <c r="M46" s="71">
        <v>1.8451906376</v>
      </c>
      <c r="N46" s="71">
        <v>1.336841341</v>
      </c>
      <c r="O46" s="69">
        <v>1.2441051400000001</v>
      </c>
      <c r="P46" s="73"/>
      <c r="Q46" s="90" t="s">
        <v>209</v>
      </c>
      <c r="R46" s="90">
        <v>0</v>
      </c>
      <c r="S46" s="90">
        <v>0.30947747787933599</v>
      </c>
      <c r="T46" s="90">
        <v>1.8370908477347601</v>
      </c>
      <c r="U46" s="90">
        <v>3.6213056147944198</v>
      </c>
      <c r="V46" s="90">
        <v>3.6213056147944198</v>
      </c>
      <c r="W46" s="90">
        <v>4.9377697440599198</v>
      </c>
      <c r="X46" s="90">
        <v>0</v>
      </c>
      <c r="Y46" s="90">
        <v>1.43005394959054</v>
      </c>
      <c r="Z46" s="90">
        <v>1.3309749452680699</v>
      </c>
      <c r="AA46" s="90">
        <v>2.4715936681753502E-2</v>
      </c>
      <c r="AB46" s="90">
        <v>935.70585512326602</v>
      </c>
      <c r="AC46" s="90">
        <v>13.0191082893315</v>
      </c>
      <c r="AD46" s="90">
        <v>0.44392718564713002</v>
      </c>
      <c r="AE46" s="90">
        <v>3.33473489256466</v>
      </c>
      <c r="AF46" s="90">
        <v>0</v>
      </c>
      <c r="AG46" s="90">
        <v>0</v>
      </c>
      <c r="AH46" s="90">
        <v>10.345358243121501</v>
      </c>
      <c r="AI46" s="90">
        <v>10.345358243121501</v>
      </c>
      <c r="AJ46" s="90">
        <v>1.4669081414309</v>
      </c>
      <c r="AK46" s="90">
        <v>3.63897796415438</v>
      </c>
      <c r="AL46" s="90">
        <v>1.0088462650913101E-3</v>
      </c>
      <c r="AM46" s="90">
        <v>8.68215400923782</v>
      </c>
      <c r="AN46" s="90">
        <v>3.2911203907806199E-3</v>
      </c>
      <c r="AO46" s="90">
        <v>1.5139371489679101</v>
      </c>
      <c r="AP46" s="90">
        <v>0.45433254408203999</v>
      </c>
      <c r="AQ46" s="90">
        <v>85.098451399659396</v>
      </c>
      <c r="AR46" s="90">
        <v>165.027149658338</v>
      </c>
      <c r="AS46" s="90">
        <v>16.869419770101999</v>
      </c>
      <c r="AT46" s="90">
        <v>183.36347756987101</v>
      </c>
      <c r="AU46" s="90">
        <v>3.58607489774029E-6</v>
      </c>
      <c r="AV46" s="90">
        <v>5.30637280617184</v>
      </c>
      <c r="AW46" s="90">
        <v>0</v>
      </c>
      <c r="AX46" s="90">
        <v>22.648215613436001</v>
      </c>
      <c r="AY46" s="90">
        <v>7.9657722515253104E-3</v>
      </c>
      <c r="AZ46" s="90">
        <v>1.2267814237007901E-5</v>
      </c>
      <c r="BA46" s="90">
        <v>6.4253061943264003</v>
      </c>
      <c r="BB46" s="90">
        <v>8.8919573074951602E-3</v>
      </c>
      <c r="BC46" s="90">
        <v>0</v>
      </c>
      <c r="BD46" s="90">
        <v>0.180637251387534</v>
      </c>
      <c r="BE46" s="90">
        <v>21.659685328722901</v>
      </c>
      <c r="BF46" s="90">
        <v>18.639671517096801</v>
      </c>
      <c r="BG46" s="90">
        <v>3.02001381162607</v>
      </c>
      <c r="BH46" s="90">
        <v>0</v>
      </c>
      <c r="BI46" s="90">
        <v>0</v>
      </c>
      <c r="BJ46" s="90">
        <v>5.9179693403219797</v>
      </c>
      <c r="BK46" s="90">
        <v>0</v>
      </c>
      <c r="BL46" s="90">
        <v>0.88572415075205302</v>
      </c>
      <c r="BM46" s="90">
        <v>0.39757706344350802</v>
      </c>
      <c r="BN46" s="90">
        <v>1.28833578695635E-4</v>
      </c>
      <c r="BO46" s="90">
        <v>3.5447374881639302</v>
      </c>
      <c r="BP46" s="90">
        <v>6.5427149859368497E-2</v>
      </c>
      <c r="BQ46" s="90">
        <v>1.0380476585150701E-4</v>
      </c>
      <c r="BR46" s="90">
        <v>1.2706171536125399</v>
      </c>
      <c r="BS46" s="90">
        <v>2.3937104334617498E-7</v>
      </c>
      <c r="BT46" s="90">
        <v>23.027063956833398</v>
      </c>
      <c r="BU46" s="90">
        <v>9.3215585497204305</v>
      </c>
      <c r="BV46" s="90">
        <v>0</v>
      </c>
      <c r="BW46" s="90">
        <v>0</v>
      </c>
      <c r="BX46" s="90">
        <v>1.3523148552442299</v>
      </c>
      <c r="BY46" s="90">
        <v>0</v>
      </c>
      <c r="BZ46" s="90">
        <v>0.35448496096264798</v>
      </c>
      <c r="CA46" s="90">
        <v>84.3450757045145</v>
      </c>
      <c r="CB46" s="90">
        <v>1.4648132040503401</v>
      </c>
      <c r="CD46" s="90"/>
      <c r="CE46" s="28">
        <f t="shared" si="12"/>
        <v>8.0000017499228093E-3</v>
      </c>
      <c r="CF46" s="66">
        <f t="shared" si="13"/>
        <v>-4.3892923244705983E-3</v>
      </c>
      <c r="CG46" s="66"/>
      <c r="CH46" s="66">
        <f t="shared" si="14"/>
        <v>-4.3887768258297107E-3</v>
      </c>
      <c r="CI46" s="66">
        <f t="shared" si="15"/>
        <v>-4.3254597781546469E-3</v>
      </c>
      <c r="CJ46" s="66">
        <f t="shared" si="16"/>
        <v>-4.3151236614827546E-3</v>
      </c>
      <c r="CK46" s="66">
        <f t="shared" si="17"/>
        <v>-4.3895886340001595E-3</v>
      </c>
      <c r="CL46" s="66">
        <f t="shared" si="18"/>
        <v>-4.3888746675115192E-3</v>
      </c>
      <c r="CM46" s="66"/>
      <c r="CN46" s="60">
        <f t="shared" si="19"/>
        <v>9.3115005054746389E-2</v>
      </c>
      <c r="CO46" s="66"/>
      <c r="CP46" s="60">
        <f t="shared" si="20"/>
        <v>0.11560551628832683</v>
      </c>
      <c r="CQ46" s="66">
        <f t="shared" si="21"/>
        <v>-4.3896764378639937E-3</v>
      </c>
      <c r="CR46" s="66">
        <f t="shared" si="22"/>
        <v>-4.3882512845853415E-3</v>
      </c>
      <c r="CS46" s="60">
        <f t="shared" si="23"/>
        <v>-0.63481177798040445</v>
      </c>
    </row>
    <row r="47" spans="1:97" x14ac:dyDescent="0.25">
      <c r="A47" s="90" t="s">
        <v>210</v>
      </c>
      <c r="B47" s="73">
        <v>18066.086619000002</v>
      </c>
      <c r="C47" s="73"/>
      <c r="D47" s="73">
        <v>5316.4741636999997</v>
      </c>
      <c r="E47" s="73">
        <v>292.88794175999999</v>
      </c>
      <c r="F47" s="73">
        <v>267.89428247000001</v>
      </c>
      <c r="G47" s="73">
        <v>708.55400942000006</v>
      </c>
      <c r="H47" s="73">
        <v>3686.0907886999998</v>
      </c>
      <c r="I47" s="69">
        <v>149.59367072000001</v>
      </c>
      <c r="J47" s="69">
        <v>61.238615496000001</v>
      </c>
      <c r="K47" s="69">
        <v>431.55542567999998</v>
      </c>
      <c r="L47" s="69">
        <v>62.871803655000001</v>
      </c>
      <c r="M47" s="71">
        <v>85.328631951000006</v>
      </c>
      <c r="N47" s="71">
        <v>59.252887569000002</v>
      </c>
      <c r="O47" s="69">
        <v>25.203895548999999</v>
      </c>
      <c r="P47" s="73"/>
      <c r="Q47" s="90" t="s">
        <v>210</v>
      </c>
      <c r="R47" s="90">
        <v>0</v>
      </c>
      <c r="S47" s="90">
        <v>13.482121703778899</v>
      </c>
      <c r="T47" s="90">
        <v>84.953979414831593</v>
      </c>
      <c r="U47" s="90">
        <v>158.67633577186501</v>
      </c>
      <c r="V47" s="90">
        <v>158.67633577186501</v>
      </c>
      <c r="W47" s="90">
        <v>215.81130541364999</v>
      </c>
      <c r="X47" s="90">
        <v>0</v>
      </c>
      <c r="Y47" s="90">
        <v>62.173691690848798</v>
      </c>
      <c r="Z47" s="90">
        <v>58.992769948589803</v>
      </c>
      <c r="AA47" s="90">
        <v>0.81713743249069404</v>
      </c>
      <c r="AB47" s="90">
        <v>17986.789844205901</v>
      </c>
      <c r="AC47" s="90">
        <v>566.89349977476002</v>
      </c>
      <c r="AD47" s="90">
        <v>19.266201440868201</v>
      </c>
      <c r="AE47" s="90">
        <v>145.09414051356501</v>
      </c>
      <c r="AF47" s="90">
        <v>0</v>
      </c>
      <c r="AG47" s="90">
        <v>0</v>
      </c>
      <c r="AH47" s="90">
        <v>451.17597159728302</v>
      </c>
      <c r="AI47" s="90">
        <v>451.17597159728302</v>
      </c>
      <c r="AJ47" s="90">
        <v>42.345050287122497</v>
      </c>
      <c r="AK47" s="90">
        <v>158.04495443752899</v>
      </c>
      <c r="AL47" s="90">
        <v>3.3353401749397903E-2</v>
      </c>
      <c r="AM47" s="90">
        <v>378.72388862932399</v>
      </c>
      <c r="AN47" s="90">
        <v>0.22237687431829001</v>
      </c>
      <c r="AO47" s="90">
        <v>65.953410399827405</v>
      </c>
      <c r="AP47" s="90">
        <v>19.806130290541599</v>
      </c>
      <c r="AQ47" s="90">
        <v>3702.6583304022001</v>
      </c>
      <c r="AR47" s="90">
        <v>4763.8206999732502</v>
      </c>
      <c r="AS47" s="90">
        <v>486.968458996869</v>
      </c>
      <c r="AT47" s="90">
        <v>5293.1342092572404</v>
      </c>
      <c r="AU47" s="90">
        <v>2.42306269637037E-4</v>
      </c>
      <c r="AV47" s="90">
        <v>231.08929781402901</v>
      </c>
      <c r="AW47" s="90">
        <v>0</v>
      </c>
      <c r="AX47" s="90">
        <v>981.00382744668104</v>
      </c>
      <c r="AY47" s="90">
        <v>0.114719786141492</v>
      </c>
      <c r="AZ47" s="90">
        <v>1.39126724344428E-3</v>
      </c>
      <c r="BA47" s="90">
        <v>94.138956924221603</v>
      </c>
      <c r="BB47" s="90">
        <v>0.12537654499569501</v>
      </c>
      <c r="BC47" s="90">
        <v>0</v>
      </c>
      <c r="BD47" s="90">
        <v>2.51234360709888</v>
      </c>
      <c r="BE47" s="90">
        <v>291.62149393200099</v>
      </c>
      <c r="BF47" s="90">
        <v>266.73753850520302</v>
      </c>
      <c r="BG47" s="90">
        <v>24.883955426798199</v>
      </c>
      <c r="BH47" s="90">
        <v>0</v>
      </c>
      <c r="BI47" s="90">
        <v>0</v>
      </c>
      <c r="BJ47" s="90">
        <v>82.764883659209502</v>
      </c>
      <c r="BK47" s="90">
        <v>0</v>
      </c>
      <c r="BL47" s="90">
        <v>12.7646435909764</v>
      </c>
      <c r="BM47" s="90">
        <v>5.5290950564471402</v>
      </c>
      <c r="BN47" s="90">
        <v>9.6787619596201396E-3</v>
      </c>
      <c r="BO47" s="90">
        <v>51.0843165457431</v>
      </c>
      <c r="BP47" s="90">
        <v>2.8502777454545098</v>
      </c>
      <c r="BQ47" s="90">
        <v>3.31741747440489E-3</v>
      </c>
      <c r="BR47" s="90">
        <v>17.688788196905801</v>
      </c>
      <c r="BS47" s="90">
        <v>2.7146786325508E-5</v>
      </c>
      <c r="BT47" s="90">
        <v>705.44369789012103</v>
      </c>
      <c r="BU47" s="90">
        <v>406.293438114926</v>
      </c>
      <c r="BV47" s="90">
        <v>0</v>
      </c>
      <c r="BW47" s="90">
        <v>0</v>
      </c>
      <c r="BX47" s="90">
        <v>58.684025406064499</v>
      </c>
      <c r="BY47" s="90">
        <v>0</v>
      </c>
      <c r="BZ47" s="90">
        <v>15.5392247341118</v>
      </c>
      <c r="CA47" s="90">
        <v>3669.91146807515</v>
      </c>
      <c r="CB47" s="90">
        <v>63.285432930977798</v>
      </c>
      <c r="CD47" s="90"/>
      <c r="CE47" s="28">
        <f t="shared" si="12"/>
        <v>7.9999955816469973E-3</v>
      </c>
      <c r="CF47" s="66">
        <f t="shared" si="13"/>
        <v>-4.3892612975022617E-3</v>
      </c>
      <c r="CG47" s="66"/>
      <c r="CH47" s="66">
        <f t="shared" si="14"/>
        <v>-4.3901190383131474E-3</v>
      </c>
      <c r="CI47" s="66">
        <f t="shared" si="15"/>
        <v>-4.3240012558685755E-3</v>
      </c>
      <c r="CJ47" s="66">
        <f t="shared" si="16"/>
        <v>-4.3179121037289214E-3</v>
      </c>
      <c r="CK47" s="66">
        <f t="shared" si="17"/>
        <v>-4.3896604754590689E-3</v>
      </c>
      <c r="CL47" s="66">
        <f t="shared" si="18"/>
        <v>-4.3892897794185794E-3</v>
      </c>
      <c r="CM47" s="66"/>
      <c r="CN47" s="60">
        <f t="shared" si="19"/>
        <v>4.5464718434178021E-2</v>
      </c>
      <c r="CO47" s="66"/>
      <c r="CP47" s="60">
        <f t="shared" si="20"/>
        <v>4.9014129795564298E-2</v>
      </c>
      <c r="CQ47" s="66">
        <f t="shared" si="21"/>
        <v>-4.3907013109451519E-3</v>
      </c>
      <c r="CR47" s="66">
        <f t="shared" si="22"/>
        <v>-4.3899568625628905E-3</v>
      </c>
      <c r="CS47" s="60">
        <f t="shared" si="23"/>
        <v>-0.21416392747559071</v>
      </c>
    </row>
    <row r="48" spans="1:97" x14ac:dyDescent="0.25">
      <c r="A48" s="90" t="s">
        <v>211</v>
      </c>
      <c r="B48" s="73">
        <v>17814.126132000001</v>
      </c>
      <c r="C48" s="73"/>
      <c r="D48" s="73">
        <v>4021.7979658999998</v>
      </c>
      <c r="E48" s="73">
        <v>350.74210416</v>
      </c>
      <c r="F48" s="73">
        <v>299.77489888999997</v>
      </c>
      <c r="G48" s="73">
        <v>526.80283958999996</v>
      </c>
      <c r="H48" s="73">
        <v>1659.6444974000001</v>
      </c>
      <c r="I48" s="69">
        <v>62.596126962</v>
      </c>
      <c r="J48" s="69">
        <v>29.515564701999999</v>
      </c>
      <c r="K48" s="69">
        <v>181.45849247999999</v>
      </c>
      <c r="L48" s="69">
        <v>26.025440981999999</v>
      </c>
      <c r="M48" s="71">
        <v>35.377064799999999</v>
      </c>
      <c r="N48" s="71">
        <v>25.476279577</v>
      </c>
      <c r="O48" s="69">
        <v>22.09781276</v>
      </c>
      <c r="P48" s="73"/>
      <c r="Q48" s="90" t="s">
        <v>211</v>
      </c>
      <c r="R48" s="90">
        <v>0</v>
      </c>
      <c r="S48" s="90">
        <v>6.0218443064804097</v>
      </c>
      <c r="T48" s="90">
        <v>35.2192872091208</v>
      </c>
      <c r="U48" s="90">
        <v>71.182770045463897</v>
      </c>
      <c r="V48" s="90">
        <v>71.182770045463897</v>
      </c>
      <c r="W48" s="90">
        <v>96.629973241452404</v>
      </c>
      <c r="X48" s="90">
        <v>0</v>
      </c>
      <c r="Y48" s="90">
        <v>27.9913408549887</v>
      </c>
      <c r="Z48" s="90">
        <v>25.362624166172701</v>
      </c>
      <c r="AA48" s="90">
        <v>0.64628126356183901</v>
      </c>
      <c r="AB48" s="90">
        <v>17734.709012715099</v>
      </c>
      <c r="AC48" s="90">
        <v>253.76860866343901</v>
      </c>
      <c r="AD48" s="90">
        <v>8.6845711775262693</v>
      </c>
      <c r="AE48" s="90">
        <v>65.146375582971203</v>
      </c>
      <c r="AF48" s="90">
        <v>0</v>
      </c>
      <c r="AG48" s="90">
        <v>0</v>
      </c>
      <c r="AH48" s="90">
        <v>201.68435706370701</v>
      </c>
      <c r="AI48" s="90">
        <v>201.68435706370701</v>
      </c>
      <c r="AJ48" s="90">
        <v>32.030769771925399</v>
      </c>
      <c r="AK48" s="90">
        <v>71.167955911064297</v>
      </c>
      <c r="AL48" s="90">
        <v>2.6379256332002599E-2</v>
      </c>
      <c r="AM48" s="90">
        <v>169.35797850992</v>
      </c>
      <c r="AN48" s="90">
        <v>0.12596925126459799</v>
      </c>
      <c r="AO48" s="90">
        <v>29.458341424170101</v>
      </c>
      <c r="AP48" s="90">
        <v>8.8510749910933892</v>
      </c>
      <c r="AQ48" s="90">
        <v>1666.9470988133601</v>
      </c>
      <c r="AR48" s="90">
        <v>3603.4595812748198</v>
      </c>
      <c r="AS48" s="90">
        <v>368.35335669835803</v>
      </c>
      <c r="AT48" s="90">
        <v>4003.8437077450999</v>
      </c>
      <c r="AU48" s="90">
        <v>1.3726206290498301E-4</v>
      </c>
      <c r="AV48" s="90">
        <v>103.592281156879</v>
      </c>
      <c r="AW48" s="90">
        <v>0</v>
      </c>
      <c r="AX48" s="90">
        <v>446.38053577032002</v>
      </c>
      <c r="AY48" s="90">
        <v>0.127734605165429</v>
      </c>
      <c r="AZ48" s="90">
        <v>5.7560158234637795E-4</v>
      </c>
      <c r="BA48" s="90">
        <v>103.494149042587</v>
      </c>
      <c r="BB48" s="90">
        <v>0.141673032208424</v>
      </c>
      <c r="BC48" s="90">
        <v>0</v>
      </c>
      <c r="BD48" s="90">
        <v>2.8665714631524999</v>
      </c>
      <c r="BE48" s="90">
        <v>349.20029252933898</v>
      </c>
      <c r="BF48" s="90">
        <v>298.46026911735601</v>
      </c>
      <c r="BG48" s="90">
        <v>50.740023411983202</v>
      </c>
      <c r="BH48" s="90">
        <v>0</v>
      </c>
      <c r="BI48" s="90">
        <v>0</v>
      </c>
      <c r="BJ48" s="90">
        <v>94.147411299128606</v>
      </c>
      <c r="BK48" s="90">
        <v>0</v>
      </c>
      <c r="BL48" s="90">
        <v>14.233455900064399</v>
      </c>
      <c r="BM48" s="90">
        <v>6.3090828026257002</v>
      </c>
      <c r="BN48" s="90">
        <v>4.7330972749108496E-3</v>
      </c>
      <c r="BO48" s="90">
        <v>56.963162051841699</v>
      </c>
      <c r="BP48" s="90">
        <v>1.2730894202588701</v>
      </c>
      <c r="BQ48" s="90">
        <v>2.6217989260514602E-3</v>
      </c>
      <c r="BR48" s="90">
        <v>20.169087191807598</v>
      </c>
      <c r="BS48" s="90">
        <v>1.12309907777796E-5</v>
      </c>
      <c r="BT48" s="90">
        <v>524.45165121733703</v>
      </c>
      <c r="BU48" s="90">
        <v>182.449499839108</v>
      </c>
      <c r="BV48" s="90">
        <v>0</v>
      </c>
      <c r="BW48" s="90">
        <v>0</v>
      </c>
      <c r="BX48" s="90">
        <v>26.808883816244201</v>
      </c>
      <c r="BY48" s="90">
        <v>0</v>
      </c>
      <c r="BZ48" s="90">
        <v>7.3667908801073496</v>
      </c>
      <c r="CA48" s="90">
        <v>1652.2417211494901</v>
      </c>
      <c r="CB48" s="90">
        <v>29.081433851576701</v>
      </c>
      <c r="CD48" s="90"/>
      <c r="CE48" s="28">
        <f t="shared" si="12"/>
        <v>8.0000050226647357E-3</v>
      </c>
      <c r="CF48" s="66">
        <f t="shared" si="13"/>
        <v>-4.4580979553211671E-3</v>
      </c>
      <c r="CG48" s="66"/>
      <c r="CH48" s="66">
        <f t="shared" si="14"/>
        <v>-4.4642367187835794E-3</v>
      </c>
      <c r="CI48" s="66">
        <f t="shared" si="15"/>
        <v>-4.3958555655972198E-3</v>
      </c>
      <c r="CJ48" s="66">
        <f t="shared" si="16"/>
        <v>-4.3853897624909592E-3</v>
      </c>
      <c r="CK48" s="66">
        <f t="shared" si="17"/>
        <v>-4.4631277509681131E-3</v>
      </c>
      <c r="CL48" s="66">
        <f t="shared" si="18"/>
        <v>-4.4604590092078037E-3</v>
      </c>
      <c r="CM48" s="66"/>
      <c r="CN48" s="60">
        <f t="shared" si="19"/>
        <v>0.11146276102749106</v>
      </c>
      <c r="CO48" s="66"/>
      <c r="CP48" s="60">
        <f t="shared" si="20"/>
        <v>0.13190556288918992</v>
      </c>
      <c r="CQ48" s="66">
        <f t="shared" si="21"/>
        <v>-4.4598835932595287E-3</v>
      </c>
      <c r="CR48" s="66">
        <f t="shared" si="22"/>
        <v>-4.4612248222423764E-3</v>
      </c>
      <c r="CS48" s="60">
        <f t="shared" si="23"/>
        <v>-0.5994592276066788</v>
      </c>
    </row>
    <row r="49" spans="1:97" x14ac:dyDescent="0.25">
      <c r="A49" s="90" t="s">
        <v>212</v>
      </c>
      <c r="B49" s="73">
        <v>1726.228441</v>
      </c>
      <c r="C49" s="73"/>
      <c r="D49" s="73">
        <v>461.16655141000001</v>
      </c>
      <c r="E49" s="73">
        <v>51.376871614000002</v>
      </c>
      <c r="F49" s="73">
        <v>45.393154490000001</v>
      </c>
      <c r="G49" s="73">
        <v>48.537597601000002</v>
      </c>
      <c r="H49" s="73">
        <v>235.97477079000001</v>
      </c>
      <c r="I49" s="69">
        <v>9.6391878152999997</v>
      </c>
      <c r="J49" s="69">
        <v>4.2893673160999999</v>
      </c>
      <c r="K49" s="69">
        <v>27.890255274000001</v>
      </c>
      <c r="L49" s="69">
        <v>4.0351351016999999</v>
      </c>
      <c r="M49" s="71">
        <v>5.4822569907999998</v>
      </c>
      <c r="N49" s="71">
        <v>3.8943391622000001</v>
      </c>
      <c r="O49" s="69">
        <v>2.7815235559000002</v>
      </c>
      <c r="P49" s="73"/>
      <c r="Q49" s="90" t="s">
        <v>212</v>
      </c>
      <c r="R49" s="90">
        <v>0</v>
      </c>
      <c r="S49" s="90">
        <v>0.86897758379282697</v>
      </c>
      <c r="T49" s="90">
        <v>5.4581942375361097</v>
      </c>
      <c r="U49" s="90">
        <v>10.120804638801401</v>
      </c>
      <c r="V49" s="90">
        <v>10.120804638801401</v>
      </c>
      <c r="W49" s="90">
        <v>13.828377350037799</v>
      </c>
      <c r="X49" s="90">
        <v>0</v>
      </c>
      <c r="Y49" s="90">
        <v>3.9835072339905899</v>
      </c>
      <c r="Z49" s="90">
        <v>3.8772463115882698</v>
      </c>
      <c r="AA49" s="90">
        <v>2.9058333521302399E-2</v>
      </c>
      <c r="AB49" s="90">
        <v>1718.6520085874399</v>
      </c>
      <c r="AC49" s="90">
        <v>36.474853512804799</v>
      </c>
      <c r="AD49" s="90">
        <v>1.23513583614888</v>
      </c>
      <c r="AE49" s="90">
        <v>9.3145424804659793</v>
      </c>
      <c r="AF49" s="90">
        <v>0</v>
      </c>
      <c r="AG49" s="90">
        <v>0</v>
      </c>
      <c r="AH49" s="90">
        <v>29.023316517182199</v>
      </c>
      <c r="AI49" s="90">
        <v>29.023316517182199</v>
      </c>
      <c r="AJ49" s="90">
        <v>3.6731380682549601</v>
      </c>
      <c r="AK49" s="90">
        <v>10.1350566461625</v>
      </c>
      <c r="AL49" s="90">
        <v>1.1860827497116699E-3</v>
      </c>
      <c r="AM49" s="90">
        <v>24.348162326259398</v>
      </c>
      <c r="AN49" s="90">
        <v>5.1571098322907797E-3</v>
      </c>
      <c r="AO49" s="90">
        <v>4.2509668927093998</v>
      </c>
      <c r="AP49" s="90">
        <v>1.2750148969238699</v>
      </c>
      <c r="AQ49" s="90">
        <v>237.04305847836901</v>
      </c>
      <c r="AR49" s="90">
        <v>413.22839128096598</v>
      </c>
      <c r="AS49" s="90">
        <v>42.2411033711291</v>
      </c>
      <c r="AT49" s="90">
        <v>459.14263272034998</v>
      </c>
      <c r="AU49" s="90">
        <v>5.6193147912899899E-6</v>
      </c>
      <c r="AV49" s="90">
        <v>14.845208331426701</v>
      </c>
      <c r="AW49" s="90">
        <v>0</v>
      </c>
      <c r="AX49" s="90">
        <v>62.411348609603998</v>
      </c>
      <c r="AY49" s="90">
        <v>1.93242771281491E-2</v>
      </c>
      <c r="AZ49" s="90">
        <v>2.3104722877472499E-5</v>
      </c>
      <c r="BA49" s="90">
        <v>15.5906273516757</v>
      </c>
      <c r="BB49" s="90">
        <v>2.1609824566962602E-2</v>
      </c>
      <c r="BC49" s="90">
        <v>0</v>
      </c>
      <c r="BD49" s="90">
        <v>0.43939448340746301</v>
      </c>
      <c r="BE49" s="90">
        <v>51.154766838608701</v>
      </c>
      <c r="BF49" s="90">
        <v>45.197309071416797</v>
      </c>
      <c r="BG49" s="90">
        <v>5.9574577671919098</v>
      </c>
      <c r="BH49" s="90">
        <v>0</v>
      </c>
      <c r="BI49" s="90">
        <v>0</v>
      </c>
      <c r="BJ49" s="90">
        <v>14.3641136167815</v>
      </c>
      <c r="BK49" s="90">
        <v>0</v>
      </c>
      <c r="BL49" s="90">
        <v>2.1399411468465601</v>
      </c>
      <c r="BM49" s="90">
        <v>0.96709589266136498</v>
      </c>
      <c r="BN49" s="90">
        <v>1.9859513051803101E-4</v>
      </c>
      <c r="BO49" s="90">
        <v>8.5642655258519405</v>
      </c>
      <c r="BP49" s="90">
        <v>0.18371200784550401</v>
      </c>
      <c r="BQ49" s="90">
        <v>1.20001325020806E-4</v>
      </c>
      <c r="BR49" s="90">
        <v>3.09059480049824</v>
      </c>
      <c r="BS49" s="90">
        <v>4.5082037317415901E-7</v>
      </c>
      <c r="BT49" s="90">
        <v>48.324561229314803</v>
      </c>
      <c r="BU49" s="90">
        <v>26.0309212528248</v>
      </c>
      <c r="BV49" s="90">
        <v>0</v>
      </c>
      <c r="BW49" s="90">
        <v>0</v>
      </c>
      <c r="BX49" s="90">
        <v>3.7106622622630501</v>
      </c>
      <c r="BY49" s="90">
        <v>0</v>
      </c>
      <c r="BZ49" s="90">
        <v>0.93299618651822902</v>
      </c>
      <c r="CA49" s="90">
        <v>234.939048952859</v>
      </c>
      <c r="CB49" s="90">
        <v>3.9956254762354702</v>
      </c>
      <c r="CD49" s="90"/>
      <c r="CE49" s="28">
        <f t="shared" si="12"/>
        <v>7.9999934802224264E-3</v>
      </c>
      <c r="CF49" s="66">
        <f t="shared" si="13"/>
        <v>-4.389009144219083E-3</v>
      </c>
      <c r="CG49" s="66"/>
      <c r="CH49" s="66">
        <f t="shared" si="14"/>
        <v>-4.388693593370927E-3</v>
      </c>
      <c r="CI49" s="66">
        <f t="shared" si="15"/>
        <v>-4.3230498162674918E-3</v>
      </c>
      <c r="CJ49" s="66">
        <f t="shared" si="16"/>
        <v>-4.314426278225458E-3</v>
      </c>
      <c r="CK49" s="66">
        <f t="shared" si="17"/>
        <v>-4.3891000423310969E-3</v>
      </c>
      <c r="CL49" s="66">
        <f t="shared" si="18"/>
        <v>-4.3891210643985613E-3</v>
      </c>
      <c r="CM49" s="66"/>
      <c r="CN49" s="60">
        <f t="shared" si="19"/>
        <v>4.0625703567455901E-2</v>
      </c>
      <c r="CO49" s="66"/>
      <c r="CP49" s="60">
        <f t="shared" si="20"/>
        <v>5.3488120117333879E-2</v>
      </c>
      <c r="CQ49" s="66">
        <f t="shared" si="21"/>
        <v>-4.3892056326930448E-3</v>
      </c>
      <c r="CR49" s="66">
        <f t="shared" si="22"/>
        <v>-4.389153050057955E-3</v>
      </c>
      <c r="CS49" s="60">
        <f t="shared" si="23"/>
        <v>-0.54161276318534668</v>
      </c>
    </row>
    <row r="50" spans="1:97" x14ac:dyDescent="0.25">
      <c r="A50" s="90" t="s">
        <v>213</v>
      </c>
      <c r="B50" s="73">
        <v>7671.1942323000003</v>
      </c>
      <c r="C50" s="73"/>
      <c r="D50" s="73">
        <v>933.94730689000005</v>
      </c>
      <c r="E50" s="73">
        <v>160.45505062999999</v>
      </c>
      <c r="F50" s="73">
        <v>132.45711238999999</v>
      </c>
      <c r="G50" s="73">
        <v>135.01167201000001</v>
      </c>
      <c r="H50" s="73">
        <v>480.11832040000002</v>
      </c>
      <c r="I50" s="69">
        <v>17.122288964999999</v>
      </c>
      <c r="J50" s="69">
        <v>9.3772037903999994</v>
      </c>
      <c r="K50" s="69">
        <v>49.937772133000003</v>
      </c>
      <c r="L50" s="69">
        <v>7.0276855989999998</v>
      </c>
      <c r="M50" s="71">
        <v>9.5740721574999998</v>
      </c>
      <c r="N50" s="71">
        <v>7.2127887950999998</v>
      </c>
      <c r="O50" s="69">
        <v>10.134517763</v>
      </c>
      <c r="P50" s="73"/>
      <c r="Q50" s="90" t="s">
        <v>213</v>
      </c>
      <c r="R50" s="90">
        <v>0</v>
      </c>
      <c r="S50" s="90">
        <v>1.7381034335157699</v>
      </c>
      <c r="T50" s="90">
        <v>9.5318239686097606</v>
      </c>
      <c r="U50" s="90">
        <v>20.555621983816899</v>
      </c>
      <c r="V50" s="90">
        <v>20.555621983816899</v>
      </c>
      <c r="W50" s="90">
        <v>27.898146553615199</v>
      </c>
      <c r="X50" s="90">
        <v>0</v>
      </c>
      <c r="Y50" s="90">
        <v>8.0987754954691908</v>
      </c>
      <c r="Z50" s="90">
        <v>7.1809642402622398</v>
      </c>
      <c r="AA50" s="90">
        <v>0.21297057096842401</v>
      </c>
      <c r="AB50" s="90">
        <v>7637.3435218527602</v>
      </c>
      <c r="AC50" s="90">
        <v>73.294888805484504</v>
      </c>
      <c r="AD50" s="90">
        <v>2.514096513103</v>
      </c>
      <c r="AE50" s="90">
        <v>18.833181482024798</v>
      </c>
      <c r="AF50" s="90">
        <v>0</v>
      </c>
      <c r="AG50" s="90">
        <v>0</v>
      </c>
      <c r="AH50" s="90">
        <v>58.218202286729898</v>
      </c>
      <c r="AI50" s="90">
        <v>58.218202286729898</v>
      </c>
      <c r="AJ50" s="90">
        <v>7.4386215157038498</v>
      </c>
      <c r="AK50" s="90">
        <v>20.594803791266401</v>
      </c>
      <c r="AL50" s="90">
        <v>8.6927453923200306E-3</v>
      </c>
      <c r="AM50" s="90">
        <v>48.890242493858402</v>
      </c>
      <c r="AN50" s="90">
        <v>3.72118745978232E-2</v>
      </c>
      <c r="AO50" s="90">
        <v>8.5026604665925305</v>
      </c>
      <c r="AP50" s="90">
        <v>2.5548562562857802</v>
      </c>
      <c r="AQ50" s="90">
        <v>482.25170535447501</v>
      </c>
      <c r="AR50" s="90">
        <v>836.84328187820495</v>
      </c>
      <c r="AS50" s="90">
        <v>85.544056732937605</v>
      </c>
      <c r="AT50" s="90">
        <v>929.82596012684598</v>
      </c>
      <c r="AU50" s="90">
        <v>4.0547694033714603E-5</v>
      </c>
      <c r="AV50" s="90">
        <v>29.931135619762699</v>
      </c>
      <c r="AW50" s="90">
        <v>0</v>
      </c>
      <c r="AX50" s="90">
        <v>129.58110430258699</v>
      </c>
      <c r="AY50" s="90">
        <v>5.6405058894271803E-2</v>
      </c>
      <c r="AZ50" s="90">
        <v>1.6371558522230799E-4</v>
      </c>
      <c r="BA50" s="90">
        <v>45.597077225483197</v>
      </c>
      <c r="BB50" s="90">
        <v>6.2790414000451905E-2</v>
      </c>
      <c r="BC50" s="90">
        <v>0</v>
      </c>
      <c r="BD50" s="90">
        <v>1.2733484925345899</v>
      </c>
      <c r="BE50" s="90">
        <v>159.75681914689801</v>
      </c>
      <c r="BF50" s="90">
        <v>131.882424829972</v>
      </c>
      <c r="BG50" s="90">
        <v>27.8743943169254</v>
      </c>
      <c r="BH50" s="90">
        <v>0</v>
      </c>
      <c r="BI50" s="90">
        <v>0</v>
      </c>
      <c r="BJ50" s="90">
        <v>41.749638981133899</v>
      </c>
      <c r="BK50" s="90">
        <v>0</v>
      </c>
      <c r="BL50" s="90">
        <v>6.2734418686375903</v>
      </c>
      <c r="BM50" s="90">
        <v>2.80257011778192</v>
      </c>
      <c r="BN50" s="90">
        <v>1.4165646270385801E-3</v>
      </c>
      <c r="BO50" s="90">
        <v>25.106798486857699</v>
      </c>
      <c r="BP50" s="90">
        <v>0.36745552683255001</v>
      </c>
      <c r="BQ50" s="90">
        <v>8.6630920994063996E-4</v>
      </c>
      <c r="BR50" s="90">
        <v>8.9579044007561794</v>
      </c>
      <c r="BS50" s="90">
        <v>3.1944706019863602E-6</v>
      </c>
      <c r="BT50" s="90">
        <v>134.416049142258</v>
      </c>
      <c r="BU50" s="90">
        <v>52.7351024250599</v>
      </c>
      <c r="BV50" s="90">
        <v>0</v>
      </c>
      <c r="BW50" s="90">
        <v>0</v>
      </c>
      <c r="BX50" s="90">
        <v>7.78891117161902</v>
      </c>
      <c r="BY50" s="90">
        <v>0</v>
      </c>
      <c r="BZ50" s="90">
        <v>2.1585490369826199</v>
      </c>
      <c r="CA50" s="90">
        <v>477.99971204881001</v>
      </c>
      <c r="CB50" s="90">
        <v>8.4668488495801792</v>
      </c>
      <c r="CD50" s="90"/>
      <c r="CE50" s="28">
        <f t="shared" si="12"/>
        <v>8.0000148787941778E-3</v>
      </c>
      <c r="CF50" s="66">
        <f t="shared" si="13"/>
        <v>-4.4127041269154347E-3</v>
      </c>
      <c r="CG50" s="66"/>
      <c r="CH50" s="66">
        <f t="shared" si="14"/>
        <v>-4.4128257908660319E-3</v>
      </c>
      <c r="CI50" s="66">
        <f t="shared" si="15"/>
        <v>-4.3515706134552223E-3</v>
      </c>
      <c r="CJ50" s="66">
        <f t="shared" si="16"/>
        <v>-4.3386689446763384E-3</v>
      </c>
      <c r="CK50" s="66">
        <f t="shared" si="17"/>
        <v>-4.4116398150960768E-3</v>
      </c>
      <c r="CL50" s="66">
        <f t="shared" si="18"/>
        <v>-4.4126796690968449E-3</v>
      </c>
      <c r="CM50" s="66"/>
      <c r="CN50" s="60">
        <f t="shared" si="19"/>
        <v>0.1658149693117367</v>
      </c>
      <c r="CO50" s="66"/>
      <c r="CP50" s="60">
        <f t="shared" si="20"/>
        <v>0.20988059963900652</v>
      </c>
      <c r="CQ50" s="66">
        <f t="shared" si="21"/>
        <v>-4.4127710962720817E-3</v>
      </c>
      <c r="CR50" s="66">
        <f t="shared" si="22"/>
        <v>-4.412239945162405E-3</v>
      </c>
      <c r="CS50" s="60">
        <f t="shared" si="23"/>
        <v>-0.74790549328224798</v>
      </c>
    </row>
    <row r="51" spans="1:97" x14ac:dyDescent="0.25">
      <c r="A51" s="90" t="s">
        <v>214</v>
      </c>
      <c r="B51" s="73">
        <v>1533.8055526999999</v>
      </c>
      <c r="C51" s="73"/>
      <c r="D51" s="73">
        <v>299.61793453000001</v>
      </c>
      <c r="E51" s="73">
        <v>36.978758268999997</v>
      </c>
      <c r="F51" s="73">
        <v>31.973000898999999</v>
      </c>
      <c r="G51" s="73">
        <v>35.641183503000001</v>
      </c>
      <c r="H51" s="73">
        <v>174.59608193</v>
      </c>
      <c r="I51" s="69">
        <v>6.9576356436999998</v>
      </c>
      <c r="J51" s="69">
        <v>3.1654633661</v>
      </c>
      <c r="K51" s="69">
        <v>20.147317306000001</v>
      </c>
      <c r="L51" s="69">
        <v>2.9073822155000002</v>
      </c>
      <c r="M51" s="71">
        <v>3.9510315405999998</v>
      </c>
      <c r="N51" s="71">
        <v>2.8233307595000001</v>
      </c>
      <c r="O51" s="69">
        <v>2.2373237155000001</v>
      </c>
      <c r="P51" s="73"/>
      <c r="Q51" s="90" t="s">
        <v>214</v>
      </c>
      <c r="R51" s="90">
        <v>0</v>
      </c>
      <c r="S51" s="90">
        <v>0.64231484780964099</v>
      </c>
      <c r="T51" s="90">
        <v>3.9335036244319102</v>
      </c>
      <c r="U51" s="90">
        <v>7.4875584341304</v>
      </c>
      <c r="V51" s="90">
        <v>7.4875584341304</v>
      </c>
      <c r="W51" s="90">
        <v>10.2264825097471</v>
      </c>
      <c r="X51" s="90">
        <v>0</v>
      </c>
      <c r="Y51" s="90">
        <v>2.9470896644237401</v>
      </c>
      <c r="Z51" s="90">
        <v>2.8108063907435099</v>
      </c>
      <c r="AA51" s="90">
        <v>2.45739060423436E-2</v>
      </c>
      <c r="AB51" s="90">
        <v>1527.0024287659</v>
      </c>
      <c r="AC51" s="90">
        <v>26.9675571208981</v>
      </c>
      <c r="AD51" s="90">
        <v>0.91383534506198805</v>
      </c>
      <c r="AE51" s="90">
        <v>6.8890301590489198</v>
      </c>
      <c r="AF51" s="90">
        <v>0</v>
      </c>
      <c r="AG51" s="90">
        <v>0</v>
      </c>
      <c r="AH51" s="90">
        <v>21.4563975511259</v>
      </c>
      <c r="AI51" s="90">
        <v>21.4563975511259</v>
      </c>
      <c r="AJ51" s="90">
        <v>2.3863107565491002</v>
      </c>
      <c r="AK51" s="90">
        <v>7.4978874993801696</v>
      </c>
      <c r="AL51" s="90">
        <v>1.00304058899394E-3</v>
      </c>
      <c r="AM51" s="90">
        <v>18.001182011768901</v>
      </c>
      <c r="AN51" s="90">
        <v>4.3867415904848602E-3</v>
      </c>
      <c r="AO51" s="90">
        <v>3.1421428415339498</v>
      </c>
      <c r="AP51" s="90">
        <v>0.94253661564325997</v>
      </c>
      <c r="AQ51" s="90">
        <v>175.37768216736299</v>
      </c>
      <c r="AR51" s="90">
        <v>268.46009462546198</v>
      </c>
      <c r="AS51" s="90">
        <v>27.4425936263716</v>
      </c>
      <c r="AT51" s="90">
        <v>298.28899900838201</v>
      </c>
      <c r="AU51" s="90">
        <v>4.7799666347705703E-6</v>
      </c>
      <c r="AV51" s="90">
        <v>10.9778479497677</v>
      </c>
      <c r="AW51" s="90">
        <v>0</v>
      </c>
      <c r="AX51" s="90">
        <v>46.227524872064599</v>
      </c>
      <c r="AY51" s="90">
        <v>1.36106957676769E-2</v>
      </c>
      <c r="AZ51" s="90">
        <v>1.87720655077079E-5</v>
      </c>
      <c r="BA51" s="90">
        <v>10.9829820764232</v>
      </c>
      <c r="BB51" s="90">
        <v>1.5212440935421101E-2</v>
      </c>
      <c r="BC51" s="90">
        <v>0</v>
      </c>
      <c r="BD51" s="90">
        <v>0.30922251944201001</v>
      </c>
      <c r="BE51" s="90">
        <v>36.817110358008897</v>
      </c>
      <c r="BF51" s="90">
        <v>31.833552992091299</v>
      </c>
      <c r="BG51" s="90">
        <v>4.9835573659176404</v>
      </c>
      <c r="BH51" s="90">
        <v>0</v>
      </c>
      <c r="BI51" s="90">
        <v>0</v>
      </c>
      <c r="BJ51" s="90">
        <v>10.112644849727401</v>
      </c>
      <c r="BK51" s="90">
        <v>0</v>
      </c>
      <c r="BL51" s="90">
        <v>1.5081626754190101</v>
      </c>
      <c r="BM51" s="90">
        <v>0.68058986458109405</v>
      </c>
      <c r="BN51" s="90">
        <v>1.63465728262702E-4</v>
      </c>
      <c r="BO51" s="90">
        <v>6.0358114150917404</v>
      </c>
      <c r="BP51" s="90">
        <v>0.13579244590395101</v>
      </c>
      <c r="BQ51" s="90">
        <v>1.01105815866664E-4</v>
      </c>
      <c r="BR51" s="90">
        <v>2.1750327448094899</v>
      </c>
      <c r="BS51" s="90">
        <v>3.6628457205421099E-7</v>
      </c>
      <c r="BT51" s="90">
        <v>35.483103742676498</v>
      </c>
      <c r="BU51" s="90">
        <v>19.254807339189899</v>
      </c>
      <c r="BV51" s="90">
        <v>0</v>
      </c>
      <c r="BW51" s="90">
        <v>0</v>
      </c>
      <c r="BX51" s="90">
        <v>2.75022095182455</v>
      </c>
      <c r="BY51" s="90">
        <v>0</v>
      </c>
      <c r="BZ51" s="90">
        <v>0.69565332013293901</v>
      </c>
      <c r="CA51" s="90">
        <v>173.82160470797001</v>
      </c>
      <c r="CB51" s="90">
        <v>2.9629812990939999</v>
      </c>
      <c r="CD51" s="90"/>
      <c r="CE51" s="28">
        <f t="shared" si="12"/>
        <v>7.9999958579834995E-3</v>
      </c>
      <c r="CF51" s="66">
        <f t="shared" si="13"/>
        <v>-4.4354539740217606E-3</v>
      </c>
      <c r="CG51" s="66"/>
      <c r="CH51" s="66">
        <f t="shared" si="14"/>
        <v>-4.4354338257576627E-3</v>
      </c>
      <c r="CI51" s="66">
        <f t="shared" si="15"/>
        <v>-4.3713720675854148E-3</v>
      </c>
      <c r="CJ51" s="66">
        <f t="shared" si="16"/>
        <v>-4.36142692233375E-3</v>
      </c>
      <c r="CK51" s="66">
        <f t="shared" si="17"/>
        <v>-4.4353117597847654E-3</v>
      </c>
      <c r="CL51" s="66">
        <f t="shared" si="18"/>
        <v>-4.4358224621586532E-3</v>
      </c>
      <c r="CM51" s="66"/>
      <c r="CN51" s="60">
        <f t="shared" si="19"/>
        <v>6.4975412122786472E-2</v>
      </c>
      <c r="CO51" s="66"/>
      <c r="CP51" s="60">
        <f t="shared" si="20"/>
        <v>8.0746392676676826E-2</v>
      </c>
      <c r="CQ51" s="66">
        <f t="shared" si="21"/>
        <v>-4.4362885965288732E-3</v>
      </c>
      <c r="CR51" s="66">
        <f t="shared" si="22"/>
        <v>-4.4360260356842585E-3</v>
      </c>
      <c r="CS51" s="60">
        <f t="shared" si="23"/>
        <v>-0.5787213941757996</v>
      </c>
    </row>
    <row r="52" spans="1:97" x14ac:dyDescent="0.25">
      <c r="A52" s="90" t="s">
        <v>315</v>
      </c>
      <c r="B52" s="73"/>
      <c r="C52" s="73"/>
      <c r="D52" s="73"/>
      <c r="E52" s="73"/>
      <c r="F52" s="73"/>
      <c r="G52" s="73"/>
      <c r="H52" s="73"/>
      <c r="I52" s="69"/>
      <c r="J52" s="69"/>
      <c r="K52" s="69"/>
      <c r="L52" s="69"/>
      <c r="M52" s="71"/>
      <c r="N52" s="71"/>
      <c r="O52" s="69"/>
      <c r="P52" s="73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D52" s="90"/>
      <c r="CE52" s="90"/>
      <c r="CF52" s="66"/>
      <c r="CG52" s="66"/>
      <c r="CH52" s="66"/>
      <c r="CI52" s="66"/>
      <c r="CJ52" s="66"/>
      <c r="CK52" s="66"/>
      <c r="CL52" s="66"/>
      <c r="CM52" s="66"/>
      <c r="CN52" s="60"/>
      <c r="CO52" s="66"/>
      <c r="CP52" s="60"/>
      <c r="CQ52" s="66"/>
      <c r="CR52" s="66"/>
      <c r="CS52" s="60"/>
    </row>
    <row r="53" spans="1:97" x14ac:dyDescent="0.25">
      <c r="A53" s="90" t="s">
        <v>315</v>
      </c>
      <c r="B53" s="73"/>
      <c r="C53" s="73"/>
      <c r="D53" s="73"/>
      <c r="E53" s="73"/>
      <c r="F53" s="73"/>
      <c r="G53" s="73"/>
      <c r="H53" s="73"/>
      <c r="I53" s="69"/>
      <c r="J53" s="69"/>
      <c r="K53" s="69"/>
      <c r="L53" s="69"/>
      <c r="M53" s="71"/>
      <c r="N53" s="71"/>
      <c r="O53" s="69"/>
      <c r="P53" s="73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D53" s="90"/>
      <c r="CE53" s="90"/>
      <c r="CF53" s="66"/>
      <c r="CG53" s="66"/>
      <c r="CH53" s="66"/>
      <c r="CI53" s="66"/>
      <c r="CJ53" s="66"/>
      <c r="CK53" s="66"/>
      <c r="CL53" s="66"/>
      <c r="CM53" s="66"/>
      <c r="CN53" s="60"/>
      <c r="CO53" s="66"/>
      <c r="CP53" s="60"/>
      <c r="CQ53" s="66"/>
      <c r="CR53" s="66"/>
      <c r="CS53" s="60"/>
    </row>
    <row r="54" spans="1:97" x14ac:dyDescent="0.25">
      <c r="A54" s="90" t="s">
        <v>316</v>
      </c>
      <c r="B54" s="73">
        <v>271.57684260000002</v>
      </c>
      <c r="C54" s="73"/>
      <c r="D54" s="73">
        <v>47.884257712999997</v>
      </c>
      <c r="E54" s="73">
        <v>6.0165349724999997</v>
      </c>
      <c r="F54" s="73">
        <v>5.1562310233000002</v>
      </c>
      <c r="G54" s="73">
        <v>6.5551359462000001</v>
      </c>
      <c r="H54" s="73">
        <v>17.979474927999998</v>
      </c>
      <c r="I54" s="69">
        <v>0.65147707259999998</v>
      </c>
      <c r="J54" s="69">
        <v>0.3354010523</v>
      </c>
      <c r="K54" s="69">
        <v>1.8950424973</v>
      </c>
      <c r="L54" s="69">
        <v>0.2695454256</v>
      </c>
      <c r="M54" s="71">
        <v>0.36679434849999998</v>
      </c>
      <c r="N54" s="71">
        <v>0.27111758489999999</v>
      </c>
      <c r="O54" s="69">
        <v>0.32009702400000001</v>
      </c>
      <c r="P54" s="73"/>
      <c r="Q54" s="90" t="s">
        <v>316</v>
      </c>
      <c r="R54" s="90">
        <v>0</v>
      </c>
      <c r="S54" s="90">
        <v>6.5561883993660697E-2</v>
      </c>
      <c r="T54" s="90">
        <v>0.36517556197519202</v>
      </c>
      <c r="U54" s="90">
        <v>0.76651173078722401</v>
      </c>
      <c r="V54" s="90">
        <v>0.76651173078722401</v>
      </c>
      <c r="W54" s="90">
        <v>1.04555174969047</v>
      </c>
      <c r="X54" s="90">
        <v>0</v>
      </c>
      <c r="Y54" s="90">
        <v>0.30355920470249997</v>
      </c>
      <c r="Z54" s="90">
        <v>0.26992036104214201</v>
      </c>
      <c r="AA54" s="90">
        <v>6.1448542497946901E-3</v>
      </c>
      <c r="AB54" s="90">
        <v>270.37754978444201</v>
      </c>
      <c r="AC54" s="90">
        <v>2.7595383922653101</v>
      </c>
      <c r="AD54" s="90">
        <v>9.4300678674609104E-2</v>
      </c>
      <c r="AE54" s="90">
        <v>0.70736966673544099</v>
      </c>
      <c r="AF54" s="90">
        <v>0</v>
      </c>
      <c r="AG54" s="90">
        <v>0</v>
      </c>
      <c r="AH54" s="90">
        <v>2.1912871312514799</v>
      </c>
      <c r="AI54" s="90">
        <v>2.1912871312514799</v>
      </c>
      <c r="AJ54" s="90">
        <v>0.38138488474015703</v>
      </c>
      <c r="AK54" s="90">
        <v>0.77270313875588803</v>
      </c>
      <c r="AL54" s="90">
        <v>2.5081023519678898E-4</v>
      </c>
      <c r="AM54" s="90">
        <v>1.8389998502160401</v>
      </c>
      <c r="AN54" s="90">
        <v>6.4108151082744897E-4</v>
      </c>
      <c r="AO54" s="90">
        <v>0.32072299521436798</v>
      </c>
      <c r="AP54" s="90">
        <v>9.6239445732968901E-2</v>
      </c>
      <c r="AQ54" s="90">
        <v>18.059964540308702</v>
      </c>
      <c r="AR54" s="90">
        <v>42.9056229543258</v>
      </c>
      <c r="AS54" s="90">
        <v>4.38591442749604</v>
      </c>
      <c r="AT54" s="90">
        <v>47.672922266561997</v>
      </c>
      <c r="AU54" s="90">
        <v>6.98539288127559E-7</v>
      </c>
      <c r="AV54" s="90">
        <v>1.12498509811499</v>
      </c>
      <c r="AW54" s="90">
        <v>0</v>
      </c>
      <c r="AX54" s="90">
        <v>4.8218480417232401</v>
      </c>
      <c r="AY54" s="90">
        <v>2.1933172328687002E-3</v>
      </c>
      <c r="AZ54" s="90">
        <v>2.3293352513544599E-6</v>
      </c>
      <c r="BA54" s="90">
        <v>1.7677453195324</v>
      </c>
      <c r="BB54" s="90">
        <v>2.4505919478386398E-3</v>
      </c>
      <c r="BC54" s="90">
        <v>0</v>
      </c>
      <c r="BD54" s="90">
        <v>4.9812273251872402E-2</v>
      </c>
      <c r="BE54" s="90">
        <v>5.9903392448835504</v>
      </c>
      <c r="BF54" s="90">
        <v>5.1338359416984298</v>
      </c>
      <c r="BG54" s="90">
        <v>0.85650330318512802</v>
      </c>
      <c r="BH54" s="90">
        <v>0</v>
      </c>
      <c r="BI54" s="90">
        <v>0</v>
      </c>
      <c r="BJ54" s="90">
        <v>1.63160820053241</v>
      </c>
      <c r="BK54" s="90">
        <v>0</v>
      </c>
      <c r="BL54" s="90">
        <v>0.243890685196514</v>
      </c>
      <c r="BM54" s="90">
        <v>0.10963586401891499</v>
      </c>
      <c r="BN54" s="90">
        <v>2.88948229964119E-5</v>
      </c>
      <c r="BO54" s="90">
        <v>0.97607144926337797</v>
      </c>
      <c r="BP54" s="90">
        <v>1.38605226824849E-2</v>
      </c>
      <c r="BQ54" s="90">
        <v>2.7308696682595E-5</v>
      </c>
      <c r="BR54" s="90">
        <v>0.35036966241725698</v>
      </c>
      <c r="BS54" s="90">
        <v>4.5450034998374102E-8</v>
      </c>
      <c r="BT54" s="90">
        <v>6.5262073369908</v>
      </c>
      <c r="BU54" s="90">
        <v>1.9763777123967901</v>
      </c>
      <c r="BV54" s="90">
        <v>0</v>
      </c>
      <c r="BW54" s="90">
        <v>0</v>
      </c>
      <c r="BX54" s="90">
        <v>0.287971121164671</v>
      </c>
      <c r="BY54" s="90">
        <v>0</v>
      </c>
      <c r="BZ54" s="90">
        <v>7.5801353145151101E-2</v>
      </c>
      <c r="CA54" s="90">
        <v>17.900106246024801</v>
      </c>
      <c r="CB54" s="90">
        <v>0.31264137061682201</v>
      </c>
      <c r="CD54" s="90"/>
      <c r="CE54" s="28">
        <f>AJ54/AT54</f>
        <v>8.0000316030062642E-3</v>
      </c>
      <c r="CF54" s="66">
        <f>+(AB54-B54)/B54</f>
        <v>-4.4160349022262704E-3</v>
      </c>
      <c r="CG54" s="66"/>
      <c r="CH54" s="66">
        <f>+(AT54-D54)/D54</f>
        <v>-4.4134639760871662E-3</v>
      </c>
      <c r="CI54" s="66">
        <f t="shared" ref="CI54:CJ58" si="24">+(BE54-E54)/E54</f>
        <v>-4.3539558460447868E-3</v>
      </c>
      <c r="CJ54" s="66">
        <f t="shared" si="24"/>
        <v>-4.3433045378244951E-3</v>
      </c>
      <c r="CK54" s="66">
        <f>+(BT54-G54)/G54</f>
        <v>-4.4131211689011421E-3</v>
      </c>
      <c r="CL54" s="66">
        <f>+(CA54-H54)/H54</f>
        <v>-4.4144048862958469E-3</v>
      </c>
      <c r="CM54" s="66"/>
      <c r="CN54" s="60">
        <f>+(AI54-K54)/K54</f>
        <v>0.1563261163660237</v>
      </c>
      <c r="CO54" s="66"/>
      <c r="CP54" s="60">
        <f>+(AO54-L54)/L54</f>
        <v>0.18986621457384503</v>
      </c>
      <c r="CQ54" s="66">
        <f>+(T54-M54)/M54</f>
        <v>-4.413335514649998E-3</v>
      </c>
      <c r="CR54" s="66">
        <f>+(Z54-N54)/N54</f>
        <v>-4.4158841939358701E-3</v>
      </c>
      <c r="CS54" s="60">
        <f>+(AP54-O54)/O54</f>
        <v>-0.69934289131982408</v>
      </c>
    </row>
    <row r="55" spans="1:97" x14ac:dyDescent="0.25">
      <c r="A55" s="90" t="s">
        <v>317</v>
      </c>
      <c r="B55" s="73">
        <v>12061.035446</v>
      </c>
      <c r="C55" s="73"/>
      <c r="D55" s="73">
        <v>3814.2351374999998</v>
      </c>
      <c r="E55" s="73">
        <v>292.25866645999997</v>
      </c>
      <c r="F55" s="73">
        <v>266.90446792</v>
      </c>
      <c r="G55" s="73">
        <v>479.18741678999999</v>
      </c>
      <c r="H55" s="73">
        <v>1702.9634438000001</v>
      </c>
      <c r="I55" s="69">
        <v>69.013647973999994</v>
      </c>
      <c r="J55" s="69">
        <v>29.17059729</v>
      </c>
      <c r="K55" s="69">
        <v>199.31135164</v>
      </c>
      <c r="L55" s="69">
        <v>28.955427316000002</v>
      </c>
      <c r="M55" s="71">
        <v>39.310038231</v>
      </c>
      <c r="N55" s="71">
        <v>27.522460322000001</v>
      </c>
      <c r="O55" s="69">
        <v>14.988206444999999</v>
      </c>
      <c r="P55" s="73"/>
      <c r="Q55" s="90" t="s">
        <v>317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0</v>
      </c>
      <c r="AI55" s="90">
        <v>0</v>
      </c>
      <c r="AJ55" s="90">
        <v>0</v>
      </c>
      <c r="AK55" s="90">
        <v>0</v>
      </c>
      <c r="AL55" s="90">
        <v>0</v>
      </c>
      <c r="AM55" s="90">
        <v>0</v>
      </c>
      <c r="AN55" s="90">
        <v>0</v>
      </c>
      <c r="AO55" s="90">
        <v>0</v>
      </c>
      <c r="AP55" s="90">
        <v>0</v>
      </c>
      <c r="AQ55" s="90">
        <v>0</v>
      </c>
      <c r="AR55" s="90">
        <v>0</v>
      </c>
      <c r="AS55" s="90">
        <v>0</v>
      </c>
      <c r="AT55" s="90">
        <v>0</v>
      </c>
      <c r="AU55" s="90">
        <v>0</v>
      </c>
      <c r="AV55" s="90">
        <v>0</v>
      </c>
      <c r="AW55" s="90">
        <v>0</v>
      </c>
      <c r="AX55" s="90">
        <v>0</v>
      </c>
      <c r="AY55" s="90">
        <v>0</v>
      </c>
      <c r="AZ55" s="90">
        <v>0</v>
      </c>
      <c r="BA55" s="90">
        <v>0</v>
      </c>
      <c r="BB55" s="90">
        <v>0</v>
      </c>
      <c r="BC55" s="90">
        <v>0</v>
      </c>
      <c r="BD55" s="90">
        <v>0</v>
      </c>
      <c r="BE55" s="90">
        <v>0</v>
      </c>
      <c r="BF55" s="90">
        <v>0</v>
      </c>
      <c r="BG55" s="90">
        <v>0</v>
      </c>
      <c r="BH55" s="90">
        <v>0</v>
      </c>
      <c r="BI55" s="90">
        <v>0</v>
      </c>
      <c r="BJ55" s="90">
        <v>0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0</v>
      </c>
      <c r="BU55" s="90">
        <v>0</v>
      </c>
      <c r="BV55" s="90">
        <v>0</v>
      </c>
      <c r="BW55" s="90">
        <v>0</v>
      </c>
      <c r="BX55" s="90">
        <v>0</v>
      </c>
      <c r="BY55" s="90">
        <v>0</v>
      </c>
      <c r="BZ55" s="90">
        <v>0</v>
      </c>
      <c r="CA55" s="90">
        <v>0</v>
      </c>
      <c r="CB55" s="90">
        <v>0</v>
      </c>
      <c r="CD55" s="90"/>
      <c r="CE55" s="28" t="e">
        <f>AJ55/AT55</f>
        <v>#DIV/0!</v>
      </c>
      <c r="CF55" s="66">
        <f>+(AB55-B55)/B55</f>
        <v>-1</v>
      </c>
      <c r="CG55" s="66"/>
      <c r="CH55" s="66">
        <f>+(AT55-D55)/D55</f>
        <v>-1</v>
      </c>
      <c r="CI55" s="66">
        <f t="shared" si="24"/>
        <v>-1</v>
      </c>
      <c r="CJ55" s="66">
        <f t="shared" si="24"/>
        <v>-1</v>
      </c>
      <c r="CK55" s="66">
        <f>+(BT55-G55)/G55</f>
        <v>-1</v>
      </c>
      <c r="CL55" s="66">
        <f>+(CA55-H55)/H55</f>
        <v>-1</v>
      </c>
      <c r="CM55" s="66"/>
      <c r="CN55" s="60">
        <f>+(AI55-K55)/K55</f>
        <v>-1</v>
      </c>
      <c r="CO55" s="66"/>
      <c r="CP55" s="60">
        <f>+(AO55-L55)/L55</f>
        <v>-1</v>
      </c>
      <c r="CQ55" s="66">
        <f>+(T55-M55)/M55</f>
        <v>-1</v>
      </c>
      <c r="CR55" s="66">
        <f>+(Z55-N55)/N55</f>
        <v>-1</v>
      </c>
      <c r="CS55" s="60">
        <f>+(AP55-O55)/O55</f>
        <v>-1</v>
      </c>
    </row>
    <row r="56" spans="1:97" x14ac:dyDescent="0.25">
      <c r="A56" s="90" t="s">
        <v>318</v>
      </c>
      <c r="B56" s="73">
        <v>7803.5988362999997</v>
      </c>
      <c r="C56" s="73"/>
      <c r="D56" s="73">
        <v>2599.1491015000001</v>
      </c>
      <c r="E56" s="73">
        <v>147.55871535</v>
      </c>
      <c r="F56" s="73">
        <v>135.91340640000001</v>
      </c>
      <c r="G56" s="73">
        <v>373.40859829999999</v>
      </c>
      <c r="H56" s="73">
        <v>883.45764698999994</v>
      </c>
      <c r="I56" s="69">
        <v>33.526564524999998</v>
      </c>
      <c r="J56" s="69">
        <v>14.177117129000001</v>
      </c>
      <c r="K56" s="69">
        <v>96.790018212999996</v>
      </c>
      <c r="L56" s="69">
        <v>14.021661908</v>
      </c>
      <c r="M56" s="71">
        <v>19.032926575000001</v>
      </c>
      <c r="N56" s="71">
        <v>13.287149229000001</v>
      </c>
      <c r="O56" s="69">
        <v>7.0551679683000001</v>
      </c>
      <c r="P56" s="73"/>
      <c r="Q56" s="90" t="s">
        <v>318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  <c r="AE56" s="90">
        <v>0</v>
      </c>
      <c r="AF56" s="90">
        <v>0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0</v>
      </c>
      <c r="AO56" s="90">
        <v>0</v>
      </c>
      <c r="AP56" s="90">
        <v>0</v>
      </c>
      <c r="AQ56" s="90">
        <v>0</v>
      </c>
      <c r="AR56" s="90">
        <v>0</v>
      </c>
      <c r="AS56" s="90">
        <v>0</v>
      </c>
      <c r="AT56" s="90">
        <v>0</v>
      </c>
      <c r="AU56" s="90">
        <v>0</v>
      </c>
      <c r="AV56" s="90">
        <v>0</v>
      </c>
      <c r="AW56" s="90">
        <v>0</v>
      </c>
      <c r="AX56" s="90">
        <v>0</v>
      </c>
      <c r="AY56" s="90">
        <v>0</v>
      </c>
      <c r="AZ56" s="90">
        <v>0</v>
      </c>
      <c r="BA56" s="90">
        <v>0</v>
      </c>
      <c r="BB56" s="90">
        <v>0</v>
      </c>
      <c r="BC56" s="90">
        <v>0</v>
      </c>
      <c r="BD56" s="90">
        <v>0</v>
      </c>
      <c r="BE56" s="90">
        <v>0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0</v>
      </c>
      <c r="BL56" s="90">
        <v>0</v>
      </c>
      <c r="BM56" s="90">
        <v>0</v>
      </c>
      <c r="BN56" s="90">
        <v>0</v>
      </c>
      <c r="BO56" s="90">
        <v>0</v>
      </c>
      <c r="BP56" s="90">
        <v>0</v>
      </c>
      <c r="BQ56" s="90">
        <v>0</v>
      </c>
      <c r="BR56" s="90">
        <v>0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0</v>
      </c>
      <c r="BZ56" s="90">
        <v>0</v>
      </c>
      <c r="CA56" s="90">
        <v>0</v>
      </c>
      <c r="CB56" s="90">
        <v>0</v>
      </c>
      <c r="CD56" s="90"/>
      <c r="CE56" s="28" t="e">
        <f>AJ56/AT56</f>
        <v>#DIV/0!</v>
      </c>
      <c r="CF56" s="66">
        <f>+(AB56-B56)/B56</f>
        <v>-1</v>
      </c>
      <c r="CG56" s="66"/>
      <c r="CH56" s="66">
        <f>+(AT56-D56)/D56</f>
        <v>-1</v>
      </c>
      <c r="CI56" s="66">
        <f t="shared" si="24"/>
        <v>-1</v>
      </c>
      <c r="CJ56" s="66">
        <f t="shared" si="24"/>
        <v>-1</v>
      </c>
      <c r="CK56" s="66">
        <f>+(BT56-G56)/G56</f>
        <v>-1</v>
      </c>
      <c r="CL56" s="66">
        <f>+(CA56-H56)/H56</f>
        <v>-1</v>
      </c>
      <c r="CM56" s="66"/>
      <c r="CN56" s="60">
        <f>+(AI56-K56)/K56</f>
        <v>-1</v>
      </c>
      <c r="CO56" s="66"/>
      <c r="CP56" s="60">
        <f>+(AO56-L56)/L56</f>
        <v>-1</v>
      </c>
      <c r="CQ56" s="66">
        <f>+(T56-M56)/M56</f>
        <v>-1</v>
      </c>
      <c r="CR56" s="66">
        <f>+(Z56-N56)/N56</f>
        <v>-1</v>
      </c>
      <c r="CS56" s="60">
        <f>+(AP56-O56)/O56</f>
        <v>-1</v>
      </c>
    </row>
    <row r="57" spans="1:97" x14ac:dyDescent="0.25">
      <c r="A57" s="90" t="s">
        <v>319</v>
      </c>
      <c r="B57" s="73">
        <v>3236.5439292000001</v>
      </c>
      <c r="C57" s="73"/>
      <c r="D57" s="73">
        <v>617.89144487999999</v>
      </c>
      <c r="E57" s="73">
        <v>46.205614615000002</v>
      </c>
      <c r="F57" s="73">
        <v>42.416992819999997</v>
      </c>
      <c r="G57" s="73">
        <v>91.635699263000006</v>
      </c>
      <c r="H57" s="73">
        <v>332.17302374000002</v>
      </c>
      <c r="I57" s="69">
        <v>13.556548381000001</v>
      </c>
      <c r="J57" s="69">
        <v>5.6900981116000002</v>
      </c>
      <c r="K57" s="69">
        <v>39.132916281</v>
      </c>
      <c r="L57" s="69">
        <v>5.6866030480000003</v>
      </c>
      <c r="M57" s="71">
        <v>7.7189067300999996</v>
      </c>
      <c r="N57" s="71">
        <v>5.3839997676999998</v>
      </c>
      <c r="O57" s="69">
        <v>2.6430608425000002</v>
      </c>
      <c r="P57" s="73"/>
      <c r="Q57" s="90" t="s">
        <v>319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0</v>
      </c>
      <c r="AU57" s="90">
        <v>0</v>
      </c>
      <c r="AV57" s="90">
        <v>0</v>
      </c>
      <c r="AW57" s="90">
        <v>0</v>
      </c>
      <c r="AX57" s="90">
        <v>0</v>
      </c>
      <c r="AY57" s="90">
        <v>0</v>
      </c>
      <c r="AZ57" s="90">
        <v>0</v>
      </c>
      <c r="BA57" s="90">
        <v>0</v>
      </c>
      <c r="BB57" s="90">
        <v>0</v>
      </c>
      <c r="BC57" s="90">
        <v>0</v>
      </c>
      <c r="BD57" s="90">
        <v>0</v>
      </c>
      <c r="BE57" s="90">
        <v>0</v>
      </c>
      <c r="BF57" s="90">
        <v>0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D57" s="90"/>
      <c r="CE57" s="28" t="e">
        <f>AJ57/AT57</f>
        <v>#DIV/0!</v>
      </c>
      <c r="CF57" s="66">
        <f>+(AB57-B57)/B57</f>
        <v>-1</v>
      </c>
      <c r="CG57" s="66"/>
      <c r="CH57" s="66">
        <f>+(AT57-D57)/D57</f>
        <v>-1</v>
      </c>
      <c r="CI57" s="66">
        <f t="shared" si="24"/>
        <v>-1</v>
      </c>
      <c r="CJ57" s="66">
        <f t="shared" si="24"/>
        <v>-1</v>
      </c>
      <c r="CK57" s="66">
        <f>+(BT57-G57)/G57</f>
        <v>-1</v>
      </c>
      <c r="CL57" s="66">
        <f>+(CA57-H57)/H57</f>
        <v>-1</v>
      </c>
      <c r="CM57" s="66"/>
      <c r="CN57" s="60">
        <f>+(AI57-K57)/K57</f>
        <v>-1</v>
      </c>
      <c r="CO57" s="66"/>
      <c r="CP57" s="60">
        <f>+(AO57-L57)/L57</f>
        <v>-1</v>
      </c>
      <c r="CQ57" s="66">
        <f>+(T57-M57)/M57</f>
        <v>-1</v>
      </c>
      <c r="CR57" s="66">
        <f>+(Z57-N57)/N57</f>
        <v>-1</v>
      </c>
      <c r="CS57" s="60">
        <f>+(AP57-O57)/O57</f>
        <v>-1</v>
      </c>
    </row>
    <row r="58" spans="1:97" x14ac:dyDescent="0.25">
      <c r="A58" s="90" t="s">
        <v>320</v>
      </c>
      <c r="B58" s="73">
        <v>826.21985820999998</v>
      </c>
      <c r="C58" s="73"/>
      <c r="D58" s="73">
        <v>138.80262354000001</v>
      </c>
      <c r="E58" s="73">
        <v>9.9623703319000008</v>
      </c>
      <c r="F58" s="73">
        <v>9.3871740949000007</v>
      </c>
      <c r="G58" s="73">
        <v>21.854869179000001</v>
      </c>
      <c r="H58" s="73">
        <v>77.252520734000001</v>
      </c>
      <c r="I58" s="69">
        <v>3.1709118238</v>
      </c>
      <c r="J58" s="69">
        <v>1.3027411310000001</v>
      </c>
      <c r="K58" s="69">
        <v>9.1479397397</v>
      </c>
      <c r="L58" s="69">
        <v>1.3315009001</v>
      </c>
      <c r="M58" s="71">
        <v>1.8068340737999999</v>
      </c>
      <c r="N58" s="71">
        <v>1.2546768369000001</v>
      </c>
      <c r="O58" s="69">
        <v>0.527675334</v>
      </c>
      <c r="P58" s="73"/>
      <c r="Q58" s="90" t="s">
        <v>320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D58" s="90"/>
      <c r="CE58" s="28" t="e">
        <f>AJ58/AT58</f>
        <v>#DIV/0!</v>
      </c>
      <c r="CF58" s="66">
        <f>+(AB58-B58)/B58</f>
        <v>-1</v>
      </c>
      <c r="CG58" s="66"/>
      <c r="CH58" s="66">
        <f>+(AT58-D58)/D58</f>
        <v>-1</v>
      </c>
      <c r="CI58" s="66">
        <f t="shared" si="24"/>
        <v>-1</v>
      </c>
      <c r="CJ58" s="66">
        <f t="shared" si="24"/>
        <v>-1</v>
      </c>
      <c r="CK58" s="66">
        <f>+(BT58-G58)/G58</f>
        <v>-1</v>
      </c>
      <c r="CL58" s="66">
        <f>+(CA58-H58)/H58</f>
        <v>-1</v>
      </c>
      <c r="CM58" s="66"/>
      <c r="CN58" s="60">
        <f>+(AI58-K58)/K58</f>
        <v>-1</v>
      </c>
      <c r="CO58" s="66"/>
      <c r="CP58" s="60">
        <f>+(AO58-L58)/L58</f>
        <v>-1</v>
      </c>
      <c r="CQ58" s="66">
        <f>+(T58-M58)/M58</f>
        <v>-1</v>
      </c>
      <c r="CR58" s="66">
        <f>+(Z58-N58)/N58</f>
        <v>-1</v>
      </c>
      <c r="CS58" s="60">
        <f>+(AP58-O58)/O58</f>
        <v>-1</v>
      </c>
    </row>
    <row r="59" spans="1:97" x14ac:dyDescent="0.25">
      <c r="A59" s="90" t="s">
        <v>321</v>
      </c>
      <c r="B59" s="90"/>
      <c r="C59" s="90"/>
      <c r="D59" s="90"/>
      <c r="E59" s="90"/>
      <c r="F59" s="90"/>
      <c r="G59" s="90"/>
      <c r="H59" s="90"/>
      <c r="P59" s="73"/>
      <c r="Q59" s="90"/>
      <c r="R59" s="90"/>
      <c r="S59" s="90"/>
      <c r="T59" s="90"/>
      <c r="CD59" s="90"/>
      <c r="CE59" s="90"/>
      <c r="CF59" s="66"/>
      <c r="CG59" s="66"/>
      <c r="CH59" s="66"/>
      <c r="CI59" s="66"/>
      <c r="CJ59" s="66"/>
      <c r="CK59" s="66"/>
      <c r="CL59" s="66"/>
      <c r="CM59" s="66"/>
      <c r="CN59" s="60"/>
      <c r="CO59" s="66"/>
      <c r="CP59" s="60"/>
      <c r="CQ59" s="66"/>
      <c r="CR59" s="66"/>
      <c r="CS59" s="60"/>
    </row>
    <row r="60" spans="1:97" x14ac:dyDescent="0.25">
      <c r="A60" s="90"/>
      <c r="B60" s="90"/>
      <c r="C60" s="90"/>
      <c r="D60" s="90"/>
      <c r="E60" s="90"/>
      <c r="F60" s="90"/>
      <c r="G60" s="90"/>
      <c r="H60" s="90"/>
      <c r="P60" s="73"/>
      <c r="Q60" s="90"/>
      <c r="R60" s="90"/>
      <c r="S60" s="90"/>
      <c r="T60" s="90"/>
      <c r="CD60" s="90"/>
      <c r="CE60" s="90"/>
      <c r="CF60" s="66"/>
      <c r="CG60" s="66"/>
      <c r="CH60" s="66"/>
      <c r="CI60" s="66"/>
      <c r="CJ60" s="66"/>
      <c r="CK60" s="66"/>
      <c r="CL60" s="66"/>
      <c r="CM60" s="66"/>
      <c r="CN60" s="60"/>
      <c r="CO60" s="66"/>
      <c r="CP60" s="60"/>
      <c r="CQ60" s="66"/>
      <c r="CR60" s="66"/>
      <c r="CS60" s="60"/>
    </row>
    <row r="61" spans="1:97" x14ac:dyDescent="0.25">
      <c r="A61" s="2" t="s">
        <v>322</v>
      </c>
      <c r="B61" s="1">
        <f>SUM(B3:B58)</f>
        <v>594501.63826863992</v>
      </c>
      <c r="C61" s="1">
        <f t="shared" ref="C61:O61" si="25">SUM(C3:C58)</f>
        <v>0</v>
      </c>
      <c r="D61" s="1">
        <f t="shared" si="25"/>
        <v>172096.02525455097</v>
      </c>
      <c r="E61" s="1">
        <f t="shared" si="25"/>
        <v>11181.859918386399</v>
      </c>
      <c r="F61" s="1">
        <f t="shared" si="25"/>
        <v>9827.2948249922047</v>
      </c>
      <c r="G61" s="1">
        <f t="shared" si="25"/>
        <v>21005.141914897202</v>
      </c>
      <c r="H61" s="1">
        <f t="shared" si="25"/>
        <v>66298.320986444</v>
      </c>
      <c r="I61" s="42">
        <f t="shared" si="25"/>
        <v>2526.0423502113003</v>
      </c>
      <c r="J61" s="42">
        <f t="shared" si="25"/>
        <v>1124.7638916820001</v>
      </c>
      <c r="K61" s="42">
        <f t="shared" si="25"/>
        <v>7306.7562261933999</v>
      </c>
      <c r="L61" s="42">
        <f t="shared" si="25"/>
        <v>1054.6099535454</v>
      </c>
      <c r="M61" s="1">
        <f t="shared" si="25"/>
        <v>1432.5729958967995</v>
      </c>
      <c r="N61" s="1">
        <f t="shared" si="25"/>
        <v>1014.9722784443001</v>
      </c>
      <c r="O61" s="42">
        <f t="shared" si="25"/>
        <v>685.39308573949961</v>
      </c>
      <c r="P61" s="90"/>
      <c r="Q61" s="90"/>
      <c r="R61" s="90"/>
      <c r="S61" s="1">
        <f>SUM(S3:S58)</f>
        <v>229.44864626084976</v>
      </c>
      <c r="T61" s="1">
        <f t="shared" ref="T61:AC61" si="26">SUM(T3:T58)</f>
        <v>1358.6829734961173</v>
      </c>
      <c r="U61" s="1">
        <f t="shared" si="26"/>
        <v>2714.1513049924943</v>
      </c>
      <c r="V61" s="1">
        <f t="shared" si="26"/>
        <v>2714.1513049924943</v>
      </c>
      <c r="W61" s="1">
        <f t="shared" si="26"/>
        <v>3683.3083520768887</v>
      </c>
      <c r="X61" s="1"/>
      <c r="Y61" s="1">
        <f t="shared" si="26"/>
        <v>1067.6898899525281</v>
      </c>
      <c r="Z61" s="1">
        <f t="shared" si="26"/>
        <v>963.25539421968995</v>
      </c>
      <c r="AA61" s="1">
        <f t="shared" si="26"/>
        <v>26.049963375663442</v>
      </c>
      <c r="AB61" s="1">
        <f t="shared" si="26"/>
        <v>568056.29338484351</v>
      </c>
      <c r="AC61" s="1">
        <f t="shared" si="26"/>
        <v>9672.1837577061706</v>
      </c>
      <c r="AD61" s="1">
        <f>SUM(AD3:AD58)</f>
        <v>331.30690621064599</v>
      </c>
      <c r="AE61" s="1">
        <f>SUM(AE3:AE58)</f>
        <v>2484.0094944620769</v>
      </c>
      <c r="AF61" s="1">
        <f>SUM(AF3:AF58)</f>
        <v>0</v>
      </c>
      <c r="AG61" s="1">
        <f t="shared" ref="AG61:BF61" si="27">SUM(AG3:AG58)</f>
        <v>0</v>
      </c>
      <c r="AH61" s="1">
        <f t="shared" si="27"/>
        <v>7685.7465584704933</v>
      </c>
      <c r="AI61" s="1">
        <f t="shared" si="27"/>
        <v>7685.7465584704933</v>
      </c>
      <c r="AJ61" s="1">
        <f t="shared" si="27"/>
        <v>1313.5848456847054</v>
      </c>
      <c r="AK61" s="1">
        <f t="shared" si="27"/>
        <v>2714.6233873566885</v>
      </c>
      <c r="AL61" s="1">
        <f t="shared" si="27"/>
        <v>1.0632843376632057</v>
      </c>
      <c r="AM61" s="1">
        <f t="shared" si="27"/>
        <v>6454.1967563798617</v>
      </c>
      <c r="AN61" s="1">
        <f t="shared" si="27"/>
        <v>4.9627549863985116</v>
      </c>
      <c r="AO61" s="1">
        <f t="shared" si="27"/>
        <v>1122.4440826808029</v>
      </c>
      <c r="AP61" s="1">
        <f t="shared" si="27"/>
        <v>337.27787591181118</v>
      </c>
      <c r="AQ61" s="1">
        <f t="shared" si="27"/>
        <v>63583.922467327473</v>
      </c>
      <c r="AR61" s="1">
        <f t="shared" si="27"/>
        <v>147778.22981702501</v>
      </c>
      <c r="AS61" s="1">
        <f t="shared" si="27"/>
        <v>15106.220077213451</v>
      </c>
      <c r="AT61" s="1">
        <f t="shared" si="27"/>
        <v>164198.03473992323</v>
      </c>
      <c r="AU61" s="1">
        <f t="shared" si="27"/>
        <v>5.4076009898612505E-3</v>
      </c>
      <c r="AV61" s="1">
        <f t="shared" si="27"/>
        <v>3949.1177151669767</v>
      </c>
      <c r="AW61" s="1">
        <f t="shared" si="27"/>
        <v>0</v>
      </c>
      <c r="AX61" s="1">
        <f t="shared" si="27"/>
        <v>17050.431189533847</v>
      </c>
      <c r="AY61" s="1">
        <f t="shared" si="27"/>
        <v>3.9966013446698208</v>
      </c>
      <c r="AZ61" s="1">
        <f t="shared" si="27"/>
        <v>2.3932276272769695E-2</v>
      </c>
      <c r="BA61" s="1">
        <f t="shared" si="27"/>
        <v>3245.1851353764391</v>
      </c>
      <c r="BB61" s="1">
        <f t="shared" si="27"/>
        <v>4.4180622121869328</v>
      </c>
      <c r="BC61" s="1">
        <f t="shared" si="27"/>
        <v>0</v>
      </c>
      <c r="BD61" s="1">
        <f t="shared" si="27"/>
        <v>89.210065231428345</v>
      </c>
      <c r="BE61" s="1">
        <f t="shared" si="27"/>
        <v>10639.409227043405</v>
      </c>
      <c r="BF61" s="1">
        <f t="shared" si="27"/>
        <v>9332.0035770727463</v>
      </c>
      <c r="BG61" s="1">
        <f t="shared" ref="BG61:CB61" si="28">SUM(BG3:BG58)</f>
        <v>1307.4056499706637</v>
      </c>
      <c r="BH61" s="1">
        <f t="shared" si="28"/>
        <v>0</v>
      </c>
      <c r="BI61" s="1">
        <f t="shared" si="28"/>
        <v>0</v>
      </c>
      <c r="BJ61" s="1">
        <f t="shared" si="28"/>
        <v>2934.0887872387848</v>
      </c>
      <c r="BK61" s="1">
        <f t="shared" si="28"/>
        <v>0</v>
      </c>
      <c r="BL61" s="1">
        <f t="shared" si="28"/>
        <v>445.95432737802111</v>
      </c>
      <c r="BM61" s="1">
        <f t="shared" si="28"/>
        <v>196.34137415108918</v>
      </c>
      <c r="BN61" s="1">
        <f t="shared" si="28"/>
        <v>0.19089827228934422</v>
      </c>
      <c r="BO61" s="1">
        <f t="shared" si="28"/>
        <v>1784.7303650825313</v>
      </c>
      <c r="BP61" s="1">
        <f t="shared" si="28"/>
        <v>48.508151436474655</v>
      </c>
      <c r="BQ61" s="1">
        <f t="shared" si="28"/>
        <v>9.8905328924558236E-2</v>
      </c>
      <c r="BR61" s="1">
        <f t="shared" si="28"/>
        <v>627.76465620813087</v>
      </c>
      <c r="BS61" s="1">
        <f t="shared" si="28"/>
        <v>4.6697197470789355E-4</v>
      </c>
      <c r="BT61" s="1">
        <f t="shared" si="28"/>
        <v>19950.582823852252</v>
      </c>
      <c r="BU61" s="1">
        <f t="shared" si="28"/>
        <v>6957.0709911087888</v>
      </c>
      <c r="BV61" s="1">
        <f t="shared" si="28"/>
        <v>0</v>
      </c>
      <c r="BW61" s="1">
        <f t="shared" si="28"/>
        <v>0</v>
      </c>
      <c r="BX61" s="1">
        <f t="shared" si="28"/>
        <v>1024.6039017549351</v>
      </c>
      <c r="BY61" s="1">
        <f t="shared" si="28"/>
        <v>0</v>
      </c>
      <c r="BZ61" s="1">
        <f t="shared" si="28"/>
        <v>282.98652076654849</v>
      </c>
      <c r="CA61" s="1">
        <f t="shared" si="28"/>
        <v>63023.192557210379</v>
      </c>
      <c r="CB61" s="1">
        <f t="shared" si="28"/>
        <v>1112.2684505379768</v>
      </c>
      <c r="CC61" s="1"/>
      <c r="CD61" s="90"/>
      <c r="CE61" s="90"/>
      <c r="CF61" s="66">
        <f>+(AB61-B61)/B61</f>
        <v>-4.4483216162049401E-2</v>
      </c>
      <c r="CG61" s="66"/>
      <c r="CH61" s="66">
        <f>+(AT61-D61)/D61</f>
        <v>-4.5892928107698336E-2</v>
      </c>
      <c r="CI61" s="66">
        <f t="shared" ref="CI61:CJ63" si="29">+(BE61-E61)/E61</f>
        <v>-4.8511669373628906E-2</v>
      </c>
      <c r="CJ61" s="66">
        <f t="shared" si="29"/>
        <v>-5.0399551121623261E-2</v>
      </c>
      <c r="CK61" s="66">
        <f>+(BT61-G61)/G61</f>
        <v>-5.0204806771480981E-2</v>
      </c>
      <c r="CL61" s="66">
        <f>+(CA61-H61)/H61</f>
        <v>-4.9399869868548933E-2</v>
      </c>
      <c r="CM61" s="66"/>
      <c r="CN61" s="60">
        <f>+(AI61-K61)/K61</f>
        <v>5.1868479054834417E-2</v>
      </c>
      <c r="CO61" s="66"/>
      <c r="CP61" s="60">
        <f>+(AO61-L61)/L61</f>
        <v>6.4321533195621144E-2</v>
      </c>
      <c r="CQ61" s="66">
        <f>+(T61-M61)/M61</f>
        <v>-5.1578539182519388E-2</v>
      </c>
      <c r="CR61" s="66">
        <f>+(Z61-N61)/N61</f>
        <v>-5.0953986944233816E-2</v>
      </c>
      <c r="CS61" s="60">
        <f>+(AP61-O61)/O61</f>
        <v>-0.50790592591416672</v>
      </c>
    </row>
    <row r="62" spans="1:97" x14ac:dyDescent="0.25">
      <c r="A62" s="90" t="s">
        <v>216</v>
      </c>
      <c r="B62" s="73">
        <f>SUM(B2:B54)</f>
        <v>570574.24019892991</v>
      </c>
      <c r="C62" s="73">
        <f t="shared" ref="C62:O62" si="30">SUM(C2:C54)</f>
        <v>0</v>
      </c>
      <c r="D62" s="73">
        <f t="shared" si="30"/>
        <v>164925.94694713101</v>
      </c>
      <c r="E62" s="73">
        <f t="shared" si="30"/>
        <v>10685.874551629498</v>
      </c>
      <c r="F62" s="73">
        <f t="shared" si="30"/>
        <v>9372.6727837573035</v>
      </c>
      <c r="G62" s="73">
        <f t="shared" si="30"/>
        <v>20039.055331365205</v>
      </c>
      <c r="H62" s="73">
        <f t="shared" si="30"/>
        <v>63302.474351180004</v>
      </c>
      <c r="I62" s="73">
        <f t="shared" si="30"/>
        <v>2406.7746775075002</v>
      </c>
      <c r="J62" s="73">
        <f t="shared" si="30"/>
        <v>1074.4233380204003</v>
      </c>
      <c r="K62" s="73">
        <f t="shared" si="30"/>
        <v>6962.3740003197008</v>
      </c>
      <c r="L62" s="73">
        <f t="shared" si="30"/>
        <v>1004.6147603733</v>
      </c>
      <c r="M62" s="73">
        <f t="shared" si="30"/>
        <v>1364.7042902868998</v>
      </c>
      <c r="N62" s="73">
        <f t="shared" si="30"/>
        <v>967.52399228870013</v>
      </c>
      <c r="O62" s="69">
        <f t="shared" si="30"/>
        <v>660.17897514969968</v>
      </c>
      <c r="P62" s="90"/>
      <c r="Q62" s="90"/>
      <c r="R62" s="90"/>
      <c r="S62" s="73">
        <f>SUM(S2:S54)</f>
        <v>229.44864626084976</v>
      </c>
      <c r="T62" s="73">
        <f t="shared" ref="T62:AC62" si="31">SUM(T2:T54)</f>
        <v>1358.6829734961173</v>
      </c>
      <c r="U62" s="73">
        <f t="shared" si="31"/>
        <v>2714.1513049924943</v>
      </c>
      <c r="V62" s="73">
        <f t="shared" si="31"/>
        <v>2714.1513049924943</v>
      </c>
      <c r="W62" s="73">
        <f t="shared" si="31"/>
        <v>3683.3083520768887</v>
      </c>
      <c r="Y62" s="73">
        <f t="shared" si="31"/>
        <v>1067.6898899525281</v>
      </c>
      <c r="Z62" s="73">
        <f t="shared" si="31"/>
        <v>963.25539421968995</v>
      </c>
      <c r="AA62" s="73">
        <f t="shared" si="31"/>
        <v>26.049963375663442</v>
      </c>
      <c r="AB62" s="73">
        <f t="shared" si="31"/>
        <v>568056.29338484351</v>
      </c>
      <c r="AC62" s="73">
        <f t="shared" si="31"/>
        <v>9672.1837577061706</v>
      </c>
      <c r="AD62" s="73">
        <f>SUM(AD2:AD54)</f>
        <v>331.30690621064599</v>
      </c>
      <c r="AE62" s="73">
        <f>SUM(AE2:AE54)</f>
        <v>2484.0094944620769</v>
      </c>
      <c r="AF62" s="73">
        <f>SUM(AF2:AF54)</f>
        <v>0</v>
      </c>
      <c r="AG62" s="73">
        <f t="shared" ref="AG62:BF62" si="32">SUM(AG2:AG54)</f>
        <v>0</v>
      </c>
      <c r="AH62" s="73">
        <f t="shared" si="32"/>
        <v>7685.7465584704933</v>
      </c>
      <c r="AI62" s="73">
        <f t="shared" si="32"/>
        <v>7685.7465584704933</v>
      </c>
      <c r="AJ62" s="73">
        <f t="shared" si="32"/>
        <v>1313.5848456847054</v>
      </c>
      <c r="AK62" s="73">
        <f t="shared" si="32"/>
        <v>2714.6233873566885</v>
      </c>
      <c r="AL62" s="73">
        <f t="shared" si="32"/>
        <v>1.0632843376632057</v>
      </c>
      <c r="AM62" s="73">
        <f t="shared" si="32"/>
        <v>6454.1967563798617</v>
      </c>
      <c r="AN62" s="73">
        <f t="shared" si="32"/>
        <v>4.9627549863985116</v>
      </c>
      <c r="AO62" s="73">
        <f t="shared" si="32"/>
        <v>1122.4440826808029</v>
      </c>
      <c r="AP62" s="73">
        <f t="shared" si="32"/>
        <v>337.27787591181118</v>
      </c>
      <c r="AQ62" s="73">
        <f t="shared" si="32"/>
        <v>63583.922467327473</v>
      </c>
      <c r="AR62" s="73">
        <f t="shared" si="32"/>
        <v>147778.22981702501</v>
      </c>
      <c r="AS62" s="73">
        <f t="shared" si="32"/>
        <v>15106.220077213451</v>
      </c>
      <c r="AT62" s="73">
        <f t="shared" si="32"/>
        <v>164198.03473992323</v>
      </c>
      <c r="AU62" s="73">
        <f t="shared" si="32"/>
        <v>5.4076009898612505E-3</v>
      </c>
      <c r="AV62" s="73">
        <f t="shared" si="32"/>
        <v>3949.1177151669767</v>
      </c>
      <c r="AW62" s="73">
        <f t="shared" si="32"/>
        <v>0</v>
      </c>
      <c r="AX62" s="73">
        <f t="shared" si="32"/>
        <v>17050.431189533847</v>
      </c>
      <c r="AY62" s="73">
        <f t="shared" si="32"/>
        <v>3.9966013446698208</v>
      </c>
      <c r="AZ62" s="73">
        <f t="shared" si="32"/>
        <v>2.3932276272769695E-2</v>
      </c>
      <c r="BA62" s="73">
        <f t="shared" si="32"/>
        <v>3245.1851353764391</v>
      </c>
      <c r="BB62" s="73">
        <f t="shared" si="32"/>
        <v>4.4180622121869328</v>
      </c>
      <c r="BC62" s="73">
        <f t="shared" si="32"/>
        <v>0</v>
      </c>
      <c r="BD62" s="73">
        <f t="shared" si="32"/>
        <v>89.210065231428345</v>
      </c>
      <c r="BE62" s="73">
        <f t="shared" si="32"/>
        <v>10639.409227043405</v>
      </c>
      <c r="BF62" s="73">
        <f t="shared" si="32"/>
        <v>9332.0035770727463</v>
      </c>
      <c r="BG62" s="73">
        <f t="shared" ref="BG62:CB62" si="33">SUM(BG2:BG54)</f>
        <v>1307.4056499706637</v>
      </c>
      <c r="BH62" s="73">
        <f t="shared" si="33"/>
        <v>0</v>
      </c>
      <c r="BI62" s="73">
        <f t="shared" si="33"/>
        <v>0</v>
      </c>
      <c r="BJ62" s="73">
        <f t="shared" si="33"/>
        <v>2934.0887872387848</v>
      </c>
      <c r="BK62" s="73">
        <f t="shared" si="33"/>
        <v>0</v>
      </c>
      <c r="BL62" s="73">
        <f t="shared" si="33"/>
        <v>445.95432737802111</v>
      </c>
      <c r="BM62" s="73">
        <f t="shared" si="33"/>
        <v>196.34137415108918</v>
      </c>
      <c r="BN62" s="73">
        <f t="shared" si="33"/>
        <v>0.19089827228934422</v>
      </c>
      <c r="BO62" s="73">
        <f t="shared" si="33"/>
        <v>1784.7303650825313</v>
      </c>
      <c r="BP62" s="73">
        <f t="shared" si="33"/>
        <v>48.508151436474655</v>
      </c>
      <c r="BQ62" s="73">
        <f t="shared" si="33"/>
        <v>9.8905328924558236E-2</v>
      </c>
      <c r="BR62" s="73">
        <f t="shared" si="33"/>
        <v>627.76465620813087</v>
      </c>
      <c r="BS62" s="73">
        <f t="shared" si="33"/>
        <v>4.6697197470789355E-4</v>
      </c>
      <c r="BT62" s="73">
        <f t="shared" si="33"/>
        <v>19950.582823852252</v>
      </c>
      <c r="BU62" s="73">
        <f t="shared" si="33"/>
        <v>6957.0709911087888</v>
      </c>
      <c r="BV62" s="73">
        <f t="shared" si="33"/>
        <v>0</v>
      </c>
      <c r="BW62" s="73">
        <f t="shared" si="33"/>
        <v>0</v>
      </c>
      <c r="BX62" s="73">
        <f t="shared" si="33"/>
        <v>1024.6039017549351</v>
      </c>
      <c r="BY62" s="73">
        <f t="shared" si="33"/>
        <v>0</v>
      </c>
      <c r="BZ62" s="73">
        <f t="shared" si="33"/>
        <v>282.98652076654849</v>
      </c>
      <c r="CA62" s="73">
        <f t="shared" si="33"/>
        <v>63023.192557210379</v>
      </c>
      <c r="CB62" s="73">
        <f t="shared" si="33"/>
        <v>1112.2684505379768</v>
      </c>
      <c r="CD62" s="90"/>
      <c r="CE62" s="90"/>
      <c r="CF62" s="66">
        <f>+(AB62-B62)/B62</f>
        <v>-4.4130047182090208E-3</v>
      </c>
      <c r="CG62" s="66"/>
      <c r="CH62" s="66">
        <f>+(AT62-D62)/D62</f>
        <v>-4.4135699729596157E-3</v>
      </c>
      <c r="CI62" s="66">
        <f t="shared" si="29"/>
        <v>-4.3482940363555071E-3</v>
      </c>
      <c r="CJ62" s="66">
        <f t="shared" si="29"/>
        <v>-4.3391258419942114E-3</v>
      </c>
      <c r="CK62" s="66">
        <f>+(BT62-G62)/G62</f>
        <v>-4.4150039036259404E-3</v>
      </c>
      <c r="CL62" s="66">
        <f>+(CA62-H62)/H62</f>
        <v>-4.4118622033677132E-3</v>
      </c>
      <c r="CM62" s="66"/>
      <c r="CN62" s="60">
        <f>+(AI62-K62)/K62</f>
        <v>0.10389740024272991</v>
      </c>
      <c r="CO62" s="66"/>
      <c r="CP62" s="60">
        <f>+(AO62-L62)/L62</f>
        <v>0.11728806598831905</v>
      </c>
      <c r="CQ62" s="66">
        <f>+(T62-M62)/M62</f>
        <v>-4.4121769335953862E-3</v>
      </c>
      <c r="CR62" s="66">
        <f>+(Z62-N62)/N62</f>
        <v>-4.4118782614503598E-3</v>
      </c>
      <c r="CS62" s="60">
        <f>+(AP62-O62)/O62</f>
        <v>-0.4891114552151084</v>
      </c>
    </row>
    <row r="63" spans="1:97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415260.55521852995</v>
      </c>
      <c r="C63" s="73">
        <f t="shared" ref="C63:O63" si="34">+C3+C5+C8+C9+C11+C12+C14+C15+C16+C17+C18+C19+C20+C21+C22+C23+C24+C25+C26+C28+C30+C31+C33+C34+C35+C36+C37+C39+C40+C41+C42+C43+C44+C46+C47+C49+C50+C10</f>
        <v>0</v>
      </c>
      <c r="D63" s="73">
        <f t="shared" si="34"/>
        <v>126028.173587998</v>
      </c>
      <c r="E63" s="73">
        <f t="shared" si="34"/>
        <v>7943.7200367640025</v>
      </c>
      <c r="F63" s="73">
        <f t="shared" si="34"/>
        <v>7011.2529755150008</v>
      </c>
      <c r="G63" s="73">
        <f t="shared" si="34"/>
        <v>14858.181687600001</v>
      </c>
      <c r="H63" s="73">
        <f t="shared" si="34"/>
        <v>47967.514130821997</v>
      </c>
      <c r="I63" s="73">
        <f t="shared" si="34"/>
        <v>1834.1255176602003</v>
      </c>
      <c r="J63" s="73">
        <f t="shared" si="34"/>
        <v>811.77011862010011</v>
      </c>
      <c r="K63" s="73">
        <f t="shared" si="34"/>
        <v>5304.2333040814001</v>
      </c>
      <c r="L63" s="73">
        <f t="shared" si="34"/>
        <v>766.15282415839999</v>
      </c>
      <c r="M63" s="73">
        <f t="shared" si="34"/>
        <v>1040.6615603287999</v>
      </c>
      <c r="N63" s="73">
        <f t="shared" si="34"/>
        <v>736.15817537480007</v>
      </c>
      <c r="O63" s="73">
        <f t="shared" si="34"/>
        <v>482.2728682689999</v>
      </c>
      <c r="P63" s="90"/>
      <c r="Q63" s="90"/>
      <c r="R63" s="90"/>
      <c r="S63" s="73">
        <f>+S3+S5+S8+S9+S11+S12+S14+S15+S16+S17+S18+S19+S20+S21+S22+S23+S24+S25+S26+S28+S30+S31+S33+S34+S35+S36+S37+S39+S40+S41+S42+S43+S44+S46+S47+S49+S50+S10</f>
        <v>173.99409507906813</v>
      </c>
      <c r="T63" s="73">
        <f t="shared" ref="T63:AC63" si="35">+T3+T5+T8+T9+T11+T12+T14+T15+T16+T17+T18+T19+T20+T21+T22+T23+T24+T25+T26+T28+T30+T31+T33+T34+T35+T36+T37+T39+T40+T41+T42+T43+T44+T46+T47+T49+T50+T10</f>
        <v>1036.0814849235064</v>
      </c>
      <c r="U63" s="73">
        <f t="shared" si="35"/>
        <v>2056.7134488190045</v>
      </c>
      <c r="V63" s="73">
        <f t="shared" si="35"/>
        <v>2056.7134488190045</v>
      </c>
      <c r="W63" s="73">
        <f t="shared" si="35"/>
        <v>2791.9808517342431</v>
      </c>
      <c r="Y63" s="73">
        <f t="shared" si="35"/>
        <v>809.08279538104307</v>
      </c>
      <c r="Z63" s="73">
        <f t="shared" si="35"/>
        <v>732.91853521100234</v>
      </c>
      <c r="AA63" s="73">
        <f t="shared" si="35"/>
        <v>19.103064281513703</v>
      </c>
      <c r="AB63" s="73">
        <f t="shared" si="35"/>
        <v>413433.52553883946</v>
      </c>
      <c r="AC63" s="73">
        <f t="shared" si="35"/>
        <v>7333.0909873986375</v>
      </c>
      <c r="AD63" s="73">
        <f>+AD3+AD5+AD8+AD9+AD11+AD12+AD14+AD15+AD16+AD17+AD18+AD19+AD20+AD21+AD22+AD23+AD24+AD25+AD26+AD28+AD30+AD31+AD33+AD34+AD35+AD36+AD37+AD39+AD40+AD41+AD42+AD43+AD44+AD46+AD47+AD49+AD50+AD10</f>
        <v>251.0511352968006</v>
      </c>
      <c r="AE63" s="73">
        <f>+AE3+AE5+AE8+AE9+AE11+AE12+AE14+AE15+AE16+AE17+AE18+AE19+AE20+AE21+AE22+AE23+AE24+AE25+AE26+AE28+AE30+AE31+AE33+AE34+AE35+AE36+AE37+AE39+AE40+AE41+AE42+AE43+AE44+AE46+AE47+AE49+AE50+AE10</f>
        <v>1882.7903138262</v>
      </c>
      <c r="AF63" s="73">
        <f>+AF3+AF5+AF8+AF9+AF11+AF12+AF14+AF15+AF16+AF17+AF18+AF19+AF20+AF21+AF22+AF23+AF24+AF25+AF26+AF28+AF30+AF31+AF33+AF34+AF35+AF36+AF37+AF39+AF40+AF41+AF42+AF43+AF44+AF46+AF47+AF49+AF50+AF10</f>
        <v>0</v>
      </c>
      <c r="AG63" s="73">
        <f t="shared" ref="AG63:BF63" si="36">+AG3+AG5+AG8+AG9+AG11+AG12+AG14+AG15+AG16+AG17+AG18+AG19+AG20+AG21+AG22+AG23+AG24+AG25+AG26+AG28+AG30+AG31+AG33+AG34+AG35+AG36+AG37+AG39+AG40+AG41+AG42+AG43+AG44+AG46+AG47+AG49+AG50+AG10</f>
        <v>0</v>
      </c>
      <c r="AH63" s="73">
        <f t="shared" si="36"/>
        <v>5827.4263362678794</v>
      </c>
      <c r="AI63" s="73">
        <f t="shared" si="36"/>
        <v>5827.4263362678794</v>
      </c>
      <c r="AJ63" s="73">
        <f t="shared" si="36"/>
        <v>1003.7874294364003</v>
      </c>
      <c r="AK63" s="73">
        <f t="shared" si="36"/>
        <v>2057.1722761173205</v>
      </c>
      <c r="AL63" s="73">
        <f t="shared" si="36"/>
        <v>0.77973236392872458</v>
      </c>
      <c r="AM63" s="73">
        <f t="shared" si="36"/>
        <v>4893.4212885102816</v>
      </c>
      <c r="AN63" s="73">
        <f t="shared" si="36"/>
        <v>3.6371412541984034</v>
      </c>
      <c r="AO63" s="73">
        <f t="shared" si="36"/>
        <v>851.16462357371961</v>
      </c>
      <c r="AP63" s="73">
        <f t="shared" si="36"/>
        <v>255.74075802094529</v>
      </c>
      <c r="AQ63" s="73">
        <f t="shared" si="36"/>
        <v>48181.460695091955</v>
      </c>
      <c r="AR63" s="73">
        <f t="shared" si="36"/>
        <v>112926.05053704717</v>
      </c>
      <c r="AS63" s="73">
        <f t="shared" si="36"/>
        <v>11543.555452060256</v>
      </c>
      <c r="AT63" s="73">
        <f t="shared" si="36"/>
        <v>125473.39341854384</v>
      </c>
      <c r="AU63" s="73">
        <f t="shared" si="36"/>
        <v>3.963164753401493E-3</v>
      </c>
      <c r="AV63" s="73">
        <f t="shared" si="36"/>
        <v>2993.634737378607</v>
      </c>
      <c r="AW63" s="73">
        <f t="shared" si="36"/>
        <v>0</v>
      </c>
      <c r="AX63" s="73">
        <f t="shared" si="36"/>
        <v>12909.370465828943</v>
      </c>
      <c r="AY63" s="73">
        <f t="shared" si="36"/>
        <v>2.990138344149643</v>
      </c>
      <c r="AZ63" s="73">
        <f t="shared" si="36"/>
        <v>1.8037442862361221E-2</v>
      </c>
      <c r="BA63" s="73">
        <f t="shared" si="36"/>
        <v>2428.4596797603322</v>
      </c>
      <c r="BB63" s="73">
        <f t="shared" si="36"/>
        <v>3.3058310723045494</v>
      </c>
      <c r="BC63" s="73">
        <f t="shared" si="36"/>
        <v>0</v>
      </c>
      <c r="BD63" s="73">
        <f t="shared" si="36"/>
        <v>66.753756370490407</v>
      </c>
      <c r="BE63" s="73">
        <f t="shared" si="36"/>
        <v>7909.2741581295732</v>
      </c>
      <c r="BF63" s="73">
        <f t="shared" si="36"/>
        <v>6980.9102812480824</v>
      </c>
      <c r="BG63" s="73">
        <f t="shared" ref="BG63:CB63" si="37">+BG3+BG5+BG8+BG9+BG11+BG12+BG14+BG15+BG16+BG17+BG18+BG19+BG20+BG21+BG22+BG23+BG24+BG25+BG26+BG28+BG30+BG31+BG33+BG34+BG35+BG36+BG37+BG39+BG40+BG41+BG42+BG43+BG44+BG46+BG47+BG49+BG50+BG10</f>
        <v>928.36387688149318</v>
      </c>
      <c r="BH63" s="73">
        <f t="shared" si="37"/>
        <v>0</v>
      </c>
      <c r="BI63" s="73">
        <f t="shared" si="37"/>
        <v>0</v>
      </c>
      <c r="BJ63" s="73">
        <f t="shared" si="37"/>
        <v>2194.7690053325596</v>
      </c>
      <c r="BK63" s="73">
        <f t="shared" si="37"/>
        <v>0</v>
      </c>
      <c r="BL63" s="73">
        <f t="shared" si="37"/>
        <v>333.41171676458532</v>
      </c>
      <c r="BM63" s="73">
        <f t="shared" si="37"/>
        <v>146.91748363074333</v>
      </c>
      <c r="BN63" s="73">
        <f t="shared" si="37"/>
        <v>0.14172170384654592</v>
      </c>
      <c r="BO63" s="73">
        <f t="shared" si="37"/>
        <v>1334.3300488648927</v>
      </c>
      <c r="BP63" s="73">
        <f t="shared" si="37"/>
        <v>36.784388981092881</v>
      </c>
      <c r="BQ63" s="73">
        <f t="shared" si="37"/>
        <v>7.0848051511433058E-2</v>
      </c>
      <c r="BR63" s="73">
        <f t="shared" si="37"/>
        <v>469.74166195921805</v>
      </c>
      <c r="BS63" s="73">
        <f t="shared" si="37"/>
        <v>3.5195058865446362E-4</v>
      </c>
      <c r="BT63" s="73">
        <f t="shared" si="37"/>
        <v>14792.778949923159</v>
      </c>
      <c r="BU63" s="73">
        <f t="shared" si="37"/>
        <v>5272.6894509745925</v>
      </c>
      <c r="BV63" s="73">
        <f t="shared" si="37"/>
        <v>0</v>
      </c>
      <c r="BW63" s="73">
        <f t="shared" si="37"/>
        <v>0</v>
      </c>
      <c r="BX63" s="73">
        <f t="shared" si="37"/>
        <v>775.38739290269984</v>
      </c>
      <c r="BY63" s="73">
        <f t="shared" si="37"/>
        <v>0</v>
      </c>
      <c r="BZ63" s="73">
        <f t="shared" si="37"/>
        <v>213.30154678858773</v>
      </c>
      <c r="CA63" s="73">
        <f t="shared" si="37"/>
        <v>47756.434030447082</v>
      </c>
      <c r="CB63" s="73">
        <f t="shared" si="37"/>
        <v>841.42358243208002</v>
      </c>
      <c r="CD63" s="90"/>
      <c r="CE63" s="90"/>
      <c r="CF63" s="66">
        <f>+(AB63-B63)/B63</f>
        <v>-4.3997188192579891E-3</v>
      </c>
      <c r="CG63" s="66"/>
      <c r="CH63" s="66">
        <f>+(AT63-D63)/D63</f>
        <v>-4.402032923747687E-3</v>
      </c>
      <c r="CI63" s="66">
        <f t="shared" si="29"/>
        <v>-4.3362402596027862E-3</v>
      </c>
      <c r="CJ63" s="66">
        <f t="shared" si="29"/>
        <v>-4.327713516097979E-3</v>
      </c>
      <c r="CK63" s="66">
        <f>+(BT63-G63)/G63</f>
        <v>-4.4017995641704244E-3</v>
      </c>
      <c r="CL63" s="66">
        <f>+(CA63-H63)/H63</f>
        <v>-4.4004802875386691E-3</v>
      </c>
      <c r="CM63" s="66"/>
      <c r="CN63" s="60">
        <f>+(AI63-K63)/K63</f>
        <v>9.8636881560979356E-2</v>
      </c>
      <c r="CO63" s="66"/>
      <c r="CP63" s="60">
        <f>+(AO63-L63)/L63</f>
        <v>0.11095932395563898</v>
      </c>
      <c r="CQ63" s="66">
        <f>+(T63-M63)/M63</f>
        <v>-4.4011190380149534E-3</v>
      </c>
      <c r="CR63" s="66">
        <f>+(Z63-N63)/N63</f>
        <v>-4.4007392326361559E-3</v>
      </c>
      <c r="CS63" s="60">
        <f>+(AP63-O63)/O63</f>
        <v>-0.46971771615752722</v>
      </c>
    </row>
    <row r="64" spans="1:97" x14ac:dyDescent="0.25">
      <c r="A64" s="90"/>
      <c r="B64" s="73"/>
      <c r="C64" s="90"/>
      <c r="D64" s="90"/>
      <c r="E64" s="90"/>
      <c r="F64" s="90"/>
      <c r="G64" s="90"/>
      <c r="H64" s="90"/>
      <c r="P64" s="90"/>
      <c r="Q64" s="90"/>
      <c r="R64" s="90"/>
      <c r="S64" s="90"/>
      <c r="T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O64" s="90"/>
      <c r="CQ64" s="90"/>
      <c r="CR64" s="90"/>
    </row>
    <row r="66" spans="2:15" x14ac:dyDescent="0.25">
      <c r="B66" s="90" t="s">
        <v>53</v>
      </c>
      <c r="C66" s="90" t="s">
        <v>81</v>
      </c>
      <c r="D66" s="90" t="s">
        <v>160</v>
      </c>
      <c r="E66" s="90" t="s">
        <v>324</v>
      </c>
      <c r="F66" s="90" t="s">
        <v>325</v>
      </c>
      <c r="G66" s="90" t="s">
        <v>139</v>
      </c>
      <c r="H66" s="90" t="s">
        <v>163</v>
      </c>
      <c r="I66" s="90">
        <v>75070</v>
      </c>
      <c r="J66" s="90">
        <v>71432</v>
      </c>
      <c r="K66" s="90">
        <v>50000</v>
      </c>
    </row>
    <row r="67" spans="2:15" x14ac:dyDescent="0.25">
      <c r="B67" s="90">
        <v>295.423</v>
      </c>
      <c r="C67" s="90">
        <v>0</v>
      </c>
      <c r="D67" s="90">
        <v>224</v>
      </c>
      <c r="E67" s="90">
        <v>126.53700000000001</v>
      </c>
      <c r="F67" s="90">
        <v>37</v>
      </c>
      <c r="G67" s="49">
        <v>2</v>
      </c>
      <c r="H67" s="90">
        <v>295</v>
      </c>
      <c r="I67" s="90">
        <v>3.22011</v>
      </c>
      <c r="J67" s="49">
        <v>0.177253999999999</v>
      </c>
      <c r="K67" s="49">
        <v>0.38405</v>
      </c>
    </row>
    <row r="69" spans="2:15" x14ac:dyDescent="0.25">
      <c r="B69" s="73">
        <f>B16-B67</f>
        <v>3844.9811735000003</v>
      </c>
      <c r="C69" s="73">
        <f t="shared" ref="C69:K69" si="38">C16-C67</f>
        <v>0</v>
      </c>
      <c r="D69" s="73">
        <f t="shared" si="38"/>
        <v>242.43986439000003</v>
      </c>
      <c r="E69" s="73">
        <f t="shared" si="38"/>
        <v>-41.970733323000005</v>
      </c>
      <c r="F69" s="73">
        <f t="shared" si="38"/>
        <v>32.033227272999994</v>
      </c>
      <c r="G69" s="73">
        <f t="shared" si="38"/>
        <v>64.756347293000005</v>
      </c>
      <c r="H69" s="73">
        <f t="shared" si="38"/>
        <v>-62.370865769999995</v>
      </c>
      <c r="I69" s="73">
        <f t="shared" si="38"/>
        <v>4.9780089578000002</v>
      </c>
      <c r="J69" s="73">
        <f t="shared" si="38"/>
        <v>4.5213265477000011</v>
      </c>
      <c r="K69" s="73">
        <f t="shared" si="38"/>
        <v>23.578679473000001</v>
      </c>
      <c r="L69" s="73"/>
      <c r="M69" s="71"/>
      <c r="N69" s="71"/>
      <c r="O69" s="6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65"/>
  <sheetViews>
    <sheetView zoomScale="85" zoomScaleNormal="85" workbookViewId="0">
      <pane xSplit="1" ySplit="2" topLeftCell="B3" activePane="bottomRight" state="frozen"/>
      <selection pane="topRight" activeCell="A30" sqref="A30"/>
      <selection pane="bottomLeft" activeCell="A30" sqref="A30"/>
      <selection pane="bottomRight" activeCell="M27" sqref="M27"/>
    </sheetView>
  </sheetViews>
  <sheetFormatPr defaultColWidth="9.140625" defaultRowHeight="15" x14ac:dyDescent="0.25"/>
  <cols>
    <col min="1" max="1" width="19.7109375" style="72" customWidth="1"/>
    <col min="2" max="2" width="12.140625" style="72" customWidth="1"/>
    <col min="3" max="3" width="12.5703125" style="72" customWidth="1"/>
    <col min="4" max="5" width="9.140625" style="72"/>
    <col min="6" max="6" width="15.42578125" style="72" bestFit="1" customWidth="1"/>
    <col min="7" max="27" width="12" style="73" bestFit="1" customWidth="1"/>
    <col min="28" max="28" width="12" style="73" customWidth="1"/>
    <col min="29" max="30" width="9.140625" style="73"/>
    <col min="31" max="31" width="12" style="73" customWidth="1"/>
    <col min="32" max="55" width="9.140625" style="73"/>
    <col min="56" max="56" width="10.85546875" style="73" bestFit="1" customWidth="1"/>
    <col min="57" max="57" width="9.85546875" style="73" bestFit="1" customWidth="1"/>
    <col min="58" max="16384" width="9.140625" style="72"/>
  </cols>
  <sheetData>
    <row r="1" spans="1:65" x14ac:dyDescent="0.25">
      <c r="A1" s="90"/>
      <c r="B1" s="90" t="s">
        <v>296</v>
      </c>
      <c r="C1" s="90"/>
      <c r="D1" s="90"/>
      <c r="E1" s="90"/>
      <c r="F1" s="90" t="s">
        <v>326</v>
      </c>
      <c r="AH1" s="73" t="s">
        <v>327</v>
      </c>
      <c r="BF1" s="90"/>
      <c r="BG1" s="90" t="s">
        <v>328</v>
      </c>
      <c r="BH1" s="90"/>
      <c r="BI1" s="90"/>
      <c r="BJ1" s="90" t="s">
        <v>329</v>
      </c>
      <c r="BK1" s="90"/>
      <c r="BL1" s="90"/>
      <c r="BM1" s="90"/>
    </row>
    <row r="2" spans="1:65" x14ac:dyDescent="0.25">
      <c r="A2" s="90" t="s">
        <v>159</v>
      </c>
      <c r="B2" s="90" t="s">
        <v>330</v>
      </c>
      <c r="C2" s="90" t="s">
        <v>331</v>
      </c>
      <c r="D2" s="90" t="s">
        <v>164</v>
      </c>
      <c r="E2" s="90"/>
      <c r="F2" s="90" t="s">
        <v>307</v>
      </c>
      <c r="G2" s="90" t="s">
        <v>95</v>
      </c>
      <c r="H2" s="90" t="s">
        <v>99</v>
      </c>
      <c r="I2" s="90" t="s">
        <v>101</v>
      </c>
      <c r="J2" s="90" t="s">
        <v>103</v>
      </c>
      <c r="K2" s="90" t="s">
        <v>105</v>
      </c>
      <c r="L2" s="90" t="s">
        <v>107</v>
      </c>
      <c r="M2" s="90" t="s">
        <v>109</v>
      </c>
      <c r="N2" s="90" t="s">
        <v>161</v>
      </c>
      <c r="O2" s="90" t="s">
        <v>162</v>
      </c>
      <c r="P2" s="90" t="s">
        <v>111</v>
      </c>
      <c r="Q2" s="90" t="s">
        <v>113</v>
      </c>
      <c r="R2" s="90" t="s">
        <v>115</v>
      </c>
      <c r="S2" s="90" t="s">
        <v>117</v>
      </c>
      <c r="T2" s="90" t="s">
        <v>119</v>
      </c>
      <c r="U2" s="90" t="s">
        <v>121</v>
      </c>
      <c r="V2" s="90" t="s">
        <v>123</v>
      </c>
      <c r="W2" s="90" t="s">
        <v>125</v>
      </c>
      <c r="X2" s="90" t="s">
        <v>127</v>
      </c>
      <c r="Y2" s="90" t="s">
        <v>131</v>
      </c>
      <c r="Z2" s="90" t="s">
        <v>133</v>
      </c>
      <c r="AA2" s="90" t="s">
        <v>135</v>
      </c>
      <c r="AB2" s="90"/>
      <c r="AC2" s="73" t="s">
        <v>161</v>
      </c>
      <c r="AD2" s="73" t="s">
        <v>162</v>
      </c>
      <c r="AE2" s="90"/>
      <c r="AF2" s="73" t="s">
        <v>332</v>
      </c>
      <c r="AG2" s="73" t="s">
        <v>333</v>
      </c>
      <c r="AH2" s="73" t="s">
        <v>95</v>
      </c>
      <c r="AI2" s="73" t="s">
        <v>99</v>
      </c>
      <c r="AJ2" s="73" t="s">
        <v>101</v>
      </c>
      <c r="AK2" s="73" t="s">
        <v>103</v>
      </c>
      <c r="AL2" s="73" t="s">
        <v>105</v>
      </c>
      <c r="AM2" s="73" t="s">
        <v>107</v>
      </c>
      <c r="AN2" s="73" t="s">
        <v>109</v>
      </c>
      <c r="AO2" s="73" t="s">
        <v>111</v>
      </c>
      <c r="AP2" s="73" t="s">
        <v>113</v>
      </c>
      <c r="AQ2" s="73" t="s">
        <v>115</v>
      </c>
      <c r="AR2" s="73" t="s">
        <v>117</v>
      </c>
      <c r="AS2" s="73" t="s">
        <v>119</v>
      </c>
      <c r="AT2" s="73" t="s">
        <v>121</v>
      </c>
      <c r="AU2" s="73" t="s">
        <v>123</v>
      </c>
      <c r="AV2" s="73" t="s">
        <v>125</v>
      </c>
      <c r="AW2" s="73" t="s">
        <v>127</v>
      </c>
      <c r="AX2" s="73" t="s">
        <v>131</v>
      </c>
      <c r="AY2" s="73" t="s">
        <v>133</v>
      </c>
      <c r="AZ2" s="73" t="s">
        <v>135</v>
      </c>
      <c r="BA2" s="73" t="s">
        <v>161</v>
      </c>
      <c r="BB2" s="73" t="s">
        <v>162</v>
      </c>
      <c r="BD2" s="73" t="s">
        <v>161</v>
      </c>
      <c r="BE2" s="73" t="s">
        <v>162</v>
      </c>
      <c r="BF2" s="90"/>
      <c r="BG2" s="73" t="s">
        <v>161</v>
      </c>
      <c r="BH2" s="73" t="s">
        <v>162</v>
      </c>
      <c r="BI2" s="90"/>
      <c r="BJ2" s="73" t="s">
        <v>161</v>
      </c>
      <c r="BK2" s="73" t="s">
        <v>162</v>
      </c>
      <c r="BL2" s="90"/>
      <c r="BM2" s="90"/>
    </row>
    <row r="3" spans="1:65" x14ac:dyDescent="0.25">
      <c r="A3" s="90" t="s">
        <v>165</v>
      </c>
      <c r="B3" s="73">
        <v>313274.90860000002</v>
      </c>
      <c r="C3" s="73">
        <v>43121.322314999998</v>
      </c>
      <c r="D3" s="90" t="s">
        <v>166</v>
      </c>
      <c r="E3" s="90"/>
      <c r="F3" s="90" t="s">
        <v>165</v>
      </c>
      <c r="G3" s="73">
        <v>2178.1095366435702</v>
      </c>
      <c r="H3" s="73">
        <v>2330.56644399984</v>
      </c>
      <c r="I3" s="73">
        <v>76.273166520610403</v>
      </c>
      <c r="J3" s="73">
        <v>331.04866537696199</v>
      </c>
      <c r="K3" s="73">
        <v>1761.4457449142101</v>
      </c>
      <c r="L3" s="73">
        <v>130.67350610955799</v>
      </c>
      <c r="M3" s="73">
        <v>731.78906430331199</v>
      </c>
      <c r="N3" s="73">
        <v>314737.961395933</v>
      </c>
      <c r="O3" s="73">
        <v>43294.032834724901</v>
      </c>
      <c r="P3" s="73">
        <v>271443.92856120801</v>
      </c>
      <c r="Q3" s="73">
        <v>226.843985295171</v>
      </c>
      <c r="R3" s="73">
        <v>45.013006520169498</v>
      </c>
      <c r="S3" s="73">
        <v>22560.713631508399</v>
      </c>
      <c r="T3" s="73">
        <v>67.816828585128704</v>
      </c>
      <c r="U3" s="73">
        <v>1459.53627022051</v>
      </c>
      <c r="V3" s="73">
        <v>137.12171177874399</v>
      </c>
      <c r="W3" s="73">
        <v>351.01493631398199</v>
      </c>
      <c r="X3" s="73">
        <v>3649.8549981536298</v>
      </c>
      <c r="Y3" s="73">
        <v>6698.2221446562698</v>
      </c>
      <c r="Z3" s="73">
        <v>407.29499341369097</v>
      </c>
      <c r="AA3" s="73">
        <v>150.694200411162</v>
      </c>
      <c r="AB3" s="90"/>
      <c r="AC3" s="40">
        <f>(N3-B3)/(B3+1E-50)</f>
        <v>4.6701882460719272E-3</v>
      </c>
      <c r="AD3" s="40">
        <f>(O3-C3)/(C3+1E-50)</f>
        <v>4.005223180849107E-3</v>
      </c>
      <c r="AE3" s="90"/>
      <c r="AF3" s="73">
        <v>1</v>
      </c>
      <c r="AG3" s="73" t="s">
        <v>165</v>
      </c>
      <c r="AH3" s="73">
        <v>533.90493208173802</v>
      </c>
      <c r="AI3" s="73">
        <v>567.97198258861897</v>
      </c>
      <c r="AJ3" s="73">
        <v>18.8196361210695</v>
      </c>
      <c r="AK3" s="73">
        <v>84.535546845821699</v>
      </c>
      <c r="AL3" s="73">
        <v>430.21905343081698</v>
      </c>
      <c r="AM3" s="73">
        <v>33.407050436501301</v>
      </c>
      <c r="AN3" s="73">
        <v>180.12546254784601</v>
      </c>
      <c r="AO3" s="73">
        <v>66353.414820539707</v>
      </c>
      <c r="AP3" s="73">
        <v>54.147692695915097</v>
      </c>
      <c r="AQ3" s="73">
        <v>11.005305488839401</v>
      </c>
      <c r="AR3" s="73">
        <v>5510.7304708821202</v>
      </c>
      <c r="AS3" s="73">
        <v>16.947063105632601</v>
      </c>
      <c r="AT3" s="73">
        <v>364.41132954726299</v>
      </c>
      <c r="AU3" s="73">
        <v>36.325644910840602</v>
      </c>
      <c r="AV3" s="73">
        <v>93.543852250446093</v>
      </c>
      <c r="AW3" s="73">
        <v>911.27161926932604</v>
      </c>
      <c r="AX3" s="73">
        <v>1637.98837750498</v>
      </c>
      <c r="AY3" s="73">
        <v>102.856426795087</v>
      </c>
      <c r="AZ3" s="73">
        <v>36.829441613909303</v>
      </c>
      <c r="BA3" s="73">
        <f t="shared" ref="BA3:BA51" si="0">BB3+AO3</f>
        <v>76978.455708656489</v>
      </c>
      <c r="BB3" s="73">
        <f>SUM(AH3:AZ3)-AO3</f>
        <v>10625.040888116782</v>
      </c>
      <c r="BD3" s="73">
        <f t="shared" ref="BD3:BE34" si="1">BA3-B3</f>
        <v>-236296.45289134354</v>
      </c>
      <c r="BE3" s="73">
        <f t="shared" si="1"/>
        <v>-32496.281426883215</v>
      </c>
      <c r="BF3" s="90"/>
      <c r="BG3" s="66">
        <f>BA3/N3</f>
        <v>0.2445795078777275</v>
      </c>
      <c r="BH3" s="66">
        <f>BB3/O3</f>
        <v>0.24541582736535328</v>
      </c>
      <c r="BI3" s="90"/>
      <c r="BJ3" s="66">
        <v>0.24463149913998472</v>
      </c>
      <c r="BK3" s="66">
        <v>0.24555236872091948</v>
      </c>
      <c r="BL3" s="66"/>
      <c r="BM3" s="66"/>
    </row>
    <row r="4" spans="1:65" x14ac:dyDescent="0.25">
      <c r="A4" s="90" t="s">
        <v>167</v>
      </c>
      <c r="B4" s="73">
        <v>187026.5074</v>
      </c>
      <c r="C4" s="73">
        <v>25669.629994999999</v>
      </c>
      <c r="D4" s="90"/>
      <c r="E4" s="90"/>
      <c r="F4" s="90" t="s">
        <v>167</v>
      </c>
      <c r="G4" s="73">
        <v>1452.0424095415999</v>
      </c>
      <c r="H4" s="73">
        <v>1185.7262723700201</v>
      </c>
      <c r="I4" s="73">
        <v>49.3204116690641</v>
      </c>
      <c r="J4" s="73">
        <v>173.72867386475701</v>
      </c>
      <c r="K4" s="73">
        <v>978.55421396958604</v>
      </c>
      <c r="L4" s="73">
        <v>74.051522456830696</v>
      </c>
      <c r="M4" s="73">
        <v>424.16408637708901</v>
      </c>
      <c r="N4" s="73">
        <v>186749.571607235</v>
      </c>
      <c r="O4" s="73">
        <v>25632.7781624585</v>
      </c>
      <c r="P4" s="73">
        <v>161116.79344477699</v>
      </c>
      <c r="Q4" s="73">
        <v>109.34610658245001</v>
      </c>
      <c r="R4" s="73">
        <v>27.743897132337899</v>
      </c>
      <c r="S4" s="73">
        <v>13838.633210756299</v>
      </c>
      <c r="T4" s="73">
        <v>58.413089722603402</v>
      </c>
      <c r="U4" s="73">
        <v>720.88338651983804</v>
      </c>
      <c r="V4" s="73">
        <v>82.157539531628004</v>
      </c>
      <c r="W4" s="73">
        <v>215.04634424069999</v>
      </c>
      <c r="X4" s="73">
        <v>1802.55345183176</v>
      </c>
      <c r="Y4" s="73">
        <v>4130.0888197004897</v>
      </c>
      <c r="Z4" s="73">
        <v>226.35519469567899</v>
      </c>
      <c r="AA4" s="73">
        <v>83.969531495780899</v>
      </c>
      <c r="AB4" s="90"/>
      <c r="AC4" s="40">
        <f t="shared" ref="AC4:AD56" si="2">(N4-B4)/(B4+1E-50)</f>
        <v>-1.4807301735721662E-3</v>
      </c>
      <c r="AD4" s="40">
        <f t="shared" si="2"/>
        <v>-1.435619934867662E-3</v>
      </c>
      <c r="AE4" s="90"/>
      <c r="AF4" s="73">
        <v>4</v>
      </c>
      <c r="AG4" s="73" t="s">
        <v>167</v>
      </c>
      <c r="AH4" s="73">
        <v>936.99879650969899</v>
      </c>
      <c r="AI4" s="73">
        <v>748.201046956764</v>
      </c>
      <c r="AJ4" s="73">
        <v>31.927072377811701</v>
      </c>
      <c r="AK4" s="73">
        <v>117.492708915298</v>
      </c>
      <c r="AL4" s="73">
        <v>630.15236383630599</v>
      </c>
      <c r="AM4" s="73">
        <v>49.388407406851698</v>
      </c>
      <c r="AN4" s="73">
        <v>274.37726410906799</v>
      </c>
      <c r="AO4" s="73">
        <v>102166.03753768701</v>
      </c>
      <c r="AP4" s="73">
        <v>68.560461706882293</v>
      </c>
      <c r="AQ4" s="73">
        <v>17.771253583119801</v>
      </c>
      <c r="AR4" s="73">
        <v>8819.6820809778001</v>
      </c>
      <c r="AS4" s="73">
        <v>37.918953784547199</v>
      </c>
      <c r="AT4" s="73">
        <v>475.167132118388</v>
      </c>
      <c r="AU4" s="73">
        <v>56.975171565694701</v>
      </c>
      <c r="AV4" s="73">
        <v>149.75354857952701</v>
      </c>
      <c r="AW4" s="73">
        <v>1188.1487059641499</v>
      </c>
      <c r="AX4" s="73">
        <v>2661.5351964013198</v>
      </c>
      <c r="AY4" s="73">
        <v>148.78477957061901</v>
      </c>
      <c r="AZ4" s="73">
        <v>54.057825486578899</v>
      </c>
      <c r="BA4" s="73">
        <f t="shared" si="0"/>
        <v>118632.93030753745</v>
      </c>
      <c r="BB4" s="73">
        <f t="shared" ref="BB4:BB51" si="3">SUM(AH4:AZ4)-AO4</f>
        <v>16466.892769850441</v>
      </c>
      <c r="BD4" s="73">
        <f t="shared" si="1"/>
        <v>-68393.577092462554</v>
      </c>
      <c r="BE4" s="73">
        <f t="shared" si="1"/>
        <v>-9202.7372251495581</v>
      </c>
      <c r="BF4" s="90"/>
      <c r="BG4" s="66">
        <f t="shared" ref="BG4:BH51" si="4">BA4/N4</f>
        <v>0.63525141871298085</v>
      </c>
      <c r="BH4" s="66">
        <f t="shared" si="4"/>
        <v>0.64241545202336592</v>
      </c>
      <c r="BI4" s="90"/>
      <c r="BJ4" s="66">
        <v>0.63529385618008294</v>
      </c>
      <c r="BK4" s="66">
        <v>0.64286727323108062</v>
      </c>
      <c r="BL4" s="66"/>
      <c r="BM4" s="66"/>
    </row>
    <row r="5" spans="1:65" x14ac:dyDescent="0.25">
      <c r="A5" s="90" t="s">
        <v>168</v>
      </c>
      <c r="B5" s="73">
        <v>397559.40065999998</v>
      </c>
      <c r="C5" s="73">
        <v>55416.267003000001</v>
      </c>
      <c r="D5" s="90" t="s">
        <v>166</v>
      </c>
      <c r="E5" s="90"/>
      <c r="F5" s="90" t="s">
        <v>168</v>
      </c>
      <c r="G5" s="73">
        <v>3295.0758532162599</v>
      </c>
      <c r="H5" s="73">
        <v>2588.7672131924501</v>
      </c>
      <c r="I5" s="73">
        <v>89.591753732700596</v>
      </c>
      <c r="J5" s="73">
        <v>327.15832779421999</v>
      </c>
      <c r="K5" s="73">
        <v>2475.0922174639099</v>
      </c>
      <c r="L5" s="73">
        <v>153.37974024041401</v>
      </c>
      <c r="M5" s="73">
        <v>997.71794099329202</v>
      </c>
      <c r="N5" s="73">
        <v>398137.05274345301</v>
      </c>
      <c r="O5" s="73">
        <v>55363.749549176799</v>
      </c>
      <c r="P5" s="73">
        <v>342773.303194276</v>
      </c>
      <c r="Q5" s="73">
        <v>208.870282467192</v>
      </c>
      <c r="R5" s="73">
        <v>61.946638061696298</v>
      </c>
      <c r="S5" s="73">
        <v>28517.1605767291</v>
      </c>
      <c r="T5" s="73">
        <v>77.211142545346306</v>
      </c>
      <c r="U5" s="73">
        <v>1591.3767383719901</v>
      </c>
      <c r="V5" s="73">
        <v>184.71397398546</v>
      </c>
      <c r="W5" s="73">
        <v>479.377029955301</v>
      </c>
      <c r="X5" s="73">
        <v>3981.3680712313298</v>
      </c>
      <c r="Y5" s="73">
        <v>9666.3942354646497</v>
      </c>
      <c r="Z5" s="73">
        <v>454.290237272441</v>
      </c>
      <c r="AA5" s="73">
        <v>214.25757645904599</v>
      </c>
      <c r="AB5" s="90"/>
      <c r="AC5" s="40">
        <f t="shared" si="2"/>
        <v>1.4529956592500308E-3</v>
      </c>
      <c r="AD5" s="40">
        <f t="shared" si="2"/>
        <v>-9.4769021197979933E-4</v>
      </c>
      <c r="AE5" s="90"/>
      <c r="AF5" s="73">
        <v>5</v>
      </c>
      <c r="AG5" s="73" t="s">
        <v>168</v>
      </c>
      <c r="AH5" s="73">
        <v>929.67532709497198</v>
      </c>
      <c r="AI5" s="73">
        <v>656.32519579081304</v>
      </c>
      <c r="AJ5" s="73">
        <v>24.004647012701</v>
      </c>
      <c r="AK5" s="73">
        <v>86.079857260232501</v>
      </c>
      <c r="AL5" s="73">
        <v>682.11003433083204</v>
      </c>
      <c r="AM5" s="73">
        <v>40.018430736829998</v>
      </c>
      <c r="AN5" s="73">
        <v>273.16367040368601</v>
      </c>
      <c r="AO5" s="73">
        <v>88309.215553276998</v>
      </c>
      <c r="AP5" s="73">
        <v>49.962269260392802</v>
      </c>
      <c r="AQ5" s="73">
        <v>16.8568135446165</v>
      </c>
      <c r="AR5" s="73">
        <v>7615.7172997038497</v>
      </c>
      <c r="AS5" s="73">
        <v>21.428601373525201</v>
      </c>
      <c r="AT5" s="73">
        <v>416.89952171344902</v>
      </c>
      <c r="AU5" s="73">
        <v>50.086370185854797</v>
      </c>
      <c r="AV5" s="73">
        <v>129.455635137352</v>
      </c>
      <c r="AW5" s="73">
        <v>1043.0177456538499</v>
      </c>
      <c r="AX5" s="73">
        <v>2696.3326302335199</v>
      </c>
      <c r="AY5" s="73">
        <v>116.63995329252199</v>
      </c>
      <c r="AZ5" s="73">
        <v>59.370710361968001</v>
      </c>
      <c r="BA5" s="73">
        <f t="shared" si="0"/>
        <v>103216.36026636796</v>
      </c>
      <c r="BB5" s="73">
        <f t="shared" si="3"/>
        <v>14907.144713090966</v>
      </c>
      <c r="BD5" s="73">
        <f t="shared" si="1"/>
        <v>-294343.04039363202</v>
      </c>
      <c r="BE5" s="73">
        <f t="shared" si="1"/>
        <v>-40509.122289909035</v>
      </c>
      <c r="BF5" s="90"/>
      <c r="BG5" s="66">
        <f t="shared" si="4"/>
        <v>0.25924831551128535</v>
      </c>
      <c r="BH5" s="66">
        <f t="shared" si="4"/>
        <v>0.26925822102872038</v>
      </c>
      <c r="BI5" s="90"/>
      <c r="BJ5" s="66">
        <v>0.25943606139684711</v>
      </c>
      <c r="BK5" s="66">
        <v>0.26975647693771199</v>
      </c>
      <c r="BL5" s="66"/>
      <c r="BM5" s="66"/>
    </row>
    <row r="6" spans="1:65" x14ac:dyDescent="0.25">
      <c r="A6" s="90" t="s">
        <v>169</v>
      </c>
      <c r="B6" s="73">
        <v>323392.82939999999</v>
      </c>
      <c r="C6" s="73">
        <v>41230.932222000003</v>
      </c>
      <c r="D6" s="90"/>
      <c r="E6" s="90"/>
      <c r="F6" s="90" t="s">
        <v>169</v>
      </c>
      <c r="G6" s="73">
        <v>1815.5731805530199</v>
      </c>
      <c r="H6" s="73">
        <v>2195.1276912647299</v>
      </c>
      <c r="I6" s="73">
        <v>79.819638728594398</v>
      </c>
      <c r="J6" s="73">
        <v>540.56144149208706</v>
      </c>
      <c r="K6" s="73">
        <v>1493.57814062181</v>
      </c>
      <c r="L6" s="73">
        <v>207.15848671439599</v>
      </c>
      <c r="M6" s="73">
        <v>707.13930322921999</v>
      </c>
      <c r="N6" s="73">
        <v>323879.31502497901</v>
      </c>
      <c r="O6" s="73">
        <v>41296.301212692</v>
      </c>
      <c r="P6" s="73">
        <v>282583.01381228701</v>
      </c>
      <c r="Q6" s="73">
        <v>161.57647410395899</v>
      </c>
      <c r="R6" s="73">
        <v>38.7421310350149</v>
      </c>
      <c r="S6" s="73">
        <v>20085.302481301998</v>
      </c>
      <c r="T6" s="73">
        <v>80.582867584891702</v>
      </c>
      <c r="U6" s="73">
        <v>1871.8681524716501</v>
      </c>
      <c r="V6" s="73">
        <v>280.06256223372299</v>
      </c>
      <c r="W6" s="73">
        <v>745.14473130067199</v>
      </c>
      <c r="X6" s="73">
        <v>4679.7712646262798</v>
      </c>
      <c r="Y6" s="73">
        <v>5602.9068673974898</v>
      </c>
      <c r="Z6" s="73">
        <v>582.96833038465104</v>
      </c>
      <c r="AA6" s="73">
        <v>128.41746764772299</v>
      </c>
      <c r="AB6" s="90"/>
      <c r="AC6" s="40">
        <f t="shared" si="2"/>
        <v>1.5043179092177402E-3</v>
      </c>
      <c r="AD6" s="40">
        <f t="shared" si="2"/>
        <v>1.5854356709673807E-3</v>
      </c>
      <c r="AE6" s="90"/>
      <c r="AF6" s="73">
        <v>6</v>
      </c>
      <c r="AG6" s="73" t="s">
        <v>169</v>
      </c>
      <c r="AH6" s="73">
        <v>1066.24911065898</v>
      </c>
      <c r="AI6" s="73">
        <v>1257.85655710837</v>
      </c>
      <c r="AJ6" s="73">
        <v>49.254498406389303</v>
      </c>
      <c r="AK6" s="73">
        <v>356.46725574202299</v>
      </c>
      <c r="AL6" s="73">
        <v>870.92897076512895</v>
      </c>
      <c r="AM6" s="73">
        <v>134.636326621243</v>
      </c>
      <c r="AN6" s="73">
        <v>424.51449955527499</v>
      </c>
      <c r="AO6" s="73">
        <v>163808.753328602</v>
      </c>
      <c r="AP6" s="73">
        <v>90.339644422265195</v>
      </c>
      <c r="AQ6" s="73">
        <v>22.5317275756912</v>
      </c>
      <c r="AR6" s="73">
        <v>11632.5346194537</v>
      </c>
      <c r="AS6" s="73">
        <v>51.172237803082098</v>
      </c>
      <c r="AT6" s="73">
        <v>1184.23344167814</v>
      </c>
      <c r="AU6" s="73">
        <v>189.83881693113599</v>
      </c>
      <c r="AV6" s="73">
        <v>508.08861753559802</v>
      </c>
      <c r="AW6" s="73">
        <v>2960.6294793929801</v>
      </c>
      <c r="AX6" s="73">
        <v>3278.4295542599002</v>
      </c>
      <c r="AY6" s="73">
        <v>371.05803590329703</v>
      </c>
      <c r="AZ6" s="73">
        <v>74.587018869050397</v>
      </c>
      <c r="BA6" s="73">
        <f t="shared" si="0"/>
        <v>188332.10374128426</v>
      </c>
      <c r="BB6" s="73">
        <f t="shared" si="3"/>
        <v>24523.350412682252</v>
      </c>
      <c r="BD6" s="73">
        <f t="shared" si="1"/>
        <v>-135060.72565871573</v>
      </c>
      <c r="BE6" s="73">
        <f t="shared" si="1"/>
        <v>-16707.581809317751</v>
      </c>
      <c r="BF6" s="90"/>
      <c r="BG6" s="66">
        <f t="shared" si="4"/>
        <v>0.58148852058291911</v>
      </c>
      <c r="BH6" s="66">
        <f t="shared" si="4"/>
        <v>0.59383890790551597</v>
      </c>
      <c r="BI6" s="90"/>
      <c r="BJ6" s="66">
        <v>0.58098055859055198</v>
      </c>
      <c r="BK6" s="66">
        <v>0.59385387042719684</v>
      </c>
      <c r="BL6" s="66"/>
      <c r="BM6" s="66"/>
    </row>
    <row r="7" spans="1:65" x14ac:dyDescent="0.25">
      <c r="A7" s="90" t="s">
        <v>170</v>
      </c>
      <c r="B7" s="73">
        <v>286100.81034999999</v>
      </c>
      <c r="C7" s="73">
        <v>42118.96789</v>
      </c>
      <c r="D7" s="90"/>
      <c r="E7" s="90"/>
      <c r="F7" s="90" t="s">
        <v>170</v>
      </c>
      <c r="G7" s="73">
        <v>2235.3509153039299</v>
      </c>
      <c r="H7" s="73">
        <v>1930.03843615139</v>
      </c>
      <c r="I7" s="73">
        <v>76.622005014412693</v>
      </c>
      <c r="J7" s="73">
        <v>467.12000058422399</v>
      </c>
      <c r="K7" s="73">
        <v>1701.68963111162</v>
      </c>
      <c r="L7" s="73">
        <v>192.92815810446501</v>
      </c>
      <c r="M7" s="73">
        <v>763.64208973913696</v>
      </c>
      <c r="N7" s="73">
        <v>285921.89125530497</v>
      </c>
      <c r="O7" s="73">
        <v>42037.5014453986</v>
      </c>
      <c r="P7" s="73">
        <v>243884.38980990599</v>
      </c>
      <c r="Q7" s="73">
        <v>125.212485038884</v>
      </c>
      <c r="R7" s="73">
        <v>42.9820302385952</v>
      </c>
      <c r="S7" s="73">
        <v>20258.066025342101</v>
      </c>
      <c r="T7" s="73">
        <v>74.776036961589895</v>
      </c>
      <c r="U7" s="73">
        <v>1682.6806686618399</v>
      </c>
      <c r="V7" s="73">
        <v>278.32399688927802</v>
      </c>
      <c r="W7" s="73">
        <v>745.34937016595302</v>
      </c>
      <c r="X7" s="73">
        <v>4208.2509596168302</v>
      </c>
      <c r="Y7" s="73">
        <v>6582.2220479835896</v>
      </c>
      <c r="Z7" s="73">
        <v>525.41393850206896</v>
      </c>
      <c r="AA7" s="73">
        <v>146.83264998870101</v>
      </c>
      <c r="AB7" s="90"/>
      <c r="AC7" s="40">
        <f t="shared" si="2"/>
        <v>-6.2537080715056826E-4</v>
      </c>
      <c r="AD7" s="40">
        <f t="shared" si="2"/>
        <v>-1.9341985020658924E-3</v>
      </c>
      <c r="AE7" s="90"/>
      <c r="AF7" s="73">
        <v>8</v>
      </c>
      <c r="AG7" s="73" t="s">
        <v>170</v>
      </c>
      <c r="AH7" s="73">
        <v>1189.24258216408</v>
      </c>
      <c r="AI7" s="73">
        <v>965.666667813819</v>
      </c>
      <c r="AJ7" s="73">
        <v>41.027712269256497</v>
      </c>
      <c r="AK7" s="73">
        <v>261.99997304752497</v>
      </c>
      <c r="AL7" s="73">
        <v>892.21351133605299</v>
      </c>
      <c r="AM7" s="73">
        <v>106.856523470613</v>
      </c>
      <c r="AN7" s="73">
        <v>405.45655585556199</v>
      </c>
      <c r="AO7" s="73">
        <v>123881.45057271401</v>
      </c>
      <c r="AP7" s="73">
        <v>58.858730493445599</v>
      </c>
      <c r="AQ7" s="73">
        <v>22.4127666350442</v>
      </c>
      <c r="AR7" s="73">
        <v>10434.8814746712</v>
      </c>
      <c r="AS7" s="73">
        <v>41.165116440993899</v>
      </c>
      <c r="AT7" s="73">
        <v>912.93054674960501</v>
      </c>
      <c r="AU7" s="73">
        <v>159.12955967548999</v>
      </c>
      <c r="AV7" s="73">
        <v>427.47011359547702</v>
      </c>
      <c r="AW7" s="73">
        <v>2283.14861155468</v>
      </c>
      <c r="AX7" s="73">
        <v>3475.4163718753598</v>
      </c>
      <c r="AY7" s="73">
        <v>286.032957751715</v>
      </c>
      <c r="AZ7" s="73">
        <v>76.987646831684003</v>
      </c>
      <c r="BA7" s="73">
        <f t="shared" si="0"/>
        <v>145922.34799494562</v>
      </c>
      <c r="BB7" s="73">
        <f t="shared" si="3"/>
        <v>22040.897422231617</v>
      </c>
      <c r="BD7" s="73">
        <f t="shared" si="1"/>
        <v>-140178.46235505436</v>
      </c>
      <c r="BE7" s="73">
        <f t="shared" si="1"/>
        <v>-20078.070467768383</v>
      </c>
      <c r="BF7" s="90"/>
      <c r="BG7" s="66">
        <f t="shared" si="4"/>
        <v>0.5103573824105998</v>
      </c>
      <c r="BH7" s="66">
        <f t="shared" si="4"/>
        <v>0.52431511541807396</v>
      </c>
      <c r="BI7" s="90"/>
      <c r="BJ7" s="66">
        <v>0.51100838366381907</v>
      </c>
      <c r="BK7" s="66">
        <v>0.52575538985690318</v>
      </c>
      <c r="BL7" s="66"/>
      <c r="BM7" s="66"/>
    </row>
    <row r="8" spans="1:65" x14ac:dyDescent="0.25">
      <c r="A8" s="90" t="s">
        <v>171</v>
      </c>
      <c r="B8" s="73">
        <v>25431.590866999999</v>
      </c>
      <c r="C8" s="73">
        <v>4282.4953085999996</v>
      </c>
      <c r="D8" s="90" t="s">
        <v>166</v>
      </c>
      <c r="E8" s="90"/>
      <c r="F8" s="90" t="s">
        <v>171</v>
      </c>
      <c r="G8" s="73">
        <v>262.48785407606999</v>
      </c>
      <c r="H8" s="73">
        <v>200.36665277754801</v>
      </c>
      <c r="I8" s="73">
        <v>7.1259259467473601</v>
      </c>
      <c r="J8" s="73">
        <v>22.535007853965801</v>
      </c>
      <c r="K8" s="73">
        <v>191.85562018772299</v>
      </c>
      <c r="L8" s="73">
        <v>7.2827568357060501</v>
      </c>
      <c r="M8" s="73">
        <v>74.375966533838195</v>
      </c>
      <c r="N8" s="73">
        <v>25381.367814635301</v>
      </c>
      <c r="O8" s="73">
        <v>4277.3886968148699</v>
      </c>
      <c r="P8" s="73">
        <v>21103.979117820501</v>
      </c>
      <c r="Q8" s="73">
        <v>17.455491217337102</v>
      </c>
      <c r="R8" s="73">
        <v>4.6300985906953898</v>
      </c>
      <c r="S8" s="73">
        <v>2253.6379638111298</v>
      </c>
      <c r="T8" s="73">
        <v>7.4555592740179799</v>
      </c>
      <c r="U8" s="73">
        <v>114.01093779107801</v>
      </c>
      <c r="V8" s="73">
        <v>4.8421234037158802</v>
      </c>
      <c r="W8" s="73">
        <v>8.8362444043938098</v>
      </c>
      <c r="X8" s="73">
        <v>284.95449913744102</v>
      </c>
      <c r="Y8" s="73">
        <v>772.96485215253699</v>
      </c>
      <c r="Z8" s="73">
        <v>25.501624696175501</v>
      </c>
      <c r="AA8" s="73">
        <v>17.069518124748502</v>
      </c>
      <c r="AB8" s="90"/>
      <c r="AC8" s="40">
        <f t="shared" si="2"/>
        <v>-1.9748293619282395E-3</v>
      </c>
      <c r="AD8" s="40">
        <f t="shared" si="2"/>
        <v>-1.1924383839661597E-3</v>
      </c>
      <c r="AE8" s="90"/>
      <c r="AF8" s="73">
        <v>9</v>
      </c>
      <c r="AG8" s="73" t="s">
        <v>171</v>
      </c>
      <c r="AH8" s="73">
        <v>39.016116001695103</v>
      </c>
      <c r="AI8" s="73">
        <v>32.299363353279503</v>
      </c>
      <c r="AJ8" s="73">
        <v>1.0860774827747499</v>
      </c>
      <c r="AK8" s="73">
        <v>3.6102539704446399</v>
      </c>
      <c r="AL8" s="73">
        <v>28.859044912551401</v>
      </c>
      <c r="AM8" s="73">
        <v>1.1983021213516201</v>
      </c>
      <c r="AN8" s="73">
        <v>11.2951349379654</v>
      </c>
      <c r="AO8" s="73">
        <v>3318.9927352166301</v>
      </c>
      <c r="AP8" s="73">
        <v>2.6677690610017999</v>
      </c>
      <c r="AQ8" s="73">
        <v>0.70237127968104096</v>
      </c>
      <c r="AR8" s="73">
        <v>348.60189568985101</v>
      </c>
      <c r="AS8" s="73">
        <v>1.1388988118928101</v>
      </c>
      <c r="AT8" s="73">
        <v>17.979456528897298</v>
      </c>
      <c r="AU8" s="73">
        <v>0.78829656902746703</v>
      </c>
      <c r="AV8" s="73">
        <v>1.45688260818552</v>
      </c>
      <c r="AW8" s="73">
        <v>44.932827921770297</v>
      </c>
      <c r="AX8" s="73">
        <v>115.52933959399</v>
      </c>
      <c r="AY8" s="73">
        <v>4.2057509889891804</v>
      </c>
      <c r="AZ8" s="73">
        <v>2.57736279392934</v>
      </c>
      <c r="BA8" s="73">
        <f t="shared" si="0"/>
        <v>3976.9378798439075</v>
      </c>
      <c r="BB8" s="73">
        <f t="shared" si="3"/>
        <v>657.94514462727739</v>
      </c>
      <c r="BD8" s="73">
        <f t="shared" si="1"/>
        <v>-21454.652987156092</v>
      </c>
      <c r="BE8" s="73">
        <f t="shared" si="1"/>
        <v>-3624.5501639727222</v>
      </c>
      <c r="BF8" s="90"/>
      <c r="BG8" s="66">
        <f t="shared" si="4"/>
        <v>0.1566872955345906</v>
      </c>
      <c r="BH8" s="66">
        <f t="shared" si="4"/>
        <v>0.1538193489680309</v>
      </c>
      <c r="BI8" s="90"/>
      <c r="BJ8" s="66">
        <v>0.15663822663341173</v>
      </c>
      <c r="BK8" s="66">
        <v>0.1535545496013257</v>
      </c>
      <c r="BL8" s="66"/>
      <c r="BM8" s="66"/>
    </row>
    <row r="9" spans="1:65" x14ac:dyDescent="0.25">
      <c r="A9" s="90" t="s">
        <v>172</v>
      </c>
      <c r="B9" s="73">
        <v>16540.573078000001</v>
      </c>
      <c r="C9" s="73">
        <v>2647.1326033999999</v>
      </c>
      <c r="D9" s="90" t="s">
        <v>166</v>
      </c>
      <c r="E9" s="90"/>
      <c r="F9" s="90" t="s">
        <v>172</v>
      </c>
      <c r="G9" s="73">
        <v>129.24452134900801</v>
      </c>
      <c r="H9" s="73">
        <v>151.05589356085</v>
      </c>
      <c r="I9" s="73">
        <v>4.5437234963100002</v>
      </c>
      <c r="J9" s="73">
        <v>23.168753782304499</v>
      </c>
      <c r="K9" s="73">
        <v>104.117800999796</v>
      </c>
      <c r="L9" s="73">
        <v>7.2647109464993402</v>
      </c>
      <c r="M9" s="73">
        <v>43.428166471006399</v>
      </c>
      <c r="N9" s="73">
        <v>16480.972266296201</v>
      </c>
      <c r="O9" s="73">
        <v>2648.3381927611199</v>
      </c>
      <c r="P9" s="73">
        <v>13832.6340735351</v>
      </c>
      <c r="Q9" s="73">
        <v>11.1110890281475</v>
      </c>
      <c r="R9" s="73">
        <v>2.5272372228376798</v>
      </c>
      <c r="S9" s="73">
        <v>1382.6921250902501</v>
      </c>
      <c r="T9" s="73">
        <v>4.9101142545346201</v>
      </c>
      <c r="U9" s="73">
        <v>94.549428176171403</v>
      </c>
      <c r="V9" s="73">
        <v>5.96485314461769</v>
      </c>
      <c r="W9" s="73">
        <v>12.8647533854726</v>
      </c>
      <c r="X9" s="73">
        <v>236.18995243527999</v>
      </c>
      <c r="Y9" s="73">
        <v>400.96340680236</v>
      </c>
      <c r="Z9" s="73">
        <v>24.302725023010701</v>
      </c>
      <c r="AA9" s="73">
        <v>9.4389375926630006</v>
      </c>
      <c r="AB9" s="90"/>
      <c r="AC9" s="40">
        <f t="shared" si="2"/>
        <v>-3.6033099592584737E-3</v>
      </c>
      <c r="AD9" s="40">
        <f t="shared" si="2"/>
        <v>4.5543217577069983E-4</v>
      </c>
      <c r="AE9" s="90"/>
      <c r="AF9" s="73">
        <v>10</v>
      </c>
      <c r="AG9" s="73" t="s">
        <v>172</v>
      </c>
      <c r="AH9" s="73">
        <v>35.826923300774702</v>
      </c>
      <c r="AI9" s="73">
        <v>42.381123039108402</v>
      </c>
      <c r="AJ9" s="73">
        <v>1.2674540930273599</v>
      </c>
      <c r="AK9" s="73">
        <v>6.7026397893359002</v>
      </c>
      <c r="AL9" s="73">
        <v>28.891638370511199</v>
      </c>
      <c r="AM9" s="73">
        <v>2.1841092981122499</v>
      </c>
      <c r="AN9" s="73">
        <v>12.1912734376497</v>
      </c>
      <c r="AO9" s="73">
        <v>3989.10010273936</v>
      </c>
      <c r="AP9" s="73">
        <v>2.9603104544073</v>
      </c>
      <c r="AQ9" s="73">
        <v>0.70571325656218398</v>
      </c>
      <c r="AR9" s="73">
        <v>385.61626639335498</v>
      </c>
      <c r="AS9" s="73">
        <v>1.36737806563682</v>
      </c>
      <c r="AT9" s="73">
        <v>26.9153531077955</v>
      </c>
      <c r="AU9" s="73">
        <v>1.9513923941712401</v>
      </c>
      <c r="AV9" s="73">
        <v>4.39995199612581</v>
      </c>
      <c r="AW9" s="73">
        <v>67.239364499842594</v>
      </c>
      <c r="AX9" s="73">
        <v>110.95394336424199</v>
      </c>
      <c r="AY9" s="73">
        <v>7.1474833511748503</v>
      </c>
      <c r="AZ9" s="73">
        <v>2.6204773916801898</v>
      </c>
      <c r="BA9" s="73">
        <f t="shared" si="0"/>
        <v>4730.4228983428739</v>
      </c>
      <c r="BB9" s="73">
        <f t="shared" si="3"/>
        <v>741.3227956035139</v>
      </c>
      <c r="BD9" s="73">
        <f t="shared" si="1"/>
        <v>-11810.150179657128</v>
      </c>
      <c r="BE9" s="73">
        <f t="shared" si="1"/>
        <v>-1905.809807796486</v>
      </c>
      <c r="BF9" s="90"/>
      <c r="BG9" s="66">
        <f t="shared" si="4"/>
        <v>0.28702329097517199</v>
      </c>
      <c r="BH9" s="66">
        <f t="shared" si="4"/>
        <v>0.2799199881759139</v>
      </c>
      <c r="BI9" s="90"/>
      <c r="BJ9" s="66">
        <v>0.28853845495764613</v>
      </c>
      <c r="BK9" s="66">
        <v>0.28149709285647778</v>
      </c>
      <c r="BL9" s="66"/>
      <c r="BM9" s="66"/>
    </row>
    <row r="10" spans="1:65" x14ac:dyDescent="0.25">
      <c r="A10" s="90" t="s">
        <v>173</v>
      </c>
      <c r="B10" s="73">
        <v>3060.9566156000001</v>
      </c>
      <c r="C10" s="73">
        <v>447.18455474000001</v>
      </c>
      <c r="D10" s="90"/>
      <c r="E10" s="90"/>
      <c r="F10" s="90" t="s">
        <v>173</v>
      </c>
      <c r="G10" s="73">
        <v>20.412747785732702</v>
      </c>
      <c r="H10" s="73">
        <v>30.076979778104899</v>
      </c>
      <c r="I10" s="73">
        <v>0.61750216328532703</v>
      </c>
      <c r="J10" s="73">
        <v>2.46575075646092</v>
      </c>
      <c r="K10" s="73">
        <v>17.259139315575101</v>
      </c>
      <c r="L10" s="73">
        <v>0.96831870015487198</v>
      </c>
      <c r="M10" s="73">
        <v>7.0078397460275301</v>
      </c>
      <c r="N10" s="73">
        <v>3042.0345505492201</v>
      </c>
      <c r="O10" s="73">
        <v>446.47460886147798</v>
      </c>
      <c r="P10" s="73">
        <v>2595.5599416877399</v>
      </c>
      <c r="Q10" s="73">
        <v>1.6397307054239201</v>
      </c>
      <c r="R10" s="73">
        <v>0.437328505211175</v>
      </c>
      <c r="S10" s="73">
        <v>249.114119832228</v>
      </c>
      <c r="T10" s="73">
        <v>0.60458252726841599</v>
      </c>
      <c r="U10" s="73">
        <v>13.119823850703</v>
      </c>
      <c r="V10" s="73">
        <v>0.30387143746865197</v>
      </c>
      <c r="W10" s="73">
        <v>0.171254892882928</v>
      </c>
      <c r="X10" s="73">
        <v>32.765382915281897</v>
      </c>
      <c r="Y10" s="73">
        <v>64.169177620881996</v>
      </c>
      <c r="Z10" s="73">
        <v>3.7307770741359199</v>
      </c>
      <c r="AA10" s="73">
        <v>1.61028125465037</v>
      </c>
      <c r="AB10" s="90"/>
      <c r="AC10" s="40">
        <f t="shared" si="2"/>
        <v>-6.1817488540493312E-3</v>
      </c>
      <c r="AD10" s="40">
        <f t="shared" si="2"/>
        <v>-1.587590338254881E-3</v>
      </c>
      <c r="AE10" s="90"/>
      <c r="AF10" s="73">
        <v>11</v>
      </c>
      <c r="AG10" s="73" t="s">
        <v>173</v>
      </c>
      <c r="AH10" s="73">
        <v>6.0270281008472297</v>
      </c>
      <c r="AI10" s="73">
        <v>8.9347134022692405</v>
      </c>
      <c r="AJ10" s="73">
        <v>0.181330115896917</v>
      </c>
      <c r="AK10" s="73">
        <v>0.72072123454372905</v>
      </c>
      <c r="AL10" s="73">
        <v>5.1017464486695001</v>
      </c>
      <c r="AM10" s="73">
        <v>0.287299625841554</v>
      </c>
      <c r="AN10" s="73">
        <v>2.0724925231364901</v>
      </c>
      <c r="AO10" s="73">
        <v>772.72131779838401</v>
      </c>
      <c r="AP10" s="73">
        <v>0.47929140495342398</v>
      </c>
      <c r="AQ10" s="73">
        <v>0.129512653107169</v>
      </c>
      <c r="AR10" s="73">
        <v>73.812491479688006</v>
      </c>
      <c r="AS10" s="73">
        <v>0.176771053683735</v>
      </c>
      <c r="AT10" s="73">
        <v>3.8653436947051198</v>
      </c>
      <c r="AU10" s="73">
        <v>8.9935924858982802E-2</v>
      </c>
      <c r="AV10" s="73">
        <v>5.07413261361397E-2</v>
      </c>
      <c r="AW10" s="73">
        <v>9.6532879160325091</v>
      </c>
      <c r="AX10" s="73">
        <v>18.944953071542699</v>
      </c>
      <c r="AY10" s="73">
        <v>1.10714440004208</v>
      </c>
      <c r="AZ10" s="73">
        <v>0.47640348560784601</v>
      </c>
      <c r="BA10" s="73">
        <f t="shared" si="0"/>
        <v>904.83252565994644</v>
      </c>
      <c r="BB10" s="73">
        <f t="shared" si="3"/>
        <v>132.11120786156243</v>
      </c>
      <c r="BD10" s="73">
        <f t="shared" si="1"/>
        <v>-2156.1240899400536</v>
      </c>
      <c r="BE10" s="73">
        <f t="shared" si="1"/>
        <v>-315.07334687843758</v>
      </c>
      <c r="BF10" s="90"/>
      <c r="BG10" s="66">
        <f t="shared" si="4"/>
        <v>0.29744321131940615</v>
      </c>
      <c r="BH10" s="66">
        <f t="shared" si="4"/>
        <v>0.29589859140802988</v>
      </c>
      <c r="BI10" s="90"/>
      <c r="BJ10" s="66">
        <v>0.2977094472872423</v>
      </c>
      <c r="BK10" s="66">
        <v>0.29623422900293994</v>
      </c>
      <c r="BL10" s="66"/>
      <c r="BM10" s="66"/>
    </row>
    <row r="11" spans="1:65" x14ac:dyDescent="0.25">
      <c r="A11" s="90" t="s">
        <v>174</v>
      </c>
      <c r="B11" s="73">
        <v>420579.44123</v>
      </c>
      <c r="C11" s="73">
        <v>61130.455434000003</v>
      </c>
      <c r="D11" s="90" t="s">
        <v>166</v>
      </c>
      <c r="E11" s="90"/>
      <c r="F11" s="90" t="s">
        <v>174</v>
      </c>
      <c r="G11" s="73">
        <v>2991.3596338122802</v>
      </c>
      <c r="H11" s="73">
        <v>3329.4004646240801</v>
      </c>
      <c r="I11" s="73">
        <v>116.14319133363</v>
      </c>
      <c r="J11" s="73">
        <v>509.935504885993</v>
      </c>
      <c r="K11" s="73">
        <v>2414.63239383367</v>
      </c>
      <c r="L11" s="73">
        <v>175.57563832073899</v>
      </c>
      <c r="M11" s="73">
        <v>1008.48115378891</v>
      </c>
      <c r="N11" s="73">
        <v>422955.641750412</v>
      </c>
      <c r="O11" s="73">
        <v>61482.871168888298</v>
      </c>
      <c r="P11" s="73">
        <v>361472.770581524</v>
      </c>
      <c r="Q11" s="73">
        <v>365.67967092709802</v>
      </c>
      <c r="R11" s="73">
        <v>61.988666091260299</v>
      </c>
      <c r="S11" s="73">
        <v>32221.670466773499</v>
      </c>
      <c r="T11" s="73">
        <v>112.921896173327</v>
      </c>
      <c r="U11" s="73">
        <v>2149.2628891571098</v>
      </c>
      <c r="V11" s="73">
        <v>165.61057704878201</v>
      </c>
      <c r="W11" s="73">
        <v>412.56377997872499</v>
      </c>
      <c r="X11" s="73">
        <v>5373.12379448513</v>
      </c>
      <c r="Y11" s="73">
        <v>9302.8394798194295</v>
      </c>
      <c r="Z11" s="73">
        <v>565.89056770118498</v>
      </c>
      <c r="AA11" s="73">
        <v>205.791400133379</v>
      </c>
      <c r="AB11" s="90"/>
      <c r="AC11" s="40">
        <f t="shared" si="2"/>
        <v>5.6498256630488674E-3</v>
      </c>
      <c r="AD11" s="40">
        <f t="shared" si="2"/>
        <v>5.7649780683996874E-3</v>
      </c>
      <c r="AE11" s="90"/>
      <c r="AF11" s="73">
        <v>12</v>
      </c>
      <c r="AG11" s="73" t="s">
        <v>174</v>
      </c>
      <c r="AH11" s="73">
        <v>1239.9911607992201</v>
      </c>
      <c r="AI11" s="73">
        <v>1388.62407859153</v>
      </c>
      <c r="AJ11" s="73">
        <v>47.7217730295744</v>
      </c>
      <c r="AK11" s="73">
        <v>204.49556059420601</v>
      </c>
      <c r="AL11" s="73">
        <v>1002.53980129168</v>
      </c>
      <c r="AM11" s="73">
        <v>70.351110312443893</v>
      </c>
      <c r="AN11" s="73">
        <v>416.49639683369998</v>
      </c>
      <c r="AO11" s="73">
        <v>150246.21722875501</v>
      </c>
      <c r="AP11" s="73">
        <v>152.44954941050301</v>
      </c>
      <c r="AQ11" s="73">
        <v>25.736740341441799</v>
      </c>
      <c r="AR11" s="73">
        <v>13399.011382213401</v>
      </c>
      <c r="AS11" s="73">
        <v>46.154054018136698</v>
      </c>
      <c r="AT11" s="73">
        <v>876.40837758097598</v>
      </c>
      <c r="AU11" s="73">
        <v>63.714370955636902</v>
      </c>
      <c r="AV11" s="73">
        <v>157.13289897894899</v>
      </c>
      <c r="AW11" s="73">
        <v>2190.98998511849</v>
      </c>
      <c r="AX11" s="73">
        <v>3859.7323299622299</v>
      </c>
      <c r="AY11" s="73">
        <v>229.39156087111201</v>
      </c>
      <c r="AZ11" s="73">
        <v>85.539504246053099</v>
      </c>
      <c r="BA11" s="73">
        <f t="shared" si="0"/>
        <v>175702.69786390429</v>
      </c>
      <c r="BB11" s="73">
        <f t="shared" si="3"/>
        <v>25456.480635149288</v>
      </c>
      <c r="BD11" s="73">
        <f t="shared" si="1"/>
        <v>-244876.7433660957</v>
      </c>
      <c r="BE11" s="73">
        <f t="shared" si="1"/>
        <v>-35673.974798850715</v>
      </c>
      <c r="BF11" s="90"/>
      <c r="BG11" s="66">
        <f t="shared" si="4"/>
        <v>0.41541637117489316</v>
      </c>
      <c r="BH11" s="66">
        <f t="shared" si="4"/>
        <v>0.41404183232143582</v>
      </c>
      <c r="BI11" s="90"/>
      <c r="BJ11" s="66">
        <v>0.41529860465716562</v>
      </c>
      <c r="BK11" s="66">
        <v>0.41370072412087666</v>
      </c>
      <c r="BL11" s="66"/>
      <c r="BM11" s="66"/>
    </row>
    <row r="12" spans="1:65" x14ac:dyDescent="0.25">
      <c r="A12" s="90" t="s">
        <v>175</v>
      </c>
      <c r="B12" s="73">
        <v>307306.25222000002</v>
      </c>
      <c r="C12" s="73">
        <v>45066.368174000003</v>
      </c>
      <c r="D12" s="90" t="s">
        <v>166</v>
      </c>
      <c r="E12" s="90"/>
      <c r="F12" s="90" t="s">
        <v>175</v>
      </c>
      <c r="G12" s="73">
        <v>2356.1937863831499</v>
      </c>
      <c r="H12" s="73">
        <v>2357.58454769424</v>
      </c>
      <c r="I12" s="73">
        <v>80.988225841476606</v>
      </c>
      <c r="J12" s="73">
        <v>344.90897468542698</v>
      </c>
      <c r="K12" s="73">
        <v>1874.12064430077</v>
      </c>
      <c r="L12" s="73">
        <v>123.73363612714</v>
      </c>
      <c r="M12" s="73">
        <v>766.66542932257403</v>
      </c>
      <c r="N12" s="73">
        <v>308618.883548452</v>
      </c>
      <c r="O12" s="73">
        <v>45237.933359240902</v>
      </c>
      <c r="P12" s="73">
        <v>263380.950189211</v>
      </c>
      <c r="Q12" s="73">
        <v>238.757564829665</v>
      </c>
      <c r="R12" s="73">
        <v>46.811009833716298</v>
      </c>
      <c r="S12" s="73">
        <v>23482.295936661201</v>
      </c>
      <c r="T12" s="73">
        <v>75.667300955152498</v>
      </c>
      <c r="U12" s="73">
        <v>1510.9089516471199</v>
      </c>
      <c r="V12" s="73">
        <v>122.19762422218101</v>
      </c>
      <c r="W12" s="73">
        <v>302.87082360268198</v>
      </c>
      <c r="X12" s="73">
        <v>3777.6492834427299</v>
      </c>
      <c r="Y12" s="73">
        <v>7221.8645389859803</v>
      </c>
      <c r="Z12" s="73">
        <v>393.31185839712901</v>
      </c>
      <c r="AA12" s="73">
        <v>161.40322230856901</v>
      </c>
      <c r="AB12" s="90"/>
      <c r="AC12" s="77">
        <f t="shared" si="2"/>
        <v>4.2714110727309915E-3</v>
      </c>
      <c r="AD12" s="77">
        <f t="shared" si="2"/>
        <v>3.8069450056079672E-3</v>
      </c>
      <c r="AE12" s="90"/>
      <c r="AF12" s="73">
        <v>13</v>
      </c>
      <c r="AG12" s="73" t="s">
        <v>175</v>
      </c>
      <c r="AH12" s="73">
        <v>614.86721485417002</v>
      </c>
      <c r="AI12" s="73">
        <v>598.59141196421001</v>
      </c>
      <c r="AJ12" s="73">
        <v>20.907097508793999</v>
      </c>
      <c r="AK12" s="73">
        <v>90.173918163548393</v>
      </c>
      <c r="AL12" s="73">
        <v>485.22209395669898</v>
      </c>
      <c r="AM12" s="73">
        <v>31.991493909228399</v>
      </c>
      <c r="AN12" s="73">
        <v>198.53954335451201</v>
      </c>
      <c r="AO12" s="73">
        <v>66494.624578902105</v>
      </c>
      <c r="AP12" s="73">
        <v>59.783424332949302</v>
      </c>
      <c r="AQ12" s="73">
        <v>12.0569255427336</v>
      </c>
      <c r="AR12" s="73">
        <v>6027.9273153611903</v>
      </c>
      <c r="AS12" s="73">
        <v>19.831874019807799</v>
      </c>
      <c r="AT12" s="73">
        <v>390.50366631029601</v>
      </c>
      <c r="AU12" s="73">
        <v>32.188151308135502</v>
      </c>
      <c r="AV12" s="73">
        <v>79.674302233052202</v>
      </c>
      <c r="AW12" s="73">
        <v>976.32558194520902</v>
      </c>
      <c r="AX12" s="73">
        <v>1877.34814003373</v>
      </c>
      <c r="AY12" s="73">
        <v>101.09606539173301</v>
      </c>
      <c r="AZ12" s="73">
        <v>41.900074817755304</v>
      </c>
      <c r="BA12" s="73">
        <f t="shared" si="0"/>
        <v>78153.552873909837</v>
      </c>
      <c r="BB12" s="73">
        <f t="shared" si="3"/>
        <v>11658.928295007732</v>
      </c>
      <c r="BD12" s="73">
        <f t="shared" si="1"/>
        <v>-229152.6993460902</v>
      </c>
      <c r="BE12" s="73">
        <f t="shared" si="1"/>
        <v>-33407.439878992271</v>
      </c>
      <c r="BF12" s="90"/>
      <c r="BG12" s="66">
        <f t="shared" si="4"/>
        <v>0.25323645778026421</v>
      </c>
      <c r="BH12" s="66">
        <f t="shared" si="4"/>
        <v>0.25772460033535383</v>
      </c>
      <c r="BI12" s="90"/>
      <c r="BJ12" s="66">
        <v>0.25288756525715922</v>
      </c>
      <c r="BK12" s="66">
        <v>0.25740686140336305</v>
      </c>
      <c r="BL12" s="66"/>
      <c r="BM12" s="66"/>
    </row>
    <row r="13" spans="1:65" x14ac:dyDescent="0.25">
      <c r="A13" s="90" t="s">
        <v>176</v>
      </c>
      <c r="B13" s="73">
        <v>577616.45094999997</v>
      </c>
      <c r="C13" s="73">
        <v>66170.699166000006</v>
      </c>
      <c r="D13" s="90"/>
      <c r="E13" s="90"/>
      <c r="F13" s="90" t="s">
        <v>176</v>
      </c>
      <c r="G13" s="73">
        <v>3673.2064874308999</v>
      </c>
      <c r="H13" s="73">
        <v>3548.3086881948002</v>
      </c>
      <c r="I13" s="73">
        <v>99.780618164982897</v>
      </c>
      <c r="J13" s="73">
        <v>288.34885360758801</v>
      </c>
      <c r="K13" s="73">
        <v>2902.7716283889099</v>
      </c>
      <c r="L13" s="73">
        <v>167.65832626200799</v>
      </c>
      <c r="M13" s="73">
        <v>1155.76208469055</v>
      </c>
      <c r="N13" s="73">
        <v>579945.85851902305</v>
      </c>
      <c r="O13" s="73">
        <v>66254.228840953001</v>
      </c>
      <c r="P13" s="73">
        <v>513691.62967807002</v>
      </c>
      <c r="Q13" s="73">
        <v>296.20408406223601</v>
      </c>
      <c r="R13" s="73">
        <v>75.0180263121634</v>
      </c>
      <c r="S13" s="73">
        <v>35465.052790665599</v>
      </c>
      <c r="T13" s="73">
        <v>71.560466200389101</v>
      </c>
      <c r="U13" s="73">
        <v>1749.05755000358</v>
      </c>
      <c r="V13" s="73">
        <v>168.431481990994</v>
      </c>
      <c r="W13" s="73">
        <v>435.41628851887901</v>
      </c>
      <c r="X13" s="73">
        <v>4377.0949015911801</v>
      </c>
      <c r="Y13" s="73">
        <v>11000.956207388699</v>
      </c>
      <c r="Z13" s="73">
        <v>530.07761415808204</v>
      </c>
      <c r="AA13" s="73">
        <v>249.52274332137301</v>
      </c>
      <c r="AB13" s="90"/>
      <c r="AC13" s="77">
        <f t="shared" si="2"/>
        <v>4.0327929808646008E-3</v>
      </c>
      <c r="AD13" s="77">
        <f t="shared" si="2"/>
        <v>1.2623362909230781E-3</v>
      </c>
      <c r="AE13" s="90"/>
      <c r="AF13" s="73">
        <v>16</v>
      </c>
      <c r="AG13" s="73" t="s">
        <v>176</v>
      </c>
      <c r="AH13" s="73">
        <v>1837.4108048856999</v>
      </c>
      <c r="AI13" s="73">
        <v>1689.29402749211</v>
      </c>
      <c r="AJ13" s="73">
        <v>51.078591940523197</v>
      </c>
      <c r="AK13" s="73">
        <v>176.000271730348</v>
      </c>
      <c r="AL13" s="73">
        <v>1433.50584013398</v>
      </c>
      <c r="AM13" s="73">
        <v>93.465475331013195</v>
      </c>
      <c r="AN13" s="73">
        <v>580.33169430247403</v>
      </c>
      <c r="AO13" s="73">
        <v>245343.530750317</v>
      </c>
      <c r="AP13" s="73">
        <v>136.126540567115</v>
      </c>
      <c r="AQ13" s="73">
        <v>36.815690681953399</v>
      </c>
      <c r="AR13" s="73">
        <v>17253.1806899968</v>
      </c>
      <c r="AS13" s="73">
        <v>39.125184143251602</v>
      </c>
      <c r="AT13" s="73">
        <v>929.75170392873099</v>
      </c>
      <c r="AU13" s="73">
        <v>106.232468780129</v>
      </c>
      <c r="AV13" s="73">
        <v>278.49999138552101</v>
      </c>
      <c r="AW13" s="73">
        <v>2326.5227398264101</v>
      </c>
      <c r="AX13" s="73">
        <v>5467.2037761875099</v>
      </c>
      <c r="AY13" s="73">
        <v>283.13662186627198</v>
      </c>
      <c r="AZ13" s="73">
        <v>123.278884940317</v>
      </c>
      <c r="BA13" s="73">
        <f t="shared" si="0"/>
        <v>278184.49174843711</v>
      </c>
      <c r="BB13" s="73">
        <f t="shared" si="3"/>
        <v>32840.960998120107</v>
      </c>
      <c r="BD13" s="73">
        <f t="shared" si="1"/>
        <v>-299431.95920156286</v>
      </c>
      <c r="BE13" s="73">
        <f t="shared" si="1"/>
        <v>-33329.738167879899</v>
      </c>
      <c r="BF13" s="90"/>
      <c r="BG13" s="66">
        <f t="shared" si="4"/>
        <v>0.47967321028694315</v>
      </c>
      <c r="BH13" s="66">
        <f t="shared" si="4"/>
        <v>0.49568097874864225</v>
      </c>
      <c r="BI13" s="90"/>
      <c r="BJ13" s="66">
        <v>0.48001121873679459</v>
      </c>
      <c r="BK13" s="66">
        <v>0.49601048390692992</v>
      </c>
      <c r="BL13" s="66"/>
      <c r="BM13" s="66"/>
    </row>
    <row r="14" spans="1:65" x14ac:dyDescent="0.25">
      <c r="A14" s="90" t="s">
        <v>177</v>
      </c>
      <c r="B14" s="73">
        <v>1120184.7614</v>
      </c>
      <c r="C14" s="73">
        <v>162354.21844</v>
      </c>
      <c r="D14" s="90" t="s">
        <v>166</v>
      </c>
      <c r="E14" s="90"/>
      <c r="F14" s="90" t="s">
        <v>177</v>
      </c>
      <c r="G14" s="73">
        <v>10432.7785319422</v>
      </c>
      <c r="H14" s="73">
        <v>7894.5523926211199</v>
      </c>
      <c r="I14" s="73">
        <v>216.01619230917601</v>
      </c>
      <c r="J14" s="73">
        <v>341.47419232019899</v>
      </c>
      <c r="K14" s="73">
        <v>7699.6097652628696</v>
      </c>
      <c r="L14" s="73">
        <v>257.71575352326101</v>
      </c>
      <c r="M14" s="73">
        <v>2915.8753152885001</v>
      </c>
      <c r="N14" s="73">
        <v>1118195.5754650801</v>
      </c>
      <c r="O14" s="73">
        <v>161663.29815758599</v>
      </c>
      <c r="P14" s="73">
        <v>956532.27730749501</v>
      </c>
      <c r="Q14" s="73">
        <v>488.74194910630098</v>
      </c>
      <c r="R14" s="73">
        <v>190.35683466988499</v>
      </c>
      <c r="S14" s="73">
        <v>87251.204204103895</v>
      </c>
      <c r="T14" s="73">
        <v>170.476389413405</v>
      </c>
      <c r="U14" s="73">
        <v>3261.0918454339499</v>
      </c>
      <c r="V14" s="73">
        <v>187.07263700347701</v>
      </c>
      <c r="W14" s="73">
        <v>390.30400961215099</v>
      </c>
      <c r="X14" s="73">
        <v>8159.6208885728802</v>
      </c>
      <c r="Y14" s="73">
        <v>30234.385599188699</v>
      </c>
      <c r="Z14" s="73">
        <v>886.69373244707504</v>
      </c>
      <c r="AA14" s="73">
        <v>685.327924767274</v>
      </c>
      <c r="AB14" s="90"/>
      <c r="AC14" s="77">
        <f t="shared" si="2"/>
        <v>-1.7757659302861716E-3</v>
      </c>
      <c r="AD14" s="77">
        <f t="shared" si="2"/>
        <v>-4.2556349262298137E-3</v>
      </c>
      <c r="AE14" s="90"/>
      <c r="AF14" s="73">
        <v>17</v>
      </c>
      <c r="AG14" s="73" t="s">
        <v>177</v>
      </c>
      <c r="AH14" s="73">
        <v>3527.4708262405302</v>
      </c>
      <c r="AI14" s="73">
        <v>2621.6061033476699</v>
      </c>
      <c r="AJ14" s="73">
        <v>72.612866069328007</v>
      </c>
      <c r="AK14" s="73">
        <v>119.02688434616699</v>
      </c>
      <c r="AL14" s="73">
        <v>2591.6423449416202</v>
      </c>
      <c r="AM14" s="73">
        <v>87.727871265905407</v>
      </c>
      <c r="AN14" s="73">
        <v>982.61950698275496</v>
      </c>
      <c r="AO14" s="73">
        <v>317453.94717549701</v>
      </c>
      <c r="AP14" s="73">
        <v>157.676885458963</v>
      </c>
      <c r="AQ14" s="73">
        <v>63.931644821603399</v>
      </c>
      <c r="AR14" s="73">
        <v>29220.326838555</v>
      </c>
      <c r="AS14" s="73">
        <v>58.194657285034303</v>
      </c>
      <c r="AT14" s="73">
        <v>1098.97278610276</v>
      </c>
      <c r="AU14" s="73">
        <v>66.794141033632997</v>
      </c>
      <c r="AV14" s="73">
        <v>141.39426625326399</v>
      </c>
      <c r="AW14" s="73">
        <v>2749.6908848559801</v>
      </c>
      <c r="AX14" s="73">
        <v>10199.7198544823</v>
      </c>
      <c r="AY14" s="73">
        <v>298.71874694661898</v>
      </c>
      <c r="AZ14" s="73">
        <v>230.97230646335001</v>
      </c>
      <c r="BA14" s="73">
        <f t="shared" si="0"/>
        <v>371743.04659094947</v>
      </c>
      <c r="BB14" s="73">
        <f t="shared" si="3"/>
        <v>54289.099415452452</v>
      </c>
      <c r="BD14" s="73">
        <f t="shared" si="1"/>
        <v>-748441.71480905055</v>
      </c>
      <c r="BE14" s="73">
        <f t="shared" si="1"/>
        <v>-108065.11902454754</v>
      </c>
      <c r="BF14" s="90"/>
      <c r="BG14" s="66">
        <f t="shared" si="4"/>
        <v>0.33244904089012695</v>
      </c>
      <c r="BH14" s="66">
        <f t="shared" si="4"/>
        <v>0.33581585946942999</v>
      </c>
      <c r="BI14" s="90"/>
      <c r="BJ14" s="66">
        <v>0.33247190853929592</v>
      </c>
      <c r="BK14" s="66">
        <v>0.3358911486076977</v>
      </c>
      <c r="BL14" s="66"/>
      <c r="BM14" s="66"/>
    </row>
    <row r="15" spans="1:65" x14ac:dyDescent="0.25">
      <c r="A15" s="90" t="s">
        <v>178</v>
      </c>
      <c r="B15" s="73">
        <v>152009.28620999999</v>
      </c>
      <c r="C15" s="73">
        <v>28805.408007000002</v>
      </c>
      <c r="D15" s="90" t="s">
        <v>166</v>
      </c>
      <c r="E15" s="90"/>
      <c r="F15" s="90" t="s">
        <v>178</v>
      </c>
      <c r="G15" s="73">
        <v>1888.5623437336301</v>
      </c>
      <c r="H15" s="73">
        <v>1078.3146239190401</v>
      </c>
      <c r="I15" s="73">
        <v>52.888924309815501</v>
      </c>
      <c r="J15" s="73">
        <v>222.99767234907901</v>
      </c>
      <c r="K15" s="73">
        <v>1302.6916652061</v>
      </c>
      <c r="L15" s="73">
        <v>68.408238925908094</v>
      </c>
      <c r="M15" s="73">
        <v>522.97353009584594</v>
      </c>
      <c r="N15" s="73">
        <v>151209.86024320801</v>
      </c>
      <c r="O15" s="73">
        <v>28698.745921212299</v>
      </c>
      <c r="P15" s="73">
        <v>122511.11432199601</v>
      </c>
      <c r="Q15" s="73">
        <v>91.464756901844694</v>
      </c>
      <c r="R15" s="73">
        <v>30.705201414264899</v>
      </c>
      <c r="S15" s="73">
        <v>14269.9132084415</v>
      </c>
      <c r="T15" s="73">
        <v>61.601918230570298</v>
      </c>
      <c r="U15" s="73">
        <v>882.50027789260196</v>
      </c>
      <c r="V15" s="73">
        <v>83.240728021296604</v>
      </c>
      <c r="W15" s="73">
        <v>200.23495403914299</v>
      </c>
      <c r="X15" s="73">
        <v>2205.7375884742301</v>
      </c>
      <c r="Y15" s="73">
        <v>5419.0877494667502</v>
      </c>
      <c r="Z15" s="73">
        <v>201.760605477383</v>
      </c>
      <c r="AA15" s="73">
        <v>115.66193431328701</v>
      </c>
      <c r="AB15" s="90"/>
      <c r="AC15" s="77">
        <f t="shared" si="2"/>
        <v>-5.2590600661566204E-3</v>
      </c>
      <c r="AD15" s="77">
        <f t="shared" si="2"/>
        <v>-3.702849331687384E-3</v>
      </c>
      <c r="AE15" s="90"/>
      <c r="AF15" s="73">
        <v>18</v>
      </c>
      <c r="AG15" s="73" t="s">
        <v>178</v>
      </c>
      <c r="AH15" s="73">
        <v>529.15928370506197</v>
      </c>
      <c r="AI15" s="73">
        <v>297.18754497478199</v>
      </c>
      <c r="AJ15" s="73">
        <v>14.7576080877182</v>
      </c>
      <c r="AK15" s="73">
        <v>64.425547660494203</v>
      </c>
      <c r="AL15" s="73">
        <v>364.16045570227601</v>
      </c>
      <c r="AM15" s="73">
        <v>20.475608478300099</v>
      </c>
      <c r="AN15" s="73">
        <v>147.24386909477099</v>
      </c>
      <c r="AO15" s="73">
        <v>34822.050508747197</v>
      </c>
      <c r="AP15" s="73">
        <v>23.8510194001896</v>
      </c>
      <c r="AQ15" s="73">
        <v>8.5928522272896206</v>
      </c>
      <c r="AR15" s="73">
        <v>3962.7028984890098</v>
      </c>
      <c r="AS15" s="73">
        <v>17.149824292295001</v>
      </c>
      <c r="AT15" s="73">
        <v>250.70379723686301</v>
      </c>
      <c r="AU15" s="73">
        <v>26.200148981731299</v>
      </c>
      <c r="AV15" s="73">
        <v>64.301579943280004</v>
      </c>
      <c r="AW15" s="73">
        <v>626.65195404169503</v>
      </c>
      <c r="AX15" s="73">
        <v>1513.8963558375999</v>
      </c>
      <c r="AY15" s="73">
        <v>59.113087610799802</v>
      </c>
      <c r="AZ15" s="73">
        <v>32.324796925840801</v>
      </c>
      <c r="BA15" s="73">
        <f t="shared" si="0"/>
        <v>42844.948741437191</v>
      </c>
      <c r="BB15" s="73">
        <f t="shared" si="3"/>
        <v>8022.8982326899932</v>
      </c>
      <c r="BD15" s="73">
        <f t="shared" si="1"/>
        <v>-109164.33746856279</v>
      </c>
      <c r="BE15" s="73">
        <f t="shared" si="1"/>
        <v>-20782.509774310009</v>
      </c>
      <c r="BF15" s="90"/>
      <c r="BG15" s="66">
        <f t="shared" si="4"/>
        <v>0.28334758508819985</v>
      </c>
      <c r="BH15" s="66">
        <f t="shared" si="4"/>
        <v>0.27955570792938284</v>
      </c>
      <c r="BI15" s="90"/>
      <c r="BJ15" s="66">
        <v>0.28451328968455025</v>
      </c>
      <c r="BK15" s="66">
        <v>0.28088336072283249</v>
      </c>
      <c r="BL15" s="66"/>
      <c r="BM15" s="66"/>
    </row>
    <row r="16" spans="1:65" x14ac:dyDescent="0.25">
      <c r="A16" s="90" t="s">
        <v>179</v>
      </c>
      <c r="B16" s="73">
        <v>391465.67319</v>
      </c>
      <c r="C16" s="73">
        <v>57910.683662000003</v>
      </c>
      <c r="D16" s="90" t="s">
        <v>166</v>
      </c>
      <c r="E16" s="90"/>
      <c r="F16" s="90" t="s">
        <v>179</v>
      </c>
      <c r="G16" s="73">
        <v>3370.7008045767898</v>
      </c>
      <c r="H16" s="73">
        <v>2352.6391468112802</v>
      </c>
      <c r="I16" s="73">
        <v>106.71458866714001</v>
      </c>
      <c r="J16" s="73">
        <v>603.01484129477399</v>
      </c>
      <c r="K16" s="73">
        <v>2461.2805292194998</v>
      </c>
      <c r="L16" s="73">
        <v>244.84667724885199</v>
      </c>
      <c r="M16" s="73">
        <v>1074.77958376736</v>
      </c>
      <c r="N16" s="73">
        <v>391190.92686418898</v>
      </c>
      <c r="O16" s="73">
        <v>57753.161099544101</v>
      </c>
      <c r="P16" s="73">
        <v>333437.76576464501</v>
      </c>
      <c r="Q16" s="73">
        <v>165.499413901243</v>
      </c>
      <c r="R16" s="73">
        <v>60.996166669422401</v>
      </c>
      <c r="S16" s="73">
        <v>27588.956330516899</v>
      </c>
      <c r="T16" s="73">
        <v>106.74070769468101</v>
      </c>
      <c r="U16" s="73">
        <v>2186.26397217767</v>
      </c>
      <c r="V16" s="73">
        <v>364.696247843604</v>
      </c>
      <c r="W16" s="73">
        <v>977.139417869564</v>
      </c>
      <c r="X16" s="73">
        <v>5468.2870198471001</v>
      </c>
      <c r="Y16" s="73">
        <v>9753.3044191647696</v>
      </c>
      <c r="Z16" s="73">
        <v>655.32922689418297</v>
      </c>
      <c r="AA16" s="73">
        <v>211.97200537927699</v>
      </c>
      <c r="AB16" s="90"/>
      <c r="AC16" s="77">
        <f t="shared" si="2"/>
        <v>-7.0184014749531394E-4</v>
      </c>
      <c r="AD16" s="77">
        <f t="shared" si="2"/>
        <v>-2.7200950238352325E-3</v>
      </c>
      <c r="AE16" s="90"/>
      <c r="AF16" s="73">
        <v>19</v>
      </c>
      <c r="AG16" s="73" t="s">
        <v>179</v>
      </c>
      <c r="AH16" s="73">
        <v>987.10832255801802</v>
      </c>
      <c r="AI16" s="73">
        <v>693.09380701832299</v>
      </c>
      <c r="AJ16" s="73">
        <v>33.217549315055699</v>
      </c>
      <c r="AK16" s="73">
        <v>205.42834423782699</v>
      </c>
      <c r="AL16" s="73">
        <v>721.27966967815701</v>
      </c>
      <c r="AM16" s="73">
        <v>82.071101224069096</v>
      </c>
      <c r="AN16" s="73">
        <v>323.96096988567098</v>
      </c>
      <c r="AO16" s="73">
        <v>99554.095696289602</v>
      </c>
      <c r="AP16" s="73">
        <v>47.376685139500502</v>
      </c>
      <c r="AQ16" s="73">
        <v>17.928335995907499</v>
      </c>
      <c r="AR16" s="73">
        <v>8113.6430282169904</v>
      </c>
      <c r="AS16" s="73">
        <v>33.9465818169272</v>
      </c>
      <c r="AT16" s="73">
        <v>708.63588531059202</v>
      </c>
      <c r="AU16" s="73">
        <v>125.616322962129</v>
      </c>
      <c r="AV16" s="73">
        <v>338.52448819157598</v>
      </c>
      <c r="AW16" s="73">
        <v>1772.37399181398</v>
      </c>
      <c r="AX16" s="73">
        <v>2855.7374798351002</v>
      </c>
      <c r="AY16" s="73">
        <v>216.299000941348</v>
      </c>
      <c r="AZ16" s="73">
        <v>61.849159896351601</v>
      </c>
      <c r="BA16" s="73">
        <f t="shared" si="0"/>
        <v>116892.18642032711</v>
      </c>
      <c r="BB16" s="73">
        <f t="shared" si="3"/>
        <v>17338.090724037509</v>
      </c>
      <c r="BD16" s="73">
        <f t="shared" si="1"/>
        <v>-274573.48676967289</v>
      </c>
      <c r="BE16" s="73">
        <f t="shared" si="1"/>
        <v>-40572.592937962494</v>
      </c>
      <c r="BF16" s="90"/>
      <c r="BG16" s="66">
        <f t="shared" si="4"/>
        <v>0.29881108786786598</v>
      </c>
      <c r="BH16" s="66">
        <f t="shared" si="4"/>
        <v>0.30021024639938498</v>
      </c>
      <c r="BI16" s="90"/>
      <c r="BJ16" s="66">
        <v>0.29889450855478955</v>
      </c>
      <c r="BK16" s="66">
        <v>0.30037037614797407</v>
      </c>
      <c r="BL16" s="66"/>
      <c r="BM16" s="66"/>
    </row>
    <row r="17" spans="1:65" x14ac:dyDescent="0.25">
      <c r="A17" s="90" t="s">
        <v>180</v>
      </c>
      <c r="B17" s="73">
        <v>673817.81388000003</v>
      </c>
      <c r="C17" s="73">
        <v>90186.654127000002</v>
      </c>
      <c r="D17" s="90" t="s">
        <v>166</v>
      </c>
      <c r="E17" s="90"/>
      <c r="F17" s="90" t="s">
        <v>180</v>
      </c>
      <c r="G17" s="73">
        <v>4519.9927338966099</v>
      </c>
      <c r="H17" s="73">
        <v>4404.4343634429497</v>
      </c>
      <c r="I17" s="73">
        <v>165.33413314814501</v>
      </c>
      <c r="J17" s="73">
        <v>974.17389727563705</v>
      </c>
      <c r="K17" s="73">
        <v>3585.9617533358601</v>
      </c>
      <c r="L17" s="73">
        <v>423.77606948968503</v>
      </c>
      <c r="M17" s="73">
        <v>1616.7738386326901</v>
      </c>
      <c r="N17" s="73">
        <v>675941.06056038197</v>
      </c>
      <c r="O17" s="73">
        <v>90273.626103462797</v>
      </c>
      <c r="P17" s="73">
        <v>585667.43445691897</v>
      </c>
      <c r="Q17" s="73">
        <v>345.92348065719699</v>
      </c>
      <c r="R17" s="73">
        <v>93.205332131814302</v>
      </c>
      <c r="S17" s="73">
        <v>44061.892545621798</v>
      </c>
      <c r="T17" s="73">
        <v>146.08193504081299</v>
      </c>
      <c r="U17" s="73">
        <v>3622.8437054184001</v>
      </c>
      <c r="V17" s="73">
        <v>603.359948885839</v>
      </c>
      <c r="W17" s="73">
        <v>1637.05165968352</v>
      </c>
      <c r="X17" s="73">
        <v>9062.8064056394196</v>
      </c>
      <c r="Y17" s="73">
        <v>13545.628297535701</v>
      </c>
      <c r="Z17" s="73">
        <v>1162.0919979937901</v>
      </c>
      <c r="AA17" s="73">
        <v>302.29400563280899</v>
      </c>
      <c r="AB17" s="90"/>
      <c r="AC17" s="77">
        <f t="shared" si="2"/>
        <v>3.1510693790592912E-3</v>
      </c>
      <c r="AD17" s="77">
        <f t="shared" si="2"/>
        <v>9.6435528410137228E-4</v>
      </c>
      <c r="AE17" s="90"/>
      <c r="AF17" s="73">
        <v>20</v>
      </c>
      <c r="AG17" s="73" t="s">
        <v>180</v>
      </c>
      <c r="AH17" s="73">
        <v>2356.18785366056</v>
      </c>
      <c r="AI17" s="73">
        <v>2236.3911140794498</v>
      </c>
      <c r="AJ17" s="73">
        <v>86.316230825363206</v>
      </c>
      <c r="AK17" s="73">
        <v>517.83109406154199</v>
      </c>
      <c r="AL17" s="73">
        <v>1856.8490232663801</v>
      </c>
      <c r="AM17" s="73">
        <v>223.43624042086401</v>
      </c>
      <c r="AN17" s="73">
        <v>840.76334380278195</v>
      </c>
      <c r="AO17" s="73">
        <v>299134.25080954802</v>
      </c>
      <c r="AP17" s="73">
        <v>173.79486465386501</v>
      </c>
      <c r="AQ17" s="73">
        <v>48.125053712544897</v>
      </c>
      <c r="AR17" s="73">
        <v>22636.7802213574</v>
      </c>
      <c r="AS17" s="73">
        <v>77.344376872727196</v>
      </c>
      <c r="AT17" s="73">
        <v>1898.61965505385</v>
      </c>
      <c r="AU17" s="73">
        <v>322.301931134607</v>
      </c>
      <c r="AV17" s="73">
        <v>875.07558525768195</v>
      </c>
      <c r="AW17" s="73">
        <v>4749.4957716808303</v>
      </c>
      <c r="AX17" s="73">
        <v>7037.7974979538203</v>
      </c>
      <c r="AY17" s="73">
        <v>608.53691361792198</v>
      </c>
      <c r="AZ17" s="73">
        <v>156.52906364939801</v>
      </c>
      <c r="BA17" s="73">
        <f t="shared" si="0"/>
        <v>345836.42664460954</v>
      </c>
      <c r="BB17" s="73">
        <f t="shared" si="3"/>
        <v>46702.175835061527</v>
      </c>
      <c r="BD17" s="73">
        <f t="shared" si="1"/>
        <v>-327981.38723539049</v>
      </c>
      <c r="BE17" s="73">
        <f t="shared" si="1"/>
        <v>-43484.478291938474</v>
      </c>
      <c r="BF17" s="90"/>
      <c r="BG17" s="66">
        <f t="shared" si="4"/>
        <v>0.51163695597645364</v>
      </c>
      <c r="BH17" s="66">
        <f t="shared" si="4"/>
        <v>0.51734020057570373</v>
      </c>
      <c r="BI17" s="90"/>
      <c r="BJ17" s="66">
        <v>0.51174633927221669</v>
      </c>
      <c r="BK17" s="66">
        <v>0.51758838966239096</v>
      </c>
      <c r="BL17" s="66"/>
      <c r="BM17" s="66"/>
    </row>
    <row r="18" spans="1:65" x14ac:dyDescent="0.25">
      <c r="A18" s="90" t="s">
        <v>181</v>
      </c>
      <c r="B18" s="73">
        <v>181350.28104</v>
      </c>
      <c r="C18" s="73">
        <v>29947.275394</v>
      </c>
      <c r="D18" s="90" t="s">
        <v>166</v>
      </c>
      <c r="E18" s="90"/>
      <c r="F18" s="90" t="s">
        <v>181</v>
      </c>
      <c r="G18" s="73">
        <v>1735.44096330957</v>
      </c>
      <c r="H18" s="73">
        <v>1217.2637596521099</v>
      </c>
      <c r="I18" s="73">
        <v>56.7830834658862</v>
      </c>
      <c r="J18" s="73">
        <v>321.87987735687801</v>
      </c>
      <c r="K18" s="73">
        <v>1255.58619388548</v>
      </c>
      <c r="L18" s="73">
        <v>120.883714754983</v>
      </c>
      <c r="M18" s="73">
        <v>547.85979331668796</v>
      </c>
      <c r="N18" s="73">
        <v>180995.904110198</v>
      </c>
      <c r="O18" s="73">
        <v>29869.833046522999</v>
      </c>
      <c r="P18" s="73">
        <v>151126.07106367499</v>
      </c>
      <c r="Q18" s="73">
        <v>89.974874992421604</v>
      </c>
      <c r="R18" s="73">
        <v>30.8410244261093</v>
      </c>
      <c r="S18" s="73">
        <v>14315.358516950701</v>
      </c>
      <c r="T18" s="73">
        <v>60.677664402519802</v>
      </c>
      <c r="U18" s="73">
        <v>1144.9168903806799</v>
      </c>
      <c r="V18" s="73">
        <v>174.850983108186</v>
      </c>
      <c r="W18" s="73">
        <v>462.556450128694</v>
      </c>
      <c r="X18" s="73">
        <v>2862.8790834284</v>
      </c>
      <c r="Y18" s="73">
        <v>5034.3539418090004</v>
      </c>
      <c r="Z18" s="73">
        <v>328.75111291522597</v>
      </c>
      <c r="AA18" s="73">
        <v>108.975118239388</v>
      </c>
      <c r="AB18" s="90"/>
      <c r="AC18" s="77">
        <f t="shared" si="2"/>
        <v>-1.9541019058241277E-3</v>
      </c>
      <c r="AD18" s="77">
        <f t="shared" si="2"/>
        <v>-2.5859563669193347E-3</v>
      </c>
      <c r="AE18" s="90"/>
      <c r="AF18" s="73">
        <v>21</v>
      </c>
      <c r="AG18" s="73" t="s">
        <v>181</v>
      </c>
      <c r="AH18" s="73">
        <v>333.61330684726698</v>
      </c>
      <c r="AI18" s="73">
        <v>230.13680731090599</v>
      </c>
      <c r="AJ18" s="73">
        <v>11.341864672824</v>
      </c>
      <c r="AK18" s="73">
        <v>70.138766000160302</v>
      </c>
      <c r="AL18" s="73">
        <v>240.25580998560599</v>
      </c>
      <c r="AM18" s="73">
        <v>26.417487493703099</v>
      </c>
      <c r="AN18" s="73">
        <v>107.696056222791</v>
      </c>
      <c r="AO18" s="73">
        <v>29046.135709981401</v>
      </c>
      <c r="AP18" s="73">
        <v>15.609860698094799</v>
      </c>
      <c r="AQ18" s="73">
        <v>5.9084382446732002</v>
      </c>
      <c r="AR18" s="73">
        <v>2727.9356805104098</v>
      </c>
      <c r="AS18" s="73">
        <v>12.339954057841499</v>
      </c>
      <c r="AT18" s="73">
        <v>238.382134175624</v>
      </c>
      <c r="AU18" s="73">
        <v>39.723264432509097</v>
      </c>
      <c r="AV18" s="73">
        <v>105.937640580657</v>
      </c>
      <c r="AW18" s="73">
        <v>596.07648492677504</v>
      </c>
      <c r="AX18" s="73">
        <v>964.04132518689403</v>
      </c>
      <c r="AY18" s="73">
        <v>70.336218962371504</v>
      </c>
      <c r="AZ18" s="73">
        <v>20.817355503532699</v>
      </c>
      <c r="BA18" s="73">
        <f t="shared" si="0"/>
        <v>34862.844165794042</v>
      </c>
      <c r="BB18" s="73">
        <f t="shared" si="3"/>
        <v>5816.7084558126408</v>
      </c>
      <c r="BD18" s="73">
        <f t="shared" si="1"/>
        <v>-146487.43687420595</v>
      </c>
      <c r="BE18" s="73">
        <f t="shared" si="1"/>
        <v>-24130.566938187359</v>
      </c>
      <c r="BF18" s="90"/>
      <c r="BG18" s="66">
        <f t="shared" si="4"/>
        <v>0.19261675747407003</v>
      </c>
      <c r="BH18" s="66">
        <f t="shared" si="4"/>
        <v>0.194735218196666</v>
      </c>
      <c r="BI18" s="90"/>
      <c r="BJ18" s="66">
        <v>0.19293470845294128</v>
      </c>
      <c r="BK18" s="66">
        <v>0.19528655970621556</v>
      </c>
      <c r="BL18" s="66"/>
      <c r="BM18" s="66"/>
    </row>
    <row r="19" spans="1:65" x14ac:dyDescent="0.25">
      <c r="A19" s="90" t="s">
        <v>182</v>
      </c>
      <c r="B19" s="73">
        <v>184949.55965000001</v>
      </c>
      <c r="C19" s="73">
        <v>28717.420075000002</v>
      </c>
      <c r="D19" s="90" t="s">
        <v>166</v>
      </c>
      <c r="E19" s="90"/>
      <c r="F19" s="90" t="s">
        <v>182</v>
      </c>
      <c r="G19" s="73">
        <v>1692.8687779229101</v>
      </c>
      <c r="H19" s="73">
        <v>1340.56676367003</v>
      </c>
      <c r="I19" s="73">
        <v>48.4237658250522</v>
      </c>
      <c r="J19" s="73">
        <v>191.55064707860001</v>
      </c>
      <c r="K19" s="73">
        <v>1262.6875305477899</v>
      </c>
      <c r="L19" s="73">
        <v>74.249416083819696</v>
      </c>
      <c r="M19" s="73">
        <v>508.76482084690502</v>
      </c>
      <c r="N19" s="73">
        <v>184926.62942858401</v>
      </c>
      <c r="O19" s="73">
        <v>28691.656326295</v>
      </c>
      <c r="P19" s="73">
        <v>156234.97310228899</v>
      </c>
      <c r="Q19" s="73">
        <v>110.868642603217</v>
      </c>
      <c r="R19" s="73">
        <v>30.979152300798599</v>
      </c>
      <c r="S19" s="73">
        <v>14738.4623538748</v>
      </c>
      <c r="T19" s="73">
        <v>46.980015983509396</v>
      </c>
      <c r="U19" s="73">
        <v>865.47966622023102</v>
      </c>
      <c r="V19" s="73">
        <v>82.111269774081293</v>
      </c>
      <c r="W19" s="73">
        <v>203.536600340614</v>
      </c>
      <c r="X19" s="73">
        <v>2164.1263159113</v>
      </c>
      <c r="Y19" s="73">
        <v>4992.1067797637697</v>
      </c>
      <c r="Z19" s="73">
        <v>227.228488786741</v>
      </c>
      <c r="AA19" s="73">
        <v>110.66531876078101</v>
      </c>
      <c r="AB19" s="90"/>
      <c r="AC19" s="77">
        <f t="shared" si="2"/>
        <v>-1.2398094626119293E-4</v>
      </c>
      <c r="AD19" s="77">
        <f t="shared" si="2"/>
        <v>-8.9714705003845954E-4</v>
      </c>
      <c r="AE19" s="90"/>
      <c r="AF19" s="73">
        <v>22</v>
      </c>
      <c r="AG19" s="73" t="s">
        <v>182</v>
      </c>
      <c r="AH19" s="73">
        <v>543.66753829036804</v>
      </c>
      <c r="AI19" s="73">
        <v>410.61397244903799</v>
      </c>
      <c r="AJ19" s="73">
        <v>15.1469294877117</v>
      </c>
      <c r="AK19" s="73">
        <v>59.645168905258203</v>
      </c>
      <c r="AL19" s="73">
        <v>401.36293521015</v>
      </c>
      <c r="AM19" s="73">
        <v>23.150653150374701</v>
      </c>
      <c r="AN19" s="73">
        <v>161.31196296368699</v>
      </c>
      <c r="AO19" s="73">
        <v>48147.910140665001</v>
      </c>
      <c r="AP19" s="73">
        <v>32.852248528941203</v>
      </c>
      <c r="AQ19" s="73">
        <v>9.7930324297666793</v>
      </c>
      <c r="AR19" s="73">
        <v>4614.3947452658504</v>
      </c>
      <c r="AS19" s="73">
        <v>14.8482197591052</v>
      </c>
      <c r="AT19" s="73">
        <v>268.96118704238302</v>
      </c>
      <c r="AU19" s="73">
        <v>26.232731010867699</v>
      </c>
      <c r="AV19" s="73">
        <v>65.023663713041898</v>
      </c>
      <c r="AW19" s="73">
        <v>672.54038011956698</v>
      </c>
      <c r="AX19" s="73">
        <v>1594.2742121871599</v>
      </c>
      <c r="AY19" s="73">
        <v>70.217745269880695</v>
      </c>
      <c r="AZ19" s="73">
        <v>35.263314584681297</v>
      </c>
      <c r="BA19" s="73">
        <f t="shared" si="0"/>
        <v>57167.210781032845</v>
      </c>
      <c r="BB19" s="73">
        <f t="shared" si="3"/>
        <v>9019.3006403678446</v>
      </c>
      <c r="BD19" s="73">
        <f t="shared" si="1"/>
        <v>-127782.34886896716</v>
      </c>
      <c r="BE19" s="73">
        <f t="shared" si="1"/>
        <v>-19698.119434632157</v>
      </c>
      <c r="BF19" s="90"/>
      <c r="BG19" s="66">
        <f t="shared" si="4"/>
        <v>0.30913455221499075</v>
      </c>
      <c r="BH19" s="66">
        <f t="shared" si="4"/>
        <v>0.31435273508772443</v>
      </c>
      <c r="BI19" s="90"/>
      <c r="BJ19" s="66">
        <v>0.30941188213571025</v>
      </c>
      <c r="BK19" s="66">
        <v>0.31504182583761414</v>
      </c>
      <c r="BL19" s="66"/>
      <c r="BM19" s="66"/>
    </row>
    <row r="20" spans="1:65" x14ac:dyDescent="0.25">
      <c r="A20" s="90" t="s">
        <v>183</v>
      </c>
      <c r="B20" s="73">
        <v>72837.106901000006</v>
      </c>
      <c r="C20" s="73">
        <v>9116.8634516999991</v>
      </c>
      <c r="D20" s="90" t="s">
        <v>166</v>
      </c>
      <c r="E20" s="90"/>
      <c r="F20" s="90" t="s">
        <v>183</v>
      </c>
      <c r="G20" s="73">
        <v>459.68606337185901</v>
      </c>
      <c r="H20" s="73">
        <v>545.53006619377504</v>
      </c>
      <c r="I20" s="73">
        <v>14.464495389584201</v>
      </c>
      <c r="J20" s="73">
        <v>37.534514459564498</v>
      </c>
      <c r="K20" s="73">
        <v>384.91139447852402</v>
      </c>
      <c r="L20" s="73">
        <v>18.247910415185402</v>
      </c>
      <c r="M20" s="73">
        <v>150.37802035968301</v>
      </c>
      <c r="N20" s="73">
        <v>73310.398124660307</v>
      </c>
      <c r="O20" s="73">
        <v>9170.6085807415202</v>
      </c>
      <c r="P20" s="73">
        <v>64139.7895439188</v>
      </c>
      <c r="Q20" s="73">
        <v>55.839640536384501</v>
      </c>
      <c r="R20" s="73">
        <v>10.0140788703516</v>
      </c>
      <c r="S20" s="73">
        <v>5057.8357833297496</v>
      </c>
      <c r="T20" s="73">
        <v>10.5560264995563</v>
      </c>
      <c r="U20" s="73">
        <v>245.73068381862501</v>
      </c>
      <c r="V20" s="73">
        <v>9.4145733009253796</v>
      </c>
      <c r="W20" s="73">
        <v>20.651684430408299</v>
      </c>
      <c r="X20" s="73">
        <v>614.68502885298994</v>
      </c>
      <c r="Y20" s="73">
        <v>1435.6416871972001</v>
      </c>
      <c r="Z20" s="73">
        <v>66.616366782960398</v>
      </c>
      <c r="AA20" s="73">
        <v>32.870562454185198</v>
      </c>
      <c r="AB20" s="90"/>
      <c r="AC20" s="77">
        <f t="shared" si="2"/>
        <v>6.4979410055865713E-3</v>
      </c>
      <c r="AD20" s="77">
        <f t="shared" si="2"/>
        <v>5.8951337075800279E-3</v>
      </c>
      <c r="AE20" s="90"/>
      <c r="AF20" s="73">
        <v>23</v>
      </c>
      <c r="AG20" s="73" t="s">
        <v>183</v>
      </c>
      <c r="AH20" s="73">
        <v>58.980714735200003</v>
      </c>
      <c r="AI20" s="73">
        <v>69.819857464905297</v>
      </c>
      <c r="AJ20" s="73">
        <v>1.8662234074845501</v>
      </c>
      <c r="AK20" s="73">
        <v>4.9169644514508599</v>
      </c>
      <c r="AL20" s="73">
        <v>49.119303925233297</v>
      </c>
      <c r="AM20" s="73">
        <v>2.4148082228609402</v>
      </c>
      <c r="AN20" s="73">
        <v>19.2919833124846</v>
      </c>
      <c r="AO20" s="73">
        <v>8275.1289791537492</v>
      </c>
      <c r="AP20" s="73">
        <v>7.0895288337131097</v>
      </c>
      <c r="AQ20" s="73">
        <v>1.2856167422490401</v>
      </c>
      <c r="AR20" s="73">
        <v>649.46278989970301</v>
      </c>
      <c r="AS20" s="73">
        <v>1.3868951787824499</v>
      </c>
      <c r="AT20" s="73">
        <v>31.612548919755099</v>
      </c>
      <c r="AU20" s="73">
        <v>1.3484182031918199</v>
      </c>
      <c r="AV20" s="73">
        <v>3.0596450677611302</v>
      </c>
      <c r="AW20" s="73">
        <v>79.078022313181805</v>
      </c>
      <c r="AX20" s="73">
        <v>183.66489539051099</v>
      </c>
      <c r="AY20" s="73">
        <v>8.7128705495075707</v>
      </c>
      <c r="AZ20" s="73">
        <v>4.1927457914432003</v>
      </c>
      <c r="BA20" s="73">
        <f t="shared" si="0"/>
        <v>9452.4328115631652</v>
      </c>
      <c r="BB20" s="73">
        <f t="shared" si="3"/>
        <v>1177.3038324094159</v>
      </c>
      <c r="BD20" s="73">
        <f t="shared" si="1"/>
        <v>-63384.674089436841</v>
      </c>
      <c r="BE20" s="73">
        <f t="shared" si="1"/>
        <v>-7939.5596192905832</v>
      </c>
      <c r="BF20" s="90"/>
      <c r="BG20" s="66">
        <f t="shared" si="4"/>
        <v>0.12893713652311398</v>
      </c>
      <c r="BH20" s="66">
        <f t="shared" si="4"/>
        <v>0.12837793937490471</v>
      </c>
      <c r="BI20" s="90"/>
      <c r="BJ20" s="66">
        <v>0.12900388916139488</v>
      </c>
      <c r="BK20" s="66">
        <v>0.12848845595578759</v>
      </c>
      <c r="BL20" s="66"/>
      <c r="BM20" s="66"/>
    </row>
    <row r="21" spans="1:65" x14ac:dyDescent="0.25">
      <c r="A21" s="90" t="s">
        <v>184</v>
      </c>
      <c r="B21" s="73">
        <v>79286.442830999993</v>
      </c>
      <c r="C21" s="73">
        <v>13049.397556</v>
      </c>
      <c r="D21" s="90" t="s">
        <v>166</v>
      </c>
      <c r="E21" s="90"/>
      <c r="F21" s="90" t="s">
        <v>184</v>
      </c>
      <c r="G21" s="73">
        <v>767.41514983162097</v>
      </c>
      <c r="H21" s="73">
        <v>649.26611749532799</v>
      </c>
      <c r="I21" s="73">
        <v>21.3876993226298</v>
      </c>
      <c r="J21" s="73">
        <v>71.0388251569414</v>
      </c>
      <c r="K21" s="73">
        <v>553.81972971334301</v>
      </c>
      <c r="L21" s="73">
        <v>23.745888545335202</v>
      </c>
      <c r="M21" s="73">
        <v>219.68568208248499</v>
      </c>
      <c r="N21" s="73">
        <v>78822.809784156401</v>
      </c>
      <c r="O21" s="73">
        <v>13010.043792214299</v>
      </c>
      <c r="P21" s="73">
        <v>65812.765991942098</v>
      </c>
      <c r="Q21" s="73">
        <v>46.813870489481097</v>
      </c>
      <c r="R21" s="73">
        <v>13.7439893296295</v>
      </c>
      <c r="S21" s="73">
        <v>6984.1635247496397</v>
      </c>
      <c r="T21" s="73">
        <v>24.3486344350931</v>
      </c>
      <c r="U21" s="73">
        <v>346.47032204015699</v>
      </c>
      <c r="V21" s="73">
        <v>14.143104416408899</v>
      </c>
      <c r="W21" s="73">
        <v>23.510846155965901</v>
      </c>
      <c r="X21" s="73">
        <v>865.61131103358105</v>
      </c>
      <c r="Y21" s="73">
        <v>2249.97033383488</v>
      </c>
      <c r="Z21" s="73">
        <v>84.795026372790502</v>
      </c>
      <c r="AA21" s="73">
        <v>50.113737209058698</v>
      </c>
      <c r="AB21" s="90"/>
      <c r="AC21" s="77">
        <f t="shared" si="2"/>
        <v>-5.847570281742002E-3</v>
      </c>
      <c r="AD21" s="77">
        <f t="shared" si="2"/>
        <v>-3.0157533033091021E-3</v>
      </c>
      <c r="AE21" s="90"/>
      <c r="AF21" s="73">
        <v>24</v>
      </c>
      <c r="AG21" s="73" t="s">
        <v>184</v>
      </c>
      <c r="AH21" s="73">
        <v>193.88239165976501</v>
      </c>
      <c r="AI21" s="73">
        <v>165.23303739475699</v>
      </c>
      <c r="AJ21" s="73">
        <v>5.2622629354295301</v>
      </c>
      <c r="AK21" s="73">
        <v>17.203633765959498</v>
      </c>
      <c r="AL21" s="73">
        <v>139.999929206855</v>
      </c>
      <c r="AM21" s="73">
        <v>6.1069037974399896</v>
      </c>
      <c r="AN21" s="73">
        <v>55.592030520004499</v>
      </c>
      <c r="AO21" s="73">
        <v>16996.774663219599</v>
      </c>
      <c r="AP21" s="73">
        <v>11.0503894116185</v>
      </c>
      <c r="AQ21" s="73">
        <v>3.4852317818191199</v>
      </c>
      <c r="AR21" s="73">
        <v>1765.0935165671699</v>
      </c>
      <c r="AS21" s="73">
        <v>5.9327883561741803</v>
      </c>
      <c r="AT21" s="73">
        <v>85.8789885666055</v>
      </c>
      <c r="AU21" s="73">
        <v>3.7893860366151499</v>
      </c>
      <c r="AV21" s="73">
        <v>6.54806751712752</v>
      </c>
      <c r="AW21" s="73">
        <v>214.56521421616</v>
      </c>
      <c r="AX21" s="73">
        <v>567.08306654344005</v>
      </c>
      <c r="AY21" s="73">
        <v>21.650932603729199</v>
      </c>
      <c r="AZ21" s="73">
        <v>12.7016407035514</v>
      </c>
      <c r="BA21" s="73">
        <f t="shared" si="0"/>
        <v>20277.834074803821</v>
      </c>
      <c r="BB21" s="73">
        <f t="shared" si="3"/>
        <v>3281.0594115842214</v>
      </c>
      <c r="BD21" s="73">
        <f t="shared" si="1"/>
        <v>-59008.608756196176</v>
      </c>
      <c r="BE21" s="73">
        <f t="shared" si="1"/>
        <v>-9768.3381444157785</v>
      </c>
      <c r="BF21" s="90"/>
      <c r="BG21" s="66">
        <f t="shared" si="4"/>
        <v>0.25725845260187263</v>
      </c>
      <c r="BH21" s="66">
        <f t="shared" si="4"/>
        <v>0.25219434031019411</v>
      </c>
      <c r="BI21" s="90"/>
      <c r="BJ21" s="66">
        <v>0.25855163689344157</v>
      </c>
      <c r="BK21" s="66">
        <v>0.25372529998284382</v>
      </c>
      <c r="BL21" s="66"/>
      <c r="BM21" s="66"/>
    </row>
    <row r="22" spans="1:65" x14ac:dyDescent="0.25">
      <c r="A22" s="90" t="s">
        <v>185</v>
      </c>
      <c r="B22" s="73">
        <v>65754.720828999998</v>
      </c>
      <c r="C22" s="73">
        <v>10367.264088</v>
      </c>
      <c r="D22" s="90" t="s">
        <v>166</v>
      </c>
      <c r="E22" s="90"/>
      <c r="F22" s="90" t="s">
        <v>313</v>
      </c>
      <c r="G22" s="73">
        <v>595.01039115505603</v>
      </c>
      <c r="H22" s="73">
        <v>534.61061238887203</v>
      </c>
      <c r="I22" s="73">
        <v>17.113844816658101</v>
      </c>
      <c r="J22" s="73">
        <v>52.323542088989598</v>
      </c>
      <c r="K22" s="73">
        <v>454.18573984358102</v>
      </c>
      <c r="L22" s="73">
        <v>17.293773695552701</v>
      </c>
      <c r="M22" s="73">
        <v>175.69813511025799</v>
      </c>
      <c r="N22" s="73">
        <v>65809.420721060204</v>
      </c>
      <c r="O22" s="73">
        <v>10380.423459862101</v>
      </c>
      <c r="P22" s="73">
        <v>55428.997261198099</v>
      </c>
      <c r="Q22" s="73">
        <v>49.941925825493101</v>
      </c>
      <c r="R22" s="73">
        <v>11.107742930052799</v>
      </c>
      <c r="S22" s="73">
        <v>5558.6544117241801</v>
      </c>
      <c r="T22" s="73">
        <v>16.724157536775799</v>
      </c>
      <c r="U22" s="73">
        <v>280.96010956971298</v>
      </c>
      <c r="V22" s="73">
        <v>8.0499995072669801</v>
      </c>
      <c r="W22" s="73">
        <v>11.6073764414094</v>
      </c>
      <c r="X22" s="73">
        <v>702.24763714126595</v>
      </c>
      <c r="Y22" s="73">
        <v>1790.7438119016499</v>
      </c>
      <c r="Z22" s="73">
        <v>64.006742604871107</v>
      </c>
      <c r="AA22" s="73">
        <v>40.1435055804494</v>
      </c>
      <c r="AB22" s="90"/>
      <c r="AC22" s="77">
        <f t="shared" si="2"/>
        <v>8.3187779326835808E-4</v>
      </c>
      <c r="AD22" s="77">
        <f t="shared" si="2"/>
        <v>1.2693196344185449E-3</v>
      </c>
      <c r="AE22" s="90"/>
      <c r="AF22" s="73">
        <v>25</v>
      </c>
      <c r="AG22" s="73" t="s">
        <v>313</v>
      </c>
      <c r="AH22" s="73">
        <v>95.163501519336506</v>
      </c>
      <c r="AI22" s="73">
        <v>88.016479793970504</v>
      </c>
      <c r="AJ22" s="73">
        <v>2.84196720575838</v>
      </c>
      <c r="AK22" s="73">
        <v>9.4072920014012897</v>
      </c>
      <c r="AL22" s="73">
        <v>72.734970482607594</v>
      </c>
      <c r="AM22" s="73">
        <v>2.9249831174024599</v>
      </c>
      <c r="AN22" s="73">
        <v>28.359645503761602</v>
      </c>
      <c r="AO22" s="73">
        <v>8753.1931947372705</v>
      </c>
      <c r="AP22" s="73">
        <v>8.1699929683504102</v>
      </c>
      <c r="AQ22" s="73">
        <v>1.77671597828384</v>
      </c>
      <c r="AR22" s="73">
        <v>904.48082779994104</v>
      </c>
      <c r="AS22" s="73">
        <v>2.8856876868801198</v>
      </c>
      <c r="AT22" s="73">
        <v>47.626011815308402</v>
      </c>
      <c r="AU22" s="73">
        <v>1.35898771972409</v>
      </c>
      <c r="AV22" s="73">
        <v>1.89526911389251</v>
      </c>
      <c r="AW22" s="73">
        <v>119.01781814512699</v>
      </c>
      <c r="AX22" s="73">
        <v>287.39943712041099</v>
      </c>
      <c r="AY22" s="73">
        <v>10.827539799792399</v>
      </c>
      <c r="AZ22" s="73">
        <v>6.4532631395995903</v>
      </c>
      <c r="BA22" s="73">
        <f t="shared" si="0"/>
        <v>10444.53358564882</v>
      </c>
      <c r="BB22" s="73">
        <f t="shared" si="3"/>
        <v>1691.3403909115495</v>
      </c>
      <c r="BD22" s="73">
        <f t="shared" si="1"/>
        <v>-55310.187243351174</v>
      </c>
      <c r="BE22" s="73">
        <f t="shared" si="1"/>
        <v>-8675.9236970884504</v>
      </c>
      <c r="BF22" s="90"/>
      <c r="BG22" s="66">
        <f t="shared" si="4"/>
        <v>0.15870879079636666</v>
      </c>
      <c r="BH22" s="66">
        <f t="shared" si="4"/>
        <v>0.16293558711274561</v>
      </c>
      <c r="BI22" s="90"/>
      <c r="BJ22" s="66">
        <v>0.15747865291753427</v>
      </c>
      <c r="BK22" s="66">
        <v>0.16119953734516354</v>
      </c>
      <c r="BL22" s="66"/>
      <c r="BM22" s="66"/>
    </row>
    <row r="23" spans="1:65" x14ac:dyDescent="0.25">
      <c r="A23" s="90" t="s">
        <v>186</v>
      </c>
      <c r="B23" s="73">
        <v>300120.53902999999</v>
      </c>
      <c r="C23" s="73">
        <v>40090.954294000003</v>
      </c>
      <c r="D23" s="90" t="s">
        <v>166</v>
      </c>
      <c r="E23" s="90"/>
      <c r="F23" s="90" t="s">
        <v>186</v>
      </c>
      <c r="G23" s="73">
        <v>2162.4408224342301</v>
      </c>
      <c r="H23" s="73">
        <v>2169.10187436961</v>
      </c>
      <c r="I23" s="73">
        <v>64.762486383703404</v>
      </c>
      <c r="J23" s="73">
        <v>214.07134460997401</v>
      </c>
      <c r="K23" s="73">
        <v>1727.48695558237</v>
      </c>
      <c r="L23" s="73">
        <v>96.526798734546901</v>
      </c>
      <c r="M23" s="73">
        <v>687.51513980059099</v>
      </c>
      <c r="N23" s="73">
        <v>301374.75883481803</v>
      </c>
      <c r="O23" s="73">
        <v>40205.698515699602</v>
      </c>
      <c r="P23" s="73">
        <v>261169.06031911899</v>
      </c>
      <c r="Q23" s="73">
        <v>202.40324669168899</v>
      </c>
      <c r="R23" s="73">
        <v>43.864652490947201</v>
      </c>
      <c r="S23" s="73">
        <v>21414.792557857501</v>
      </c>
      <c r="T23" s="73">
        <v>52.228155817170702</v>
      </c>
      <c r="U23" s="73">
        <v>1151.42544188892</v>
      </c>
      <c r="V23" s="73">
        <v>86.046231529401396</v>
      </c>
      <c r="W23" s="73">
        <v>212.48085315564001</v>
      </c>
      <c r="X23" s="73">
        <v>2880.0796096716699</v>
      </c>
      <c r="Y23" s="73">
        <v>6575.5254050717303</v>
      </c>
      <c r="Z23" s="73">
        <v>316.117094484586</v>
      </c>
      <c r="AA23" s="73">
        <v>148.82984512530501</v>
      </c>
      <c r="AB23" s="90"/>
      <c r="AC23" s="77">
        <f t="shared" si="2"/>
        <v>4.1790535525216815E-3</v>
      </c>
      <c r="AD23" s="77">
        <f t="shared" si="2"/>
        <v>2.8620975409600386E-3</v>
      </c>
      <c r="AE23" s="90"/>
      <c r="AF23" s="73">
        <v>26</v>
      </c>
      <c r="AG23" s="73" t="s">
        <v>186</v>
      </c>
      <c r="AH23" s="73">
        <v>520.63103011251599</v>
      </c>
      <c r="AI23" s="73">
        <v>499.517300625536</v>
      </c>
      <c r="AJ23" s="73">
        <v>15.846894295766999</v>
      </c>
      <c r="AK23" s="73">
        <v>59.584047421447302</v>
      </c>
      <c r="AL23" s="73">
        <v>410.19993147399703</v>
      </c>
      <c r="AM23" s="73">
        <v>25.8916840719906</v>
      </c>
      <c r="AN23" s="73">
        <v>165.989144665494</v>
      </c>
      <c r="AO23" s="73">
        <v>60655.739604457303</v>
      </c>
      <c r="AP23" s="73">
        <v>44.994770091482302</v>
      </c>
      <c r="AQ23" s="73">
        <v>10.377215057261701</v>
      </c>
      <c r="AR23" s="73">
        <v>5028.2973938436999</v>
      </c>
      <c r="AS23" s="73">
        <v>13.438728406750799</v>
      </c>
      <c r="AT23" s="73">
        <v>290.39643176690902</v>
      </c>
      <c r="AU23" s="73">
        <v>26.761849788161701</v>
      </c>
      <c r="AV23" s="73">
        <v>67.902301587790902</v>
      </c>
      <c r="AW23" s="73">
        <v>726.33727733447995</v>
      </c>
      <c r="AX23" s="73">
        <v>1571.5334120399</v>
      </c>
      <c r="AY23" s="73">
        <v>81.102700261909703</v>
      </c>
      <c r="AZ23" s="73">
        <v>35.374011413746302</v>
      </c>
      <c r="BA23" s="73">
        <f t="shared" si="0"/>
        <v>70249.915728716151</v>
      </c>
      <c r="BB23" s="73">
        <f t="shared" si="3"/>
        <v>9594.1761242588473</v>
      </c>
      <c r="BD23" s="73">
        <f t="shared" si="1"/>
        <v>-229870.62330128383</v>
      </c>
      <c r="BE23" s="73">
        <f t="shared" si="1"/>
        <v>-30496.778169741156</v>
      </c>
      <c r="BF23" s="90"/>
      <c r="BG23" s="66">
        <f t="shared" si="4"/>
        <v>0.2330982063671091</v>
      </c>
      <c r="BH23" s="66">
        <f t="shared" si="4"/>
        <v>0.23862727121909086</v>
      </c>
      <c r="BI23" s="90"/>
      <c r="BJ23" s="66">
        <v>0.23322840058385771</v>
      </c>
      <c r="BK23" s="66">
        <v>0.23904444819777584</v>
      </c>
      <c r="BL23" s="66"/>
      <c r="BM23" s="66"/>
    </row>
    <row r="24" spans="1:65" x14ac:dyDescent="0.25">
      <c r="A24" s="90" t="s">
        <v>187</v>
      </c>
      <c r="B24" s="73">
        <v>429803.88798</v>
      </c>
      <c r="C24" s="73">
        <v>60888.722034999999</v>
      </c>
      <c r="D24" s="90" t="s">
        <v>166</v>
      </c>
      <c r="E24" s="90"/>
      <c r="F24" s="90" t="s">
        <v>187</v>
      </c>
      <c r="G24" s="73">
        <v>3795.5303752817799</v>
      </c>
      <c r="H24" s="73">
        <v>2718.9961807128602</v>
      </c>
      <c r="I24" s="73">
        <v>95.706360014770894</v>
      </c>
      <c r="J24" s="73">
        <v>322.21615272518801</v>
      </c>
      <c r="K24" s="73">
        <v>2801.9936038404499</v>
      </c>
      <c r="L24" s="73">
        <v>154.629333134917</v>
      </c>
      <c r="M24" s="73">
        <v>1112.0703083715</v>
      </c>
      <c r="N24" s="73">
        <v>429952.91789480601</v>
      </c>
      <c r="O24" s="73">
        <v>60751.057485187703</v>
      </c>
      <c r="P24" s="73">
        <v>369201.86040961801</v>
      </c>
      <c r="Q24" s="73">
        <v>207.07252192220901</v>
      </c>
      <c r="R24" s="73">
        <v>69.114785473745698</v>
      </c>
      <c r="S24" s="73">
        <v>31223.791633680001</v>
      </c>
      <c r="T24" s="73">
        <v>82.7249195037395</v>
      </c>
      <c r="U24" s="73">
        <v>1646.4204473177999</v>
      </c>
      <c r="V24" s="73">
        <v>187.14512322183401</v>
      </c>
      <c r="W24" s="73">
        <v>480.27045085622001</v>
      </c>
      <c r="X24" s="73">
        <v>4119.2919150999996</v>
      </c>
      <c r="Y24" s="73">
        <v>11032.899830685001</v>
      </c>
      <c r="Z24" s="73">
        <v>457.06595038498199</v>
      </c>
      <c r="AA24" s="73">
        <v>244.11759296064099</v>
      </c>
      <c r="AB24" s="90"/>
      <c r="AC24" s="77">
        <f t="shared" si="2"/>
        <v>3.4673933618057371E-4</v>
      </c>
      <c r="AD24" s="77">
        <f t="shared" si="2"/>
        <v>-2.2609203348555084E-3</v>
      </c>
      <c r="AE24" s="90"/>
      <c r="AF24" s="73">
        <v>27</v>
      </c>
      <c r="AG24" s="73" t="s">
        <v>187</v>
      </c>
      <c r="AH24" s="73">
        <v>953.66580626376401</v>
      </c>
      <c r="AI24" s="73">
        <v>643.974040606465</v>
      </c>
      <c r="AJ24" s="73">
        <v>25.1501097911529</v>
      </c>
      <c r="AK24" s="73">
        <v>103.621027140921</v>
      </c>
      <c r="AL24" s="73">
        <v>695.05744609702299</v>
      </c>
      <c r="AM24" s="73">
        <v>46.362910956318601</v>
      </c>
      <c r="AN24" s="73">
        <v>283.07779783991401</v>
      </c>
      <c r="AO24" s="73">
        <v>89647.271619280393</v>
      </c>
      <c r="AP24" s="73">
        <v>45.998563118366398</v>
      </c>
      <c r="AQ24" s="73">
        <v>17.0644087416688</v>
      </c>
      <c r="AR24" s="73">
        <v>7628.7729064792402</v>
      </c>
      <c r="AS24" s="73">
        <v>23.093744791513402</v>
      </c>
      <c r="AT24" s="73">
        <v>457.922909174945</v>
      </c>
      <c r="AU24" s="73">
        <v>62.817443233360699</v>
      </c>
      <c r="AV24" s="73">
        <v>164.49914172038501</v>
      </c>
      <c r="AW24" s="73">
        <v>1145.60058547924</v>
      </c>
      <c r="AX24" s="73">
        <v>2754.0285936324099</v>
      </c>
      <c r="AY24" s="73">
        <v>130.32697068529501</v>
      </c>
      <c r="AZ24" s="73">
        <v>60.491813896223498</v>
      </c>
      <c r="BA24" s="73">
        <f t="shared" si="0"/>
        <v>104888.7978389286</v>
      </c>
      <c r="BB24" s="73">
        <f t="shared" si="3"/>
        <v>15241.526219648207</v>
      </c>
      <c r="BD24" s="73">
        <f t="shared" si="1"/>
        <v>-324915.09014107141</v>
      </c>
      <c r="BE24" s="73">
        <f t="shared" si="1"/>
        <v>-45647.195815351792</v>
      </c>
      <c r="BF24" s="90"/>
      <c r="BG24" s="66">
        <f t="shared" si="4"/>
        <v>0.24395414817161704</v>
      </c>
      <c r="BH24" s="66">
        <f t="shared" si="4"/>
        <v>0.25088495329261373</v>
      </c>
      <c r="BI24" s="90"/>
      <c r="BJ24" s="66">
        <v>0.24411217719891781</v>
      </c>
      <c r="BK24" s="66">
        <v>0.25126007572375542</v>
      </c>
      <c r="BL24" s="66"/>
      <c r="BM24" s="66"/>
    </row>
    <row r="25" spans="1:65" x14ac:dyDescent="0.25">
      <c r="A25" s="90" t="s">
        <v>188</v>
      </c>
      <c r="B25" s="73">
        <v>454435.49145999999</v>
      </c>
      <c r="C25" s="73">
        <v>56061.334135999998</v>
      </c>
      <c r="D25" s="90" t="s">
        <v>166</v>
      </c>
      <c r="E25" s="90"/>
      <c r="F25" s="90" t="s">
        <v>188</v>
      </c>
      <c r="G25" s="73">
        <v>2975.5156050860601</v>
      </c>
      <c r="H25" s="73">
        <v>3186.4141037384802</v>
      </c>
      <c r="I25" s="73">
        <v>84.932140103727406</v>
      </c>
      <c r="J25" s="73">
        <v>233.18879658504</v>
      </c>
      <c r="K25" s="73">
        <v>2419.6384261203598</v>
      </c>
      <c r="L25" s="73">
        <v>131.55695462336701</v>
      </c>
      <c r="M25" s="73">
        <v>956.81504147445003</v>
      </c>
      <c r="N25" s="73">
        <v>456533.335478099</v>
      </c>
      <c r="O25" s="73">
        <v>56230.370228123204</v>
      </c>
      <c r="P25" s="73">
        <v>400302.96524997603</v>
      </c>
      <c r="Q25" s="73">
        <v>284.565478176998</v>
      </c>
      <c r="R25" s="73">
        <v>62.810686607472498</v>
      </c>
      <c r="S25" s="73">
        <v>30524.460821111399</v>
      </c>
      <c r="T25" s="73">
        <v>59.522746573190602</v>
      </c>
      <c r="U25" s="73">
        <v>1487.58146464061</v>
      </c>
      <c r="V25" s="73">
        <v>109.912597154935</v>
      </c>
      <c r="W25" s="73">
        <v>275.41694849451801</v>
      </c>
      <c r="X25" s="73">
        <v>3722.1872138538401</v>
      </c>
      <c r="Y25" s="73">
        <v>9069.9755586787596</v>
      </c>
      <c r="Z25" s="73">
        <v>438.201919123442</v>
      </c>
      <c r="AA25" s="73">
        <v>207.67372597650899</v>
      </c>
      <c r="AB25" s="90"/>
      <c r="AC25" s="77">
        <f t="shared" si="2"/>
        <v>4.6163736273307117E-3</v>
      </c>
      <c r="AD25" s="77">
        <f t="shared" si="2"/>
        <v>3.0151992407661723E-3</v>
      </c>
      <c r="AE25" s="90"/>
      <c r="AF25" s="73">
        <v>28</v>
      </c>
      <c r="AG25" s="73" t="s">
        <v>188</v>
      </c>
      <c r="AH25" s="73">
        <v>801.35774961644597</v>
      </c>
      <c r="AI25" s="73">
        <v>808.16471360748301</v>
      </c>
      <c r="AJ25" s="73">
        <v>21.960128994733001</v>
      </c>
      <c r="AK25" s="73">
        <v>58.824576069874702</v>
      </c>
      <c r="AL25" s="73">
        <v>640.39996928109201</v>
      </c>
      <c r="AM25" s="73">
        <v>33.414660035997002</v>
      </c>
      <c r="AN25" s="73">
        <v>252.131008254059</v>
      </c>
      <c r="AO25" s="73">
        <v>101989.683791252</v>
      </c>
      <c r="AP25" s="73">
        <v>69.870851944544896</v>
      </c>
      <c r="AQ25" s="73">
        <v>16.487645504116902</v>
      </c>
      <c r="AR25" s="73">
        <v>7926.7434067116701</v>
      </c>
      <c r="AS25" s="73">
        <v>15.771766231324101</v>
      </c>
      <c r="AT25" s="73">
        <v>379.21016805086498</v>
      </c>
      <c r="AU25" s="73">
        <v>28.568785820593298</v>
      </c>
      <c r="AV25" s="73">
        <v>71.1275485626402</v>
      </c>
      <c r="AW25" s="73">
        <v>948.85046911710003</v>
      </c>
      <c r="AX25" s="73">
        <v>2420.6534895884101</v>
      </c>
      <c r="AY25" s="73">
        <v>110.643566390939</v>
      </c>
      <c r="AZ25" s="73">
        <v>55.218724345885498</v>
      </c>
      <c r="BA25" s="73">
        <f t="shared" si="0"/>
        <v>116649.08301937977</v>
      </c>
      <c r="BB25" s="73">
        <f t="shared" si="3"/>
        <v>14659.399228127775</v>
      </c>
      <c r="BD25" s="73">
        <f t="shared" si="1"/>
        <v>-337786.40844062023</v>
      </c>
      <c r="BE25" s="73">
        <f t="shared" si="1"/>
        <v>-41401.934907872223</v>
      </c>
      <c r="BF25" s="90"/>
      <c r="BG25" s="66">
        <f t="shared" si="4"/>
        <v>0.25551054863763767</v>
      </c>
      <c r="BH25" s="66">
        <f t="shared" si="4"/>
        <v>0.26070252016224471</v>
      </c>
      <c r="BI25" s="90"/>
      <c r="BJ25" s="66">
        <v>0.25562193632805907</v>
      </c>
      <c r="BK25" s="66">
        <v>0.26102626997072448</v>
      </c>
      <c r="BL25" s="66"/>
      <c r="BM25" s="66"/>
    </row>
    <row r="26" spans="1:65" x14ac:dyDescent="0.25">
      <c r="A26" s="90" t="s">
        <v>189</v>
      </c>
      <c r="B26" s="73">
        <v>1355547.0325</v>
      </c>
      <c r="C26" s="73">
        <v>162224.62272000001</v>
      </c>
      <c r="D26" s="90" t="s">
        <v>166</v>
      </c>
      <c r="E26" s="90"/>
      <c r="F26" s="90" t="s">
        <v>189</v>
      </c>
      <c r="G26" s="73">
        <v>8158.4186932103103</v>
      </c>
      <c r="H26" s="73">
        <v>9475.3443847726794</v>
      </c>
      <c r="I26" s="73">
        <v>252.15199609781899</v>
      </c>
      <c r="J26" s="73">
        <v>802.84131637978999</v>
      </c>
      <c r="K26" s="73">
        <v>6797.8816389159801</v>
      </c>
      <c r="L26" s="73">
        <v>443.82968893885999</v>
      </c>
      <c r="M26" s="73">
        <v>2748.6352359221</v>
      </c>
      <c r="N26" s="73">
        <v>1363041.2536534199</v>
      </c>
      <c r="O26" s="73">
        <v>162889.33235093101</v>
      </c>
      <c r="P26" s="73">
        <v>1200151.9213024899</v>
      </c>
      <c r="Q26" s="73">
        <v>861.89427091497203</v>
      </c>
      <c r="R26" s="73">
        <v>179.55389287741701</v>
      </c>
      <c r="S26" s="73">
        <v>88089.790890722303</v>
      </c>
      <c r="T26" s="73">
        <v>172.32360065477201</v>
      </c>
      <c r="U26" s="73">
        <v>4642.8086926040396</v>
      </c>
      <c r="V26" s="73">
        <v>416.41966365184601</v>
      </c>
      <c r="W26" s="73">
        <v>1084.5999371352</v>
      </c>
      <c r="X26" s="73">
        <v>11617.6080919547</v>
      </c>
      <c r="Y26" s="73">
        <v>25134.864568307399</v>
      </c>
      <c r="Z26" s="73">
        <v>1432.7099009573501</v>
      </c>
      <c r="AA26" s="73">
        <v>577.65588691391497</v>
      </c>
      <c r="AB26" s="90"/>
      <c r="AC26" s="77">
        <f t="shared" si="2"/>
        <v>5.5285585625151892E-3</v>
      </c>
      <c r="AD26" s="77">
        <f t="shared" si="2"/>
        <v>4.0974644895817695E-3</v>
      </c>
      <c r="AE26" s="90"/>
      <c r="AF26" s="73">
        <v>29</v>
      </c>
      <c r="AG26" s="73" t="s">
        <v>189</v>
      </c>
      <c r="AH26" s="73">
        <v>2574.5665631371298</v>
      </c>
      <c r="AI26" s="73">
        <v>2937.50737343533</v>
      </c>
      <c r="AJ26" s="73">
        <v>79.538306864308097</v>
      </c>
      <c r="AK26" s="73">
        <v>263.598433849895</v>
      </c>
      <c r="AL26" s="73">
        <v>2133.4817235498899</v>
      </c>
      <c r="AM26" s="73">
        <v>142.631778874833</v>
      </c>
      <c r="AN26" s="73">
        <v>865.86201204906001</v>
      </c>
      <c r="AO26" s="73">
        <v>372598.03366931499</v>
      </c>
      <c r="AP26" s="73">
        <v>263.83502279773001</v>
      </c>
      <c r="AQ26" s="73">
        <v>56.197396695784697</v>
      </c>
      <c r="AR26" s="73">
        <v>27484.276945294201</v>
      </c>
      <c r="AS26" s="73">
        <v>55.478480976768097</v>
      </c>
      <c r="AT26" s="73">
        <v>1476.5145602110599</v>
      </c>
      <c r="AU26" s="73">
        <v>139.19460582410699</v>
      </c>
      <c r="AV26" s="73">
        <v>363.49753245145399</v>
      </c>
      <c r="AW26" s="73">
        <v>3694.5574245067601</v>
      </c>
      <c r="AX26" s="73">
        <v>7908.6952989051197</v>
      </c>
      <c r="AY26" s="73">
        <v>455.025554454489</v>
      </c>
      <c r="AZ26" s="73">
        <v>181.48476577056101</v>
      </c>
      <c r="BA26" s="73">
        <f t="shared" si="0"/>
        <v>423673.9774489635</v>
      </c>
      <c r="BB26" s="73">
        <f t="shared" si="3"/>
        <v>51075.943779648514</v>
      </c>
      <c r="BD26" s="73">
        <f t="shared" si="1"/>
        <v>-931873.05505103641</v>
      </c>
      <c r="BE26" s="73">
        <f t="shared" si="1"/>
        <v>-111148.6789403515</v>
      </c>
      <c r="BF26" s="90"/>
      <c r="BG26" s="66">
        <f t="shared" si="4"/>
        <v>0.31082990064561244</v>
      </c>
      <c r="BH26" s="66">
        <f t="shared" si="4"/>
        <v>0.31356223911342335</v>
      </c>
      <c r="BI26" s="90"/>
      <c r="BJ26" s="66">
        <v>0.31085392747424428</v>
      </c>
      <c r="BK26" s="66">
        <v>0.3136636309037189</v>
      </c>
      <c r="BL26" s="66"/>
      <c r="BM26" s="66"/>
    </row>
    <row r="27" spans="1:65" x14ac:dyDescent="0.25">
      <c r="A27" s="90" t="s">
        <v>190</v>
      </c>
      <c r="B27" s="73">
        <v>505430.66746999999</v>
      </c>
      <c r="C27" s="73">
        <v>67214.843403000006</v>
      </c>
      <c r="D27" s="90"/>
      <c r="E27" s="90"/>
      <c r="F27" s="90" t="s">
        <v>190</v>
      </c>
      <c r="G27" s="73">
        <v>3826.2451557289801</v>
      </c>
      <c r="H27" s="73">
        <v>3236.2869462127301</v>
      </c>
      <c r="I27" s="73">
        <v>110.80649585255399</v>
      </c>
      <c r="J27" s="73">
        <v>433.31814062181297</v>
      </c>
      <c r="K27" s="73">
        <v>2904.0794293335898</v>
      </c>
      <c r="L27" s="73">
        <v>213.70600412264301</v>
      </c>
      <c r="M27" s="73">
        <v>1200.6769230090799</v>
      </c>
      <c r="N27" s="73">
        <v>506632.94297296501</v>
      </c>
      <c r="O27" s="73">
        <v>67197.086257852599</v>
      </c>
      <c r="P27" s="73">
        <v>439435.85671511298</v>
      </c>
      <c r="Q27" s="73">
        <v>263.255882052723</v>
      </c>
      <c r="R27" s="73">
        <v>74.844724163208198</v>
      </c>
      <c r="S27" s="73">
        <v>34654.399752310703</v>
      </c>
      <c r="T27" s="73">
        <v>93.525810887525594</v>
      </c>
      <c r="U27" s="73">
        <v>2021.2038946852001</v>
      </c>
      <c r="V27" s="73">
        <v>269.620060737335</v>
      </c>
      <c r="W27" s="73">
        <v>717.83094330263395</v>
      </c>
      <c r="X27" s="73">
        <v>5057.4599809300098</v>
      </c>
      <c r="Y27" s="73">
        <v>11250.4856942079</v>
      </c>
      <c r="Z27" s="73">
        <v>620.70273119595197</v>
      </c>
      <c r="AA27" s="73">
        <v>248.63768849793499</v>
      </c>
      <c r="AB27" s="90"/>
      <c r="AC27" s="77">
        <f t="shared" si="2"/>
        <v>2.3787149857431044E-3</v>
      </c>
      <c r="AD27" s="77">
        <f t="shared" si="2"/>
        <v>-2.6418487715489179E-4</v>
      </c>
      <c r="AE27" s="90"/>
      <c r="AF27" s="73">
        <v>30</v>
      </c>
      <c r="AG27" s="73" t="s">
        <v>190</v>
      </c>
      <c r="AH27" s="73">
        <v>1502.80179872279</v>
      </c>
      <c r="AI27" s="73">
        <v>1176.82320735345</v>
      </c>
      <c r="AJ27" s="73">
        <v>45.763958271884903</v>
      </c>
      <c r="AK27" s="73">
        <v>218.17095058665601</v>
      </c>
      <c r="AL27" s="73">
        <v>1120.4171202999801</v>
      </c>
      <c r="AM27" s="73">
        <v>99.150129202656402</v>
      </c>
      <c r="AN27" s="73">
        <v>478.06117553307701</v>
      </c>
      <c r="AO27" s="73">
        <v>162798.45621082801</v>
      </c>
      <c r="AP27" s="73">
        <v>90.3719406465964</v>
      </c>
      <c r="AQ27" s="73">
        <v>28.6542843571021</v>
      </c>
      <c r="AR27" s="73">
        <v>13086.3815275337</v>
      </c>
      <c r="AS27" s="73">
        <v>41.637440669540403</v>
      </c>
      <c r="AT27" s="73">
        <v>884.89053613687702</v>
      </c>
      <c r="AU27" s="73">
        <v>138.68491592071001</v>
      </c>
      <c r="AV27" s="73">
        <v>372.88429181206698</v>
      </c>
      <c r="AW27" s="73">
        <v>2213.9097249537499</v>
      </c>
      <c r="AX27" s="73">
        <v>4379.5712803797696</v>
      </c>
      <c r="AY27" s="73">
        <v>274.38008554632199</v>
      </c>
      <c r="AZ27" s="73">
        <v>95.781848811420303</v>
      </c>
      <c r="BA27" s="73">
        <f t="shared" si="0"/>
        <v>189046.79242756637</v>
      </c>
      <c r="BB27" s="73">
        <f t="shared" si="3"/>
        <v>26248.33621673836</v>
      </c>
      <c r="BD27" s="73">
        <f t="shared" si="1"/>
        <v>-316383.87504243362</v>
      </c>
      <c r="BE27" s="73">
        <f t="shared" si="1"/>
        <v>-40966.507186261646</v>
      </c>
      <c r="BF27" s="90"/>
      <c r="BG27" s="66">
        <f t="shared" si="4"/>
        <v>0.37314350566748339</v>
      </c>
      <c r="BH27" s="66">
        <f t="shared" si="4"/>
        <v>0.39061717819157671</v>
      </c>
      <c r="BI27" s="90"/>
      <c r="BJ27" s="66">
        <v>0.37338004357203419</v>
      </c>
      <c r="BK27" s="66">
        <v>0.39118276759745124</v>
      </c>
      <c r="BL27" s="66"/>
      <c r="BM27" s="66"/>
    </row>
    <row r="28" spans="1:65" x14ac:dyDescent="0.25">
      <c r="A28" s="90" t="s">
        <v>191</v>
      </c>
      <c r="B28" s="73">
        <v>520331.04940999998</v>
      </c>
      <c r="C28" s="73">
        <v>72241.469981999995</v>
      </c>
      <c r="D28" s="90" t="s">
        <v>166</v>
      </c>
      <c r="E28" s="90"/>
      <c r="F28" s="90" t="s">
        <v>191</v>
      </c>
      <c r="G28" s="73">
        <v>3449.63091475277</v>
      </c>
      <c r="H28" s="73">
        <v>3275.7184659137802</v>
      </c>
      <c r="I28" s="73">
        <v>145.65725585189301</v>
      </c>
      <c r="J28" s="73">
        <v>1039.23286518185</v>
      </c>
      <c r="K28" s="73">
        <v>2712.8035136162898</v>
      </c>
      <c r="L28" s="73">
        <v>429.14961413603601</v>
      </c>
      <c r="M28" s="73">
        <v>1318.68492501529</v>
      </c>
      <c r="N28" s="73">
        <v>521660.07907880901</v>
      </c>
      <c r="O28" s="73">
        <v>72266.519389330701</v>
      </c>
      <c r="P28" s="73">
        <v>449393.55968947802</v>
      </c>
      <c r="Q28" s="73">
        <v>241.437322817286</v>
      </c>
      <c r="R28" s="73">
        <v>70.956812303995306</v>
      </c>
      <c r="S28" s="73">
        <v>33305.512518174299</v>
      </c>
      <c r="T28" s="73">
        <v>139.923356492887</v>
      </c>
      <c r="U28" s="73">
        <v>3439.72958117693</v>
      </c>
      <c r="V28" s="73">
        <v>658.936105535254</v>
      </c>
      <c r="W28" s="73">
        <v>1802.9980902462</v>
      </c>
      <c r="X28" s="73">
        <v>8603.9090418161704</v>
      </c>
      <c r="Y28" s="73">
        <v>10277.624731780101</v>
      </c>
      <c r="Z28" s="73">
        <v>1128.87200284396</v>
      </c>
      <c r="AA28" s="73">
        <v>225.742271675567</v>
      </c>
      <c r="AB28" s="90"/>
      <c r="AC28" s="77">
        <f t="shared" si="2"/>
        <v>2.5542001968093375E-3</v>
      </c>
      <c r="AD28" s="77">
        <f t="shared" si="2"/>
        <v>3.4674553738935348E-4</v>
      </c>
      <c r="AE28" s="90"/>
      <c r="AF28" s="73">
        <v>31</v>
      </c>
      <c r="AG28" s="73" t="s">
        <v>191</v>
      </c>
      <c r="AH28" s="73">
        <v>1567.05309273427</v>
      </c>
      <c r="AI28" s="73">
        <v>1435.9332730625599</v>
      </c>
      <c r="AJ28" s="73">
        <v>67.479583156884303</v>
      </c>
      <c r="AK28" s="73">
        <v>498.71955333107798</v>
      </c>
      <c r="AL28" s="73">
        <v>1221.2359445105999</v>
      </c>
      <c r="AM28" s="73">
        <v>203.33549023999899</v>
      </c>
      <c r="AN28" s="73">
        <v>602.62603278160395</v>
      </c>
      <c r="AO28" s="73">
        <v>198801.651609169</v>
      </c>
      <c r="AP28" s="73">
        <v>103.009886099406</v>
      </c>
      <c r="AQ28" s="73">
        <v>31.832160551574699</v>
      </c>
      <c r="AR28" s="73">
        <v>14844.413550474201</v>
      </c>
      <c r="AS28" s="73">
        <v>66.340119161264496</v>
      </c>
      <c r="AT28" s="73">
        <v>1613.31336046447</v>
      </c>
      <c r="AU28" s="73">
        <v>317.38510956070002</v>
      </c>
      <c r="AV28" s="73">
        <v>869.18960021090095</v>
      </c>
      <c r="AW28" s="73">
        <v>4035.33614487043</v>
      </c>
      <c r="AX28" s="73">
        <v>4647.7603495114899</v>
      </c>
      <c r="AY28" s="73">
        <v>529.68894242418196</v>
      </c>
      <c r="AZ28" s="73">
        <v>101.478966691762</v>
      </c>
      <c r="BA28" s="73">
        <f t="shared" si="0"/>
        <v>231557.78276900639</v>
      </c>
      <c r="BB28" s="73">
        <f t="shared" si="3"/>
        <v>32756.131159837387</v>
      </c>
      <c r="BD28" s="73">
        <f t="shared" si="1"/>
        <v>-288773.26664099359</v>
      </c>
      <c r="BE28" s="73">
        <f t="shared" si="1"/>
        <v>-39485.338822162608</v>
      </c>
      <c r="BF28" s="90"/>
      <c r="BG28" s="66">
        <f t="shared" si="4"/>
        <v>0.44388633912319009</v>
      </c>
      <c r="BH28" s="66">
        <f t="shared" si="4"/>
        <v>0.45326842134690443</v>
      </c>
      <c r="BI28" s="90"/>
      <c r="BJ28" s="66">
        <v>0.44398269196596896</v>
      </c>
      <c r="BK28" s="66">
        <v>0.45349395510247908</v>
      </c>
      <c r="BL28" s="66"/>
      <c r="BM28" s="66"/>
    </row>
    <row r="29" spans="1:65" x14ac:dyDescent="0.25">
      <c r="A29" s="90" t="s">
        <v>192</v>
      </c>
      <c r="B29" s="73">
        <v>139546.39728</v>
      </c>
      <c r="C29" s="73">
        <v>18737.591737999999</v>
      </c>
      <c r="D29" s="73"/>
      <c r="E29" s="73"/>
      <c r="F29" s="73" t="s">
        <v>192</v>
      </c>
      <c r="G29" s="73">
        <v>1233.4676599591</v>
      </c>
      <c r="H29" s="73">
        <v>670.25763179505805</v>
      </c>
      <c r="I29" s="73">
        <v>40.258620512905303</v>
      </c>
      <c r="J29" s="73">
        <v>79.514284947392198</v>
      </c>
      <c r="K29" s="73">
        <v>678.08123646224203</v>
      </c>
      <c r="L29" s="73">
        <v>39.074896564647702</v>
      </c>
      <c r="M29" s="73">
        <v>297.91785346979901</v>
      </c>
      <c r="N29" s="73">
        <v>138833.75646320201</v>
      </c>
      <c r="O29" s="73">
        <v>18636.7181712329</v>
      </c>
      <c r="P29" s="73">
        <v>120197.038291969</v>
      </c>
      <c r="Q29" s="73">
        <v>77.331473403991396</v>
      </c>
      <c r="R29" s="73">
        <v>21.781556760748899</v>
      </c>
      <c r="S29" s="73">
        <v>10659.5561087319</v>
      </c>
      <c r="T29" s="73">
        <v>57.989655274282498</v>
      </c>
      <c r="U29" s="73">
        <v>340.32995166366197</v>
      </c>
      <c r="V29" s="73">
        <v>40.0711400982158</v>
      </c>
      <c r="W29" s="73">
        <v>108.60640428358001</v>
      </c>
      <c r="X29" s="73">
        <v>851.15708824550597</v>
      </c>
      <c r="Y29" s="73">
        <v>3261.3576624392999</v>
      </c>
      <c r="Z29" s="73">
        <v>122.72354822886101</v>
      </c>
      <c r="AA29" s="73">
        <v>57.241398391728197</v>
      </c>
      <c r="AB29" s="90"/>
      <c r="AC29" s="77">
        <f t="shared" si="2"/>
        <v>-5.1068378022549911E-3</v>
      </c>
      <c r="AD29" s="77">
        <f t="shared" si="2"/>
        <v>-5.3834862119728271E-3</v>
      </c>
      <c r="AE29" s="90"/>
      <c r="AF29" s="73">
        <v>32</v>
      </c>
      <c r="AG29" s="73" t="s">
        <v>192</v>
      </c>
      <c r="AH29" s="73">
        <v>833.798431498897</v>
      </c>
      <c r="AI29" s="73">
        <v>437.62764324512102</v>
      </c>
      <c r="AJ29" s="73">
        <v>27.392270691037101</v>
      </c>
      <c r="AK29" s="73">
        <v>54.311008974971102</v>
      </c>
      <c r="AL29" s="73">
        <v>451.39165421363299</v>
      </c>
      <c r="AM29" s="73">
        <v>26.508828189883499</v>
      </c>
      <c r="AN29" s="73">
        <v>199.593425832609</v>
      </c>
      <c r="AO29" s="73">
        <v>80488.231904796005</v>
      </c>
      <c r="AP29" s="73">
        <v>51.464636505694301</v>
      </c>
      <c r="AQ29" s="73">
        <v>14.6383433469886</v>
      </c>
      <c r="AR29" s="73">
        <v>7156.1210217860298</v>
      </c>
      <c r="AS29" s="73">
        <v>39.955447160893002</v>
      </c>
      <c r="AT29" s="73">
        <v>226.26358463507799</v>
      </c>
      <c r="AU29" s="73">
        <v>27.875156035376399</v>
      </c>
      <c r="AV29" s="73">
        <v>75.942549870525994</v>
      </c>
      <c r="AW29" s="73">
        <v>565.87909081318401</v>
      </c>
      <c r="AX29" s="73">
        <v>2193.5578515788902</v>
      </c>
      <c r="AY29" s="73">
        <v>82.566481117172302</v>
      </c>
      <c r="AZ29" s="73">
        <v>38.028051350724198</v>
      </c>
      <c r="BA29" s="73">
        <f t="shared" si="0"/>
        <v>92991.147381642717</v>
      </c>
      <c r="BB29" s="73">
        <f t="shared" si="3"/>
        <v>12502.915476846712</v>
      </c>
      <c r="BD29" s="73">
        <f t="shared" si="1"/>
        <v>-46555.249898357288</v>
      </c>
      <c r="BE29" s="73">
        <f t="shared" si="1"/>
        <v>-6234.6762611532868</v>
      </c>
      <c r="BF29" s="90"/>
      <c r="BG29" s="66">
        <f t="shared" si="4"/>
        <v>0.66980214142869565</v>
      </c>
      <c r="BH29" s="66">
        <f t="shared" si="4"/>
        <v>0.67087538492403942</v>
      </c>
      <c r="BI29" s="90"/>
      <c r="BJ29" s="66">
        <v>0.67013239691887982</v>
      </c>
      <c r="BK29" s="66">
        <v>0.67151412906347419</v>
      </c>
      <c r="BL29" s="66"/>
      <c r="BM29" s="66"/>
    </row>
    <row r="30" spans="1:65" x14ac:dyDescent="0.25">
      <c r="A30" s="90" t="s">
        <v>193</v>
      </c>
      <c r="B30" s="73">
        <v>23836.608107</v>
      </c>
      <c r="C30" s="73">
        <v>5115.3369403999995</v>
      </c>
      <c r="D30" s="90" t="s">
        <v>166</v>
      </c>
      <c r="E30" s="90"/>
      <c r="F30" s="90" t="s">
        <v>193</v>
      </c>
      <c r="G30" s="73">
        <v>280.39999261451601</v>
      </c>
      <c r="H30" s="73">
        <v>242.48461107712299</v>
      </c>
      <c r="I30" s="73">
        <v>10.685341303041801</v>
      </c>
      <c r="J30" s="73">
        <v>48.189129119198299</v>
      </c>
      <c r="K30" s="73">
        <v>214.854235244189</v>
      </c>
      <c r="L30" s="73">
        <v>9.4177781268429293</v>
      </c>
      <c r="M30" s="73">
        <v>84.937887200515803</v>
      </c>
      <c r="N30" s="73">
        <v>23956.6866702712</v>
      </c>
      <c r="O30" s="73">
        <v>5146.7772548818502</v>
      </c>
      <c r="P30" s="73">
        <v>18809.909415389298</v>
      </c>
      <c r="Q30" s="73">
        <v>32.452579462843801</v>
      </c>
      <c r="R30" s="73">
        <v>4.9132872236644003</v>
      </c>
      <c r="S30" s="73">
        <v>2616.5480138009302</v>
      </c>
      <c r="T30" s="73">
        <v>12.3456997194618</v>
      </c>
      <c r="U30" s="73">
        <v>187.33132393061999</v>
      </c>
      <c r="V30" s="73">
        <v>4.9314368623819798</v>
      </c>
      <c r="W30" s="73">
        <v>6.6552819435947503</v>
      </c>
      <c r="X30" s="73">
        <v>467.920565595771</v>
      </c>
      <c r="Y30" s="73">
        <v>869.56279920854001</v>
      </c>
      <c r="Z30" s="73">
        <v>34.308885288006202</v>
      </c>
      <c r="AA30" s="73">
        <v>18.838407160612199</v>
      </c>
      <c r="AB30" s="90"/>
      <c r="AC30" s="77">
        <f t="shared" si="2"/>
        <v>5.0375692184131075E-3</v>
      </c>
      <c r="AD30" s="77">
        <f t="shared" si="2"/>
        <v>6.1462841740767479E-3</v>
      </c>
      <c r="AE30" s="90"/>
      <c r="AF30" s="73">
        <v>33</v>
      </c>
      <c r="AG30" s="73" t="s">
        <v>193</v>
      </c>
      <c r="AH30" s="73">
        <v>29.921478207963599</v>
      </c>
      <c r="AI30" s="73">
        <v>25.905148089666</v>
      </c>
      <c r="AJ30" s="73">
        <v>1.14669315073477</v>
      </c>
      <c r="AK30" s="73">
        <v>5.21992737720322</v>
      </c>
      <c r="AL30" s="73">
        <v>22.847608970809301</v>
      </c>
      <c r="AM30" s="73">
        <v>1.0277450822559799</v>
      </c>
      <c r="AN30" s="73">
        <v>9.0679770324451692</v>
      </c>
      <c r="AO30" s="73">
        <v>2007.4455348153199</v>
      </c>
      <c r="AP30" s="73">
        <v>3.4419678406655798</v>
      </c>
      <c r="AQ30" s="73">
        <v>0.52402502993197997</v>
      </c>
      <c r="AR30" s="73">
        <v>279.81431498776999</v>
      </c>
      <c r="AS30" s="73">
        <v>1.3367461530824001</v>
      </c>
      <c r="AT30" s="73">
        <v>20.1091080260239</v>
      </c>
      <c r="AU30" s="73">
        <v>0.56523293200895297</v>
      </c>
      <c r="AV30" s="73">
        <v>0.80865313680003803</v>
      </c>
      <c r="AW30" s="73">
        <v>50.228164718872399</v>
      </c>
      <c r="AX30" s="73">
        <v>92.671643608806306</v>
      </c>
      <c r="AY30" s="73">
        <v>3.7197743733577</v>
      </c>
      <c r="AZ30" s="73">
        <v>2.0046390693212501</v>
      </c>
      <c r="BA30" s="73">
        <f t="shared" si="0"/>
        <v>2557.8063826030393</v>
      </c>
      <c r="BB30" s="73">
        <f t="shared" si="3"/>
        <v>550.36084778771942</v>
      </c>
      <c r="BD30" s="73">
        <f t="shared" si="1"/>
        <v>-21278.801724396959</v>
      </c>
      <c r="BE30" s="73">
        <f t="shared" si="1"/>
        <v>-4564.9760926122799</v>
      </c>
      <c r="BF30" s="90"/>
      <c r="BG30" s="66">
        <f t="shared" si="4"/>
        <v>0.1067679524221153</v>
      </c>
      <c r="BH30" s="66">
        <f t="shared" si="4"/>
        <v>0.1069331001775311</v>
      </c>
      <c r="BI30" s="90"/>
      <c r="BJ30" s="66">
        <v>0.1064810326774166</v>
      </c>
      <c r="BK30" s="66">
        <v>0.10663792936819752</v>
      </c>
      <c r="BL30" s="66"/>
      <c r="BM30" s="66"/>
    </row>
    <row r="31" spans="1:65" x14ac:dyDescent="0.25">
      <c r="A31" s="90" t="s">
        <v>194</v>
      </c>
      <c r="B31" s="73">
        <v>36007.376993999998</v>
      </c>
      <c r="C31" s="73">
        <v>6937.2804458000001</v>
      </c>
      <c r="D31" s="90" t="s">
        <v>166</v>
      </c>
      <c r="E31" s="90"/>
      <c r="F31" s="90" t="s">
        <v>194</v>
      </c>
      <c r="G31" s="73">
        <v>385.919581342284</v>
      </c>
      <c r="H31" s="73">
        <v>332.887286826832</v>
      </c>
      <c r="I31" s="73">
        <v>13.964764265282099</v>
      </c>
      <c r="J31" s="73">
        <v>56.096338618914501</v>
      </c>
      <c r="K31" s="73">
        <v>293.22307445559602</v>
      </c>
      <c r="L31" s="73">
        <v>12.294574094589301</v>
      </c>
      <c r="M31" s="73">
        <v>115.366295739016</v>
      </c>
      <c r="N31" s="73">
        <v>36196.547753688603</v>
      </c>
      <c r="O31" s="73">
        <v>6976.2515509295199</v>
      </c>
      <c r="P31" s="73">
        <v>29220.296202759</v>
      </c>
      <c r="Q31" s="73">
        <v>43.370916736938902</v>
      </c>
      <c r="R31" s="73">
        <v>6.94225404961501</v>
      </c>
      <c r="S31" s="73">
        <v>3614.9802520985199</v>
      </c>
      <c r="T31" s="73">
        <v>15.5502256871531</v>
      </c>
      <c r="U31" s="73">
        <v>233.07888159526399</v>
      </c>
      <c r="V31" s="73">
        <v>6.2175080275798198</v>
      </c>
      <c r="W31" s="73">
        <v>9.0923249943506494</v>
      </c>
      <c r="X31" s="73">
        <v>582.32911390730601</v>
      </c>
      <c r="Y31" s="73">
        <v>1184.4027492738501</v>
      </c>
      <c r="Z31" s="73">
        <v>45.009317504147397</v>
      </c>
      <c r="AA31" s="73">
        <v>25.526091712274699</v>
      </c>
      <c r="AB31" s="90"/>
      <c r="AC31" s="77">
        <f t="shared" si="2"/>
        <v>5.2536667616784874E-3</v>
      </c>
      <c r="AD31" s="77">
        <f t="shared" si="2"/>
        <v>5.6176343790618876E-3</v>
      </c>
      <c r="AE31" s="90"/>
      <c r="AF31" s="73">
        <v>34</v>
      </c>
      <c r="AG31" s="73" t="s">
        <v>194</v>
      </c>
      <c r="AH31" s="73">
        <v>87.349915410986796</v>
      </c>
      <c r="AI31" s="73">
        <v>74.9974508851667</v>
      </c>
      <c r="AJ31" s="73">
        <v>3.1997960505574201</v>
      </c>
      <c r="AK31" s="73">
        <v>13.137307057464501</v>
      </c>
      <c r="AL31" s="73">
        <v>66.235528545731398</v>
      </c>
      <c r="AM31" s="73">
        <v>2.8172335666722601</v>
      </c>
      <c r="AN31" s="73">
        <v>26.122913462218801</v>
      </c>
      <c r="AO31" s="73">
        <v>6411.8753364827098</v>
      </c>
      <c r="AP31" s="73">
        <v>9.84968627098322</v>
      </c>
      <c r="AQ31" s="73">
        <v>1.56206859549804</v>
      </c>
      <c r="AR31" s="73">
        <v>817.02920553034198</v>
      </c>
      <c r="AS31" s="73">
        <v>3.6083975519370699</v>
      </c>
      <c r="AT31" s="73">
        <v>53.677069135801503</v>
      </c>
      <c r="AU31" s="73">
        <v>1.4542352408193999</v>
      </c>
      <c r="AV31" s="73">
        <v>2.1367250737959398</v>
      </c>
      <c r="AW31" s="73">
        <v>134.100934890226</v>
      </c>
      <c r="AX31" s="73">
        <v>268.23148562655899</v>
      </c>
      <c r="AY31" s="73">
        <v>10.2839707108054</v>
      </c>
      <c r="AZ31" s="73">
        <v>5.7718396200001099</v>
      </c>
      <c r="BA31" s="73">
        <f t="shared" si="0"/>
        <v>7993.441099708275</v>
      </c>
      <c r="BB31" s="73">
        <f t="shared" si="3"/>
        <v>1581.5657632255652</v>
      </c>
      <c r="BD31" s="73">
        <f t="shared" si="1"/>
        <v>-28013.935894291724</v>
      </c>
      <c r="BE31" s="73">
        <f t="shared" si="1"/>
        <v>-5355.7146825744348</v>
      </c>
      <c r="BF31" s="90"/>
      <c r="BG31" s="66">
        <f t="shared" si="4"/>
        <v>0.22083435011820166</v>
      </c>
      <c r="BH31" s="66">
        <f t="shared" si="4"/>
        <v>0.22670710075166892</v>
      </c>
      <c r="BI31" s="90"/>
      <c r="BJ31" s="66">
        <v>0.2193330376346099</v>
      </c>
      <c r="BK31" s="66">
        <v>0.2255313593606805</v>
      </c>
      <c r="BL31" s="66"/>
      <c r="BM31" s="66"/>
    </row>
    <row r="32" spans="1:65" x14ac:dyDescent="0.25">
      <c r="A32" s="90" t="s">
        <v>195</v>
      </c>
      <c r="B32" s="73">
        <v>216996.18040000001</v>
      </c>
      <c r="C32" s="73">
        <v>27523.290188999999</v>
      </c>
      <c r="D32" s="90"/>
      <c r="E32" s="90"/>
      <c r="F32" s="90" t="s">
        <v>195</v>
      </c>
      <c r="G32" s="73">
        <v>1301.1099284048901</v>
      </c>
      <c r="H32" s="73">
        <v>1560.5014987020199</v>
      </c>
      <c r="I32" s="73">
        <v>49.012840291671402</v>
      </c>
      <c r="J32" s="73">
        <v>216.019865297596</v>
      </c>
      <c r="K32" s="73">
        <v>1065.79150063107</v>
      </c>
      <c r="L32" s="73">
        <v>94.721510551872001</v>
      </c>
      <c r="M32" s="73">
        <v>458.18013150570101</v>
      </c>
      <c r="N32" s="73">
        <v>218076.00665535001</v>
      </c>
      <c r="O32" s="73">
        <v>27645.9228944856</v>
      </c>
      <c r="P32" s="73">
        <v>190430.08376086401</v>
      </c>
      <c r="Q32" s="73">
        <v>148.02824835066701</v>
      </c>
      <c r="R32" s="73">
        <v>28.745182398297999</v>
      </c>
      <c r="S32" s="73">
        <v>14604.745196404199</v>
      </c>
      <c r="T32" s="73">
        <v>42.8482059778325</v>
      </c>
      <c r="U32" s="73">
        <v>943.63772031063104</v>
      </c>
      <c r="V32" s="73">
        <v>104.122880029982</v>
      </c>
      <c r="W32" s="73">
        <v>275.31109261065802</v>
      </c>
      <c r="X32" s="73">
        <v>2360.1665356018798</v>
      </c>
      <c r="Y32" s="73">
        <v>4012.49276134415</v>
      </c>
      <c r="Z32" s="73">
        <v>290.50506908734098</v>
      </c>
      <c r="AA32" s="73">
        <v>89.982726985124302</v>
      </c>
      <c r="AB32" s="90"/>
      <c r="AC32" s="77">
        <f t="shared" si="2"/>
        <v>4.9762454498484586E-3</v>
      </c>
      <c r="AD32" s="77">
        <f t="shared" si="2"/>
        <v>4.4555975918392421E-3</v>
      </c>
      <c r="AE32" s="90"/>
      <c r="AF32" s="73">
        <v>35</v>
      </c>
      <c r="AG32" s="73" t="s">
        <v>195</v>
      </c>
      <c r="AH32" s="73">
        <v>798.65984700285799</v>
      </c>
      <c r="AI32" s="73">
        <v>949.57228165264803</v>
      </c>
      <c r="AJ32" s="73">
        <v>30.273773174125001</v>
      </c>
      <c r="AK32" s="73">
        <v>135.640112448314</v>
      </c>
      <c r="AL32" s="73">
        <v>651.602997842077</v>
      </c>
      <c r="AM32" s="73">
        <v>59.235448939523799</v>
      </c>
      <c r="AN32" s="73">
        <v>281.40782627498601</v>
      </c>
      <c r="AO32" s="73">
        <v>116433.61210404499</v>
      </c>
      <c r="AP32" s="73">
        <v>89.997540435808503</v>
      </c>
      <c r="AQ32" s="73">
        <v>17.5983494921201</v>
      </c>
      <c r="AR32" s="73">
        <v>8927.9434785866506</v>
      </c>
      <c r="AS32" s="73">
        <v>26.734745966193401</v>
      </c>
      <c r="AT32" s="73">
        <v>584.16803196126602</v>
      </c>
      <c r="AU32" s="73">
        <v>66.337149077944702</v>
      </c>
      <c r="AV32" s="73">
        <v>175.878275799308</v>
      </c>
      <c r="AW32" s="73">
        <v>1461.0848709975101</v>
      </c>
      <c r="AX32" s="73">
        <v>2458.1056265463699</v>
      </c>
      <c r="AY32" s="73">
        <v>180.44883632667199</v>
      </c>
      <c r="AZ32" s="73">
        <v>54.964434577925502</v>
      </c>
      <c r="BA32" s="73">
        <f t="shared" si="0"/>
        <v>133383.26573114732</v>
      </c>
      <c r="BB32" s="73">
        <f t="shared" si="3"/>
        <v>16949.653627102321</v>
      </c>
      <c r="BD32" s="73">
        <f t="shared" si="1"/>
        <v>-83612.914668852696</v>
      </c>
      <c r="BE32" s="73">
        <f t="shared" si="1"/>
        <v>-10573.636561897678</v>
      </c>
      <c r="BF32" s="90"/>
      <c r="BG32" s="66">
        <f t="shared" si="4"/>
        <v>0.61163659302487072</v>
      </c>
      <c r="BH32" s="66">
        <f t="shared" si="4"/>
        <v>0.61309776822401496</v>
      </c>
      <c r="BI32" s="90"/>
      <c r="BJ32" s="66">
        <v>0.61184388410855906</v>
      </c>
      <c r="BK32" s="66">
        <v>0.61357330887277217</v>
      </c>
      <c r="BL32" s="66"/>
      <c r="BM32" s="66"/>
    </row>
    <row r="33" spans="1:65" x14ac:dyDescent="0.25">
      <c r="A33" s="90" t="s">
        <v>196</v>
      </c>
      <c r="B33" s="73">
        <v>242369.35673999999</v>
      </c>
      <c r="C33" s="73">
        <v>34943.530180000002</v>
      </c>
      <c r="D33" s="90" t="s">
        <v>166</v>
      </c>
      <c r="E33" s="90"/>
      <c r="F33" s="90" t="s">
        <v>196</v>
      </c>
      <c r="G33" s="73">
        <v>1849.44057628818</v>
      </c>
      <c r="H33" s="73">
        <v>1879.4802731526599</v>
      </c>
      <c r="I33" s="73">
        <v>59.129508192926401</v>
      </c>
      <c r="J33" s="73">
        <v>226.873995260062</v>
      </c>
      <c r="K33" s="73">
        <v>1456.9846517523899</v>
      </c>
      <c r="L33" s="73">
        <v>87.992347117732294</v>
      </c>
      <c r="M33" s="73">
        <v>590.40987306888906</v>
      </c>
      <c r="N33" s="73">
        <v>242920.34710224401</v>
      </c>
      <c r="O33" s="73">
        <v>35019.430097664699</v>
      </c>
      <c r="P33" s="73">
        <v>207900.91700458</v>
      </c>
      <c r="Q33" s="73">
        <v>170.163451335725</v>
      </c>
      <c r="R33" s="73">
        <v>36.830719511455698</v>
      </c>
      <c r="S33" s="73">
        <v>18539.482862260698</v>
      </c>
      <c r="T33" s="73">
        <v>54.853973720905799</v>
      </c>
      <c r="U33" s="73">
        <v>1075.3956956960201</v>
      </c>
      <c r="V33" s="73">
        <v>78.241903845411898</v>
      </c>
      <c r="W33" s="73">
        <v>187.76786832895101</v>
      </c>
      <c r="X33" s="73">
        <v>2688.70009733406</v>
      </c>
      <c r="Y33" s="73">
        <v>5622.4055365774302</v>
      </c>
      <c r="Z33" s="73">
        <v>288.36421038707601</v>
      </c>
      <c r="AA33" s="73">
        <v>126.912553834113</v>
      </c>
      <c r="AB33" s="90"/>
      <c r="AC33" s="77">
        <f t="shared" si="2"/>
        <v>2.2733499385200286E-3</v>
      </c>
      <c r="AD33" s="77">
        <f t="shared" si="2"/>
        <v>2.1720735504891556E-3</v>
      </c>
      <c r="AE33" s="90"/>
      <c r="AF33" s="73">
        <v>36</v>
      </c>
      <c r="AG33" s="73" t="s">
        <v>196</v>
      </c>
      <c r="AH33" s="73">
        <v>310.98260784398599</v>
      </c>
      <c r="AI33" s="73">
        <v>319.85462452609698</v>
      </c>
      <c r="AJ33" s="73">
        <v>10.3038956185696</v>
      </c>
      <c r="AK33" s="73">
        <v>44.633624704794997</v>
      </c>
      <c r="AL33" s="73">
        <v>243.855269312866</v>
      </c>
      <c r="AM33" s="73">
        <v>17.007610204606902</v>
      </c>
      <c r="AN33" s="73">
        <v>101.06115606842801</v>
      </c>
      <c r="AO33" s="73">
        <v>34735.327887622901</v>
      </c>
      <c r="AP33" s="73">
        <v>27.137704069660501</v>
      </c>
      <c r="AQ33" s="73">
        <v>6.1778588573442796</v>
      </c>
      <c r="AR33" s="73">
        <v>3137.6157245938198</v>
      </c>
      <c r="AS33" s="73">
        <v>10.006128580792501</v>
      </c>
      <c r="AT33" s="73">
        <v>195.474200952118</v>
      </c>
      <c r="AU33" s="73">
        <v>16.886384979717899</v>
      </c>
      <c r="AV33" s="73">
        <v>41.548064904364502</v>
      </c>
      <c r="AW33" s="73">
        <v>488.66933158112897</v>
      </c>
      <c r="AX33" s="73">
        <v>943.26296575872402</v>
      </c>
      <c r="AY33" s="73">
        <v>53.976182442238198</v>
      </c>
      <c r="AZ33" s="73">
        <v>21.334065675146501</v>
      </c>
      <c r="BA33" s="73">
        <f t="shared" si="0"/>
        <v>40725.115288297311</v>
      </c>
      <c r="BB33" s="73">
        <f t="shared" si="3"/>
        <v>5989.7874006744096</v>
      </c>
      <c r="BD33" s="73">
        <f t="shared" si="1"/>
        <v>-201644.24145170266</v>
      </c>
      <c r="BE33" s="73">
        <f t="shared" si="1"/>
        <v>-28953.742779325592</v>
      </c>
      <c r="BF33" s="90"/>
      <c r="BG33" s="66">
        <f t="shared" si="4"/>
        <v>0.16764802032477052</v>
      </c>
      <c r="BH33" s="66">
        <f t="shared" si="4"/>
        <v>0.17104182974907531</v>
      </c>
      <c r="BI33" s="90"/>
      <c r="BJ33" s="66">
        <v>0.1672675533795657</v>
      </c>
      <c r="BK33" s="66">
        <v>0.17053776288996225</v>
      </c>
      <c r="BL33" s="66"/>
      <c r="BM33" s="66"/>
    </row>
    <row r="34" spans="1:65" x14ac:dyDescent="0.25">
      <c r="A34" s="90" t="s">
        <v>197</v>
      </c>
      <c r="B34" s="73">
        <v>244720.09614000001</v>
      </c>
      <c r="C34" s="73">
        <v>33972.168105999997</v>
      </c>
      <c r="D34" s="90" t="s">
        <v>166</v>
      </c>
      <c r="E34" s="90"/>
      <c r="F34" s="90" t="s">
        <v>197</v>
      </c>
      <c r="G34" s="73">
        <v>1854.29200438719</v>
      </c>
      <c r="H34" s="73">
        <v>1715.7098819976</v>
      </c>
      <c r="I34" s="73">
        <v>59.05350785121</v>
      </c>
      <c r="J34" s="73">
        <v>240.50320027337301</v>
      </c>
      <c r="K34" s="73">
        <v>1434.2536160760999</v>
      </c>
      <c r="L34" s="73">
        <v>94.3869452757706</v>
      </c>
      <c r="M34" s="73">
        <v>586.74367830155802</v>
      </c>
      <c r="N34" s="73">
        <v>245331.68174696399</v>
      </c>
      <c r="O34" s="73">
        <v>34031.4044219426</v>
      </c>
      <c r="P34" s="73">
        <v>211300.27732502099</v>
      </c>
      <c r="Q34" s="73">
        <v>158.713460010912</v>
      </c>
      <c r="R34" s="73">
        <v>36.114121717179998</v>
      </c>
      <c r="S34" s="73">
        <v>17675.339941026301</v>
      </c>
      <c r="T34" s="73">
        <v>55.100463477680897</v>
      </c>
      <c r="U34" s="73">
        <v>1078.54490506346</v>
      </c>
      <c r="V34" s="73">
        <v>100.118292068321</v>
      </c>
      <c r="W34" s="73">
        <v>252.59249630450199</v>
      </c>
      <c r="X34" s="73">
        <v>2697.0439391083301</v>
      </c>
      <c r="Y34" s="73">
        <v>5575.7757503706498</v>
      </c>
      <c r="Z34" s="73">
        <v>293.120320320551</v>
      </c>
      <c r="AA34" s="73">
        <v>123.99789831181</v>
      </c>
      <c r="AB34" s="90"/>
      <c r="AC34" s="77">
        <f t="shared" si="2"/>
        <v>2.4991229433569185E-3</v>
      </c>
      <c r="AD34" s="77">
        <f t="shared" si="2"/>
        <v>1.7436719304394412E-3</v>
      </c>
      <c r="AE34" s="90"/>
      <c r="AF34" s="73">
        <v>37</v>
      </c>
      <c r="AG34" s="73" t="s">
        <v>197</v>
      </c>
      <c r="AH34" s="73">
        <v>470.89923832521498</v>
      </c>
      <c r="AI34" s="73">
        <v>426.74328289336501</v>
      </c>
      <c r="AJ34" s="73">
        <v>14.7617071370427</v>
      </c>
      <c r="AK34" s="73">
        <v>59.778021202214497</v>
      </c>
      <c r="AL34" s="73">
        <v>362.15678559668498</v>
      </c>
      <c r="AM34" s="73">
        <v>23.3845107787605</v>
      </c>
      <c r="AN34" s="73">
        <v>147.796944497331</v>
      </c>
      <c r="AO34" s="73">
        <v>53034.393817449498</v>
      </c>
      <c r="AP34" s="73">
        <v>38.850206686545199</v>
      </c>
      <c r="AQ34" s="73">
        <v>9.08535073227692</v>
      </c>
      <c r="AR34" s="73">
        <v>4433.1940359383798</v>
      </c>
      <c r="AS34" s="73">
        <v>13.878701154234999</v>
      </c>
      <c r="AT34" s="73">
        <v>268.577902056911</v>
      </c>
      <c r="AU34" s="73">
        <v>24.826756997219899</v>
      </c>
      <c r="AV34" s="73">
        <v>62.382595200514203</v>
      </c>
      <c r="AW34" s="73">
        <v>671.60245409413903</v>
      </c>
      <c r="AX34" s="73">
        <v>1411.83012632534</v>
      </c>
      <c r="AY34" s="73">
        <v>72.597991492065901</v>
      </c>
      <c r="AZ34" s="73">
        <v>31.388207743186801</v>
      </c>
      <c r="BA34" s="73">
        <f t="shared" si="0"/>
        <v>61578.128636300928</v>
      </c>
      <c r="BB34" s="73">
        <f t="shared" si="3"/>
        <v>8543.7348188514297</v>
      </c>
      <c r="BD34" s="73">
        <f t="shared" si="1"/>
        <v>-183141.96750369907</v>
      </c>
      <c r="BE34" s="73">
        <f t="shared" si="1"/>
        <v>-25428.433287148568</v>
      </c>
      <c r="BF34" s="90"/>
      <c r="BG34" s="66">
        <f t="shared" si="4"/>
        <v>0.25099949667247967</v>
      </c>
      <c r="BH34" s="66">
        <f t="shared" si="4"/>
        <v>0.25105442940058748</v>
      </c>
      <c r="BI34" s="90"/>
      <c r="BJ34" s="66">
        <v>0.25088239842165144</v>
      </c>
      <c r="BK34" s="66">
        <v>0.25084100561374728</v>
      </c>
      <c r="BL34" s="66"/>
      <c r="BM34" s="66"/>
    </row>
    <row r="35" spans="1:65" x14ac:dyDescent="0.25">
      <c r="A35" s="90" t="s">
        <v>198</v>
      </c>
      <c r="B35" s="73">
        <v>393801.44150000002</v>
      </c>
      <c r="C35" s="73">
        <v>61155.529339000001</v>
      </c>
      <c r="D35" s="90" t="s">
        <v>166</v>
      </c>
      <c r="E35" s="90"/>
      <c r="F35" s="90" t="s">
        <v>198</v>
      </c>
      <c r="G35" s="73">
        <v>4182.1742577313298</v>
      </c>
      <c r="H35" s="73">
        <v>2339.75037208507</v>
      </c>
      <c r="I35" s="73">
        <v>96.670781648726503</v>
      </c>
      <c r="J35" s="73">
        <v>294.77867817479301</v>
      </c>
      <c r="K35" s="73">
        <v>2924.2315894773401</v>
      </c>
      <c r="L35" s="73">
        <v>141.61424899000701</v>
      </c>
      <c r="M35" s="73">
        <v>1147.6342542039299</v>
      </c>
      <c r="N35" s="73">
        <v>392892.38151890697</v>
      </c>
      <c r="O35" s="73">
        <v>60846.835982991302</v>
      </c>
      <c r="P35" s="73">
        <v>332045.545535916</v>
      </c>
      <c r="Q35" s="73">
        <v>163.59836593418001</v>
      </c>
      <c r="R35" s="73">
        <v>71.208525229142793</v>
      </c>
      <c r="S35" s="73">
        <v>30910.2286140092</v>
      </c>
      <c r="T35" s="73">
        <v>91.603251663111706</v>
      </c>
      <c r="U35" s="73">
        <v>1512.27129405799</v>
      </c>
      <c r="V35" s="73">
        <v>187.36578463047701</v>
      </c>
      <c r="W35" s="73">
        <v>480.10820879974898</v>
      </c>
      <c r="X35" s="73">
        <v>3784.04566003626</v>
      </c>
      <c r="Y35" s="73">
        <v>11860.690729895199</v>
      </c>
      <c r="Z35" s="73">
        <v>402.615060544431</v>
      </c>
      <c r="AA35" s="73">
        <v>256.24630588027799</v>
      </c>
      <c r="AB35" s="90"/>
      <c r="AC35" s="40">
        <f t="shared" si="2"/>
        <v>-2.3084221775075534E-3</v>
      </c>
      <c r="AD35" s="40">
        <f t="shared" si="2"/>
        <v>-5.0476769532569275E-3</v>
      </c>
      <c r="AE35" s="90"/>
      <c r="AF35" s="73">
        <v>38</v>
      </c>
      <c r="AG35" s="73" t="s">
        <v>198</v>
      </c>
      <c r="AH35" s="73">
        <v>1539.9933717219899</v>
      </c>
      <c r="AI35" s="73">
        <v>841.65598494022095</v>
      </c>
      <c r="AJ35" s="73">
        <v>38.089843492496399</v>
      </c>
      <c r="AK35" s="73">
        <v>147.79732831629499</v>
      </c>
      <c r="AL35" s="73">
        <v>1071.96371487294</v>
      </c>
      <c r="AM35" s="73">
        <v>65.788248059572894</v>
      </c>
      <c r="AN35" s="73">
        <v>433.00556302475201</v>
      </c>
      <c r="AO35" s="73">
        <v>121062.813647394</v>
      </c>
      <c r="AP35" s="73">
        <v>56.272000330479401</v>
      </c>
      <c r="AQ35" s="73">
        <v>26.1080038358294</v>
      </c>
      <c r="AR35" s="73">
        <v>11287.808557365899</v>
      </c>
      <c r="AS35" s="73">
        <v>37.579780417471902</v>
      </c>
      <c r="AT35" s="73">
        <v>644.58144261890095</v>
      </c>
      <c r="AU35" s="73">
        <v>94.993774639961202</v>
      </c>
      <c r="AV35" s="73">
        <v>249.14412723492299</v>
      </c>
      <c r="AW35" s="73">
        <v>1612.7000317771101</v>
      </c>
      <c r="AX35" s="73">
        <v>4356.9888030510201</v>
      </c>
      <c r="AY35" s="73">
        <v>179.069763956168</v>
      </c>
      <c r="AZ35" s="73">
        <v>93.614506458056098</v>
      </c>
      <c r="BA35" s="73">
        <f t="shared" si="0"/>
        <v>143839.96849350809</v>
      </c>
      <c r="BB35" s="73">
        <f t="shared" si="3"/>
        <v>22777.154846114092</v>
      </c>
      <c r="BD35" s="73">
        <f t="shared" ref="BD35:BE51" si="5">BA35-B35</f>
        <v>-249961.47300649193</v>
      </c>
      <c r="BE35" s="73">
        <f t="shared" si="5"/>
        <v>-38378.374492885909</v>
      </c>
      <c r="BF35" s="90"/>
      <c r="BG35" s="66">
        <f t="shared" si="4"/>
        <v>0.36610526255924908</v>
      </c>
      <c r="BH35" s="66">
        <f t="shared" si="4"/>
        <v>0.37433589566565234</v>
      </c>
      <c r="BI35" s="90"/>
      <c r="BJ35" s="66">
        <v>0.36621021055024516</v>
      </c>
      <c r="BK35" s="66">
        <v>0.37455185621647308</v>
      </c>
      <c r="BL35" s="66"/>
      <c r="BM35" s="66"/>
    </row>
    <row r="36" spans="1:65" x14ac:dyDescent="0.25">
      <c r="A36" s="90" t="s">
        <v>199</v>
      </c>
      <c r="B36" s="73">
        <v>282508.72785000002</v>
      </c>
      <c r="C36" s="73">
        <v>44952.393029999999</v>
      </c>
      <c r="D36" s="90" t="s">
        <v>166</v>
      </c>
      <c r="E36" s="90"/>
      <c r="F36" s="90" t="s">
        <v>199</v>
      </c>
      <c r="G36" s="73">
        <v>2579.86558089033</v>
      </c>
      <c r="H36" s="73">
        <v>2154.81762330726</v>
      </c>
      <c r="I36" s="73">
        <v>78.169115968628205</v>
      </c>
      <c r="J36" s="73">
        <v>318.83101825978099</v>
      </c>
      <c r="K36" s="73">
        <v>1939.59715680925</v>
      </c>
      <c r="L36" s="73">
        <v>112.009355577969</v>
      </c>
      <c r="M36" s="73">
        <v>782.45371572501699</v>
      </c>
      <c r="N36" s="73">
        <v>282523.55046412803</v>
      </c>
      <c r="O36" s="73">
        <v>44957.098888649998</v>
      </c>
      <c r="P36" s="73">
        <v>237566.451575477</v>
      </c>
      <c r="Q36" s="73">
        <v>190.250692967806</v>
      </c>
      <c r="R36" s="73">
        <v>47.404754994846698</v>
      </c>
      <c r="S36" s="73">
        <v>23179.801364550702</v>
      </c>
      <c r="T36" s="73">
        <v>78.919123662758906</v>
      </c>
      <c r="U36" s="73">
        <v>1401.5360779774701</v>
      </c>
      <c r="V36" s="73">
        <v>113.437195864129</v>
      </c>
      <c r="W36" s="73">
        <v>272.203951189669</v>
      </c>
      <c r="X36" s="73">
        <v>3503.6685049907101</v>
      </c>
      <c r="Y36" s="73">
        <v>7680.5328062082199</v>
      </c>
      <c r="Z36" s="73">
        <v>353.22541223675398</v>
      </c>
      <c r="AA36" s="73">
        <v>170.37543746865299</v>
      </c>
      <c r="AB36" s="90"/>
      <c r="AC36" s="40">
        <f t="shared" si="2"/>
        <v>5.2467809546305653E-5</v>
      </c>
      <c r="AD36" s="40">
        <f t="shared" si="2"/>
        <v>1.0468538675701388E-4</v>
      </c>
      <c r="AE36" s="90"/>
      <c r="AF36" s="73">
        <v>39</v>
      </c>
      <c r="AG36" s="73" t="s">
        <v>199</v>
      </c>
      <c r="AH36" s="73">
        <v>611.48043696015998</v>
      </c>
      <c r="AI36" s="73">
        <v>500.80939112698798</v>
      </c>
      <c r="AJ36" s="73">
        <v>18.5063694966897</v>
      </c>
      <c r="AK36" s="73">
        <v>78.9907951322797</v>
      </c>
      <c r="AL36" s="73">
        <v>456.33725188983601</v>
      </c>
      <c r="AM36" s="73">
        <v>28.3502391740032</v>
      </c>
      <c r="AN36" s="73">
        <v>185.911500067882</v>
      </c>
      <c r="AO36" s="73">
        <v>56256.122571306398</v>
      </c>
      <c r="AP36" s="73">
        <v>42.039275667827503</v>
      </c>
      <c r="AQ36" s="73">
        <v>11.173563074552099</v>
      </c>
      <c r="AR36" s="73">
        <v>5435.0732700790104</v>
      </c>
      <c r="AS36" s="73">
        <v>18.919166328456999</v>
      </c>
      <c r="AT36" s="73">
        <v>337.13432540261402</v>
      </c>
      <c r="AU36" s="73">
        <v>30.834861131481301</v>
      </c>
      <c r="AV36" s="73">
        <v>75.592420083834298</v>
      </c>
      <c r="AW36" s="73">
        <v>842.80940375624095</v>
      </c>
      <c r="AX36" s="73">
        <v>1811.3098694387099</v>
      </c>
      <c r="AY36" s="73">
        <v>87.273374620191802</v>
      </c>
      <c r="AZ36" s="73">
        <v>40.131873748896503</v>
      </c>
      <c r="BA36" s="73">
        <f t="shared" si="0"/>
        <v>66868.799958486037</v>
      </c>
      <c r="BB36" s="73">
        <f t="shared" si="3"/>
        <v>10612.677387179639</v>
      </c>
      <c r="BD36" s="73">
        <f t="shared" si="5"/>
        <v>-215639.92789151397</v>
      </c>
      <c r="BE36" s="73">
        <f t="shared" si="5"/>
        <v>-34339.71564282036</v>
      </c>
      <c r="BF36" s="90"/>
      <c r="BG36" s="66">
        <f t="shared" si="4"/>
        <v>0.236683985631054</v>
      </c>
      <c r="BH36" s="66">
        <f t="shared" si="4"/>
        <v>0.23606232718586179</v>
      </c>
      <c r="BI36" s="90"/>
      <c r="BJ36" s="66">
        <v>0.23725755921512298</v>
      </c>
      <c r="BK36" s="66">
        <v>0.23694692134594186</v>
      </c>
      <c r="BL36" s="66"/>
      <c r="BM36" s="66"/>
    </row>
    <row r="37" spans="1:65" x14ac:dyDescent="0.25">
      <c r="A37" s="90" t="s">
        <v>200</v>
      </c>
      <c r="B37" s="73">
        <v>609784.18053000001</v>
      </c>
      <c r="C37" s="73">
        <v>83617.483498000001</v>
      </c>
      <c r="D37" s="90" t="s">
        <v>166</v>
      </c>
      <c r="E37" s="90"/>
      <c r="F37" s="90" t="s">
        <v>200</v>
      </c>
      <c r="G37" s="73">
        <v>4573.7909725138697</v>
      </c>
      <c r="H37" s="73">
        <v>3990.0803929738699</v>
      </c>
      <c r="I37" s="73">
        <v>145.40651962940299</v>
      </c>
      <c r="J37" s="73">
        <v>701.66735406780197</v>
      </c>
      <c r="K37" s="73">
        <v>3517.86229831842</v>
      </c>
      <c r="L37" s="73">
        <v>311.65795785864998</v>
      </c>
      <c r="M37" s="73">
        <v>1498.9008622276599</v>
      </c>
      <c r="N37" s="73">
        <v>611280.937871492</v>
      </c>
      <c r="O37" s="73">
        <v>83632.230503205006</v>
      </c>
      <c r="P37" s="73">
        <v>527648.70736828703</v>
      </c>
      <c r="Q37" s="73">
        <v>323.89677805519199</v>
      </c>
      <c r="R37" s="73">
        <v>89.8613536379019</v>
      </c>
      <c r="S37" s="73">
        <v>41986.856770669699</v>
      </c>
      <c r="T37" s="73">
        <v>128.17914277683099</v>
      </c>
      <c r="U37" s="73">
        <v>2883.9060125553201</v>
      </c>
      <c r="V37" s="73">
        <v>417.40757034121998</v>
      </c>
      <c r="W37" s="73">
        <v>1116.5273096446699</v>
      </c>
      <c r="X37" s="73">
        <v>7214.5586839508996</v>
      </c>
      <c r="Y37" s="73">
        <v>13550.297081631599</v>
      </c>
      <c r="Z37" s="73">
        <v>880.97857482211498</v>
      </c>
      <c r="AA37" s="73">
        <v>300.39486752977598</v>
      </c>
      <c r="AB37" s="90"/>
      <c r="AC37" s="40">
        <f t="shared" si="2"/>
        <v>2.4545689922475002E-3</v>
      </c>
      <c r="AD37" s="40">
        <f t="shared" si="2"/>
        <v>1.7636270057514407E-4</v>
      </c>
      <c r="AE37" s="90"/>
      <c r="AF37" s="73">
        <v>40</v>
      </c>
      <c r="AG37" s="73" t="s">
        <v>200</v>
      </c>
      <c r="AH37" s="73">
        <v>2239.83550445018</v>
      </c>
      <c r="AI37" s="73">
        <v>1818.51322979008</v>
      </c>
      <c r="AJ37" s="73">
        <v>69.236230591964798</v>
      </c>
      <c r="AK37" s="73">
        <v>336.30620581615699</v>
      </c>
      <c r="AL37" s="73">
        <v>1694.5753733822401</v>
      </c>
      <c r="AM37" s="73">
        <v>147.797198954245</v>
      </c>
      <c r="AN37" s="73">
        <v>720.15652819815102</v>
      </c>
      <c r="AO37" s="73">
        <v>243139.746686995</v>
      </c>
      <c r="AP37" s="73">
        <v>143.23335537022299</v>
      </c>
      <c r="AQ37" s="73">
        <v>42.881964639122799</v>
      </c>
      <c r="AR37" s="73">
        <v>19776.6773471825</v>
      </c>
      <c r="AS37" s="73">
        <v>62.4567127205746</v>
      </c>
      <c r="AT37" s="73">
        <v>1364.1506485432801</v>
      </c>
      <c r="AU37" s="73">
        <v>202.74150473130899</v>
      </c>
      <c r="AV37" s="73">
        <v>541.92497811347903</v>
      </c>
      <c r="AW37" s="73">
        <v>3412.6291228395098</v>
      </c>
      <c r="AX37" s="73">
        <v>6582.76913691143</v>
      </c>
      <c r="AY37" s="73">
        <v>412.98575216366402</v>
      </c>
      <c r="AZ37" s="73">
        <v>145.16074358578601</v>
      </c>
      <c r="BA37" s="73">
        <f t="shared" si="0"/>
        <v>282853.77822497889</v>
      </c>
      <c r="BB37" s="73">
        <f t="shared" si="3"/>
        <v>39714.031537983887</v>
      </c>
      <c r="BD37" s="73">
        <f t="shared" si="5"/>
        <v>-326930.40230502113</v>
      </c>
      <c r="BE37" s="73">
        <f t="shared" si="5"/>
        <v>-43903.451960016115</v>
      </c>
      <c r="BF37" s="90"/>
      <c r="BG37" s="66">
        <f t="shared" si="4"/>
        <v>0.46272304713097812</v>
      </c>
      <c r="BH37" s="66">
        <f t="shared" si="4"/>
        <v>0.47486514826914655</v>
      </c>
      <c r="BI37" s="90"/>
      <c r="BJ37" s="66">
        <v>0.46286562501254674</v>
      </c>
      <c r="BK37" s="66">
        <v>0.47526438315787167</v>
      </c>
      <c r="BL37" s="66"/>
      <c r="BM37" s="66"/>
    </row>
    <row r="38" spans="1:65" x14ac:dyDescent="0.25">
      <c r="A38" s="90" t="s">
        <v>201</v>
      </c>
      <c r="B38" s="73">
        <v>615380.39213000005</v>
      </c>
      <c r="C38" s="73">
        <v>69904.207076000006</v>
      </c>
      <c r="D38" s="90"/>
      <c r="E38" s="90"/>
      <c r="F38" s="90" t="s">
        <v>201</v>
      </c>
      <c r="G38" s="73">
        <v>3395.8998377398202</v>
      </c>
      <c r="H38" s="73">
        <v>4341.6010979017401</v>
      </c>
      <c r="I38" s="73">
        <v>103.982727690603</v>
      </c>
      <c r="J38" s="73">
        <v>268.78865479477702</v>
      </c>
      <c r="K38" s="73">
        <v>2918.1736322800698</v>
      </c>
      <c r="L38" s="73">
        <v>174.94701797318001</v>
      </c>
      <c r="M38" s="73">
        <v>1164.3995645871501</v>
      </c>
      <c r="N38" s="73">
        <v>619444.96467444894</v>
      </c>
      <c r="O38" s="73">
        <v>70287.508000231406</v>
      </c>
      <c r="P38" s="73">
        <v>549157.45667421701</v>
      </c>
      <c r="Q38" s="73">
        <v>401.73805254716501</v>
      </c>
      <c r="R38" s="73">
        <v>78.356867342383296</v>
      </c>
      <c r="S38" s="73">
        <v>38878.925701152402</v>
      </c>
      <c r="T38" s="73">
        <v>61.343351675788298</v>
      </c>
      <c r="U38" s="73">
        <v>1873.7167099323699</v>
      </c>
      <c r="V38" s="73">
        <v>137.160783500609</v>
      </c>
      <c r="W38" s="73">
        <v>354.46910211257898</v>
      </c>
      <c r="X38" s="73">
        <v>4689.4526185948798</v>
      </c>
      <c r="Y38" s="73">
        <v>10605.8505074488</v>
      </c>
      <c r="Z38" s="73">
        <v>591.735096700231</v>
      </c>
      <c r="AA38" s="73">
        <v>246.96667625677199</v>
      </c>
      <c r="AB38" s="90"/>
      <c r="AC38" s="40">
        <f t="shared" si="2"/>
        <v>6.6049757132824695E-3</v>
      </c>
      <c r="AD38" s="40">
        <f t="shared" si="2"/>
        <v>5.4832311282019767E-3</v>
      </c>
      <c r="AE38" s="90"/>
      <c r="AF38" s="73">
        <v>41</v>
      </c>
      <c r="AG38" s="73" t="s">
        <v>201</v>
      </c>
      <c r="AH38" s="73">
        <v>1299.3359265301301</v>
      </c>
      <c r="AI38" s="73">
        <v>1524.9540960194299</v>
      </c>
      <c r="AJ38" s="73">
        <v>39.811302709175301</v>
      </c>
      <c r="AK38" s="73">
        <v>124.47232266642401</v>
      </c>
      <c r="AL38" s="73">
        <v>1086.3775525993501</v>
      </c>
      <c r="AM38" s="73">
        <v>72.464825089147197</v>
      </c>
      <c r="AN38" s="73">
        <v>440.21893577271499</v>
      </c>
      <c r="AO38" s="73">
        <v>195569.31878836299</v>
      </c>
      <c r="AP38" s="73">
        <v>136.66134654099901</v>
      </c>
      <c r="AQ38" s="73">
        <v>28.8836060925608</v>
      </c>
      <c r="AR38" s="73">
        <v>14107.9365599098</v>
      </c>
      <c r="AS38" s="73">
        <v>26.107228478009699</v>
      </c>
      <c r="AT38" s="73">
        <v>735.70776526137604</v>
      </c>
      <c r="AU38" s="73">
        <v>69.757225427780497</v>
      </c>
      <c r="AV38" s="73">
        <v>183.52117128348399</v>
      </c>
      <c r="AW38" s="73">
        <v>1841.1523966186801</v>
      </c>
      <c r="AX38" s="73">
        <v>4000.4927162157701</v>
      </c>
      <c r="AY38" s="73">
        <v>232.148295090484</v>
      </c>
      <c r="AZ38" s="73">
        <v>92.117946125046302</v>
      </c>
      <c r="BA38" s="73">
        <f t="shared" si="0"/>
        <v>221611.44000679333</v>
      </c>
      <c r="BB38" s="73">
        <f t="shared" si="3"/>
        <v>26042.121218430344</v>
      </c>
      <c r="BD38" s="73">
        <f t="shared" si="5"/>
        <v>-393768.95212320669</v>
      </c>
      <c r="BE38" s="73">
        <f t="shared" si="5"/>
        <v>-43862.085857569662</v>
      </c>
      <c r="BF38" s="90"/>
      <c r="BG38" s="66">
        <f t="shared" si="4"/>
        <v>0.35775807802919479</v>
      </c>
      <c r="BH38" s="66">
        <f t="shared" si="4"/>
        <v>0.37050852931568728</v>
      </c>
      <c r="BI38" s="90"/>
      <c r="BJ38" s="66">
        <v>0.35805317498990263</v>
      </c>
      <c r="BK38" s="66">
        <v>0.37132487503826728</v>
      </c>
      <c r="BL38" s="66"/>
      <c r="BM38" s="66"/>
    </row>
    <row r="39" spans="1:65" x14ac:dyDescent="0.25">
      <c r="A39" s="90" t="s">
        <v>202</v>
      </c>
      <c r="B39" s="73">
        <v>143477.23921</v>
      </c>
      <c r="C39" s="73">
        <v>26245.024442000002</v>
      </c>
      <c r="D39" s="90" t="s">
        <v>166</v>
      </c>
      <c r="E39" s="90"/>
      <c r="F39" s="90" t="s">
        <v>314</v>
      </c>
      <c r="G39" s="73">
        <v>1473.3394554583599</v>
      </c>
      <c r="H39" s="73">
        <v>1171.7595742874901</v>
      </c>
      <c r="I39" s="73">
        <v>50.7317533468918</v>
      </c>
      <c r="J39" s="73">
        <v>265.09709433026302</v>
      </c>
      <c r="K39" s="73">
        <v>1071.17425111746</v>
      </c>
      <c r="L39" s="73">
        <v>82.495578863186694</v>
      </c>
      <c r="M39" s="73">
        <v>455.08497734199699</v>
      </c>
      <c r="N39" s="73">
        <v>142946.75804608301</v>
      </c>
      <c r="O39" s="73">
        <v>26216.247402829598</v>
      </c>
      <c r="P39" s="73">
        <v>116730.510643253</v>
      </c>
      <c r="Q39" s="73">
        <v>99.452515870522504</v>
      </c>
      <c r="R39" s="73">
        <v>25.925384367025401</v>
      </c>
      <c r="S39" s="73">
        <v>13044.7826244922</v>
      </c>
      <c r="T39" s="73">
        <v>59.321737980676403</v>
      </c>
      <c r="U39" s="73">
        <v>966.61103755022305</v>
      </c>
      <c r="V39" s="73">
        <v>97.959117198807206</v>
      </c>
      <c r="W39" s="73">
        <v>242.14456178397899</v>
      </c>
      <c r="X39" s="73">
        <v>2415.4599891973498</v>
      </c>
      <c r="Y39" s="73">
        <v>4354.2784234748096</v>
      </c>
      <c r="Z39" s="73">
        <v>245.731474627556</v>
      </c>
      <c r="AA39" s="73">
        <v>94.897851540755198</v>
      </c>
      <c r="AB39" s="90"/>
      <c r="AC39" s="40">
        <f t="shared" si="2"/>
        <v>-3.6973192879781853E-3</v>
      </c>
      <c r="AD39" s="40">
        <f t="shared" si="2"/>
        <v>-1.0964759904872274E-3</v>
      </c>
      <c r="AE39" s="90"/>
      <c r="AF39" s="73">
        <v>42</v>
      </c>
      <c r="AG39" s="73" t="s">
        <v>314</v>
      </c>
      <c r="AH39" s="73">
        <v>217.40123243295201</v>
      </c>
      <c r="AI39" s="73">
        <v>188.928875197027</v>
      </c>
      <c r="AJ39" s="73">
        <v>7.67421408508614</v>
      </c>
      <c r="AK39" s="73">
        <v>42.300837793058797</v>
      </c>
      <c r="AL39" s="73">
        <v>159.66212944117399</v>
      </c>
      <c r="AM39" s="73">
        <v>14.077526999664199</v>
      </c>
      <c r="AN39" s="73">
        <v>69.474016825519399</v>
      </c>
      <c r="AO39" s="73">
        <v>19184.866481047298</v>
      </c>
      <c r="AP39" s="73">
        <v>14.0878137850175</v>
      </c>
      <c r="AQ39" s="73">
        <v>3.94263496238286</v>
      </c>
      <c r="AR39" s="73">
        <v>2010.8499529754499</v>
      </c>
      <c r="AS39" s="73">
        <v>8.9406202653341094</v>
      </c>
      <c r="AT39" s="73">
        <v>152.463848673012</v>
      </c>
      <c r="AU39" s="73">
        <v>17.1660572430218</v>
      </c>
      <c r="AV39" s="73">
        <v>43.163367628010903</v>
      </c>
      <c r="AW39" s="73">
        <v>381.00022489634</v>
      </c>
      <c r="AX39" s="73">
        <v>643.30722684582304</v>
      </c>
      <c r="AY39" s="73">
        <v>41.490658192830601</v>
      </c>
      <c r="AZ39" s="73">
        <v>14.1893992046842</v>
      </c>
      <c r="BA39" s="73">
        <f t="shared" si="0"/>
        <v>23214.987118493682</v>
      </c>
      <c r="BB39" s="73">
        <f t="shared" si="3"/>
        <v>4030.1206374463836</v>
      </c>
      <c r="BD39" s="73">
        <f t="shared" si="5"/>
        <v>-120262.25209150632</v>
      </c>
      <c r="BE39" s="73">
        <f t="shared" si="5"/>
        <v>-22214.903804553618</v>
      </c>
      <c r="BF39" s="90"/>
      <c r="BG39" s="66">
        <f t="shared" si="4"/>
        <v>0.16240303337981027</v>
      </c>
      <c r="BH39" s="66">
        <f t="shared" si="4"/>
        <v>0.15372606824771576</v>
      </c>
      <c r="BI39" s="90"/>
      <c r="BJ39" s="66">
        <v>0.16338181965864559</v>
      </c>
      <c r="BK39" s="66">
        <v>0.15443793665569916</v>
      </c>
      <c r="BL39" s="66"/>
      <c r="BM39" s="66"/>
    </row>
    <row r="40" spans="1:65" x14ac:dyDescent="0.25">
      <c r="A40" s="90" t="s">
        <v>203</v>
      </c>
      <c r="B40" s="73">
        <v>4925.3226531</v>
      </c>
      <c r="C40" s="73">
        <v>842.88633965999998</v>
      </c>
      <c r="D40" s="90" t="s">
        <v>166</v>
      </c>
      <c r="E40" s="90"/>
      <c r="F40" s="90" t="s">
        <v>203</v>
      </c>
      <c r="G40" s="73">
        <v>43.044637973511399</v>
      </c>
      <c r="H40" s="73">
        <v>46.809195698782403</v>
      </c>
      <c r="I40" s="73">
        <v>1.51589986606921</v>
      </c>
      <c r="J40" s="73">
        <v>6.2868281331812099</v>
      </c>
      <c r="K40" s="73">
        <v>33.5475051946405</v>
      </c>
      <c r="L40" s="73">
        <v>1.72665089149401</v>
      </c>
      <c r="M40" s="73">
        <v>13.563410836819401</v>
      </c>
      <c r="N40" s="73">
        <v>4919.0289119518002</v>
      </c>
      <c r="O40" s="73">
        <v>844.800170846078</v>
      </c>
      <c r="P40" s="73">
        <v>4074.22874110572</v>
      </c>
      <c r="Q40" s="73">
        <v>4.3139300363211399</v>
      </c>
      <c r="R40" s="73">
        <v>0.82637256237702295</v>
      </c>
      <c r="S40" s="73">
        <v>451.84120240083303</v>
      </c>
      <c r="T40" s="73">
        <v>1.6963783792721401</v>
      </c>
      <c r="U40" s="73">
        <v>27.3208506533948</v>
      </c>
      <c r="V40" s="73">
        <v>0.83195018436151302</v>
      </c>
      <c r="W40" s="73">
        <v>1.1960513224976099</v>
      </c>
      <c r="X40" s="73">
        <v>68.242948461449402</v>
      </c>
      <c r="Y40" s="73">
        <v>132.66740157740699</v>
      </c>
      <c r="Z40" s="73">
        <v>6.3623299657732399</v>
      </c>
      <c r="AA40" s="73">
        <v>3.0066267078930902</v>
      </c>
      <c r="AB40" s="90"/>
      <c r="AC40" s="40">
        <f t="shared" si="2"/>
        <v>-1.2778332693064401E-3</v>
      </c>
      <c r="AD40" s="40">
        <f t="shared" si="2"/>
        <v>2.2705685168062173E-3</v>
      </c>
      <c r="AE40" s="90"/>
      <c r="AF40" s="73">
        <v>44</v>
      </c>
      <c r="AG40" s="73" t="s">
        <v>203</v>
      </c>
      <c r="AH40" s="73">
        <v>8.6986275138356302</v>
      </c>
      <c r="AI40" s="73">
        <v>9.3085551214921303</v>
      </c>
      <c r="AJ40" s="73">
        <v>0.30824105191481999</v>
      </c>
      <c r="AK40" s="73">
        <v>1.28277129546547</v>
      </c>
      <c r="AL40" s="73">
        <v>6.7213594318635401</v>
      </c>
      <c r="AM40" s="73">
        <v>0.35745153728165702</v>
      </c>
      <c r="AN40" s="73">
        <v>2.7314749399692499</v>
      </c>
      <c r="AO40" s="73">
        <v>823.39327170996705</v>
      </c>
      <c r="AP40" s="73">
        <v>0.86428362371422796</v>
      </c>
      <c r="AQ40" s="73">
        <v>0.16660085518187501</v>
      </c>
      <c r="AR40" s="73">
        <v>90.799073379749601</v>
      </c>
      <c r="AS40" s="73">
        <v>0.34806738177192598</v>
      </c>
      <c r="AT40" s="73">
        <v>5.5068027821765604</v>
      </c>
      <c r="AU40" s="73">
        <v>0.19154811167646599</v>
      </c>
      <c r="AV40" s="73">
        <v>0.31421879186144602</v>
      </c>
      <c r="AW40" s="73">
        <v>13.755522522231001</v>
      </c>
      <c r="AX40" s="73">
        <v>26.701811495643501</v>
      </c>
      <c r="AY40" s="73">
        <v>1.2977670588655801</v>
      </c>
      <c r="AZ40" s="73">
        <v>0.60107073651252696</v>
      </c>
      <c r="BA40" s="73">
        <f t="shared" si="0"/>
        <v>993.3485193411741</v>
      </c>
      <c r="BB40" s="73">
        <f t="shared" si="3"/>
        <v>169.95524763120704</v>
      </c>
      <c r="BD40" s="73">
        <f t="shared" si="5"/>
        <v>-3931.9741337588257</v>
      </c>
      <c r="BE40" s="73">
        <f t="shared" si="5"/>
        <v>-672.93109202879293</v>
      </c>
      <c r="BF40" s="90"/>
      <c r="BG40" s="66">
        <f t="shared" si="4"/>
        <v>0.20193996358257379</v>
      </c>
      <c r="BH40" s="66">
        <f t="shared" si="4"/>
        <v>0.20117804599991349</v>
      </c>
      <c r="BI40" s="90"/>
      <c r="BJ40" s="66">
        <v>0.20132106761191171</v>
      </c>
      <c r="BK40" s="66">
        <v>0.20018849444923109</v>
      </c>
      <c r="BL40" s="66"/>
      <c r="BM40" s="66"/>
    </row>
    <row r="41" spans="1:65" x14ac:dyDescent="0.25">
      <c r="A41" s="90" t="s">
        <v>204</v>
      </c>
      <c r="B41" s="73">
        <v>124771.83362</v>
      </c>
      <c r="C41" s="73">
        <v>17865.199100000002</v>
      </c>
      <c r="D41" s="90" t="s">
        <v>166</v>
      </c>
      <c r="E41" s="90"/>
      <c r="F41" s="90" t="s">
        <v>204</v>
      </c>
      <c r="G41" s="73">
        <v>941.65575610266899</v>
      </c>
      <c r="H41" s="73">
        <v>943.82028549854704</v>
      </c>
      <c r="I41" s="73">
        <v>31.472178905074401</v>
      </c>
      <c r="J41" s="73">
        <v>124.88533333333299</v>
      </c>
      <c r="K41" s="73">
        <v>746.75059398027895</v>
      </c>
      <c r="L41" s="73">
        <v>46.285999570098703</v>
      </c>
      <c r="M41" s="73">
        <v>303.000374895969</v>
      </c>
      <c r="N41" s="73">
        <v>125287.658454157</v>
      </c>
      <c r="O41" s="73">
        <v>17930.126064071799</v>
      </c>
      <c r="P41" s="73">
        <v>107357.53239008501</v>
      </c>
      <c r="Q41" s="73">
        <v>94.716248262482097</v>
      </c>
      <c r="R41" s="73">
        <v>18.783379679999101</v>
      </c>
      <c r="S41" s="73">
        <v>9403.7179422058198</v>
      </c>
      <c r="T41" s="73">
        <v>28.964269746523499</v>
      </c>
      <c r="U41" s="73">
        <v>572.52596107739805</v>
      </c>
      <c r="V41" s="73">
        <v>43.160929689093201</v>
      </c>
      <c r="W41" s="73">
        <v>105.847028544343</v>
      </c>
      <c r="X41" s="73">
        <v>1431.5301982506301</v>
      </c>
      <c r="Y41" s="73">
        <v>2878.9738788670402</v>
      </c>
      <c r="Z41" s="73">
        <v>149.68118076246799</v>
      </c>
      <c r="AA41" s="73">
        <v>64.354524700033593</v>
      </c>
      <c r="AB41" s="90"/>
      <c r="AC41" s="40">
        <f t="shared" si="2"/>
        <v>4.1341448561858498E-3</v>
      </c>
      <c r="AD41" s="40">
        <f t="shared" si="2"/>
        <v>3.6342703883886496E-3</v>
      </c>
      <c r="AE41" s="90"/>
      <c r="AF41" s="73">
        <v>45</v>
      </c>
      <c r="AG41" s="73" t="s">
        <v>204</v>
      </c>
      <c r="AH41" s="73">
        <v>266.795707739524</v>
      </c>
      <c r="AI41" s="73">
        <v>269.490985552393</v>
      </c>
      <c r="AJ41" s="73">
        <v>8.7976669331465391</v>
      </c>
      <c r="AK41" s="73">
        <v>34.0836764586724</v>
      </c>
      <c r="AL41" s="73">
        <v>211.81718893580901</v>
      </c>
      <c r="AM41" s="73">
        <v>12.9281322734808</v>
      </c>
      <c r="AN41" s="73">
        <v>85.750995206891901</v>
      </c>
      <c r="AO41" s="73">
        <v>30803.7299866412</v>
      </c>
      <c r="AP41" s="73">
        <v>26.601382226240101</v>
      </c>
      <c r="AQ41" s="73">
        <v>5.34306118730834</v>
      </c>
      <c r="AR41" s="73">
        <v>2673.4861279255801</v>
      </c>
      <c r="AS41" s="73">
        <v>8.0015480855034298</v>
      </c>
      <c r="AT41" s="73">
        <v>159.47634953443</v>
      </c>
      <c r="AU41" s="73">
        <v>11.834638901996</v>
      </c>
      <c r="AV41" s="73">
        <v>28.9358547234852</v>
      </c>
      <c r="AW41" s="73">
        <v>398.761084967275</v>
      </c>
      <c r="AX41" s="73">
        <v>815.27373339139604</v>
      </c>
      <c r="AY41" s="73">
        <v>42.029004668136103</v>
      </c>
      <c r="AZ41" s="73">
        <v>18.2716401877131</v>
      </c>
      <c r="BA41" s="73">
        <f t="shared" si="0"/>
        <v>35881.408765540174</v>
      </c>
      <c r="BB41" s="73">
        <f t="shared" si="3"/>
        <v>5077.678778898975</v>
      </c>
      <c r="BD41" s="73">
        <f t="shared" si="5"/>
        <v>-88890.424854459823</v>
      </c>
      <c r="BE41" s="73">
        <f t="shared" si="5"/>
        <v>-12787.520321101027</v>
      </c>
      <c r="BF41" s="90"/>
      <c r="BG41" s="66">
        <f t="shared" si="4"/>
        <v>0.28639220501250928</v>
      </c>
      <c r="BH41" s="66">
        <f t="shared" si="4"/>
        <v>0.2831925866418516</v>
      </c>
      <c r="BI41" s="90"/>
      <c r="BJ41" s="66">
        <v>0.28690970774625368</v>
      </c>
      <c r="BK41" s="66">
        <v>0.28390484298333585</v>
      </c>
      <c r="BL41" s="66"/>
      <c r="BM41" s="66"/>
    </row>
    <row r="42" spans="1:65" x14ac:dyDescent="0.25">
      <c r="A42" s="90" t="s">
        <v>205</v>
      </c>
      <c r="B42" s="73">
        <v>218076.60613</v>
      </c>
      <c r="C42" s="73">
        <v>38970.911262000001</v>
      </c>
      <c r="D42" s="90" t="s">
        <v>166</v>
      </c>
      <c r="E42" s="90"/>
      <c r="F42" s="90" t="s">
        <v>205</v>
      </c>
      <c r="G42" s="73">
        <v>2404.6139430215399</v>
      </c>
      <c r="H42" s="73">
        <v>1208.53286396931</v>
      </c>
      <c r="I42" s="73">
        <v>78.598522782012495</v>
      </c>
      <c r="J42" s="73">
        <v>535.69171569194805</v>
      </c>
      <c r="K42" s="73">
        <v>1655.44193929573</v>
      </c>
      <c r="L42" s="73">
        <v>205.323903779273</v>
      </c>
      <c r="M42" s="73">
        <v>759.408169447246</v>
      </c>
      <c r="N42" s="73">
        <v>217006.17361554599</v>
      </c>
      <c r="O42" s="73">
        <v>38734.141698573003</v>
      </c>
      <c r="P42" s="73">
        <v>178272.03191697301</v>
      </c>
      <c r="Q42" s="73">
        <v>61.354905956337397</v>
      </c>
      <c r="R42" s="73">
        <v>39.906647739986802</v>
      </c>
      <c r="S42" s="73">
        <v>17059.210455089</v>
      </c>
      <c r="T42" s="73">
        <v>87.747964913440995</v>
      </c>
      <c r="U42" s="73">
        <v>1700.4256840666401</v>
      </c>
      <c r="V42" s="73">
        <v>341.28878755711298</v>
      </c>
      <c r="W42" s="73">
        <v>923.20323120421904</v>
      </c>
      <c r="X42" s="73">
        <v>4252.7824108643699</v>
      </c>
      <c r="Y42" s="73">
        <v>6763.9011530172902</v>
      </c>
      <c r="Z42" s="73">
        <v>514.06466145273498</v>
      </c>
      <c r="AA42" s="73">
        <v>142.64473872473599</v>
      </c>
      <c r="AB42" s="90"/>
      <c r="AC42" s="40">
        <f t="shared" si="2"/>
        <v>-4.9085160185219417E-3</v>
      </c>
      <c r="AD42" s="40">
        <f t="shared" si="2"/>
        <v>-6.0755459844191338E-3</v>
      </c>
      <c r="AE42" s="90"/>
      <c r="AF42" s="73">
        <v>46</v>
      </c>
      <c r="AG42" s="73" t="s">
        <v>205</v>
      </c>
      <c r="AH42" s="73">
        <v>975.88587462951898</v>
      </c>
      <c r="AI42" s="73">
        <v>485.80306092930698</v>
      </c>
      <c r="AJ42" s="73">
        <v>34.576786195609003</v>
      </c>
      <c r="AK42" s="73">
        <v>257.82272872071002</v>
      </c>
      <c r="AL42" s="73">
        <v>671.30267858954301</v>
      </c>
      <c r="AM42" s="73">
        <v>97.773456893938203</v>
      </c>
      <c r="AN42" s="73">
        <v>320.49184843763101</v>
      </c>
      <c r="AO42" s="73">
        <v>73124.266115922306</v>
      </c>
      <c r="AP42" s="73">
        <v>22.771325548581601</v>
      </c>
      <c r="AQ42" s="73">
        <v>16.223189083380898</v>
      </c>
      <c r="AR42" s="73">
        <v>6910.8321639289798</v>
      </c>
      <c r="AS42" s="73">
        <v>39.297432825881302</v>
      </c>
      <c r="AT42" s="73">
        <v>784.32161445529505</v>
      </c>
      <c r="AU42" s="73">
        <v>165.32027154911501</v>
      </c>
      <c r="AV42" s="73">
        <v>449.44466298254599</v>
      </c>
      <c r="AW42" s="73">
        <v>1961.5404664263699</v>
      </c>
      <c r="AX42" s="73">
        <v>2741.7189509453701</v>
      </c>
      <c r="AY42" s="73">
        <v>241.995981081483</v>
      </c>
      <c r="AZ42" s="73">
        <v>57.433160411696299</v>
      </c>
      <c r="BA42" s="73">
        <f t="shared" si="0"/>
        <v>89358.821769557282</v>
      </c>
      <c r="BB42" s="73">
        <f t="shared" si="3"/>
        <v>16234.555653634976</v>
      </c>
      <c r="BD42" s="73">
        <f t="shared" si="5"/>
        <v>-128717.78436044272</v>
      </c>
      <c r="BE42" s="73">
        <f t="shared" si="5"/>
        <v>-22736.355608365026</v>
      </c>
      <c r="BF42" s="90"/>
      <c r="BG42" s="66">
        <f t="shared" si="4"/>
        <v>0.41178009031147561</v>
      </c>
      <c r="BH42" s="66">
        <f t="shared" si="4"/>
        <v>0.41912780151349188</v>
      </c>
      <c r="BI42" s="90"/>
      <c r="BJ42" s="66">
        <v>0.4122026535490082</v>
      </c>
      <c r="BK42" s="66">
        <v>0.41978376260955308</v>
      </c>
      <c r="BL42" s="66"/>
      <c r="BM42" s="66"/>
    </row>
    <row r="43" spans="1:65" x14ac:dyDescent="0.25">
      <c r="A43" s="90" t="s">
        <v>206</v>
      </c>
      <c r="B43" s="73">
        <v>149073.99489</v>
      </c>
      <c r="C43" s="73">
        <v>27804.405766</v>
      </c>
      <c r="D43" s="90" t="s">
        <v>166</v>
      </c>
      <c r="E43" s="90"/>
      <c r="F43" s="90" t="s">
        <v>206</v>
      </c>
      <c r="G43" s="73">
        <v>1632.40832399124</v>
      </c>
      <c r="H43" s="73">
        <v>1089.2596168366899</v>
      </c>
      <c r="I43" s="73">
        <v>54.166374730622699</v>
      </c>
      <c r="J43" s="73">
        <v>316.92044060472699</v>
      </c>
      <c r="K43" s="73">
        <v>1165.7088284087499</v>
      </c>
      <c r="L43" s="73">
        <v>108.573626922843</v>
      </c>
      <c r="M43" s="73">
        <v>506.37687153116502</v>
      </c>
      <c r="N43" s="73">
        <v>148434.85715331399</v>
      </c>
      <c r="O43" s="73">
        <v>27721.5602702094</v>
      </c>
      <c r="P43" s="73">
        <v>120713.29688310499</v>
      </c>
      <c r="Q43" s="73">
        <v>81.284176601244496</v>
      </c>
      <c r="R43" s="73">
        <v>27.834064198592301</v>
      </c>
      <c r="S43" s="73">
        <v>13164.129181148201</v>
      </c>
      <c r="T43" s="73">
        <v>61.859709342636798</v>
      </c>
      <c r="U43" s="73">
        <v>1092.14177097284</v>
      </c>
      <c r="V43" s="73">
        <v>152.94773503750599</v>
      </c>
      <c r="W43" s="73">
        <v>397.53544841460098</v>
      </c>
      <c r="X43" s="73">
        <v>2730.06796089</v>
      </c>
      <c r="Y43" s="73">
        <v>4738.5667494502204</v>
      </c>
      <c r="Z43" s="73">
        <v>299.38016912757502</v>
      </c>
      <c r="AA43" s="73">
        <v>102.39922199992201</v>
      </c>
      <c r="AB43" s="90"/>
      <c r="AC43" s="40">
        <f t="shared" si="2"/>
        <v>-4.2873858526272339E-3</v>
      </c>
      <c r="AD43" s="40">
        <f t="shared" si="2"/>
        <v>-2.9795815989675078E-3</v>
      </c>
      <c r="AE43" s="90"/>
      <c r="AF43" s="73">
        <v>47</v>
      </c>
      <c r="AG43" s="73" t="s">
        <v>206</v>
      </c>
      <c r="AH43" s="73">
        <v>368.39157632783599</v>
      </c>
      <c r="AI43" s="73">
        <v>252.891000707675</v>
      </c>
      <c r="AJ43" s="73">
        <v>12.285016153572901</v>
      </c>
      <c r="AK43" s="73">
        <v>73.9740566006611</v>
      </c>
      <c r="AL43" s="73">
        <v>263.767627841901</v>
      </c>
      <c r="AM43" s="73">
        <v>26.020141588864099</v>
      </c>
      <c r="AN43" s="73">
        <v>115.773096904729</v>
      </c>
      <c r="AO43" s="73">
        <v>28220.236463367299</v>
      </c>
      <c r="AP43" s="73">
        <v>17.316728749539099</v>
      </c>
      <c r="AQ43" s="73">
        <v>6.3357687744560298</v>
      </c>
      <c r="AR43" s="73">
        <v>3004.47768264771</v>
      </c>
      <c r="AS43" s="73">
        <v>14.004249946561099</v>
      </c>
      <c r="AT43" s="73">
        <v>253.077519593977</v>
      </c>
      <c r="AU43" s="73">
        <v>36.937549170943399</v>
      </c>
      <c r="AV43" s="73">
        <v>96.414632896989502</v>
      </c>
      <c r="AW43" s="73">
        <v>632.63619010613695</v>
      </c>
      <c r="AX43" s="73">
        <v>1068.45125785646</v>
      </c>
      <c r="AY43" s="73">
        <v>71.473243616615406</v>
      </c>
      <c r="AZ43" s="73">
        <v>23.206816728924501</v>
      </c>
      <c r="BA43" s="73">
        <f t="shared" si="0"/>
        <v>34557.670619580858</v>
      </c>
      <c r="BB43" s="73">
        <f t="shared" si="3"/>
        <v>6337.4341562135596</v>
      </c>
      <c r="BD43" s="73">
        <f t="shared" si="5"/>
        <v>-114516.32427041914</v>
      </c>
      <c r="BE43" s="73">
        <f t="shared" si="5"/>
        <v>-21466.97160978644</v>
      </c>
      <c r="BF43" s="90"/>
      <c r="BG43" s="66">
        <f t="shared" si="4"/>
        <v>0.23281371560783232</v>
      </c>
      <c r="BH43" s="66">
        <f t="shared" si="4"/>
        <v>0.22861029806550959</v>
      </c>
      <c r="BI43" s="90"/>
      <c r="BJ43" s="66">
        <v>0.23368498328961143</v>
      </c>
      <c r="BK43" s="66">
        <v>0.22952702019983492</v>
      </c>
      <c r="BL43" s="66"/>
      <c r="BM43" s="66"/>
    </row>
    <row r="44" spans="1:65" x14ac:dyDescent="0.25">
      <c r="A44" s="90" t="s">
        <v>207</v>
      </c>
      <c r="B44" s="73">
        <v>1374334.2082</v>
      </c>
      <c r="C44" s="73">
        <v>202910.41321</v>
      </c>
      <c r="D44" s="90" t="s">
        <v>166</v>
      </c>
      <c r="E44" s="90"/>
      <c r="F44" s="90" t="s">
        <v>207</v>
      </c>
      <c r="G44" s="73">
        <v>10781.282590761501</v>
      </c>
      <c r="H44" s="73">
        <v>9550.7245971880002</v>
      </c>
      <c r="I44" s="73">
        <v>372.89980741524602</v>
      </c>
      <c r="J44" s="73">
        <v>2052.3775907008999</v>
      </c>
      <c r="K44" s="73">
        <v>8205.6151382573498</v>
      </c>
      <c r="L44" s="73">
        <v>823.31234546426504</v>
      </c>
      <c r="M44" s="73">
        <v>3603.1553321538499</v>
      </c>
      <c r="N44" s="73">
        <v>1375128.1141266599</v>
      </c>
      <c r="O44" s="73">
        <v>202825.127886153</v>
      </c>
      <c r="P44" s="73">
        <v>1172302.9862405099</v>
      </c>
      <c r="Q44" s="73">
        <v>740.39778185265402</v>
      </c>
      <c r="R44" s="73">
        <v>208.495334027789</v>
      </c>
      <c r="S44" s="73">
        <v>100161.017619449</v>
      </c>
      <c r="T44" s="73">
        <v>368.400551155497</v>
      </c>
      <c r="U44" s="73">
        <v>7682.8239984126703</v>
      </c>
      <c r="V44" s="73">
        <v>1118.66583616351</v>
      </c>
      <c r="W44" s="73">
        <v>2969.9607582246099</v>
      </c>
      <c r="X44" s="73">
        <v>19212.835816178602</v>
      </c>
      <c r="Y44" s="73">
        <v>31955.44402101</v>
      </c>
      <c r="Z44" s="73">
        <v>2311.2934595479401</v>
      </c>
      <c r="AA44" s="73">
        <v>706.42530818961905</v>
      </c>
      <c r="AB44" s="90"/>
      <c r="AC44" s="40">
        <f t="shared" si="2"/>
        <v>5.7766584133835586E-4</v>
      </c>
      <c r="AD44" s="40">
        <f t="shared" si="2"/>
        <v>-4.2031023690604179E-4</v>
      </c>
      <c r="AE44" s="90"/>
      <c r="AF44" s="73">
        <v>48</v>
      </c>
      <c r="AG44" s="73" t="s">
        <v>207</v>
      </c>
      <c r="AH44" s="73">
        <v>5551.9438876183503</v>
      </c>
      <c r="AI44" s="73">
        <v>4582.1439321953303</v>
      </c>
      <c r="AJ44" s="73">
        <v>190.299632580062</v>
      </c>
      <c r="AK44" s="73">
        <v>1079.0538703909599</v>
      </c>
      <c r="AL44" s="73">
        <v>4164.5466391660502</v>
      </c>
      <c r="AM44" s="73">
        <v>429.17826132694597</v>
      </c>
      <c r="AN44" s="73">
        <v>1837.70563111969</v>
      </c>
      <c r="AO44" s="73">
        <v>573264.16645084601</v>
      </c>
      <c r="AP44" s="73">
        <v>347.62814733483202</v>
      </c>
      <c r="AQ44" s="73">
        <v>105.01758085976201</v>
      </c>
      <c r="AR44" s="73">
        <v>49669.063854734799</v>
      </c>
      <c r="AS44" s="73">
        <v>191.22421354677201</v>
      </c>
      <c r="AT44" s="73">
        <v>3939.0425973668498</v>
      </c>
      <c r="AU44" s="73">
        <v>604.56090041803998</v>
      </c>
      <c r="AV44" s="73">
        <v>1611.15744749489</v>
      </c>
      <c r="AW44" s="73">
        <v>9850.7883470319593</v>
      </c>
      <c r="AX44" s="73">
        <v>16331.299240611899</v>
      </c>
      <c r="AY44" s="73">
        <v>1183.4039815153101</v>
      </c>
      <c r="AZ44" s="73">
        <v>358.36129094864702</v>
      </c>
      <c r="BA44" s="73">
        <f t="shared" si="0"/>
        <v>675290.58590710699</v>
      </c>
      <c r="BB44" s="73">
        <f t="shared" si="3"/>
        <v>102026.41945626098</v>
      </c>
      <c r="BD44" s="73">
        <f t="shared" si="5"/>
        <v>-699043.62229289301</v>
      </c>
      <c r="BE44" s="73">
        <f t="shared" si="5"/>
        <v>-100883.99375373902</v>
      </c>
      <c r="BF44" s="90"/>
      <c r="BG44" s="66">
        <f t="shared" si="4"/>
        <v>0.49107467076693589</v>
      </c>
      <c r="BH44" s="66">
        <f t="shared" si="4"/>
        <v>0.50302652595160224</v>
      </c>
      <c r="BI44" s="90"/>
      <c r="BJ44" s="66">
        <v>0.49195094219569746</v>
      </c>
      <c r="BK44" s="66">
        <v>0.50497584051991651</v>
      </c>
      <c r="BL44" s="66"/>
      <c r="BM44" s="66"/>
    </row>
    <row r="45" spans="1:65" x14ac:dyDescent="0.25">
      <c r="A45" s="90" t="s">
        <v>208</v>
      </c>
      <c r="B45" s="73">
        <v>173504.91389</v>
      </c>
      <c r="C45" s="73">
        <v>22561.989325999999</v>
      </c>
      <c r="D45" s="90"/>
      <c r="E45" s="90"/>
      <c r="F45" s="90" t="s">
        <v>208</v>
      </c>
      <c r="G45" s="73">
        <v>1122.4200850984</v>
      </c>
      <c r="H45" s="73">
        <v>1265.8134830271599</v>
      </c>
      <c r="I45" s="73">
        <v>37.812607979629298</v>
      </c>
      <c r="J45" s="73">
        <v>155.96955234048099</v>
      </c>
      <c r="K45" s="73">
        <v>906.41555702530297</v>
      </c>
      <c r="L45" s="73">
        <v>70.786158809944993</v>
      </c>
      <c r="M45" s="73">
        <v>380.34072487971002</v>
      </c>
      <c r="N45" s="73">
        <v>174092.813630196</v>
      </c>
      <c r="O45" s="73">
        <v>22620.6457852698</v>
      </c>
      <c r="P45" s="73">
        <v>151472.16784492601</v>
      </c>
      <c r="Q45" s="73">
        <v>108.808156329745</v>
      </c>
      <c r="R45" s="73">
        <v>23.905679414893299</v>
      </c>
      <c r="S45" s="73">
        <v>11990.5412583982</v>
      </c>
      <c r="T45" s="73">
        <v>32.425876287637003</v>
      </c>
      <c r="U45" s="73">
        <v>723.59151319741795</v>
      </c>
      <c r="V45" s="73">
        <v>74.744919691132395</v>
      </c>
      <c r="W45" s="73">
        <v>193.77623644570801</v>
      </c>
      <c r="X45" s="73">
        <v>1809.7472282941101</v>
      </c>
      <c r="Y45" s="73">
        <v>3425.5720082452799</v>
      </c>
      <c r="Z45" s="73">
        <v>220.166078914444</v>
      </c>
      <c r="AA45" s="73">
        <v>77.808660890556993</v>
      </c>
      <c r="AB45" s="90"/>
      <c r="AC45" s="40">
        <f t="shared" si="2"/>
        <v>3.3883751590386025E-3</v>
      </c>
      <c r="AD45" s="40">
        <f t="shared" si="2"/>
        <v>2.5997911098294356E-3</v>
      </c>
      <c r="AE45" s="90"/>
      <c r="AF45" s="73">
        <v>49</v>
      </c>
      <c r="AG45" s="73" t="s">
        <v>208</v>
      </c>
      <c r="AH45" s="73">
        <v>574.716016061544</v>
      </c>
      <c r="AI45" s="73">
        <v>631.36056610431103</v>
      </c>
      <c r="AJ45" s="73">
        <v>19.750867806669302</v>
      </c>
      <c r="AK45" s="73">
        <v>87.487658001769205</v>
      </c>
      <c r="AL45" s="73">
        <v>460.286430174766</v>
      </c>
      <c r="AM45" s="73">
        <v>38.727018386806797</v>
      </c>
      <c r="AN45" s="73">
        <v>195.64116587339601</v>
      </c>
      <c r="AO45" s="73">
        <v>76053.376710572207</v>
      </c>
      <c r="AP45" s="73">
        <v>53.764744613046901</v>
      </c>
      <c r="AQ45" s="73">
        <v>12.1245246001767</v>
      </c>
      <c r="AR45" s="73">
        <v>6051.7737925353804</v>
      </c>
      <c r="AS45" s="73">
        <v>17.4331032608087</v>
      </c>
      <c r="AT45" s="73">
        <v>384.498246957383</v>
      </c>
      <c r="AU45" s="73">
        <v>43.709540264996001</v>
      </c>
      <c r="AV45" s="73">
        <v>114.437966255899</v>
      </c>
      <c r="AW45" s="73">
        <v>961.64037544098801</v>
      </c>
      <c r="AX45" s="73">
        <v>1746.67916982626</v>
      </c>
      <c r="AY45" s="73">
        <v>117.638309455867</v>
      </c>
      <c r="AZ45" s="73">
        <v>39.453088819284503</v>
      </c>
      <c r="BA45" s="73">
        <f t="shared" si="0"/>
        <v>87604.499295011556</v>
      </c>
      <c r="BB45" s="73">
        <f t="shared" si="3"/>
        <v>11551.122584439348</v>
      </c>
      <c r="BD45" s="73">
        <f t="shared" si="5"/>
        <v>-85900.414594988441</v>
      </c>
      <c r="BE45" s="73">
        <f t="shared" si="5"/>
        <v>-11010.866741560651</v>
      </c>
      <c r="BF45" s="90"/>
      <c r="BG45" s="66">
        <f t="shared" si="4"/>
        <v>0.5032057180780537</v>
      </c>
      <c r="BH45" s="66">
        <f t="shared" si="4"/>
        <v>0.51064512897157222</v>
      </c>
      <c r="BI45" s="90"/>
      <c r="BJ45" s="66">
        <v>0.50346277902922298</v>
      </c>
      <c r="BK45" s="66">
        <v>0.51143430018098901</v>
      </c>
      <c r="BL45" s="66"/>
      <c r="BM45" s="66"/>
    </row>
    <row r="46" spans="1:65" x14ac:dyDescent="0.25">
      <c r="A46" s="90" t="s">
        <v>209</v>
      </c>
      <c r="B46" s="73">
        <v>77519.167375000005</v>
      </c>
      <c r="C46" s="73">
        <v>8720.0177134999994</v>
      </c>
      <c r="D46" s="90" t="s">
        <v>166</v>
      </c>
      <c r="E46" s="90"/>
      <c r="F46" s="90" t="s">
        <v>209</v>
      </c>
      <c r="G46" s="73">
        <v>413.16694996059198</v>
      </c>
      <c r="H46" s="73">
        <v>553.72636518460899</v>
      </c>
      <c r="I46" s="73">
        <v>13.176302275721</v>
      </c>
      <c r="J46" s="73">
        <v>32.446910519904897</v>
      </c>
      <c r="K46" s="73">
        <v>359.534179577484</v>
      </c>
      <c r="L46" s="73">
        <v>20.7636907246041</v>
      </c>
      <c r="M46" s="73">
        <v>143.01300572650501</v>
      </c>
      <c r="N46" s="73">
        <v>78065.054646108503</v>
      </c>
      <c r="O46" s="73">
        <v>8775.8595888710606</v>
      </c>
      <c r="P46" s="73">
        <v>69289.195057237404</v>
      </c>
      <c r="Q46" s="73">
        <v>53.761160072091101</v>
      </c>
      <c r="R46" s="73">
        <v>9.7253936848603093</v>
      </c>
      <c r="S46" s="73">
        <v>4897.1122751147795</v>
      </c>
      <c r="T46" s="73">
        <v>7.8817236506335497</v>
      </c>
      <c r="U46" s="73">
        <v>232.95564785572901</v>
      </c>
      <c r="V46" s="73">
        <v>14.094059701163401</v>
      </c>
      <c r="W46" s="73">
        <v>35.842641644206999</v>
      </c>
      <c r="X46" s="73">
        <v>582.99471673363098</v>
      </c>
      <c r="Y46" s="73">
        <v>1302.93031079658</v>
      </c>
      <c r="Z46" s="73">
        <v>72.416578536902605</v>
      </c>
      <c r="AA46" s="73">
        <v>30.317677111063301</v>
      </c>
      <c r="AB46" s="90"/>
      <c r="AC46" s="40">
        <f t="shared" si="2"/>
        <v>7.0419650983576968E-3</v>
      </c>
      <c r="AD46" s="40">
        <f t="shared" si="2"/>
        <v>6.4038717816603643E-3</v>
      </c>
      <c r="AE46" s="90"/>
      <c r="AF46" s="73">
        <v>50</v>
      </c>
      <c r="AG46" s="73" t="s">
        <v>209</v>
      </c>
      <c r="AH46" s="73">
        <v>44.646205925150902</v>
      </c>
      <c r="AI46" s="73">
        <v>57.948269134124601</v>
      </c>
      <c r="AJ46" s="73">
        <v>1.5052341717294899</v>
      </c>
      <c r="AK46" s="73">
        <v>5.0109077061477301</v>
      </c>
      <c r="AL46" s="73">
        <v>38.324563509425701</v>
      </c>
      <c r="AM46" s="73">
        <v>2.7608295979542699</v>
      </c>
      <c r="AN46" s="73">
        <v>15.741902564702601</v>
      </c>
      <c r="AO46" s="73">
        <v>7303.4634870661203</v>
      </c>
      <c r="AP46" s="73">
        <v>5.4614188147279004</v>
      </c>
      <c r="AQ46" s="73">
        <v>1.0361161100437799</v>
      </c>
      <c r="AR46" s="73">
        <v>519.26269520181995</v>
      </c>
      <c r="AS46" s="73">
        <v>1.0119300237598701</v>
      </c>
      <c r="AT46" s="73">
        <v>28.2502959479861</v>
      </c>
      <c r="AU46" s="73">
        <v>2.5537800481855402</v>
      </c>
      <c r="AV46" s="73">
        <v>6.7345913700021898</v>
      </c>
      <c r="AW46" s="73">
        <v>70.689215203128697</v>
      </c>
      <c r="AX46" s="73">
        <v>139.74527381725599</v>
      </c>
      <c r="AY46" s="73">
        <v>8.9403846764118402</v>
      </c>
      <c r="AZ46" s="73">
        <v>3.2265214434256402</v>
      </c>
      <c r="BA46" s="73">
        <f t="shared" si="0"/>
        <v>8256.3136223321035</v>
      </c>
      <c r="BB46" s="73">
        <f t="shared" si="3"/>
        <v>952.85013526598323</v>
      </c>
      <c r="BD46" s="73">
        <f t="shared" si="5"/>
        <v>-69262.853752667899</v>
      </c>
      <c r="BE46" s="73">
        <f t="shared" si="5"/>
        <v>-7767.1675782340162</v>
      </c>
      <c r="BF46" s="90"/>
      <c r="BG46" s="66">
        <f t="shared" si="4"/>
        <v>0.10576196557807285</v>
      </c>
      <c r="BH46" s="66">
        <f t="shared" si="4"/>
        <v>0.10857627399534993</v>
      </c>
      <c r="BI46" s="90"/>
      <c r="BJ46" s="66">
        <v>0.10576173042844657</v>
      </c>
      <c r="BK46" s="66">
        <v>0.10863066768327768</v>
      </c>
      <c r="BL46" s="66"/>
      <c r="BM46" s="66"/>
    </row>
    <row r="47" spans="1:65" x14ac:dyDescent="0.25">
      <c r="A47" s="90" t="s">
        <v>210</v>
      </c>
      <c r="B47" s="73">
        <v>130984.73811000001</v>
      </c>
      <c r="C47" s="73">
        <v>21540.301981000001</v>
      </c>
      <c r="D47" s="90" t="s">
        <v>166</v>
      </c>
      <c r="E47" s="90"/>
      <c r="F47" s="90" t="s">
        <v>210</v>
      </c>
      <c r="G47" s="73">
        <v>1157.9508431356301</v>
      </c>
      <c r="H47" s="73">
        <v>948.37017595088003</v>
      </c>
      <c r="I47" s="73">
        <v>42.612775874711303</v>
      </c>
      <c r="J47" s="73">
        <v>250.57300982489701</v>
      </c>
      <c r="K47" s="73">
        <v>855.56807145179801</v>
      </c>
      <c r="L47" s="73">
        <v>88.998422273846998</v>
      </c>
      <c r="M47" s="73">
        <v>381.27575784101299</v>
      </c>
      <c r="N47" s="73">
        <v>130831.953857147</v>
      </c>
      <c r="O47" s="73">
        <v>21524.319398464599</v>
      </c>
      <c r="P47" s="73">
        <v>109307.63445868201</v>
      </c>
      <c r="Q47" s="73">
        <v>77.792021254760499</v>
      </c>
      <c r="R47" s="73">
        <v>21.306370031691401</v>
      </c>
      <c r="S47" s="73">
        <v>10415.6780992851</v>
      </c>
      <c r="T47" s="73">
        <v>47.027812332875797</v>
      </c>
      <c r="U47" s="73">
        <v>872.39733937399706</v>
      </c>
      <c r="V47" s="73">
        <v>122.43822898912499</v>
      </c>
      <c r="W47" s="73">
        <v>321.73112356884201</v>
      </c>
      <c r="X47" s="73">
        <v>2180.9411540534702</v>
      </c>
      <c r="Y47" s="73">
        <v>3417.17323110501</v>
      </c>
      <c r="Z47" s="73">
        <v>248.33302395542199</v>
      </c>
      <c r="AA47" s="73">
        <v>74.151938161455405</v>
      </c>
      <c r="AB47" s="90"/>
      <c r="AC47" s="40">
        <f t="shared" si="2"/>
        <v>-1.1664278988342499E-3</v>
      </c>
      <c r="AD47" s="40">
        <f t="shared" si="2"/>
        <v>-7.4198507288800338E-4</v>
      </c>
      <c r="AE47" s="90"/>
      <c r="AF47" s="73">
        <v>51</v>
      </c>
      <c r="AG47" s="73" t="s">
        <v>210</v>
      </c>
      <c r="AH47" s="73">
        <v>223.788115464849</v>
      </c>
      <c r="AI47" s="73">
        <v>192.75011989900599</v>
      </c>
      <c r="AJ47" s="73">
        <v>7.9823071288567702</v>
      </c>
      <c r="AK47" s="73">
        <v>45.217857145936797</v>
      </c>
      <c r="AL47" s="73">
        <v>166.598613107305</v>
      </c>
      <c r="AM47" s="73">
        <v>16.2747072876566</v>
      </c>
      <c r="AN47" s="73">
        <v>73.360606482414994</v>
      </c>
      <c r="AO47" s="73">
        <v>21684.029905296899</v>
      </c>
      <c r="AP47" s="73">
        <v>14.9032522235592</v>
      </c>
      <c r="AQ47" s="73">
        <v>4.1610006510689397</v>
      </c>
      <c r="AR47" s="73">
        <v>2057.7574943974</v>
      </c>
      <c r="AS47" s="73">
        <v>8.73136978898828</v>
      </c>
      <c r="AT47" s="73">
        <v>162.48625853544601</v>
      </c>
      <c r="AU47" s="73">
        <v>21.4629099393077</v>
      </c>
      <c r="AV47" s="73">
        <v>55.830357330263404</v>
      </c>
      <c r="AW47" s="73">
        <v>406.18361524486301</v>
      </c>
      <c r="AX47" s="73">
        <v>662.18233777740295</v>
      </c>
      <c r="AY47" s="73">
        <v>46.341386996942497</v>
      </c>
      <c r="AZ47" s="73">
        <v>14.5512160190345</v>
      </c>
      <c r="BA47" s="73">
        <f t="shared" si="0"/>
        <v>25864.593430717188</v>
      </c>
      <c r="BB47" s="73">
        <f t="shared" si="3"/>
        <v>4180.5635254202898</v>
      </c>
      <c r="BD47" s="73">
        <f t="shared" si="5"/>
        <v>-105120.14467928282</v>
      </c>
      <c r="BE47" s="73">
        <f t="shared" si="5"/>
        <v>-17359.738455579711</v>
      </c>
      <c r="BF47" s="90"/>
      <c r="BG47" s="66">
        <f t="shared" si="4"/>
        <v>0.19769324441151631</v>
      </c>
      <c r="BH47" s="66">
        <f t="shared" si="4"/>
        <v>0.19422512034078548</v>
      </c>
      <c r="BI47" s="90"/>
      <c r="BJ47" s="66">
        <v>0.19762134291515351</v>
      </c>
      <c r="BK47" s="66">
        <v>0.19390677876001275</v>
      </c>
      <c r="BL47" s="66"/>
      <c r="BM47" s="66"/>
    </row>
    <row r="48" spans="1:65" x14ac:dyDescent="0.25">
      <c r="A48" s="90" t="s">
        <v>211</v>
      </c>
      <c r="B48" s="73">
        <v>244181.81797</v>
      </c>
      <c r="C48" s="73">
        <v>40700.362044000001</v>
      </c>
      <c r="D48" s="90"/>
      <c r="E48" s="90"/>
      <c r="F48" s="90" t="s">
        <v>211</v>
      </c>
      <c r="G48" s="73">
        <v>2471.9902567833401</v>
      </c>
      <c r="H48" s="73">
        <v>1838.9601468278199</v>
      </c>
      <c r="I48" s="73">
        <v>69.110410621868695</v>
      </c>
      <c r="J48" s="73">
        <v>266.39628541036302</v>
      </c>
      <c r="K48" s="73">
        <v>1817.0433121138401</v>
      </c>
      <c r="L48" s="73">
        <v>93.682007209113905</v>
      </c>
      <c r="M48" s="73">
        <v>722.266103495979</v>
      </c>
      <c r="N48" s="73">
        <v>243848.597881986</v>
      </c>
      <c r="O48" s="73">
        <v>40643.827824170301</v>
      </c>
      <c r="P48" s="73">
        <v>203204.770057816</v>
      </c>
      <c r="Q48" s="73">
        <v>153.91382180040401</v>
      </c>
      <c r="R48" s="73">
        <v>43.730804929534699</v>
      </c>
      <c r="S48" s="73">
        <v>20840.9398864619</v>
      </c>
      <c r="T48" s="73">
        <v>70.397835513153296</v>
      </c>
      <c r="U48" s="73">
        <v>1202.53449483842</v>
      </c>
      <c r="V48" s="73">
        <v>97.013709408775497</v>
      </c>
      <c r="W48" s="73">
        <v>229.49307178800299</v>
      </c>
      <c r="X48" s="73">
        <v>3006.2913661491302</v>
      </c>
      <c r="Y48" s="73">
        <v>7266.2729182030098</v>
      </c>
      <c r="Z48" s="73">
        <v>293.291771138191</v>
      </c>
      <c r="AA48" s="73">
        <v>160.49962147742701</v>
      </c>
      <c r="AB48" s="90"/>
      <c r="AC48" s="40">
        <f t="shared" si="2"/>
        <v>-1.3646392298338117E-3</v>
      </c>
      <c r="AD48" s="40">
        <f t="shared" si="2"/>
        <v>-1.3890348142009835E-3</v>
      </c>
      <c r="AE48" s="90"/>
      <c r="AF48" s="73">
        <v>53</v>
      </c>
      <c r="AG48" s="73" t="s">
        <v>211</v>
      </c>
      <c r="AH48" s="73">
        <v>1157.0715725002001</v>
      </c>
      <c r="AI48" s="73">
        <v>770.70820486454602</v>
      </c>
      <c r="AJ48" s="73">
        <v>29.982839540040601</v>
      </c>
      <c r="AK48" s="73">
        <v>113.844165339816</v>
      </c>
      <c r="AL48" s="73">
        <v>832.185768804041</v>
      </c>
      <c r="AM48" s="73">
        <v>43.833365806181298</v>
      </c>
      <c r="AN48" s="73">
        <v>330.91258147721101</v>
      </c>
      <c r="AO48" s="73">
        <v>91231.695450712607</v>
      </c>
      <c r="AP48" s="73">
        <v>56.314610561332302</v>
      </c>
      <c r="AQ48" s="73">
        <v>19.994043786948598</v>
      </c>
      <c r="AR48" s="73">
        <v>9207.8280446324898</v>
      </c>
      <c r="AS48" s="73">
        <v>30.313292772516501</v>
      </c>
      <c r="AT48" s="73">
        <v>517.34656332958502</v>
      </c>
      <c r="AU48" s="73">
        <v>51.595835859634001</v>
      </c>
      <c r="AV48" s="73">
        <v>126.549729000135</v>
      </c>
      <c r="AW48" s="73">
        <v>1293.61281814007</v>
      </c>
      <c r="AX48" s="73">
        <v>3348.1420648834801</v>
      </c>
      <c r="AY48" s="73">
        <v>131.04459793116999</v>
      </c>
      <c r="AZ48" s="73">
        <v>73.6488395371248</v>
      </c>
      <c r="BA48" s="73">
        <f t="shared" si="0"/>
        <v>109366.62438947916</v>
      </c>
      <c r="BB48" s="73">
        <f t="shared" si="3"/>
        <v>18134.928938766549</v>
      </c>
      <c r="BD48" s="73">
        <f t="shared" si="5"/>
        <v>-134815.19358052086</v>
      </c>
      <c r="BE48" s="73">
        <f t="shared" si="5"/>
        <v>-22565.433105233453</v>
      </c>
      <c r="BF48" s="90"/>
      <c r="BG48" s="66">
        <f t="shared" si="4"/>
        <v>0.44850216625977357</v>
      </c>
      <c r="BH48" s="66">
        <f t="shared" si="4"/>
        <v>0.44619146152326644</v>
      </c>
      <c r="BI48" s="90"/>
      <c r="BJ48" s="66">
        <v>0.45481038004929353</v>
      </c>
      <c r="BK48" s="66">
        <v>0.4557136444221182</v>
      </c>
      <c r="BL48" s="66"/>
      <c r="BM48" s="66"/>
    </row>
    <row r="49" spans="1:65" x14ac:dyDescent="0.25">
      <c r="A49" s="90" t="s">
        <v>212</v>
      </c>
      <c r="B49" s="73">
        <v>86352.406216000003</v>
      </c>
      <c r="C49" s="73">
        <v>11275.274923000001</v>
      </c>
      <c r="D49" s="90" t="s">
        <v>166</v>
      </c>
      <c r="E49" s="90"/>
      <c r="F49" s="90" t="s">
        <v>212</v>
      </c>
      <c r="G49" s="73">
        <v>591.92591136317196</v>
      </c>
      <c r="H49" s="73">
        <v>586.26508440946395</v>
      </c>
      <c r="I49" s="73">
        <v>19.848588292354901</v>
      </c>
      <c r="J49" s="73">
        <v>78.101592078793104</v>
      </c>
      <c r="K49" s="73">
        <v>454.77329794914999</v>
      </c>
      <c r="L49" s="73">
        <v>35.043145102707797</v>
      </c>
      <c r="M49" s="73">
        <v>191.54140073964999</v>
      </c>
      <c r="N49" s="73">
        <v>86618.738299513294</v>
      </c>
      <c r="O49" s="73">
        <v>11297.378566493</v>
      </c>
      <c r="P49" s="73">
        <v>75321.359733020203</v>
      </c>
      <c r="Q49" s="73">
        <v>54.178956684689403</v>
      </c>
      <c r="R49" s="73">
        <v>12.138513088289599</v>
      </c>
      <c r="S49" s="73">
        <v>5966.9490005897296</v>
      </c>
      <c r="T49" s="73">
        <v>18.398057377491899</v>
      </c>
      <c r="U49" s="73">
        <v>351.80519166432401</v>
      </c>
      <c r="V49" s="73">
        <v>39.185214852538301</v>
      </c>
      <c r="W49" s="73">
        <v>103.112359772262</v>
      </c>
      <c r="X49" s="73">
        <v>879.97735809123799</v>
      </c>
      <c r="Y49" s="73">
        <v>1768.60047983597</v>
      </c>
      <c r="Z49" s="73">
        <v>106.81110719423199</v>
      </c>
      <c r="AA49" s="73">
        <v>38.723307406978698</v>
      </c>
      <c r="AB49" s="90"/>
      <c r="AC49" s="40">
        <f t="shared" si="2"/>
        <v>3.0842462322021886E-3</v>
      </c>
      <c r="AD49" s="40">
        <f t="shared" si="2"/>
        <v>1.9603640393646526E-3</v>
      </c>
      <c r="AE49" s="90"/>
      <c r="AF49" s="73">
        <v>54</v>
      </c>
      <c r="AG49" s="73" t="s">
        <v>212</v>
      </c>
      <c r="AH49" s="73">
        <v>52.7709060489751</v>
      </c>
      <c r="AI49" s="73">
        <v>53.612893021592697</v>
      </c>
      <c r="AJ49" s="73">
        <v>1.8072590707778899</v>
      </c>
      <c r="AK49" s="73">
        <v>7.7075875480455798</v>
      </c>
      <c r="AL49" s="73">
        <v>40.951961767932701</v>
      </c>
      <c r="AM49" s="73">
        <v>3.4414214232095102</v>
      </c>
      <c r="AN49" s="73">
        <v>17.466710817038699</v>
      </c>
      <c r="AO49" s="73">
        <v>6837.9944124351896</v>
      </c>
      <c r="AP49" s="73">
        <v>4.7776482275492702</v>
      </c>
      <c r="AQ49" s="73">
        <v>1.09145827386257</v>
      </c>
      <c r="AR49" s="73">
        <v>537.42955755083699</v>
      </c>
      <c r="AS49" s="73">
        <v>1.66309999912577</v>
      </c>
      <c r="AT49" s="73">
        <v>33.468442375037903</v>
      </c>
      <c r="AU49" s="73">
        <v>4.0207575003198901</v>
      </c>
      <c r="AV49" s="73">
        <v>10.6441146256893</v>
      </c>
      <c r="AW49" s="73">
        <v>83.713540599067798</v>
      </c>
      <c r="AX49" s="73">
        <v>158.16223250230999</v>
      </c>
      <c r="AY49" s="73">
        <v>10.316348001976699</v>
      </c>
      <c r="AZ49" s="73">
        <v>3.4876822683665498</v>
      </c>
      <c r="BA49" s="73">
        <f t="shared" si="0"/>
        <v>7864.5280340569034</v>
      </c>
      <c r="BB49" s="73">
        <f t="shared" si="3"/>
        <v>1026.5336216217138</v>
      </c>
      <c r="BD49" s="73">
        <f t="shared" si="5"/>
        <v>-78487.878181943102</v>
      </c>
      <c r="BE49" s="73">
        <f t="shared" si="5"/>
        <v>-10248.741301378286</v>
      </c>
      <c r="BF49" s="90"/>
      <c r="BG49" s="66">
        <f t="shared" si="4"/>
        <v>9.0794765525938098E-2</v>
      </c>
      <c r="BH49" s="66">
        <f t="shared" si="4"/>
        <v>9.086476261549023E-2</v>
      </c>
      <c r="BI49" s="90"/>
      <c r="BJ49" s="66">
        <v>9.0751608633494893E-2</v>
      </c>
      <c r="BK49" s="66">
        <v>9.0782686286789843E-2</v>
      </c>
      <c r="BL49" s="66"/>
      <c r="BM49" s="66"/>
    </row>
    <row r="50" spans="1:65" x14ac:dyDescent="0.25">
      <c r="A50" s="90" t="s">
        <v>213</v>
      </c>
      <c r="B50" s="73">
        <v>189900.07008</v>
      </c>
      <c r="C50" s="73">
        <v>32721.356787000001</v>
      </c>
      <c r="D50" s="90" t="s">
        <v>166</v>
      </c>
      <c r="E50" s="90"/>
      <c r="F50" s="90" t="s">
        <v>213</v>
      </c>
      <c r="G50" s="73">
        <v>1917.0131883794299</v>
      </c>
      <c r="H50" s="73">
        <v>1327.13444082518</v>
      </c>
      <c r="I50" s="73">
        <v>62.1378090312339</v>
      </c>
      <c r="J50" s="73">
        <v>344.05468238562099</v>
      </c>
      <c r="K50" s="73">
        <v>1384.1216795912601</v>
      </c>
      <c r="L50" s="73">
        <v>123.556668603427</v>
      </c>
      <c r="M50" s="73">
        <v>596.18127488880396</v>
      </c>
      <c r="N50" s="73">
        <v>189453.548023329</v>
      </c>
      <c r="O50" s="73">
        <v>32642.610493718399</v>
      </c>
      <c r="P50" s="73">
        <v>156810.93752961</v>
      </c>
      <c r="Q50" s="73">
        <v>102.07844377938299</v>
      </c>
      <c r="R50" s="73">
        <v>33.567894830712497</v>
      </c>
      <c r="S50" s="73">
        <v>15703.736622849799</v>
      </c>
      <c r="T50" s="73">
        <v>67.582529956954701</v>
      </c>
      <c r="U50" s="73">
        <v>1232.9821497268999</v>
      </c>
      <c r="V50" s="73">
        <v>174.41552631491899</v>
      </c>
      <c r="W50" s="73">
        <v>456.232348760175</v>
      </c>
      <c r="X50" s="73">
        <v>3082.7084893378901</v>
      </c>
      <c r="Y50" s="73">
        <v>5574.0381537393096</v>
      </c>
      <c r="Z50" s="73">
        <v>340.32539213060102</v>
      </c>
      <c r="AA50" s="73">
        <v>120.743198586837</v>
      </c>
      <c r="AB50" s="90"/>
      <c r="AC50" s="40">
        <f t="shared" si="2"/>
        <v>-2.3513527745560956E-3</v>
      </c>
      <c r="AD50" s="40">
        <f t="shared" si="2"/>
        <v>-2.4065717627236951E-3</v>
      </c>
      <c r="AE50" s="90"/>
      <c r="AF50" s="73">
        <v>55</v>
      </c>
      <c r="AG50" s="73" t="s">
        <v>213</v>
      </c>
      <c r="AH50" s="73">
        <v>465.96628291096403</v>
      </c>
      <c r="AI50" s="73">
        <v>325.47205875484599</v>
      </c>
      <c r="AJ50" s="73">
        <v>15.942334606587</v>
      </c>
      <c r="AK50" s="73">
        <v>97.978132113455402</v>
      </c>
      <c r="AL50" s="73">
        <v>335.898435329535</v>
      </c>
      <c r="AM50" s="73">
        <v>35.618956780173797</v>
      </c>
      <c r="AN50" s="73">
        <v>149.65481549321899</v>
      </c>
      <c r="AO50" s="73">
        <v>38888.024554607</v>
      </c>
      <c r="AP50" s="73">
        <v>22.756730643835201</v>
      </c>
      <c r="AQ50" s="73">
        <v>8.1904449230346206</v>
      </c>
      <c r="AR50" s="73">
        <v>3832.1141899836898</v>
      </c>
      <c r="AS50" s="73">
        <v>17.665653848664501</v>
      </c>
      <c r="AT50" s="73">
        <v>333.18672124300599</v>
      </c>
      <c r="AU50" s="73">
        <v>52.570719751428499</v>
      </c>
      <c r="AV50" s="73">
        <v>139.146030456967</v>
      </c>
      <c r="AW50" s="73">
        <v>833.03301151184996</v>
      </c>
      <c r="AX50" s="73">
        <v>1351.38076419392</v>
      </c>
      <c r="AY50" s="73">
        <v>95.829426145203797</v>
      </c>
      <c r="AZ50" s="73">
        <v>29.245313011722001</v>
      </c>
      <c r="BA50" s="73">
        <f t="shared" si="0"/>
        <v>47029.674576309102</v>
      </c>
      <c r="BB50" s="73">
        <f t="shared" si="3"/>
        <v>8141.6500217021021</v>
      </c>
      <c r="BD50" s="73">
        <f t="shared" si="5"/>
        <v>-142870.3955036909</v>
      </c>
      <c r="BE50" s="73">
        <f t="shared" si="5"/>
        <v>-24579.706765297899</v>
      </c>
      <c r="BF50" s="90"/>
      <c r="BG50" s="66">
        <f t="shared" si="4"/>
        <v>0.24823855275868439</v>
      </c>
      <c r="BH50" s="66">
        <f t="shared" si="4"/>
        <v>0.24941785900575708</v>
      </c>
      <c r="BI50" s="90"/>
      <c r="BJ50" s="66">
        <v>0.24875040961354933</v>
      </c>
      <c r="BK50" s="66">
        <v>0.25022188343555202</v>
      </c>
      <c r="BL50" s="66"/>
      <c r="BM50" s="66"/>
    </row>
    <row r="51" spans="1:65" x14ac:dyDescent="0.25">
      <c r="A51" s="90" t="s">
        <v>214</v>
      </c>
      <c r="B51" s="73">
        <v>546655.51497000002</v>
      </c>
      <c r="C51" s="73">
        <v>61551.135634999999</v>
      </c>
      <c r="D51" s="73"/>
      <c r="E51" s="73"/>
      <c r="F51" s="90" t="s">
        <v>214</v>
      </c>
      <c r="G51" s="73">
        <v>3193.7994803705901</v>
      </c>
      <c r="H51" s="73">
        <v>3416.3979212619201</v>
      </c>
      <c r="I51" s="73">
        <v>105.53640834008399</v>
      </c>
      <c r="J51" s="73">
        <v>246.037355776385</v>
      </c>
      <c r="K51" s="73">
        <v>2383.2592650892502</v>
      </c>
      <c r="L51" s="73">
        <v>160.320681558888</v>
      </c>
      <c r="M51" s="73">
        <v>997.31565050127494</v>
      </c>
      <c r="N51" s="73">
        <v>548863.86779526703</v>
      </c>
      <c r="O51" s="73">
        <v>61725.630393855703</v>
      </c>
      <c r="P51" s="73">
        <v>487138.23740141199</v>
      </c>
      <c r="Q51" s="73">
        <v>338.41397697272299</v>
      </c>
      <c r="R51" s="73">
        <v>70.062829301630799</v>
      </c>
      <c r="S51" s="73">
        <v>34821.422362803598</v>
      </c>
      <c r="T51" s="73">
        <v>95.778842187646305</v>
      </c>
      <c r="U51" s="73">
        <v>1493.8125139855699</v>
      </c>
      <c r="V51" s="73">
        <v>144.826208215523</v>
      </c>
      <c r="W51" s="73">
        <v>393.15474539371701</v>
      </c>
      <c r="X51" s="73">
        <v>3738.8564242133598</v>
      </c>
      <c r="Y51" s="73">
        <v>9404.6895300297092</v>
      </c>
      <c r="Z51" s="73">
        <v>523.11691617476004</v>
      </c>
      <c r="AA51" s="73">
        <v>198.82928167904001</v>
      </c>
      <c r="AB51" s="90"/>
      <c r="AC51" s="40">
        <f t="shared" si="2"/>
        <v>4.0397522110212315E-3</v>
      </c>
      <c r="AD51" s="40">
        <f t="shared" si="2"/>
        <v>2.8349559606903633E-3</v>
      </c>
      <c r="AE51" s="90"/>
      <c r="AF51" s="73">
        <v>56</v>
      </c>
      <c r="AG51" s="73" t="s">
        <v>214</v>
      </c>
      <c r="AH51" s="73">
        <v>1530.1781093581001</v>
      </c>
      <c r="AI51" s="73">
        <v>1609.3801002640701</v>
      </c>
      <c r="AJ51" s="73">
        <v>51.652292302341102</v>
      </c>
      <c r="AK51" s="73">
        <v>135.06645670629999</v>
      </c>
      <c r="AL51" s="73">
        <v>1132.87815582238</v>
      </c>
      <c r="AM51" s="73">
        <v>82.351828113436497</v>
      </c>
      <c r="AN51" s="73">
        <v>480.05911687464101</v>
      </c>
      <c r="AO51" s="73">
        <v>230987.532124869</v>
      </c>
      <c r="AP51" s="73">
        <v>158.76130240907301</v>
      </c>
      <c r="AQ51" s="73">
        <v>33.369481451553</v>
      </c>
      <c r="AR51" s="73">
        <v>16560.2573920123</v>
      </c>
      <c r="AS51" s="73">
        <v>48.170800705400097</v>
      </c>
      <c r="AT51" s="73">
        <v>748.37593266543695</v>
      </c>
      <c r="AU51" s="73">
        <v>80.758935113688906</v>
      </c>
      <c r="AV51" s="73">
        <v>220.065811091885</v>
      </c>
      <c r="AW51" s="73">
        <v>1872.98158123549</v>
      </c>
      <c r="AX51" s="73">
        <v>4490.5427423510901</v>
      </c>
      <c r="AY51" s="73">
        <v>262.33774731565501</v>
      </c>
      <c r="AZ51" s="73">
        <v>94.377852295784706</v>
      </c>
      <c r="BA51" s="73">
        <f t="shared" si="0"/>
        <v>260579.09776295765</v>
      </c>
      <c r="BB51" s="73">
        <f t="shared" si="3"/>
        <v>29591.56563808865</v>
      </c>
      <c r="BD51" s="73">
        <f t="shared" si="5"/>
        <v>-286076.41720704234</v>
      </c>
      <c r="BE51" s="73">
        <f t="shared" si="5"/>
        <v>-31959.569996911348</v>
      </c>
      <c r="BF51" s="90"/>
      <c r="BG51" s="66">
        <f t="shared" si="4"/>
        <v>0.47476088890616652</v>
      </c>
      <c r="BH51" s="66">
        <f t="shared" si="4"/>
        <v>0.47940483473837892</v>
      </c>
      <c r="BI51" s="90"/>
      <c r="BJ51" s="66">
        <v>0.47482791065032559</v>
      </c>
      <c r="BK51" s="66">
        <v>0.47957174203478647</v>
      </c>
      <c r="BL51" s="66"/>
      <c r="BM51" s="66"/>
    </row>
    <row r="52" spans="1:65" x14ac:dyDescent="0.25">
      <c r="A52" s="90"/>
      <c r="B52" s="73"/>
      <c r="C52" s="73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40"/>
      <c r="AD52" s="40"/>
      <c r="AE52" s="90"/>
      <c r="BF52" s="90"/>
      <c r="BG52" s="66"/>
      <c r="BH52" s="66"/>
      <c r="BI52" s="90"/>
      <c r="BJ52" s="90"/>
      <c r="BK52" s="90"/>
      <c r="BL52" s="90"/>
      <c r="BM52" s="90"/>
    </row>
    <row r="53" spans="1:65" x14ac:dyDescent="0.25">
      <c r="A53" s="90"/>
      <c r="B53" s="73"/>
      <c r="C53" s="73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40"/>
      <c r="AD53" s="40"/>
      <c r="AE53" s="90"/>
      <c r="BF53" s="90"/>
      <c r="BG53" s="66"/>
      <c r="BH53" s="66"/>
      <c r="BI53" s="90"/>
      <c r="BJ53" s="90"/>
      <c r="BK53" s="90"/>
      <c r="BL53" s="90"/>
      <c r="BM53" s="90"/>
    </row>
    <row r="54" spans="1:65" x14ac:dyDescent="0.25">
      <c r="A54" s="73" t="s">
        <v>334</v>
      </c>
      <c r="B54" s="73">
        <v>14424.734402</v>
      </c>
      <c r="C54" s="73">
        <v>2063.4324916</v>
      </c>
      <c r="D54" s="90"/>
      <c r="E54" s="90"/>
      <c r="F54" s="90" t="s">
        <v>316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/>
      <c r="AC54" s="40">
        <f t="shared" si="2"/>
        <v>-1</v>
      </c>
      <c r="AD54" s="40">
        <f t="shared" si="2"/>
        <v>-1</v>
      </c>
      <c r="AE54" s="90"/>
      <c r="BF54" s="90"/>
      <c r="BG54" s="66"/>
      <c r="BH54" s="66"/>
      <c r="BI54" s="90"/>
      <c r="BJ54" s="90"/>
      <c r="BK54" s="90"/>
      <c r="BL54" s="90"/>
      <c r="BM54" s="90"/>
    </row>
    <row r="55" spans="1:65" x14ac:dyDescent="0.25">
      <c r="A55" s="73" t="s">
        <v>317</v>
      </c>
      <c r="B55" s="73">
        <v>108340.08719000001</v>
      </c>
      <c r="C55" s="73">
        <v>11884.431403000001</v>
      </c>
      <c r="D55" s="90"/>
      <c r="E55" s="90"/>
      <c r="F55" s="73" t="s">
        <v>317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C55" s="40">
        <f t="shared" si="2"/>
        <v>-1</v>
      </c>
      <c r="AD55" s="40">
        <f t="shared" si="2"/>
        <v>-1</v>
      </c>
      <c r="AF55" s="73">
        <v>2</v>
      </c>
      <c r="AG55" s="73" t="s">
        <v>317</v>
      </c>
      <c r="AH55" s="73">
        <v>9.1945418037185895</v>
      </c>
      <c r="AI55" s="73">
        <v>13.991725203427601</v>
      </c>
      <c r="AJ55" s="73">
        <v>0.27056430336984899</v>
      </c>
      <c r="AK55" s="73">
        <v>0.21778739761933499</v>
      </c>
      <c r="AL55" s="73">
        <v>8.3198039263517494</v>
      </c>
      <c r="AM55" s="73">
        <v>0.38777809452242901</v>
      </c>
      <c r="AN55" s="73">
        <v>3.2193235990460898</v>
      </c>
      <c r="AO55" s="73">
        <v>1810.23863541383</v>
      </c>
      <c r="AP55" s="73">
        <v>1.3362963967038799</v>
      </c>
      <c r="AQ55" s="73">
        <v>0.23385741544678701</v>
      </c>
      <c r="AR55" s="73">
        <v>118.434560771451</v>
      </c>
      <c r="AS55" s="73">
        <v>0.102825405041647</v>
      </c>
      <c r="AT55" s="73">
        <v>4.3730952499908504</v>
      </c>
      <c r="AU55" s="73">
        <v>0.10717950167776701</v>
      </c>
      <c r="AV55" s="73">
        <v>0.257633707402662</v>
      </c>
      <c r="AW55" s="73">
        <v>10.9518137234469</v>
      </c>
      <c r="AX55" s="73">
        <v>29.370448159789099</v>
      </c>
      <c r="AY55" s="73">
        <v>1.50856141087454</v>
      </c>
      <c r="AZ55" s="73">
        <v>0.69728023709241105</v>
      </c>
      <c r="BA55" s="73">
        <f t="shared" ref="BA55:BA58" si="6">BB55+AO55</f>
        <v>2013.2137117208033</v>
      </c>
      <c r="BB55" s="73">
        <f t="shared" ref="BB55" si="7">SUM(AH55:AZ55)-AO55</f>
        <v>202.97507630697328</v>
      </c>
      <c r="BD55" s="73">
        <f t="shared" ref="BD55:BE58" si="8">BA55-B55</f>
        <v>-106326.8734782792</v>
      </c>
      <c r="BE55" s="73">
        <f t="shared" si="8"/>
        <v>-11681.456326693027</v>
      </c>
      <c r="BF55" s="90"/>
      <c r="BG55" s="66" t="e">
        <f t="shared" ref="BG55:BH58" si="9">BA55/N55</f>
        <v>#DIV/0!</v>
      </c>
      <c r="BH55" s="66" t="e">
        <f t="shared" si="9"/>
        <v>#DIV/0!</v>
      </c>
      <c r="BI55" s="90"/>
      <c r="BJ55" s="66">
        <v>0.17966563083037398</v>
      </c>
      <c r="BK55" s="66">
        <v>0.17518758758900088</v>
      </c>
      <c r="BL55" s="90"/>
      <c r="BM55" s="90"/>
    </row>
    <row r="56" spans="1:65" x14ac:dyDescent="0.25">
      <c r="A56" s="73" t="s">
        <v>318</v>
      </c>
      <c r="B56" s="73">
        <v>18854.916752000001</v>
      </c>
      <c r="C56" s="73">
        <v>2534.1756055999999</v>
      </c>
      <c r="D56" s="90"/>
      <c r="E56" s="90"/>
      <c r="F56" s="90" t="s">
        <v>318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C56" s="40">
        <f t="shared" si="2"/>
        <v>-1</v>
      </c>
      <c r="AD56" s="40">
        <f t="shared" si="2"/>
        <v>-1</v>
      </c>
      <c r="BA56" s="73">
        <f t="shared" si="6"/>
        <v>0</v>
      </c>
      <c r="BB56" s="73">
        <f t="shared" ref="BB56:BB58" si="10">SUM(AH56:AZ56)-AO56</f>
        <v>0</v>
      </c>
      <c r="BD56" s="73">
        <f t="shared" si="8"/>
        <v>-18854.916752000001</v>
      </c>
      <c r="BE56" s="73">
        <f t="shared" si="8"/>
        <v>-2534.1756055999999</v>
      </c>
      <c r="BF56" s="90"/>
      <c r="BG56" s="66" t="e">
        <f t="shared" si="9"/>
        <v>#DIV/0!</v>
      </c>
      <c r="BH56" s="66" t="e">
        <f t="shared" si="9"/>
        <v>#DIV/0!</v>
      </c>
      <c r="BI56" s="90"/>
      <c r="BJ56" s="90"/>
      <c r="BK56" s="90"/>
      <c r="BL56" s="90"/>
      <c r="BM56" s="90"/>
    </row>
    <row r="57" spans="1:65" x14ac:dyDescent="0.25">
      <c r="A57" s="73" t="s">
        <v>319</v>
      </c>
      <c r="B57" s="73">
        <v>1184339.7228999999</v>
      </c>
      <c r="C57" s="73">
        <v>163477.14230000001</v>
      </c>
      <c r="D57" s="90"/>
      <c r="E57" s="90"/>
      <c r="F57" s="90" t="s">
        <v>319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C57" s="40">
        <f t="shared" ref="AC57:AD58" si="11">(N57-B57)/(B57+1E-50)</f>
        <v>-1</v>
      </c>
      <c r="AD57" s="40">
        <f t="shared" si="11"/>
        <v>-1</v>
      </c>
      <c r="AF57" s="73">
        <v>72</v>
      </c>
      <c r="AG57" s="73" t="s">
        <v>319</v>
      </c>
      <c r="AH57" s="73">
        <v>9.9599811807274801</v>
      </c>
      <c r="AI57" s="73">
        <v>15.0048085628077</v>
      </c>
      <c r="AJ57" s="73">
        <v>0.29169435219955597</v>
      </c>
      <c r="AK57" s="73">
        <v>0.20344477953039999</v>
      </c>
      <c r="AL57" s="73">
        <v>8.9249274637550098</v>
      </c>
      <c r="AM57" s="73">
        <v>0.41387648708769098</v>
      </c>
      <c r="AN57" s="73">
        <v>3.4584267495665699</v>
      </c>
      <c r="AO57" s="73">
        <v>1964.7277809381401</v>
      </c>
      <c r="AP57" s="73">
        <v>1.4286778904497599</v>
      </c>
      <c r="AQ57" s="73">
        <v>0.25263581886247199</v>
      </c>
      <c r="AR57" s="73">
        <v>127.85062421858299</v>
      </c>
      <c r="AS57" s="73">
        <v>0.115574641597049</v>
      </c>
      <c r="AT57" s="73">
        <v>4.5997664947062704</v>
      </c>
      <c r="AU57" s="73">
        <v>0.11138233237579601</v>
      </c>
      <c r="AV57" s="73">
        <v>0.270761987121659</v>
      </c>
      <c r="AW57" s="73">
        <v>11.520166502334099</v>
      </c>
      <c r="AX57" s="73">
        <v>31.656348133459598</v>
      </c>
      <c r="AY57" s="73">
        <v>1.61310278484597</v>
      </c>
      <c r="AZ57" s="73">
        <v>0.747702626744285</v>
      </c>
      <c r="BA57" s="73">
        <f t="shared" si="6"/>
        <v>2183.1516839448946</v>
      </c>
      <c r="BB57" s="73">
        <f t="shared" si="10"/>
        <v>218.42390300675447</v>
      </c>
      <c r="BD57" s="73">
        <f t="shared" si="8"/>
        <v>-1182156.571216055</v>
      </c>
      <c r="BE57" s="73">
        <f t="shared" si="8"/>
        <v>-163258.71839699327</v>
      </c>
      <c r="BF57" s="90"/>
      <c r="BG57" s="66" t="e">
        <f t="shared" si="9"/>
        <v>#DIV/0!</v>
      </c>
      <c r="BH57" s="66" t="e">
        <f t="shared" si="9"/>
        <v>#DIV/0!</v>
      </c>
      <c r="BI57" s="90"/>
      <c r="BJ57" s="90"/>
      <c r="BK57" s="90"/>
      <c r="BL57" s="90"/>
      <c r="BM57" s="90"/>
    </row>
    <row r="58" spans="1:65" x14ac:dyDescent="0.25">
      <c r="A58" s="73" t="s">
        <v>320</v>
      </c>
      <c r="B58" s="73">
        <v>1857.7242659000001</v>
      </c>
      <c r="C58" s="73">
        <v>265.43890898000001</v>
      </c>
      <c r="D58" s="90"/>
      <c r="E58" s="90"/>
      <c r="F58" s="90" t="s">
        <v>320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C58" s="40">
        <f t="shared" si="11"/>
        <v>-1</v>
      </c>
      <c r="AD58" s="40">
        <f t="shared" si="11"/>
        <v>-1</v>
      </c>
      <c r="BA58" s="73">
        <f t="shared" si="6"/>
        <v>0</v>
      </c>
      <c r="BB58" s="73">
        <f t="shared" si="10"/>
        <v>0</v>
      </c>
      <c r="BD58" s="73">
        <f t="shared" si="8"/>
        <v>-1857.7242659000001</v>
      </c>
      <c r="BE58" s="73">
        <f t="shared" si="8"/>
        <v>-265.43890898000001</v>
      </c>
      <c r="BF58" s="90"/>
      <c r="BG58" s="66" t="e">
        <f t="shared" si="9"/>
        <v>#DIV/0!</v>
      </c>
      <c r="BH58" s="66" t="e">
        <f t="shared" si="9"/>
        <v>#DIV/0!</v>
      </c>
      <c r="BI58" s="90"/>
      <c r="BJ58" s="90"/>
      <c r="BK58" s="90"/>
      <c r="BL58" s="90"/>
      <c r="BM58" s="90"/>
    </row>
    <row r="59" spans="1:65" x14ac:dyDescent="0.25">
      <c r="A59" s="73" t="s">
        <v>335</v>
      </c>
      <c r="B59" s="73"/>
      <c r="C59" s="73"/>
      <c r="D59" s="90"/>
      <c r="E59" s="90"/>
      <c r="F59" s="90"/>
      <c r="BF59" s="90"/>
      <c r="BG59" s="90"/>
      <c r="BH59" s="90"/>
      <c r="BI59" s="90"/>
      <c r="BJ59" s="90"/>
      <c r="BK59" s="90"/>
      <c r="BL59" s="90"/>
      <c r="BM59" s="90"/>
    </row>
    <row r="60" spans="1:65" x14ac:dyDescent="0.25">
      <c r="A60" s="73"/>
      <c r="B60" s="73"/>
      <c r="C60" s="73"/>
      <c r="D60" s="90"/>
      <c r="E60" s="90"/>
      <c r="F60" s="90"/>
      <c r="BF60" s="90"/>
      <c r="BG60" s="90"/>
      <c r="BH60" s="90"/>
      <c r="BI60" s="90"/>
      <c r="BJ60" s="90"/>
      <c r="BK60" s="90"/>
      <c r="BL60" s="90"/>
      <c r="BM60" s="90"/>
    </row>
    <row r="61" spans="1:65" x14ac:dyDescent="0.25">
      <c r="A61" s="2" t="s">
        <v>336</v>
      </c>
      <c r="B61" s="73">
        <f>SUM(B1:B59)</f>
        <v>16941739.811646607</v>
      </c>
      <c r="C61" s="73">
        <f>SUM(C1:C59)</f>
        <v>2357271.2958169803</v>
      </c>
      <c r="D61" s="90"/>
      <c r="E61" s="90"/>
      <c r="F61" s="90"/>
      <c r="G61" s="73">
        <f>SUM(G1:G59)</f>
        <v>120020.26606660138</v>
      </c>
      <c r="H61" s="73">
        <f t="shared" ref="H61:AA61" si="12">SUM(H1:H59)</f>
        <v>107101.20350630778</v>
      </c>
      <c r="I61" s="73">
        <f t="shared" si="12"/>
        <v>3729.9227909862861</v>
      </c>
      <c r="J61" s="73">
        <f t="shared" si="12"/>
        <v>16017.937490112794</v>
      </c>
      <c r="K61" s="73">
        <f t="shared" si="12"/>
        <v>91721.741654568643</v>
      </c>
      <c r="L61" s="73">
        <f t="shared" si="12"/>
        <v>6898.2261490958163</v>
      </c>
      <c r="M61" s="73">
        <f t="shared" si="12"/>
        <v>38216.8265885976</v>
      </c>
      <c r="N61" s="73">
        <f t="shared" si="12"/>
        <v>15642402.449052658</v>
      </c>
      <c r="O61" s="73">
        <f t="shared" si="12"/>
        <v>2177705.512096277</v>
      </c>
      <c r="P61" s="73">
        <f t="shared" si="12"/>
        <v>13464696.936956389</v>
      </c>
      <c r="Q61" s="73">
        <f t="shared" si="12"/>
        <v>8948.4043561257986</v>
      </c>
      <c r="R61" s="73">
        <f t="shared" si="12"/>
        <v>2339.3024369254313</v>
      </c>
      <c r="S61" s="73">
        <f t="shared" si="12"/>
        <v>1119941.0717366338</v>
      </c>
      <c r="T61" s="73">
        <f t="shared" si="12"/>
        <v>3422.5723064107051</v>
      </c>
      <c r="U61" s="73">
        <f t="shared" si="12"/>
        <v>69864.358518295456</v>
      </c>
      <c r="V61" s="73">
        <f t="shared" si="12"/>
        <v>8295.396307630177</v>
      </c>
      <c r="W61" s="73">
        <f t="shared" si="12"/>
        <v>21645.409425730984</v>
      </c>
      <c r="X61" s="73">
        <f t="shared" si="12"/>
        <v>174741.59255977531</v>
      </c>
      <c r="Y61" s="73">
        <f t="shared" si="12"/>
        <v>356446.66683031508</v>
      </c>
      <c r="Z61" s="73">
        <f t="shared" si="12"/>
        <v>20443.640399231663</v>
      </c>
      <c r="AA61" s="73">
        <f t="shared" si="12"/>
        <v>7910.9729729316387</v>
      </c>
      <c r="AH61" s="73">
        <f t="shared" ref="AH61:BB61" si="13">SUM(AH1:AH59)</f>
        <v>44654.185171723511</v>
      </c>
      <c r="AI61" s="73">
        <f t="shared" si="13"/>
        <v>38649.593089306254</v>
      </c>
      <c r="AJ61" s="73">
        <f t="shared" si="13"/>
        <v>1422.227206133578</v>
      </c>
      <c r="AK61" s="73">
        <f t="shared" si="13"/>
        <v>6640.3595828177258</v>
      </c>
      <c r="AL61" s="73">
        <f t="shared" si="13"/>
        <v>33757.470696962693</v>
      </c>
      <c r="AM61" s="73">
        <f t="shared" si="13"/>
        <v>2837.8234804586195</v>
      </c>
      <c r="AN61" s="73">
        <f t="shared" si="13"/>
        <v>14338.935010869971</v>
      </c>
      <c r="AO61" s="73">
        <f t="shared" si="13"/>
        <v>4974679.0120194042</v>
      </c>
      <c r="AP61" s="73">
        <f t="shared" si="13"/>
        <v>3119.6102763682802</v>
      </c>
      <c r="AQ61" s="73">
        <f t="shared" si="13"/>
        <v>864.28038587413107</v>
      </c>
      <c r="AR61" s="73">
        <f t="shared" si="13"/>
        <v>410826.83298667759</v>
      </c>
      <c r="AS61" s="73">
        <f t="shared" si="13"/>
        <v>1343.8222351724912</v>
      </c>
      <c r="AT61" s="73">
        <f t="shared" si="13"/>
        <v>27271.024966784804</v>
      </c>
      <c r="AU61" s="73">
        <f t="shared" si="13"/>
        <v>3653.2725077636437</v>
      </c>
      <c r="AV61" s="73">
        <f t="shared" si="13"/>
        <v>9652.6338986540668</v>
      </c>
      <c r="AW61" s="73">
        <f t="shared" si="13"/>
        <v>68209.625873075958</v>
      </c>
      <c r="AX61" s="73">
        <f t="shared" si="13"/>
        <v>131789.10498893584</v>
      </c>
      <c r="AY61" s="73">
        <f t="shared" si="13"/>
        <v>8169.3685793926752</v>
      </c>
      <c r="AZ61" s="73">
        <f t="shared" si="13"/>
        <v>2905.1743108567262</v>
      </c>
      <c r="BA61" s="73">
        <f t="shared" si="13"/>
        <v>5784784.3572672326</v>
      </c>
      <c r="BB61" s="73">
        <f t="shared" si="13"/>
        <v>810105.34524782829</v>
      </c>
      <c r="BF61" s="90"/>
      <c r="BG61" s="90"/>
      <c r="BH61" s="90"/>
      <c r="BI61" s="90"/>
      <c r="BJ61" s="90"/>
      <c r="BK61" s="90"/>
      <c r="BL61" s="90"/>
      <c r="BM61" s="90"/>
    </row>
    <row r="62" spans="1:65" x14ac:dyDescent="0.25">
      <c r="A62" s="2" t="s">
        <v>216</v>
      </c>
      <c r="B62" s="1">
        <f>SUM(B3:B51)</f>
        <v>15613922.626136707</v>
      </c>
      <c r="C62" s="1">
        <f>SUM(C3:C51)</f>
        <v>2177046.6751078004</v>
      </c>
      <c r="D62" s="90"/>
      <c r="E62" s="90"/>
      <c r="F62" s="90"/>
      <c r="G62" s="1">
        <f t="shared" ref="G62:AA62" si="14">SUM(G3:G56)-G55-G56-G54</f>
        <v>120020.26606660138</v>
      </c>
      <c r="H62" s="1">
        <f t="shared" si="14"/>
        <v>107101.20350630778</v>
      </c>
      <c r="I62" s="1">
        <f t="shared" si="14"/>
        <v>3729.9227909862861</v>
      </c>
      <c r="J62" s="1">
        <f t="shared" si="14"/>
        <v>16017.937490112794</v>
      </c>
      <c r="K62" s="1">
        <f t="shared" si="14"/>
        <v>91721.741654568643</v>
      </c>
      <c r="L62" s="1">
        <f t="shared" si="14"/>
        <v>6898.2261490958163</v>
      </c>
      <c r="M62" s="1">
        <f t="shared" si="14"/>
        <v>38216.8265885976</v>
      </c>
      <c r="N62" s="1">
        <f t="shared" si="14"/>
        <v>15642402.449052658</v>
      </c>
      <c r="O62" s="1">
        <f t="shared" si="14"/>
        <v>2177705.512096277</v>
      </c>
      <c r="P62" s="1">
        <f t="shared" si="14"/>
        <v>13464696.936956389</v>
      </c>
      <c r="Q62" s="1">
        <f t="shared" si="14"/>
        <v>8948.4043561257986</v>
      </c>
      <c r="R62" s="1">
        <f t="shared" si="14"/>
        <v>2339.3024369254313</v>
      </c>
      <c r="S62" s="1">
        <f t="shared" si="14"/>
        <v>1119941.0717366338</v>
      </c>
      <c r="T62" s="1">
        <f t="shared" si="14"/>
        <v>3422.5723064107051</v>
      </c>
      <c r="U62" s="1">
        <f t="shared" si="14"/>
        <v>69864.358518295456</v>
      </c>
      <c r="V62" s="1">
        <f t="shared" si="14"/>
        <v>8295.396307630177</v>
      </c>
      <c r="W62" s="1">
        <f t="shared" si="14"/>
        <v>21645.409425730984</v>
      </c>
      <c r="X62" s="1">
        <f t="shared" si="14"/>
        <v>174741.59255977531</v>
      </c>
      <c r="Y62" s="1">
        <f t="shared" si="14"/>
        <v>356446.66683031508</v>
      </c>
      <c r="Z62" s="1">
        <f t="shared" si="14"/>
        <v>20443.640399231663</v>
      </c>
      <c r="AA62" s="1">
        <f t="shared" si="14"/>
        <v>7910.9729729316387</v>
      </c>
      <c r="AB62" s="1"/>
      <c r="AE62" s="1"/>
      <c r="AH62" s="1">
        <f t="shared" ref="AH62:BB62" si="15">SUM(AH3:AH56)-AH55-AH56-AH54</f>
        <v>44635.030648739063</v>
      </c>
      <c r="AI62" s="1">
        <f t="shared" si="15"/>
        <v>38620.596555540018</v>
      </c>
      <c r="AJ62" s="1">
        <f t="shared" si="15"/>
        <v>1421.6649474780086</v>
      </c>
      <c r="AK62" s="1">
        <f t="shared" si="15"/>
        <v>6639.9383506405757</v>
      </c>
      <c r="AL62" s="1">
        <f t="shared" si="15"/>
        <v>33740.225965572587</v>
      </c>
      <c r="AM62" s="1">
        <f t="shared" si="15"/>
        <v>2837.0218258770096</v>
      </c>
      <c r="AN62" s="1">
        <f t="shared" si="15"/>
        <v>14332.257260521359</v>
      </c>
      <c r="AO62" s="1">
        <f t="shared" si="15"/>
        <v>4970904.0456030518</v>
      </c>
      <c r="AP62" s="1">
        <f t="shared" si="15"/>
        <v>3116.8453020811266</v>
      </c>
      <c r="AQ62" s="1">
        <f t="shared" si="15"/>
        <v>863.79389263982182</v>
      </c>
      <c r="AR62" s="1">
        <f t="shared" si="15"/>
        <v>410580.54780168756</v>
      </c>
      <c r="AS62" s="1">
        <f t="shared" si="15"/>
        <v>1343.6038351258526</v>
      </c>
      <c r="AT62" s="1">
        <f t="shared" si="15"/>
        <v>27262.052105040108</v>
      </c>
      <c r="AU62" s="1">
        <f t="shared" si="15"/>
        <v>3653.0539459295901</v>
      </c>
      <c r="AV62" s="1">
        <f t="shared" si="15"/>
        <v>9652.1055029595427</v>
      </c>
      <c r="AW62" s="1">
        <f t="shared" si="15"/>
        <v>68187.153892850183</v>
      </c>
      <c r="AX62" s="1">
        <f t="shared" si="15"/>
        <v>131728.0781926426</v>
      </c>
      <c r="AY62" s="1">
        <f t="shared" si="15"/>
        <v>8166.2469151969544</v>
      </c>
      <c r="AZ62" s="1">
        <f t="shared" si="15"/>
        <v>2903.7293279928895</v>
      </c>
      <c r="BA62" s="1">
        <f t="shared" si="15"/>
        <v>5780587.9918715665</v>
      </c>
      <c r="BB62" s="1">
        <f t="shared" si="15"/>
        <v>809683.94626851461</v>
      </c>
      <c r="BD62" s="1">
        <f>AO62-B62</f>
        <v>-10643018.580533655</v>
      </c>
      <c r="BE62" s="1" t="e">
        <f>#REF!-C62</f>
        <v>#REF!</v>
      </c>
      <c r="BF62" s="90"/>
      <c r="BG62" s="17">
        <f>BD62/B62</f>
        <v>-0.68163643661957973</v>
      </c>
      <c r="BH62" s="17" t="e">
        <f>BE62/C62</f>
        <v>#REF!</v>
      </c>
      <c r="BI62" s="90"/>
      <c r="BJ62" s="90"/>
      <c r="BK62" s="90"/>
      <c r="BL62" s="90"/>
      <c r="BM62" s="90"/>
    </row>
    <row r="63" spans="1:65" x14ac:dyDescent="0.25">
      <c r="A63" s="90" t="s">
        <v>323</v>
      </c>
      <c r="B63" s="73">
        <f>+B3+B5+B8+B9+B10+B11+B12+B14+B15+B16+B17+B18+B19+B20+B21+B22+B23+B24+B25+B26+B28+B30+B31+B33+B34+B35+B36+B37+B39+B40+B41+B42+B43+B44+B46+B47+B49+B50</f>
        <v>11798090.143926702</v>
      </c>
      <c r="C63" s="73">
        <f>+C3+C5+C8+C9+C10+C11+C12+C14+C15+C16+C17+C18+C19+C20+C21+C22+C23+C24+C25+C26+C28+C30+C31+C33+C34+C35+C36+C37+C39+C40+C41+C42+C43+C44+C46+C47+C49+C50</f>
        <v>1693663.0264238003</v>
      </c>
      <c r="D63" s="90"/>
      <c r="E63" s="90"/>
      <c r="F63" s="90"/>
      <c r="G63" s="73">
        <f t="shared" ref="G63:AA63" si="16">+G3+G5+G8+G9+G10+G11+G12+G14+G15+G16+G17+G18+G19+G20+G21+G22+G23+G24+G25+G26+G28+G30+G31+G33+G34+G35+G36+G37+G39+G40+G41+G42+G43+G44+G46+G47+G49+G50</f>
        <v>94299.16066968684</v>
      </c>
      <c r="H63" s="73">
        <f t="shared" si="16"/>
        <v>81912.183692598381</v>
      </c>
      <c r="I63" s="73">
        <f t="shared" si="16"/>
        <v>2907.8600061199163</v>
      </c>
      <c r="J63" s="73">
        <f t="shared" si="16"/>
        <v>12882.134381375328</v>
      </c>
      <c r="K63" s="73">
        <f t="shared" si="16"/>
        <v>71972.304107541349</v>
      </c>
      <c r="L63" s="73">
        <f t="shared" si="16"/>
        <v>5409.1913787678286</v>
      </c>
      <c r="M63" s="73">
        <f t="shared" si="16"/>
        <v>29945.022073112901</v>
      </c>
      <c r="N63" s="73">
        <f t="shared" si="16"/>
        <v>11816112.862572705</v>
      </c>
      <c r="O63" s="73">
        <f t="shared" si="16"/>
        <v>1693727.3631076766</v>
      </c>
      <c r="P63" s="73">
        <f t="shared" si="16"/>
        <v>10122385.499465032</v>
      </c>
      <c r="Q63" s="73">
        <f t="shared" si="16"/>
        <v>6764.5755948808528</v>
      </c>
      <c r="R63" s="73">
        <f t="shared" si="16"/>
        <v>1813.3887078966225</v>
      </c>
      <c r="S63" s="73">
        <f t="shared" si="16"/>
        <v>863843.48696230503</v>
      </c>
      <c r="T63" s="73">
        <f t="shared" si="16"/>
        <v>2682.9302681373647</v>
      </c>
      <c r="U63" s="73">
        <f t="shared" si="16"/>
        <v>55241.041962025272</v>
      </c>
      <c r="V63" s="73">
        <f t="shared" si="16"/>
        <v>6618.8610253029801</v>
      </c>
      <c r="W63" s="73">
        <f t="shared" si="16"/>
        <v>17231.811095567908</v>
      </c>
      <c r="X63" s="73">
        <f t="shared" si="16"/>
        <v>138160.79074008035</v>
      </c>
      <c r="Y63" s="73">
        <f t="shared" si="16"/>
        <v>279903.77180592669</v>
      </c>
      <c r="Z63" s="73">
        <f t="shared" si="16"/>
        <v>15916.58411005139</v>
      </c>
      <c r="AA63" s="73">
        <f t="shared" si="16"/>
        <v>6222.2645262994747</v>
      </c>
      <c r="AH63" s="73">
        <f t="shared" ref="AH63:BB63" si="17">+AH3+AH5+AH8+AH9+AH10+AH11+AH12+AH14+AH15+AH16+AH17+AH18+AH19+AH20+AH21+AH22+AH23+AH24+AH25+AH26+AH28+AH30+AH31+AH33+AH34+AH35+AH36+AH37+AH39+AH40+AH41+AH42+AH43+AH44+AH46+AH47+AH49+AH50</f>
        <v>31908.567652846094</v>
      </c>
      <c r="AI63" s="73">
        <f t="shared" si="17"/>
        <v>26859.152156665383</v>
      </c>
      <c r="AJ63" s="73">
        <f t="shared" si="17"/>
        <v>1003.7497679887545</v>
      </c>
      <c r="AK63" s="73">
        <f t="shared" si="17"/>
        <v>4858.9854664811319</v>
      </c>
      <c r="AL63" s="73">
        <f t="shared" si="17"/>
        <v>24178.28559974489</v>
      </c>
      <c r="AM63" s="73">
        <f t="shared" si="17"/>
        <v>2030.4036493196525</v>
      </c>
      <c r="AN63" s="73">
        <f t="shared" si="17"/>
        <v>10241.683019060347</v>
      </c>
      <c r="AO63" s="73">
        <f t="shared" si="17"/>
        <v>3382142.0501195462</v>
      </c>
      <c r="AP63" s="73">
        <f t="shared" si="17"/>
        <v>2125.6238031788694</v>
      </c>
      <c r="AQ63" s="73">
        <f t="shared" si="17"/>
        <v>608.99982103656316</v>
      </c>
      <c r="AR63" s="73">
        <f t="shared" si="17"/>
        <v>287342.02711959166</v>
      </c>
      <c r="AS63" s="73">
        <f t="shared" si="17"/>
        <v>943.87028394061645</v>
      </c>
      <c r="AT63" s="73">
        <f t="shared" si="17"/>
        <v>19678.718619618234</v>
      </c>
      <c r="AU63" s="73">
        <f t="shared" si="17"/>
        <v>2662.1591712770087</v>
      </c>
      <c r="AV63" s="73">
        <f t="shared" si="17"/>
        <v>7019.013436750115</v>
      </c>
      <c r="AW63" s="73">
        <f t="shared" si="17"/>
        <v>49218.443497912274</v>
      </c>
      <c r="AX63" s="73">
        <f t="shared" si="17"/>
        <v>94228.401842136853</v>
      </c>
      <c r="AY63" s="73">
        <f t="shared" si="17"/>
        <v>5796.6701673217103</v>
      </c>
      <c r="AZ63" s="73">
        <f t="shared" si="17"/>
        <v>2086.445890347949</v>
      </c>
      <c r="BA63" s="73">
        <f t="shared" si="17"/>
        <v>3954933.251084764</v>
      </c>
      <c r="BB63" s="73">
        <f t="shared" si="17"/>
        <v>572791.20096521778</v>
      </c>
      <c r="BF63" s="90"/>
      <c r="BG63" s="90"/>
      <c r="BH63" s="90"/>
      <c r="BI63" s="90"/>
      <c r="BJ63" s="90"/>
      <c r="BK63" s="90"/>
      <c r="BL63" s="90"/>
      <c r="BM63" s="90"/>
    </row>
    <row r="64" spans="1:65" x14ac:dyDescent="0.25">
      <c r="A64" s="90" t="s">
        <v>337</v>
      </c>
      <c r="B64" s="90"/>
      <c r="C64" s="90"/>
      <c r="D64" s="90"/>
      <c r="E64" s="90"/>
      <c r="F64" s="90"/>
      <c r="G64" s="73">
        <f>SUM(G3:G58)</f>
        <v>120020.26606660138</v>
      </c>
      <c r="H64" s="73">
        <f t="shared" ref="H64:AA64" si="18">SUM(H3:H58)</f>
        <v>107101.20350630778</v>
      </c>
      <c r="I64" s="73">
        <f t="shared" si="18"/>
        <v>3729.9227909862861</v>
      </c>
      <c r="J64" s="73">
        <f t="shared" si="18"/>
        <v>16017.937490112794</v>
      </c>
      <c r="K64" s="73">
        <f t="shared" si="18"/>
        <v>91721.741654568643</v>
      </c>
      <c r="L64" s="73">
        <f t="shared" si="18"/>
        <v>6898.2261490958163</v>
      </c>
      <c r="M64" s="73">
        <f t="shared" si="18"/>
        <v>38216.8265885976</v>
      </c>
      <c r="N64" s="73">
        <f t="shared" si="18"/>
        <v>15642402.449052658</v>
      </c>
      <c r="O64" s="73">
        <f t="shared" si="18"/>
        <v>2177705.512096277</v>
      </c>
      <c r="P64" s="73">
        <f t="shared" si="18"/>
        <v>13464696.936956389</v>
      </c>
      <c r="Q64" s="73">
        <f t="shared" si="18"/>
        <v>8948.4043561257986</v>
      </c>
      <c r="R64" s="73">
        <f t="shared" si="18"/>
        <v>2339.3024369254313</v>
      </c>
      <c r="S64" s="73">
        <f t="shared" si="18"/>
        <v>1119941.0717366338</v>
      </c>
      <c r="T64" s="73">
        <f t="shared" si="18"/>
        <v>3422.5723064107051</v>
      </c>
      <c r="U64" s="73">
        <f t="shared" si="18"/>
        <v>69864.358518295456</v>
      </c>
      <c r="V64" s="73">
        <f t="shared" si="18"/>
        <v>8295.396307630177</v>
      </c>
      <c r="W64" s="73">
        <f t="shared" si="18"/>
        <v>21645.409425730984</v>
      </c>
      <c r="X64" s="73">
        <f t="shared" si="18"/>
        <v>174741.59255977531</v>
      </c>
      <c r="Y64" s="73">
        <f t="shared" si="18"/>
        <v>356446.66683031508</v>
      </c>
      <c r="Z64" s="73">
        <f t="shared" si="18"/>
        <v>20443.640399231663</v>
      </c>
      <c r="AA64" s="73">
        <f t="shared" si="18"/>
        <v>7910.9729729316387</v>
      </c>
      <c r="AH64" s="73">
        <f t="shared" ref="AH64:BB64" si="19">SUM(AH3:AH58)</f>
        <v>44654.185171723511</v>
      </c>
      <c r="AI64" s="73">
        <f t="shared" si="19"/>
        <v>38649.593089306254</v>
      </c>
      <c r="AJ64" s="73">
        <f t="shared" si="19"/>
        <v>1422.227206133578</v>
      </c>
      <c r="AK64" s="73">
        <f t="shared" si="19"/>
        <v>6640.3595828177258</v>
      </c>
      <c r="AL64" s="73">
        <f t="shared" si="19"/>
        <v>33757.470696962693</v>
      </c>
      <c r="AM64" s="73">
        <f t="shared" si="19"/>
        <v>2837.8234804586195</v>
      </c>
      <c r="AN64" s="73">
        <f t="shared" si="19"/>
        <v>14338.935010869971</v>
      </c>
      <c r="AO64" s="73">
        <f t="shared" si="19"/>
        <v>4974679.0120194042</v>
      </c>
      <c r="AP64" s="73">
        <f t="shared" si="19"/>
        <v>3119.6102763682802</v>
      </c>
      <c r="AQ64" s="73">
        <f t="shared" si="19"/>
        <v>864.28038587413107</v>
      </c>
      <c r="AR64" s="73">
        <f t="shared" si="19"/>
        <v>410826.83298667759</v>
      </c>
      <c r="AS64" s="73">
        <f t="shared" si="19"/>
        <v>1343.8222351724912</v>
      </c>
      <c r="AT64" s="73">
        <f t="shared" si="19"/>
        <v>27271.024966784804</v>
      </c>
      <c r="AU64" s="73">
        <f t="shared" si="19"/>
        <v>3653.2725077636437</v>
      </c>
      <c r="AV64" s="73">
        <f t="shared" si="19"/>
        <v>9652.6338986540668</v>
      </c>
      <c r="AW64" s="73">
        <f t="shared" si="19"/>
        <v>68209.625873075958</v>
      </c>
      <c r="AX64" s="73">
        <f t="shared" si="19"/>
        <v>131789.10498893584</v>
      </c>
      <c r="AY64" s="73">
        <f t="shared" si="19"/>
        <v>8169.3685793926752</v>
      </c>
      <c r="AZ64" s="73">
        <f t="shared" si="19"/>
        <v>2905.1743108567262</v>
      </c>
      <c r="BA64" s="73">
        <f t="shared" si="19"/>
        <v>5784784.3572672326</v>
      </c>
      <c r="BB64" s="73">
        <f t="shared" si="19"/>
        <v>810105.34524782829</v>
      </c>
      <c r="BF64" s="90"/>
      <c r="BG64" s="90"/>
      <c r="BH64" s="90"/>
      <c r="BI64" s="90"/>
      <c r="BJ64" s="90"/>
      <c r="BK64" s="90"/>
      <c r="BL64" s="90"/>
      <c r="BM64" s="90"/>
    </row>
    <row r="65" spans="2:3" x14ac:dyDescent="0.25">
      <c r="B65" s="73">
        <f>+B62+B54+B55+B56</f>
        <v>15755542.364480708</v>
      </c>
      <c r="C65" s="73">
        <f>+C62+C54+C55+C56</f>
        <v>2193528.7146080001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04DA-58B8-4777-B418-BCF83FF93384}">
  <dimension ref="A1:R6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23" sqref="R23"/>
    </sheetView>
  </sheetViews>
  <sheetFormatPr defaultColWidth="9.140625" defaultRowHeight="15" x14ac:dyDescent="0.25"/>
  <cols>
    <col min="1" max="1" width="21.28515625" style="90" customWidth="1"/>
    <col min="2" max="4" width="9.140625" style="90"/>
    <col min="5" max="5" width="16.5703125" style="90" bestFit="1" customWidth="1"/>
    <col min="6" max="6" width="9.28515625" style="73" bestFit="1" customWidth="1"/>
    <col min="7" max="7" width="10" style="73" bestFit="1" customWidth="1"/>
    <col min="8" max="16384" width="9.140625" style="90"/>
  </cols>
  <sheetData>
    <row r="1" spans="1:18" x14ac:dyDescent="0.25">
      <c r="B1" s="90" t="s">
        <v>338</v>
      </c>
      <c r="E1" s="90" t="s">
        <v>339</v>
      </c>
    </row>
    <row r="2" spans="1:18" x14ac:dyDescent="0.25">
      <c r="A2" s="90" t="s">
        <v>159</v>
      </c>
      <c r="B2" s="90" t="s">
        <v>81</v>
      </c>
      <c r="E2" s="90" t="s">
        <v>307</v>
      </c>
      <c r="F2" s="73" t="s">
        <v>81</v>
      </c>
      <c r="G2" s="73" t="s">
        <v>83</v>
      </c>
      <c r="K2" s="90" t="s">
        <v>81</v>
      </c>
    </row>
    <row r="3" spans="1:18" x14ac:dyDescent="0.25">
      <c r="A3" s="73" t="s">
        <v>165</v>
      </c>
      <c r="B3" s="73">
        <v>6137.3638021999996</v>
      </c>
      <c r="C3" s="73"/>
      <c r="D3" s="73"/>
      <c r="E3" s="90" t="s">
        <v>165</v>
      </c>
      <c r="F3" s="73">
        <v>6153.90513029867</v>
      </c>
      <c r="G3" s="73">
        <v>6153.90513029867</v>
      </c>
      <c r="I3" s="28"/>
      <c r="K3" s="66">
        <f t="shared" ref="K3:K58" si="0">IF(B3=0,"",(F3-B3)/B3)</f>
        <v>2.6951845502039516E-3</v>
      </c>
      <c r="L3" s="66"/>
      <c r="M3" s="66"/>
      <c r="N3" s="66"/>
      <c r="O3" s="66"/>
      <c r="P3" s="66"/>
      <c r="Q3" s="66"/>
      <c r="R3" s="66"/>
    </row>
    <row r="4" spans="1:18" x14ac:dyDescent="0.25">
      <c r="A4" s="73" t="s">
        <v>167</v>
      </c>
      <c r="B4" s="73">
        <v>29326.38359094</v>
      </c>
      <c r="C4" s="73"/>
      <c r="D4" s="73"/>
      <c r="E4" s="90" t="s">
        <v>167</v>
      </c>
      <c r="F4" s="73">
        <v>29385.971985791199</v>
      </c>
      <c r="G4" s="73">
        <v>29385.971985791199</v>
      </c>
      <c r="I4" s="28"/>
      <c r="K4" s="66">
        <f t="shared" si="0"/>
        <v>2.0319039565999297E-3</v>
      </c>
      <c r="L4" s="66"/>
      <c r="M4" s="66"/>
      <c r="N4" s="66"/>
      <c r="O4" s="66"/>
      <c r="P4" s="66"/>
      <c r="Q4" s="66"/>
      <c r="R4" s="66"/>
    </row>
    <row r="5" spans="1:18" x14ac:dyDescent="0.25">
      <c r="A5" s="73" t="s">
        <v>168</v>
      </c>
      <c r="B5" s="73">
        <v>19515.383042120899</v>
      </c>
      <c r="C5" s="73"/>
      <c r="D5" s="73"/>
      <c r="E5" s="90" t="s">
        <v>168</v>
      </c>
      <c r="F5" s="73">
        <v>19597.474652553701</v>
      </c>
      <c r="G5" s="73">
        <v>19597.474652553701</v>
      </c>
      <c r="I5" s="28"/>
      <c r="K5" s="66">
        <f t="shared" si="0"/>
        <v>4.2065077716189666E-3</v>
      </c>
      <c r="L5" s="66"/>
      <c r="M5" s="66"/>
      <c r="N5" s="66"/>
      <c r="O5" s="66"/>
      <c r="P5" s="66"/>
      <c r="Q5" s="66"/>
      <c r="R5" s="66"/>
    </row>
    <row r="6" spans="1:18" x14ac:dyDescent="0.25">
      <c r="A6" s="73" t="s">
        <v>169</v>
      </c>
      <c r="B6" s="73">
        <v>143678.71854948401</v>
      </c>
      <c r="C6" s="73"/>
      <c r="D6" s="73"/>
      <c r="E6" s="90" t="s">
        <v>169</v>
      </c>
      <c r="F6" s="73">
        <v>143880.597136714</v>
      </c>
      <c r="G6" s="73">
        <v>143880.597136714</v>
      </c>
      <c r="I6" s="28"/>
      <c r="K6" s="66">
        <f t="shared" si="0"/>
        <v>1.4050695138992611E-3</v>
      </c>
      <c r="L6" s="66"/>
      <c r="M6" s="66"/>
      <c r="N6" s="66"/>
      <c r="O6" s="66"/>
      <c r="P6" s="66"/>
      <c r="Q6" s="66"/>
      <c r="R6" s="66"/>
    </row>
    <row r="7" spans="1:18" x14ac:dyDescent="0.25">
      <c r="A7" s="73" t="s">
        <v>170</v>
      </c>
      <c r="B7" s="73">
        <v>83359.457223647099</v>
      </c>
      <c r="C7" s="73"/>
      <c r="D7" s="73"/>
      <c r="E7" s="90" t="s">
        <v>170</v>
      </c>
      <c r="F7" s="73">
        <v>83489.567912289102</v>
      </c>
      <c r="G7" s="73">
        <v>83489.567912289102</v>
      </c>
      <c r="I7" s="28"/>
      <c r="K7" s="66">
        <f t="shared" si="0"/>
        <v>1.5608389614741008E-3</v>
      </c>
      <c r="L7" s="66"/>
      <c r="M7" s="66"/>
      <c r="N7" s="66"/>
      <c r="O7" s="66"/>
      <c r="P7" s="66"/>
      <c r="Q7" s="66"/>
      <c r="R7" s="66"/>
    </row>
    <row r="8" spans="1:18" x14ac:dyDescent="0.25">
      <c r="A8" s="73" t="s">
        <v>171</v>
      </c>
      <c r="B8" s="73">
        <v>824.61032184099997</v>
      </c>
      <c r="C8" s="73"/>
      <c r="D8" s="73"/>
      <c r="E8" s="90" t="s">
        <v>171</v>
      </c>
      <c r="F8" s="73">
        <v>825.76754288816403</v>
      </c>
      <c r="G8" s="73">
        <v>825.76754288816403</v>
      </c>
      <c r="I8" s="28"/>
      <c r="K8" s="66">
        <f t="shared" si="0"/>
        <v>1.403355035115836E-3</v>
      </c>
      <c r="L8" s="66"/>
      <c r="M8" s="66"/>
      <c r="N8" s="66"/>
      <c r="O8" s="66"/>
      <c r="P8" s="66"/>
      <c r="Q8" s="66"/>
      <c r="R8" s="66"/>
    </row>
    <row r="9" spans="1:18" x14ac:dyDescent="0.25">
      <c r="A9" s="73" t="s">
        <v>172</v>
      </c>
      <c r="B9" s="73">
        <v>612.76330004399995</v>
      </c>
      <c r="C9" s="73"/>
      <c r="D9" s="73"/>
      <c r="E9" s="90" t="s">
        <v>172</v>
      </c>
      <c r="F9" s="73">
        <v>614.01868874595596</v>
      </c>
      <c r="G9" s="73">
        <v>614.01868874595596</v>
      </c>
      <c r="I9" s="28"/>
      <c r="K9" s="66">
        <f t="shared" si="0"/>
        <v>2.0487335025871551E-3</v>
      </c>
      <c r="L9" s="66"/>
      <c r="M9" s="66"/>
      <c r="N9" s="66"/>
      <c r="O9" s="66"/>
      <c r="P9" s="66"/>
      <c r="Q9" s="66"/>
      <c r="R9" s="66"/>
    </row>
    <row r="10" spans="1:18" x14ac:dyDescent="0.25">
      <c r="A10" s="73" t="s">
        <v>173</v>
      </c>
      <c r="B10" s="73">
        <v>2.0044038649</v>
      </c>
      <c r="C10" s="73"/>
      <c r="D10" s="73"/>
      <c r="E10" s="90" t="s">
        <v>173</v>
      </c>
      <c r="F10" s="73">
        <v>2.0052424718221702</v>
      </c>
      <c r="G10" s="73">
        <v>2.0052424718221702</v>
      </c>
      <c r="I10" s="28"/>
      <c r="K10" s="66">
        <f t="shared" si="0"/>
        <v>4.1838221171661496E-4</v>
      </c>
      <c r="L10" s="66"/>
      <c r="M10" s="66"/>
      <c r="N10" s="66"/>
      <c r="O10" s="66"/>
      <c r="P10" s="66"/>
      <c r="Q10" s="66"/>
      <c r="R10" s="66"/>
    </row>
    <row r="11" spans="1:18" x14ac:dyDescent="0.25">
      <c r="A11" s="73" t="s">
        <v>174</v>
      </c>
      <c r="B11" s="73">
        <v>39354.589568757001</v>
      </c>
      <c r="C11" s="73"/>
      <c r="D11" s="73"/>
      <c r="E11" s="90" t="s">
        <v>174</v>
      </c>
      <c r="F11" s="73">
        <v>39393.9285252181</v>
      </c>
      <c r="G11" s="73">
        <v>39393.9285252181</v>
      </c>
      <c r="I11" s="28"/>
      <c r="K11" s="66">
        <f t="shared" si="0"/>
        <v>9.9960276278244944E-4</v>
      </c>
      <c r="L11" s="66"/>
      <c r="M11" s="66"/>
      <c r="N11" s="66"/>
      <c r="O11" s="66"/>
      <c r="P11" s="66"/>
      <c r="Q11" s="66"/>
      <c r="R11" s="66"/>
    </row>
    <row r="12" spans="1:18" x14ac:dyDescent="0.25">
      <c r="A12" s="73" t="s">
        <v>175</v>
      </c>
      <c r="B12" s="73">
        <v>7561.4226882121002</v>
      </c>
      <c r="C12" s="73"/>
      <c r="D12" s="73"/>
      <c r="E12" s="90" t="s">
        <v>175</v>
      </c>
      <c r="F12" s="73">
        <v>7579.4342339070799</v>
      </c>
      <c r="G12" s="73">
        <v>7579.4342339070799</v>
      </c>
      <c r="I12" s="28"/>
      <c r="K12" s="66">
        <f t="shared" si="0"/>
        <v>2.3820313236897739E-3</v>
      </c>
      <c r="L12" s="66"/>
      <c r="M12" s="66"/>
      <c r="N12" s="66"/>
      <c r="O12" s="66"/>
      <c r="P12" s="66"/>
      <c r="Q12" s="66"/>
      <c r="R12" s="66"/>
    </row>
    <row r="13" spans="1:18" x14ac:dyDescent="0.25">
      <c r="A13" s="73" t="s">
        <v>176</v>
      </c>
      <c r="B13" s="73">
        <v>53624.449874067002</v>
      </c>
      <c r="C13" s="73"/>
      <c r="D13" s="73"/>
      <c r="E13" s="90" t="s">
        <v>176</v>
      </c>
      <c r="F13" s="73">
        <v>53681.023603826703</v>
      </c>
      <c r="G13" s="73">
        <v>53681.023603826703</v>
      </c>
      <c r="I13" s="28"/>
      <c r="K13" s="66">
        <f t="shared" si="0"/>
        <v>1.054998790524841E-3</v>
      </c>
      <c r="L13" s="66"/>
      <c r="M13" s="66"/>
      <c r="N13" s="66"/>
      <c r="O13" s="66"/>
      <c r="P13" s="66"/>
      <c r="Q13" s="66"/>
      <c r="R13" s="66"/>
    </row>
    <row r="14" spans="1:18" x14ac:dyDescent="0.25">
      <c r="A14" s="73" t="s">
        <v>177</v>
      </c>
      <c r="B14" s="73">
        <v>20368.042628793901</v>
      </c>
      <c r="C14" s="73"/>
      <c r="D14" s="73"/>
      <c r="E14" s="90" t="s">
        <v>177</v>
      </c>
      <c r="F14" s="73">
        <v>20425.994422932101</v>
      </c>
      <c r="G14" s="73">
        <v>20425.994422932101</v>
      </c>
      <c r="I14" s="28"/>
      <c r="K14" s="66">
        <f t="shared" si="0"/>
        <v>2.8452313849871244E-3</v>
      </c>
      <c r="L14" s="66"/>
      <c r="M14" s="66"/>
      <c r="N14" s="66"/>
      <c r="O14" s="66"/>
      <c r="P14" s="66"/>
      <c r="Q14" s="66"/>
      <c r="R14" s="66"/>
    </row>
    <row r="15" spans="1:18" x14ac:dyDescent="0.25">
      <c r="A15" s="73" t="s">
        <v>178</v>
      </c>
      <c r="B15" s="73">
        <v>20618.055007165902</v>
      </c>
      <c r="C15" s="73"/>
      <c r="D15" s="73"/>
      <c r="E15" s="90" t="s">
        <v>178</v>
      </c>
      <c r="F15" s="73">
        <v>20657.2718526893</v>
      </c>
      <c r="G15" s="73">
        <v>20657.2718526893</v>
      </c>
      <c r="I15" s="28"/>
      <c r="K15" s="66">
        <f t="shared" si="0"/>
        <v>1.9020632891787641E-3</v>
      </c>
      <c r="L15" s="66"/>
      <c r="M15" s="66"/>
      <c r="N15" s="66"/>
      <c r="O15" s="66"/>
      <c r="P15" s="66"/>
      <c r="Q15" s="66"/>
      <c r="R15" s="66"/>
    </row>
    <row r="16" spans="1:18" x14ac:dyDescent="0.25">
      <c r="A16" s="73" t="s">
        <v>179</v>
      </c>
      <c r="B16" s="73">
        <v>24321.11411137</v>
      </c>
      <c r="C16" s="73"/>
      <c r="D16" s="73"/>
      <c r="E16" s="90" t="s">
        <v>179</v>
      </c>
      <c r="F16" s="73">
        <v>24432.533862857399</v>
      </c>
      <c r="G16" s="73">
        <v>24432.533862857399</v>
      </c>
      <c r="I16" s="28"/>
      <c r="K16" s="66">
        <f t="shared" si="0"/>
        <v>4.5811943884310506E-3</v>
      </c>
      <c r="L16" s="66"/>
      <c r="M16" s="66"/>
      <c r="N16" s="66"/>
      <c r="O16" s="66"/>
      <c r="P16" s="66"/>
      <c r="Q16" s="66"/>
      <c r="R16" s="66"/>
    </row>
    <row r="17" spans="1:18" x14ac:dyDescent="0.25">
      <c r="A17" s="73" t="s">
        <v>180</v>
      </c>
      <c r="B17" s="73">
        <v>153756.82384514401</v>
      </c>
      <c r="C17" s="73"/>
      <c r="D17" s="73"/>
      <c r="E17" s="90" t="s">
        <v>180</v>
      </c>
      <c r="F17" s="73">
        <v>154255.23350389299</v>
      </c>
      <c r="G17" s="73">
        <v>154255.23350389299</v>
      </c>
      <c r="I17" s="28"/>
      <c r="K17" s="66">
        <f t="shared" si="0"/>
        <v>3.2415449687680157E-3</v>
      </c>
      <c r="L17" s="66"/>
      <c r="M17" s="66"/>
      <c r="N17" s="66"/>
      <c r="O17" s="66"/>
      <c r="P17" s="66"/>
      <c r="Q17" s="66"/>
      <c r="R17" s="66"/>
    </row>
    <row r="18" spans="1:18" x14ac:dyDescent="0.25">
      <c r="A18" s="73" t="s">
        <v>181</v>
      </c>
      <c r="B18" s="73">
        <v>13379.788571908901</v>
      </c>
      <c r="C18" s="73"/>
      <c r="D18" s="73"/>
      <c r="E18" s="90" t="s">
        <v>181</v>
      </c>
      <c r="F18" s="73">
        <v>13465.0645651912</v>
      </c>
      <c r="G18" s="73">
        <v>13465.0645651912</v>
      </c>
      <c r="I18" s="28"/>
      <c r="K18" s="66">
        <f t="shared" si="0"/>
        <v>6.3734933346658107E-3</v>
      </c>
      <c r="L18" s="66"/>
      <c r="M18" s="66"/>
      <c r="N18" s="66"/>
      <c r="O18" s="66"/>
      <c r="P18" s="66"/>
      <c r="Q18" s="66"/>
      <c r="R18" s="66"/>
    </row>
    <row r="19" spans="1:18" x14ac:dyDescent="0.25">
      <c r="A19" s="73" t="s">
        <v>182</v>
      </c>
      <c r="B19" s="73">
        <v>11658.6625856479</v>
      </c>
      <c r="C19" s="73"/>
      <c r="D19" s="73"/>
      <c r="E19" s="90" t="s">
        <v>182</v>
      </c>
      <c r="F19" s="73">
        <v>11693.008980570599</v>
      </c>
      <c r="G19" s="73">
        <v>11693.008980570599</v>
      </c>
      <c r="I19" s="28"/>
      <c r="K19" s="66">
        <f t="shared" si="0"/>
        <v>2.9459978509867972E-3</v>
      </c>
      <c r="L19" s="66"/>
      <c r="M19" s="66"/>
      <c r="N19" s="66"/>
      <c r="O19" s="66"/>
      <c r="P19" s="66"/>
      <c r="Q19" s="66"/>
      <c r="R19" s="66"/>
    </row>
    <row r="20" spans="1:18" x14ac:dyDescent="0.25">
      <c r="A20" s="73" t="s">
        <v>183</v>
      </c>
      <c r="B20" s="73">
        <v>899.22033931599901</v>
      </c>
      <c r="C20" s="73"/>
      <c r="D20" s="73"/>
      <c r="E20" s="90" t="s">
        <v>183</v>
      </c>
      <c r="F20" s="73">
        <v>899.67721905664905</v>
      </c>
      <c r="G20" s="73">
        <v>899.67721905664905</v>
      </c>
      <c r="I20" s="28"/>
      <c r="K20" s="66">
        <f t="shared" si="0"/>
        <v>5.0808430445152986E-4</v>
      </c>
      <c r="L20" s="66"/>
      <c r="M20" s="66"/>
      <c r="N20" s="66"/>
      <c r="O20" s="66"/>
      <c r="P20" s="66"/>
      <c r="Q20" s="66"/>
      <c r="R20" s="66"/>
    </row>
    <row r="21" spans="1:18" x14ac:dyDescent="0.25">
      <c r="A21" s="73" t="s">
        <v>184</v>
      </c>
      <c r="B21" s="73">
        <v>2500.5402445206</v>
      </c>
      <c r="C21" s="73"/>
      <c r="D21" s="73"/>
      <c r="E21" s="90" t="s">
        <v>184</v>
      </c>
      <c r="F21" s="73">
        <v>2506.9273442797198</v>
      </c>
      <c r="G21" s="73">
        <v>2506.9273442797198</v>
      </c>
      <c r="I21" s="28"/>
      <c r="K21" s="66">
        <f t="shared" si="0"/>
        <v>2.5542879276251431E-3</v>
      </c>
      <c r="L21" s="66"/>
      <c r="M21" s="66"/>
      <c r="N21" s="66"/>
      <c r="O21" s="66"/>
      <c r="P21" s="66"/>
      <c r="Q21" s="66"/>
      <c r="R21" s="66"/>
    </row>
    <row r="22" spans="1:18" x14ac:dyDescent="0.25">
      <c r="A22" s="73" t="s">
        <v>313</v>
      </c>
      <c r="B22" s="73">
        <v>918.68286715629995</v>
      </c>
      <c r="C22" s="73"/>
      <c r="D22" s="73"/>
      <c r="E22" s="90" t="s">
        <v>313</v>
      </c>
      <c r="F22" s="73">
        <v>919.87297735037498</v>
      </c>
      <c r="G22" s="73">
        <v>919.87297735037498</v>
      </c>
      <c r="I22" s="28"/>
      <c r="K22" s="66">
        <f t="shared" si="0"/>
        <v>1.2954526927871325E-3</v>
      </c>
      <c r="L22" s="66"/>
      <c r="M22" s="66"/>
      <c r="N22" s="66"/>
      <c r="O22" s="66"/>
      <c r="P22" s="66"/>
      <c r="Q22" s="66"/>
      <c r="R22" s="66"/>
    </row>
    <row r="23" spans="1:18" x14ac:dyDescent="0.25">
      <c r="A23" s="73" t="s">
        <v>186</v>
      </c>
      <c r="B23" s="73">
        <v>19065.420116148201</v>
      </c>
      <c r="C23" s="73"/>
      <c r="D23" s="73"/>
      <c r="E23" s="90" t="s">
        <v>186</v>
      </c>
      <c r="F23" s="73">
        <v>19087.182488754701</v>
      </c>
      <c r="G23" s="73">
        <v>19087.182488754701</v>
      </c>
      <c r="I23" s="28"/>
      <c r="K23" s="66">
        <f t="shared" si="0"/>
        <v>1.1414578054887404E-3</v>
      </c>
      <c r="L23" s="66"/>
      <c r="M23" s="66"/>
      <c r="N23" s="66"/>
      <c r="O23" s="66"/>
      <c r="P23" s="66"/>
      <c r="Q23" s="66"/>
      <c r="R23" s="66"/>
    </row>
    <row r="24" spans="1:18" x14ac:dyDescent="0.25">
      <c r="A24" s="73" t="s">
        <v>187</v>
      </c>
      <c r="B24" s="73">
        <v>43752.791779156301</v>
      </c>
      <c r="C24" s="73"/>
      <c r="D24" s="73"/>
      <c r="E24" s="90" t="s">
        <v>187</v>
      </c>
      <c r="F24" s="73">
        <v>43922.625339141501</v>
      </c>
      <c r="G24" s="73">
        <v>43922.625339141501</v>
      </c>
      <c r="I24" s="28"/>
      <c r="K24" s="66">
        <f t="shared" si="0"/>
        <v>3.8816622455188797E-3</v>
      </c>
      <c r="L24" s="66"/>
      <c r="M24" s="66"/>
      <c r="N24" s="66"/>
      <c r="O24" s="66"/>
      <c r="P24" s="66"/>
      <c r="Q24" s="66"/>
      <c r="R24" s="66"/>
    </row>
    <row r="25" spans="1:18" x14ac:dyDescent="0.25">
      <c r="A25" s="73" t="s">
        <v>188</v>
      </c>
      <c r="B25" s="73">
        <v>8286.1984054130007</v>
      </c>
      <c r="C25" s="73"/>
      <c r="D25" s="73"/>
      <c r="E25" s="90" t="s">
        <v>188</v>
      </c>
      <c r="F25" s="73">
        <v>8301.6743036756507</v>
      </c>
      <c r="G25" s="73">
        <v>8301.6743036756507</v>
      </c>
      <c r="I25" s="28"/>
      <c r="K25" s="66">
        <f t="shared" si="0"/>
        <v>1.8676717000331812E-3</v>
      </c>
      <c r="L25" s="66"/>
      <c r="M25" s="66"/>
      <c r="N25" s="66"/>
      <c r="O25" s="66"/>
      <c r="P25" s="66"/>
      <c r="Q25" s="66"/>
      <c r="R25" s="66"/>
    </row>
    <row r="26" spans="1:18" x14ac:dyDescent="0.25">
      <c r="A26" s="73" t="s">
        <v>189</v>
      </c>
      <c r="B26" s="73">
        <v>39199.4524159051</v>
      </c>
      <c r="C26" s="73"/>
      <c r="D26" s="73"/>
      <c r="E26" s="90" t="s">
        <v>189</v>
      </c>
      <c r="F26" s="73">
        <v>39299.896975802701</v>
      </c>
      <c r="G26" s="73">
        <v>39299.896975802701</v>
      </c>
      <c r="I26" s="28"/>
      <c r="K26" s="66">
        <f t="shared" si="0"/>
        <v>2.5623970159554203E-3</v>
      </c>
      <c r="L26" s="66"/>
      <c r="M26" s="66"/>
      <c r="N26" s="66"/>
      <c r="O26" s="66"/>
      <c r="P26" s="66"/>
      <c r="Q26" s="66"/>
      <c r="R26" s="66"/>
    </row>
    <row r="27" spans="1:18" x14ac:dyDescent="0.25">
      <c r="A27" s="73" t="s">
        <v>190</v>
      </c>
      <c r="B27" s="73">
        <v>57287.180245982003</v>
      </c>
      <c r="C27" s="73"/>
      <c r="D27" s="73"/>
      <c r="E27" s="90" t="s">
        <v>190</v>
      </c>
      <c r="F27" s="73">
        <v>57310.136017626202</v>
      </c>
      <c r="G27" s="73">
        <v>57310.136017626202</v>
      </c>
      <c r="I27" s="28"/>
      <c r="K27" s="66">
        <f t="shared" si="0"/>
        <v>4.0071393888879047E-4</v>
      </c>
      <c r="L27" s="66"/>
      <c r="M27" s="66"/>
      <c r="N27" s="66"/>
      <c r="O27" s="66"/>
      <c r="P27" s="66"/>
      <c r="Q27" s="66"/>
      <c r="R27" s="66"/>
    </row>
    <row r="28" spans="1:18" x14ac:dyDescent="0.25">
      <c r="A28" s="73" t="s">
        <v>191</v>
      </c>
      <c r="B28" s="73">
        <v>79487.259569653994</v>
      </c>
      <c r="C28" s="73"/>
      <c r="D28" s="73"/>
      <c r="E28" s="90" t="s">
        <v>191</v>
      </c>
      <c r="F28" s="73">
        <v>79836.883279172398</v>
      </c>
      <c r="G28" s="73">
        <v>79836.883279172398</v>
      </c>
      <c r="I28" s="28"/>
      <c r="K28" s="66">
        <f t="shared" si="0"/>
        <v>4.3984873979965554E-3</v>
      </c>
      <c r="L28" s="66"/>
      <c r="M28" s="66"/>
      <c r="N28" s="66"/>
      <c r="O28" s="66"/>
      <c r="P28" s="66"/>
      <c r="Q28" s="66"/>
      <c r="R28" s="66"/>
    </row>
    <row r="29" spans="1:18" x14ac:dyDescent="0.25">
      <c r="A29" s="73" t="s">
        <v>192</v>
      </c>
      <c r="B29" s="73">
        <v>25614.0885414021</v>
      </c>
      <c r="C29" s="73"/>
      <c r="D29" s="73"/>
      <c r="E29" s="90" t="s">
        <v>192</v>
      </c>
      <c r="F29" s="73">
        <v>25668.7159475808</v>
      </c>
      <c r="G29" s="73">
        <v>25668.7159475808</v>
      </c>
      <c r="I29" s="28"/>
      <c r="K29" s="66">
        <f t="shared" si="0"/>
        <v>2.1327093521365057E-3</v>
      </c>
      <c r="L29" s="66"/>
      <c r="M29" s="66"/>
      <c r="N29" s="66"/>
      <c r="O29" s="66"/>
      <c r="P29" s="66"/>
      <c r="Q29" s="66"/>
      <c r="R29" s="66"/>
    </row>
    <row r="30" spans="1:18" x14ac:dyDescent="0.25">
      <c r="A30" s="73" t="s">
        <v>193</v>
      </c>
      <c r="B30" s="73">
        <v>372.35465434499997</v>
      </c>
      <c r="C30" s="73"/>
      <c r="D30" s="73"/>
      <c r="E30" s="90" t="s">
        <v>193</v>
      </c>
      <c r="F30" s="73">
        <v>372.510968393106</v>
      </c>
      <c r="G30" s="73">
        <v>372.510968393106</v>
      </c>
      <c r="I30" s="28"/>
      <c r="K30" s="66">
        <f t="shared" si="0"/>
        <v>4.1979882964265382E-4</v>
      </c>
      <c r="L30" s="66"/>
      <c r="M30" s="66"/>
      <c r="N30" s="66"/>
      <c r="O30" s="66"/>
      <c r="P30" s="66"/>
      <c r="Q30" s="66"/>
      <c r="R30" s="66"/>
    </row>
    <row r="31" spans="1:18" x14ac:dyDescent="0.25">
      <c r="A31" s="73" t="s">
        <v>194</v>
      </c>
      <c r="B31" s="73">
        <v>828.81088305319997</v>
      </c>
      <c r="C31" s="73"/>
      <c r="D31" s="73"/>
      <c r="E31" s="90" t="s">
        <v>194</v>
      </c>
      <c r="F31" s="73">
        <v>830.37484885012395</v>
      </c>
      <c r="G31" s="73">
        <v>830.37484885012395</v>
      </c>
      <c r="I31" s="28"/>
      <c r="K31" s="66">
        <f t="shared" si="0"/>
        <v>1.8869995905007829E-3</v>
      </c>
      <c r="L31" s="66"/>
      <c r="M31" s="66"/>
      <c r="N31" s="66"/>
      <c r="O31" s="66"/>
      <c r="P31" s="66"/>
      <c r="Q31" s="66"/>
      <c r="R31" s="66"/>
    </row>
    <row r="32" spans="1:18" x14ac:dyDescent="0.25">
      <c r="A32" s="73" t="s">
        <v>195</v>
      </c>
      <c r="B32" s="73">
        <v>25230.951005257299</v>
      </c>
      <c r="C32" s="73"/>
      <c r="D32" s="73"/>
      <c r="E32" s="90" t="s">
        <v>195</v>
      </c>
      <c r="F32" s="73">
        <v>25280.215702899601</v>
      </c>
      <c r="G32" s="73">
        <v>25280.215702899601</v>
      </c>
      <c r="I32" s="28"/>
      <c r="K32" s="66">
        <f t="shared" si="0"/>
        <v>1.9525501687208268E-3</v>
      </c>
      <c r="L32" s="66"/>
      <c r="M32" s="66"/>
      <c r="N32" s="66"/>
      <c r="O32" s="66"/>
      <c r="P32" s="66"/>
      <c r="Q32" s="66"/>
      <c r="R32" s="66"/>
    </row>
    <row r="33" spans="1:18" x14ac:dyDescent="0.25">
      <c r="A33" s="73" t="s">
        <v>196</v>
      </c>
      <c r="B33" s="73">
        <v>4548.1141393882899</v>
      </c>
      <c r="C33" s="73"/>
      <c r="D33" s="73"/>
      <c r="E33" s="90" t="s">
        <v>196</v>
      </c>
      <c r="F33" s="73">
        <v>4557.1343972059303</v>
      </c>
      <c r="G33" s="73">
        <v>4557.1343972059303</v>
      </c>
      <c r="I33" s="28"/>
      <c r="K33" s="66">
        <f t="shared" si="0"/>
        <v>1.9832962720794018E-3</v>
      </c>
      <c r="L33" s="66"/>
      <c r="M33" s="66"/>
      <c r="N33" s="66"/>
      <c r="O33" s="66"/>
      <c r="P33" s="66"/>
      <c r="Q33" s="66"/>
      <c r="R33" s="66"/>
    </row>
    <row r="34" spans="1:18" x14ac:dyDescent="0.25">
      <c r="A34" s="73" t="s">
        <v>197</v>
      </c>
      <c r="B34" s="73">
        <v>9407.4662585407896</v>
      </c>
      <c r="C34" s="73"/>
      <c r="D34" s="73"/>
      <c r="E34" s="90" t="s">
        <v>197</v>
      </c>
      <c r="F34" s="73">
        <v>9444.1536462849308</v>
      </c>
      <c r="G34" s="73">
        <v>9444.1536462849308</v>
      </c>
      <c r="I34" s="28"/>
      <c r="K34" s="66">
        <f t="shared" si="0"/>
        <v>3.8998160329125524E-3</v>
      </c>
      <c r="L34" s="66"/>
      <c r="M34" s="66"/>
      <c r="N34" s="66"/>
      <c r="O34" s="66"/>
      <c r="P34" s="66"/>
      <c r="Q34" s="66"/>
      <c r="R34" s="66"/>
    </row>
    <row r="35" spans="1:18" x14ac:dyDescent="0.25">
      <c r="A35" s="73" t="s">
        <v>198</v>
      </c>
      <c r="B35" s="73">
        <v>81944.786046349996</v>
      </c>
      <c r="C35" s="73"/>
      <c r="D35" s="73"/>
      <c r="E35" s="90" t="s">
        <v>198</v>
      </c>
      <c r="F35" s="73">
        <v>82102.015207154895</v>
      </c>
      <c r="G35" s="73">
        <v>82102.015207154895</v>
      </c>
      <c r="I35" s="28"/>
      <c r="K35" s="66">
        <f t="shared" si="0"/>
        <v>1.9187207434523709E-3</v>
      </c>
      <c r="L35" s="66"/>
      <c r="M35" s="66"/>
      <c r="N35" s="66"/>
      <c r="O35" s="66"/>
      <c r="P35" s="66"/>
      <c r="Q35" s="66"/>
      <c r="R35" s="66"/>
    </row>
    <row r="36" spans="1:18" x14ac:dyDescent="0.25">
      <c r="A36" s="73" t="s">
        <v>199</v>
      </c>
      <c r="B36" s="73">
        <v>12423.8586494389</v>
      </c>
      <c r="C36" s="73"/>
      <c r="D36" s="73"/>
      <c r="E36" s="90" t="s">
        <v>199</v>
      </c>
      <c r="F36" s="73">
        <v>12447.2575212663</v>
      </c>
      <c r="G36" s="73">
        <v>12447.2575212663</v>
      </c>
      <c r="I36" s="28"/>
      <c r="K36" s="66">
        <f t="shared" si="0"/>
        <v>1.8833820061576645E-3</v>
      </c>
      <c r="L36" s="66"/>
      <c r="M36" s="66"/>
      <c r="N36" s="66"/>
      <c r="O36" s="66"/>
      <c r="P36" s="66"/>
      <c r="Q36" s="66"/>
      <c r="R36" s="66"/>
    </row>
    <row r="37" spans="1:18" x14ac:dyDescent="0.25">
      <c r="A37" s="73" t="s">
        <v>200</v>
      </c>
      <c r="B37" s="73">
        <v>100983.779344629</v>
      </c>
      <c r="C37" s="73"/>
      <c r="D37" s="73"/>
      <c r="E37" s="90" t="s">
        <v>200</v>
      </c>
      <c r="F37" s="73">
        <v>101399.270207047</v>
      </c>
      <c r="G37" s="73">
        <v>101399.270207047</v>
      </c>
      <c r="I37" s="28"/>
      <c r="K37" s="66">
        <f t="shared" si="0"/>
        <v>4.1144316950155208E-3</v>
      </c>
      <c r="L37" s="66"/>
      <c r="M37" s="66"/>
      <c r="N37" s="66"/>
      <c r="O37" s="66"/>
      <c r="P37" s="66"/>
      <c r="Q37" s="66"/>
      <c r="R37" s="66"/>
    </row>
    <row r="38" spans="1:18" x14ac:dyDescent="0.25">
      <c r="A38" s="73" t="s">
        <v>201</v>
      </c>
      <c r="B38" s="73">
        <v>18344.277038626999</v>
      </c>
      <c r="C38" s="73"/>
      <c r="D38" s="73"/>
      <c r="E38" s="90" t="s">
        <v>201</v>
      </c>
      <c r="F38" s="73">
        <v>18437.1776174308</v>
      </c>
      <c r="G38" s="73">
        <v>18437.1776174308</v>
      </c>
      <c r="I38" s="28"/>
      <c r="K38" s="66">
        <f t="shared" si="0"/>
        <v>5.0642812801062259E-3</v>
      </c>
      <c r="L38" s="66"/>
      <c r="M38" s="66"/>
      <c r="N38" s="66"/>
      <c r="O38" s="66"/>
      <c r="P38" s="66"/>
      <c r="Q38" s="66"/>
      <c r="R38" s="66"/>
    </row>
    <row r="39" spans="1:18" x14ac:dyDescent="0.25">
      <c r="A39" s="73" t="s">
        <v>314</v>
      </c>
      <c r="B39" s="73">
        <v>6791.2629211270996</v>
      </c>
      <c r="C39" s="73"/>
      <c r="D39" s="73"/>
      <c r="E39" s="90" t="s">
        <v>314</v>
      </c>
      <c r="F39" s="73">
        <v>6808.0065542616903</v>
      </c>
      <c r="G39" s="73">
        <v>6808.0065542616903</v>
      </c>
      <c r="I39" s="28"/>
      <c r="K39" s="66">
        <f t="shared" si="0"/>
        <v>2.4654667812230545E-3</v>
      </c>
      <c r="L39" s="66"/>
      <c r="M39" s="66"/>
      <c r="N39" s="66"/>
      <c r="O39" s="66"/>
      <c r="P39" s="66"/>
      <c r="Q39" s="66"/>
      <c r="R39" s="66"/>
    </row>
    <row r="40" spans="1:18" x14ac:dyDescent="0.25">
      <c r="A40" s="73" t="s">
        <v>203</v>
      </c>
      <c r="B40" s="73">
        <v>134.06481855480001</v>
      </c>
      <c r="C40" s="73"/>
      <c r="D40" s="73"/>
      <c r="E40" s="90" t="s">
        <v>203</v>
      </c>
      <c r="F40" s="73">
        <v>134.28841110214501</v>
      </c>
      <c r="G40" s="73">
        <v>134.28841110214501</v>
      </c>
      <c r="I40" s="28"/>
      <c r="K40" s="66">
        <f t="shared" si="0"/>
        <v>1.6677943531740007E-3</v>
      </c>
      <c r="L40" s="66"/>
      <c r="M40" s="66"/>
      <c r="N40" s="66"/>
      <c r="O40" s="66"/>
      <c r="P40" s="66"/>
      <c r="Q40" s="66"/>
      <c r="R40" s="66"/>
    </row>
    <row r="41" spans="1:18" x14ac:dyDescent="0.25">
      <c r="A41" s="73" t="s">
        <v>204</v>
      </c>
      <c r="B41" s="73">
        <v>4731.15236726899</v>
      </c>
      <c r="C41" s="73"/>
      <c r="D41" s="73"/>
      <c r="E41" s="90" t="s">
        <v>204</v>
      </c>
      <c r="F41" s="73">
        <v>4743.85032325269</v>
      </c>
      <c r="G41" s="73">
        <v>4743.85032325269</v>
      </c>
      <c r="I41" s="28"/>
      <c r="K41" s="66">
        <f t="shared" si="0"/>
        <v>2.6839034125273331E-3</v>
      </c>
      <c r="L41" s="66"/>
      <c r="M41" s="66"/>
      <c r="N41" s="66"/>
      <c r="O41" s="66"/>
      <c r="P41" s="66"/>
      <c r="Q41" s="66"/>
      <c r="R41" s="66"/>
    </row>
    <row r="42" spans="1:18" x14ac:dyDescent="0.25">
      <c r="A42" s="73" t="s">
        <v>205</v>
      </c>
      <c r="B42" s="73">
        <v>82020.470623401998</v>
      </c>
      <c r="C42" s="73"/>
      <c r="D42" s="73"/>
      <c r="E42" s="90" t="s">
        <v>205</v>
      </c>
      <c r="F42" s="73">
        <v>82203.775000675101</v>
      </c>
      <c r="G42" s="73">
        <v>82203.775000675101</v>
      </c>
      <c r="I42" s="28"/>
      <c r="K42" s="66">
        <f t="shared" si="0"/>
        <v>2.2348613203494985E-3</v>
      </c>
      <c r="L42" s="66"/>
      <c r="M42" s="66"/>
      <c r="N42" s="66"/>
      <c r="O42" s="66"/>
      <c r="P42" s="66"/>
      <c r="Q42" s="66"/>
      <c r="R42" s="66"/>
    </row>
    <row r="43" spans="1:18" x14ac:dyDescent="0.25">
      <c r="A43" s="73" t="s">
        <v>206</v>
      </c>
      <c r="B43" s="73">
        <v>8393.93701416359</v>
      </c>
      <c r="C43" s="73"/>
      <c r="D43" s="73"/>
      <c r="E43" s="90" t="s">
        <v>206</v>
      </c>
      <c r="F43" s="73">
        <v>8475.1697935724205</v>
      </c>
      <c r="G43" s="73">
        <v>8475.1697935724205</v>
      </c>
      <c r="I43" s="28"/>
      <c r="K43" s="66">
        <f t="shared" si="0"/>
        <v>9.6775540812090478E-3</v>
      </c>
      <c r="L43" s="66"/>
      <c r="M43" s="66"/>
      <c r="N43" s="66"/>
      <c r="O43" s="66"/>
      <c r="P43" s="66"/>
      <c r="Q43" s="66"/>
      <c r="R43" s="66"/>
    </row>
    <row r="44" spans="1:18" x14ac:dyDescent="0.25">
      <c r="A44" s="73" t="s">
        <v>207</v>
      </c>
      <c r="B44" s="73">
        <v>241754.545873992</v>
      </c>
      <c r="C44" s="73"/>
      <c r="D44" s="73"/>
      <c r="E44" s="90" t="s">
        <v>207</v>
      </c>
      <c r="F44" s="73">
        <v>242721.615538813</v>
      </c>
      <c r="G44" s="73">
        <v>242721.615538813</v>
      </c>
      <c r="I44" s="28"/>
      <c r="K44" s="66">
        <f t="shared" si="0"/>
        <v>4.0002129487362705E-3</v>
      </c>
      <c r="L44" s="66"/>
      <c r="M44" s="66"/>
      <c r="N44" s="66"/>
      <c r="O44" s="66"/>
      <c r="P44" s="66"/>
      <c r="Q44" s="66"/>
      <c r="R44" s="66"/>
    </row>
    <row r="45" spans="1:18" x14ac:dyDescent="0.25">
      <c r="A45" s="73" t="s">
        <v>208</v>
      </c>
      <c r="B45" s="73">
        <v>26396.444568550902</v>
      </c>
      <c r="C45" s="73"/>
      <c r="D45" s="73"/>
      <c r="E45" s="90" t="s">
        <v>208</v>
      </c>
      <c r="F45" s="73">
        <v>26439.069813957001</v>
      </c>
      <c r="G45" s="73">
        <v>26439.069813957001</v>
      </c>
      <c r="I45" s="28"/>
      <c r="K45" s="66">
        <f t="shared" si="0"/>
        <v>1.6148101042700231E-3</v>
      </c>
      <c r="L45" s="66"/>
      <c r="M45" s="66"/>
      <c r="N45" s="66"/>
      <c r="O45" s="66"/>
      <c r="P45" s="66"/>
      <c r="Q45" s="66"/>
      <c r="R45" s="66"/>
    </row>
    <row r="46" spans="1:18" x14ac:dyDescent="0.25">
      <c r="A46" s="73" t="s">
        <v>209</v>
      </c>
      <c r="B46" s="73">
        <v>588.79350903</v>
      </c>
      <c r="C46" s="73"/>
      <c r="D46" s="73"/>
      <c r="E46" s="90" t="s">
        <v>209</v>
      </c>
      <c r="F46" s="73">
        <v>589.06567440465597</v>
      </c>
      <c r="G46" s="73">
        <v>589.06567440465597</v>
      </c>
      <c r="I46" s="28"/>
      <c r="K46" s="66">
        <f t="shared" si="0"/>
        <v>4.6224248481330032E-4</v>
      </c>
      <c r="L46" s="66"/>
      <c r="M46" s="66"/>
      <c r="N46" s="66"/>
      <c r="O46" s="66"/>
      <c r="P46" s="66"/>
      <c r="Q46" s="66"/>
      <c r="R46" s="66"/>
    </row>
    <row r="47" spans="1:18" x14ac:dyDescent="0.25">
      <c r="A47" s="73" t="s">
        <v>210</v>
      </c>
      <c r="B47" s="73">
        <v>7932.4773816082998</v>
      </c>
      <c r="C47" s="73"/>
      <c r="D47" s="73"/>
      <c r="E47" s="90" t="s">
        <v>210</v>
      </c>
      <c r="F47" s="73">
        <v>7964.4385479209895</v>
      </c>
      <c r="G47" s="73">
        <v>7964.4385479209895</v>
      </c>
      <c r="I47" s="28"/>
      <c r="K47" s="66">
        <f t="shared" si="0"/>
        <v>4.0291531604984797E-3</v>
      </c>
      <c r="L47" s="66"/>
      <c r="M47" s="66"/>
      <c r="N47" s="66"/>
      <c r="O47" s="66"/>
      <c r="P47" s="66"/>
      <c r="Q47" s="66"/>
      <c r="R47" s="66"/>
    </row>
    <row r="48" spans="1:18" x14ac:dyDescent="0.25">
      <c r="A48" s="73" t="s">
        <v>211</v>
      </c>
      <c r="B48" s="73">
        <v>44815.653382165699</v>
      </c>
      <c r="C48" s="73"/>
      <c r="D48" s="73"/>
      <c r="E48" s="90" t="s">
        <v>211</v>
      </c>
      <c r="F48" s="73">
        <v>44915.484306300801</v>
      </c>
      <c r="G48" s="73">
        <v>44915.484306300801</v>
      </c>
      <c r="I48" s="28"/>
      <c r="K48" s="66">
        <f t="shared" si="0"/>
        <v>2.2275905091418166E-3</v>
      </c>
      <c r="L48" s="66"/>
      <c r="M48" s="66"/>
      <c r="N48" s="66"/>
      <c r="O48" s="66"/>
      <c r="P48" s="66"/>
      <c r="Q48" s="66"/>
      <c r="R48" s="66"/>
    </row>
    <row r="49" spans="1:18" x14ac:dyDescent="0.25">
      <c r="A49" s="73" t="s">
        <v>212</v>
      </c>
      <c r="B49" s="73">
        <v>4070.8685935523999</v>
      </c>
      <c r="C49" s="73"/>
      <c r="D49" s="73"/>
      <c r="E49" s="90" t="s">
        <v>212</v>
      </c>
      <c r="F49" s="73">
        <v>4086.8326598598901</v>
      </c>
      <c r="G49" s="73">
        <v>4086.8326598598901</v>
      </c>
      <c r="I49" s="28"/>
      <c r="K49" s="66">
        <f t="shared" si="0"/>
        <v>3.9215381043678655E-3</v>
      </c>
      <c r="L49" s="66"/>
      <c r="M49" s="66"/>
      <c r="N49" s="66"/>
      <c r="O49" s="66"/>
      <c r="P49" s="66"/>
      <c r="Q49" s="66"/>
      <c r="R49" s="66"/>
    </row>
    <row r="50" spans="1:18" x14ac:dyDescent="0.25">
      <c r="A50" s="73" t="s">
        <v>213</v>
      </c>
      <c r="B50" s="73">
        <v>17194.219263375999</v>
      </c>
      <c r="C50" s="73"/>
      <c r="D50" s="73"/>
      <c r="E50" s="90" t="s">
        <v>213</v>
      </c>
      <c r="F50" s="73">
        <v>17269.669866501699</v>
      </c>
      <c r="G50" s="73">
        <v>17269.669866501699</v>
      </c>
      <c r="I50" s="28"/>
      <c r="K50" s="66">
        <f t="shared" si="0"/>
        <v>4.3881377787482181E-3</v>
      </c>
      <c r="L50" s="66"/>
      <c r="M50" s="66"/>
      <c r="N50" s="66"/>
      <c r="O50" s="66"/>
      <c r="P50" s="66"/>
      <c r="Q50" s="66"/>
      <c r="R50" s="66"/>
    </row>
    <row r="51" spans="1:18" x14ac:dyDescent="0.25">
      <c r="A51" s="73" t="s">
        <v>214</v>
      </c>
      <c r="B51" s="73">
        <v>32210.53298665</v>
      </c>
      <c r="C51" s="73"/>
      <c r="D51" s="73"/>
      <c r="E51" s="90" t="s">
        <v>214</v>
      </c>
      <c r="F51" s="73">
        <v>32233.493775752799</v>
      </c>
      <c r="G51" s="73">
        <v>32233.493775752799</v>
      </c>
      <c r="I51" s="28"/>
      <c r="K51" s="66">
        <f t="shared" si="0"/>
        <v>7.1283480817642387E-4</v>
      </c>
      <c r="L51" s="66"/>
      <c r="M51" s="66"/>
      <c r="N51" s="66"/>
      <c r="O51" s="66"/>
      <c r="P51" s="66"/>
      <c r="Q51" s="66"/>
      <c r="R51" s="66"/>
    </row>
    <row r="52" spans="1:18" x14ac:dyDescent="0.25">
      <c r="A52" s="73"/>
      <c r="B52" s="73"/>
      <c r="C52" s="73"/>
      <c r="D52" s="73"/>
      <c r="I52" s="28"/>
      <c r="K52" s="66" t="str">
        <f t="shared" si="0"/>
        <v/>
      </c>
      <c r="L52" s="66"/>
      <c r="O52" s="66"/>
      <c r="P52" s="66"/>
      <c r="Q52" s="66"/>
      <c r="R52" s="66"/>
    </row>
    <row r="53" spans="1:18" x14ac:dyDescent="0.25">
      <c r="B53" s="73"/>
      <c r="K53" s="66" t="str">
        <f t="shared" si="0"/>
        <v/>
      </c>
      <c r="L53" s="66"/>
      <c r="O53" s="66"/>
      <c r="P53" s="66"/>
      <c r="Q53" s="66"/>
      <c r="R53" s="66"/>
    </row>
    <row r="54" spans="1:18" x14ac:dyDescent="0.25">
      <c r="A54" s="73" t="s">
        <v>334</v>
      </c>
      <c r="B54" s="73"/>
      <c r="C54" s="73"/>
      <c r="D54" s="73"/>
      <c r="I54" s="28"/>
      <c r="K54" s="66" t="str">
        <f t="shared" si="0"/>
        <v/>
      </c>
      <c r="L54" s="66"/>
      <c r="M54" s="66"/>
      <c r="N54" s="66"/>
      <c r="O54" s="66"/>
      <c r="P54" s="66"/>
      <c r="Q54" s="66"/>
      <c r="R54" s="66"/>
    </row>
    <row r="55" spans="1:18" x14ac:dyDescent="0.25">
      <c r="A55" s="73" t="s">
        <v>317</v>
      </c>
      <c r="B55" s="73"/>
      <c r="C55" s="73"/>
      <c r="D55" s="73"/>
      <c r="I55" s="28"/>
      <c r="K55" s="66" t="str">
        <f t="shared" si="0"/>
        <v/>
      </c>
      <c r="L55" s="66"/>
      <c r="M55" s="66"/>
      <c r="N55" s="66"/>
      <c r="O55" s="66"/>
      <c r="P55" s="66"/>
      <c r="Q55" s="66"/>
      <c r="R55" s="66"/>
    </row>
    <row r="56" spans="1:18" x14ac:dyDescent="0.25">
      <c r="A56" s="73" t="s">
        <v>318</v>
      </c>
      <c r="B56" s="73"/>
      <c r="C56" s="73"/>
      <c r="D56" s="73"/>
      <c r="I56" s="28"/>
      <c r="K56" s="66" t="str">
        <f t="shared" si="0"/>
        <v/>
      </c>
      <c r="L56" s="66"/>
      <c r="M56" s="66"/>
      <c r="N56" s="66"/>
      <c r="O56" s="66"/>
      <c r="P56" s="66"/>
      <c r="Q56" s="66"/>
      <c r="R56" s="66"/>
    </row>
    <row r="57" spans="1:18" x14ac:dyDescent="0.25">
      <c r="A57" s="73" t="s">
        <v>319</v>
      </c>
      <c r="B57" s="73"/>
      <c r="C57" s="73"/>
      <c r="D57" s="73"/>
      <c r="I57" s="28"/>
      <c r="K57" s="66" t="str">
        <f t="shared" si="0"/>
        <v/>
      </c>
      <c r="L57" s="66"/>
      <c r="M57" s="66"/>
      <c r="N57" s="66"/>
      <c r="O57" s="66"/>
      <c r="P57" s="66"/>
      <c r="Q57" s="66"/>
      <c r="R57" s="66"/>
    </row>
    <row r="58" spans="1:18" x14ac:dyDescent="0.25">
      <c r="A58" s="73" t="s">
        <v>320</v>
      </c>
      <c r="B58" s="73"/>
      <c r="C58" s="73"/>
      <c r="D58" s="73"/>
      <c r="I58" s="28"/>
      <c r="K58" s="66" t="str">
        <f t="shared" si="0"/>
        <v/>
      </c>
      <c r="L58" s="66"/>
      <c r="P58" s="66"/>
      <c r="Q58" s="66"/>
      <c r="R58" s="66"/>
    </row>
    <row r="59" spans="1:18" x14ac:dyDescent="0.25">
      <c r="A59" s="73"/>
      <c r="B59" s="73"/>
      <c r="C59" s="73"/>
      <c r="D59" s="73"/>
      <c r="I59" s="28"/>
      <c r="K59" s="66"/>
      <c r="L59" s="66"/>
      <c r="P59" s="66"/>
      <c r="Q59" s="66"/>
      <c r="R59" s="66"/>
    </row>
    <row r="60" spans="1:18" x14ac:dyDescent="0.25">
      <c r="A60" s="73"/>
      <c r="B60" s="73"/>
      <c r="C60" s="73"/>
      <c r="D60" s="73"/>
      <c r="I60" s="28"/>
      <c r="K60" s="66" t="str">
        <f>IF(B60=0,"",(F60-B60)/B60)</f>
        <v/>
      </c>
      <c r="L60" s="66"/>
    </row>
    <row r="61" spans="1:18" x14ac:dyDescent="0.25">
      <c r="A61" s="1" t="s">
        <v>322</v>
      </c>
      <c r="B61" s="63">
        <f>SUM(B3:B59)</f>
        <v>1636229.2889629332</v>
      </c>
      <c r="C61" s="1"/>
      <c r="D61" s="1"/>
      <c r="E61" s="1"/>
      <c r="F61" s="63">
        <f>SUM(F3:F59)</f>
        <v>1640741.264118186</v>
      </c>
      <c r="G61" s="63">
        <f>SUM(G3:G59)</f>
        <v>1640741.264118186</v>
      </c>
      <c r="K61" s="66"/>
      <c r="L61" s="66"/>
      <c r="M61" s="66"/>
      <c r="N61" s="66"/>
      <c r="O61" s="66"/>
    </row>
    <row r="62" spans="1:18" x14ac:dyDescent="0.25">
      <c r="A62" s="73" t="s">
        <v>216</v>
      </c>
      <c r="B62" s="73">
        <f>SUM(B3:B51)</f>
        <v>1636229.2889629332</v>
      </c>
      <c r="F62" s="73">
        <f>SUM(F3:F51)</f>
        <v>1640741.264118186</v>
      </c>
      <c r="G62" s="73">
        <f>SUM(G3:G51)</f>
        <v>1640741.264118186</v>
      </c>
    </row>
    <row r="63" spans="1:18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1096341.1519561606</v>
      </c>
      <c r="F63" s="73">
        <f>+F3+F5+F8+F9+F11+F12+F14+F15+F16+F17+F18+F19+F20+F21+F22+F23+F24+F25+F26+F28+F30+F31+F33+F34+F35+F36+F37+F39+F40+F41+F42+F43+F44+F46+F47+F49+F50+F10</f>
        <v>1100019.8102980172</v>
      </c>
      <c r="G63" s="73">
        <f>+G3+G5+G8+G9+G11+G12+G14+G15+G16+G17+G18+G19+G20+G21+G22+G23+G24+G25+G26+G28+G30+G31+G33+G34+G35+G36+G37+G39+G40+G41+G42+G43+G44+G46+G47+G49+G50+G10</f>
        <v>1100019.8102980172</v>
      </c>
    </row>
    <row r="66" spans="2:2" x14ac:dyDescent="0.25">
      <c r="B66" s="73"/>
    </row>
    <row r="67" spans="2:2" x14ac:dyDescent="0.25">
      <c r="B67" s="73"/>
    </row>
    <row r="68" spans="2:2" x14ac:dyDescent="0.25">
      <c r="B68" s="7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68"/>
  <sheetViews>
    <sheetView zoomScale="85" zoomScaleNormal="85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V35" sqref="V35"/>
    </sheetView>
  </sheetViews>
  <sheetFormatPr defaultColWidth="9.140625" defaultRowHeight="15" x14ac:dyDescent="0.25"/>
  <cols>
    <col min="1" max="1" width="21.28515625" style="21" customWidth="1"/>
    <col min="2" max="2" width="14.140625" style="21" customWidth="1"/>
    <col min="3" max="7" width="9.140625" style="21"/>
    <col min="8" max="8" width="16.5703125" style="21" bestFit="1" customWidth="1"/>
    <col min="9" max="9" width="6" style="73" bestFit="1" customWidth="1"/>
    <col min="10" max="10" width="5.7109375" style="21" bestFit="1" customWidth="1"/>
    <col min="11" max="11" width="5.7109375" style="19" bestFit="1" customWidth="1"/>
    <col min="12" max="12" width="14.5703125" style="19" bestFit="1" customWidth="1"/>
    <col min="13" max="13" width="5.7109375" style="19" bestFit="1" customWidth="1"/>
    <col min="14" max="14" width="5.42578125" style="73" bestFit="1" customWidth="1"/>
    <col min="15" max="15" width="5.7109375" style="19" bestFit="1" customWidth="1"/>
    <col min="16" max="16" width="9.28515625" style="19" bestFit="1" customWidth="1"/>
    <col min="17" max="17" width="4.5703125" style="19" bestFit="1" customWidth="1"/>
    <col min="18" max="18" width="7.7109375" style="19" bestFit="1" customWidth="1"/>
    <col min="19" max="19" width="5.5703125" style="19" bestFit="1" customWidth="1"/>
    <col min="20" max="20" width="7.7109375" style="19" bestFit="1" customWidth="1"/>
    <col min="21" max="21" width="5.7109375" style="73" bestFit="1" customWidth="1"/>
    <col min="22" max="22" width="6.42578125" style="19" bestFit="1" customWidth="1"/>
    <col min="23" max="23" width="15.42578125" style="19" bestFit="1" customWidth="1"/>
    <col min="24" max="24" width="5" style="19" bestFit="1" customWidth="1"/>
    <col min="25" max="25" width="5.140625" style="19" bestFit="1" customWidth="1"/>
    <col min="26" max="26" width="6.7109375" style="73" bestFit="1" customWidth="1"/>
    <col min="27" max="27" width="5.7109375" style="19" bestFit="1" customWidth="1"/>
    <col min="28" max="28" width="6.7109375" style="19" bestFit="1" customWidth="1"/>
    <col min="29" max="29" width="6.140625" style="19" bestFit="1" customWidth="1"/>
    <col min="30" max="30" width="9.28515625" style="19" bestFit="1" customWidth="1"/>
    <col min="31" max="31" width="10" style="19" bestFit="1" customWidth="1"/>
    <col min="32" max="32" width="7.7109375" style="73" bestFit="1" customWidth="1"/>
    <col min="33" max="33" width="6" style="19" customWidth="1"/>
    <col min="34" max="34" width="5.7109375" style="19" bestFit="1" customWidth="1"/>
    <col min="35" max="35" width="6.7109375" style="19" bestFit="1" customWidth="1"/>
    <col min="36" max="36" width="5.7109375" style="19" customWidth="1"/>
    <col min="37" max="37" width="8" style="19" bestFit="1" customWidth="1"/>
    <col min="38" max="39" width="5.7109375" style="19" bestFit="1" customWidth="1"/>
    <col min="40" max="40" width="4.85546875" style="73" bestFit="1" customWidth="1"/>
    <col min="41" max="41" width="5.7109375" style="19" bestFit="1" customWidth="1"/>
    <col min="42" max="42" width="9.140625" style="19" bestFit="1" customWidth="1"/>
    <col min="43" max="43" width="7.140625" style="19" bestFit="1" customWidth="1"/>
    <col min="44" max="16384" width="9.140625" style="21"/>
  </cols>
  <sheetData>
    <row r="1" spans="1:54" x14ac:dyDescent="0.25">
      <c r="A1" s="90"/>
      <c r="B1" s="90" t="s">
        <v>296</v>
      </c>
      <c r="C1" s="90"/>
      <c r="D1" s="90"/>
      <c r="E1" s="90"/>
      <c r="F1" s="90"/>
      <c r="G1" s="90"/>
      <c r="H1" s="90" t="s">
        <v>297</v>
      </c>
      <c r="J1" s="90"/>
      <c r="K1" s="73"/>
      <c r="L1" s="73"/>
      <c r="M1" s="73"/>
      <c r="O1" s="73"/>
      <c r="P1" s="73"/>
      <c r="Q1" s="73"/>
      <c r="R1" s="73"/>
      <c r="S1" s="73"/>
      <c r="T1" s="73"/>
      <c r="V1" s="73"/>
      <c r="W1" s="73"/>
      <c r="X1" s="73"/>
      <c r="Y1" s="73"/>
      <c r="AA1" s="73"/>
      <c r="AB1" s="73"/>
      <c r="AC1" s="73"/>
      <c r="AD1" s="73"/>
      <c r="AE1" s="73"/>
      <c r="AG1" s="73"/>
      <c r="AH1" s="73"/>
      <c r="AI1" s="73"/>
      <c r="AJ1" s="73"/>
      <c r="AK1" s="73"/>
      <c r="AL1" s="73"/>
      <c r="AM1" s="73"/>
      <c r="AO1" s="73"/>
      <c r="AP1" s="73"/>
      <c r="AQ1" s="73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</row>
    <row r="2" spans="1:54" x14ac:dyDescent="0.25">
      <c r="A2" s="90" t="s">
        <v>159</v>
      </c>
      <c r="B2" s="90" t="s">
        <v>81</v>
      </c>
      <c r="C2" s="90" t="s">
        <v>163</v>
      </c>
      <c r="D2" s="90" t="s">
        <v>300</v>
      </c>
      <c r="E2" s="90" t="s">
        <v>301</v>
      </c>
      <c r="F2" s="90" t="s">
        <v>303</v>
      </c>
      <c r="G2" s="90"/>
      <c r="H2" s="90" t="s">
        <v>307</v>
      </c>
      <c r="I2" s="73" t="s">
        <v>308</v>
      </c>
      <c r="J2" s="90" t="s">
        <v>35</v>
      </c>
      <c r="K2" s="73" t="s">
        <v>39</v>
      </c>
      <c r="L2" s="73" t="s">
        <v>41</v>
      </c>
      <c r="M2" s="73" t="s">
        <v>43</v>
      </c>
      <c r="N2" s="73" t="s">
        <v>309</v>
      </c>
      <c r="O2" s="73" t="s">
        <v>45</v>
      </c>
      <c r="P2" s="73" t="s">
        <v>49</v>
      </c>
      <c r="Q2" s="73" t="s">
        <v>55</v>
      </c>
      <c r="R2" s="73" t="s">
        <v>57</v>
      </c>
      <c r="S2" s="73" t="s">
        <v>59</v>
      </c>
      <c r="T2" s="73" t="s">
        <v>61</v>
      </c>
      <c r="U2" s="73" t="s">
        <v>310</v>
      </c>
      <c r="V2" s="73" t="s">
        <v>63</v>
      </c>
      <c r="W2" s="73" t="s">
        <v>65</v>
      </c>
      <c r="X2" s="73" t="s">
        <v>71</v>
      </c>
      <c r="Y2" s="73" t="s">
        <v>73</v>
      </c>
      <c r="Z2" s="73" t="s">
        <v>311</v>
      </c>
      <c r="AA2" s="73" t="s">
        <v>75</v>
      </c>
      <c r="AB2" s="73" t="s">
        <v>77</v>
      </c>
      <c r="AC2" s="73" t="s">
        <v>79</v>
      </c>
      <c r="AD2" s="73" t="s">
        <v>81</v>
      </c>
      <c r="AE2" s="73" t="s">
        <v>83</v>
      </c>
      <c r="AF2" s="73" t="s">
        <v>312</v>
      </c>
      <c r="AG2" s="73" t="s">
        <v>91</v>
      </c>
      <c r="AH2" s="73" t="s">
        <v>93</v>
      </c>
      <c r="AI2" s="73" t="s">
        <v>97</v>
      </c>
      <c r="AJ2" s="73" t="s">
        <v>129</v>
      </c>
      <c r="AK2" s="73" t="s">
        <v>141</v>
      </c>
      <c r="AL2" s="73" t="s">
        <v>145</v>
      </c>
      <c r="AM2" s="73" t="s">
        <v>147</v>
      </c>
      <c r="AN2" s="73" t="s">
        <v>149</v>
      </c>
      <c r="AO2" s="73" t="s">
        <v>151</v>
      </c>
      <c r="AP2" s="73" t="s">
        <v>153</v>
      </c>
      <c r="AQ2" s="73" t="s">
        <v>155</v>
      </c>
      <c r="AR2" s="90"/>
      <c r="AS2" s="90"/>
      <c r="AT2" s="90"/>
      <c r="AU2" s="90" t="s">
        <v>81</v>
      </c>
      <c r="AV2" s="90" t="s">
        <v>163</v>
      </c>
      <c r="AW2" s="90" t="s">
        <v>300</v>
      </c>
      <c r="AX2" s="90" t="s">
        <v>301</v>
      </c>
      <c r="AY2" s="90" t="s">
        <v>303</v>
      </c>
      <c r="AZ2" s="90"/>
      <c r="BA2" s="90"/>
      <c r="BB2" s="90"/>
    </row>
    <row r="3" spans="1:54" x14ac:dyDescent="0.25">
      <c r="A3" s="73" t="s">
        <v>165</v>
      </c>
      <c r="B3" s="73">
        <v>54822.115436</v>
      </c>
      <c r="C3" s="73">
        <v>4385.7692927999997</v>
      </c>
      <c r="D3" s="73">
        <v>2.3801512503</v>
      </c>
      <c r="E3" s="73">
        <v>19.672382093</v>
      </c>
      <c r="F3" s="73">
        <v>248.86270511999999</v>
      </c>
      <c r="G3" s="73"/>
      <c r="H3" s="90" t="s">
        <v>165</v>
      </c>
      <c r="I3" s="73">
        <v>1021.24118952636</v>
      </c>
      <c r="J3" s="73">
        <v>133.90169178208399</v>
      </c>
      <c r="K3" s="73">
        <v>2.3966951532989</v>
      </c>
      <c r="L3" s="73">
        <v>2.3966951532989</v>
      </c>
      <c r="M3" s="73">
        <v>16.539216442170002</v>
      </c>
      <c r="N3" s="73">
        <v>2.7443648779525698</v>
      </c>
      <c r="O3" s="73">
        <v>19.854295884766799</v>
      </c>
      <c r="P3" s="73">
        <v>38360.1373369965</v>
      </c>
      <c r="Q3" s="73">
        <v>0</v>
      </c>
      <c r="R3" s="73">
        <v>8987.1983564898692</v>
      </c>
      <c r="S3" s="73">
        <v>0</v>
      </c>
      <c r="T3" s="73">
        <v>752.38850549304505</v>
      </c>
      <c r="U3" s="73">
        <v>0</v>
      </c>
      <c r="V3" s="73">
        <v>0</v>
      </c>
      <c r="W3" s="73">
        <v>0</v>
      </c>
      <c r="X3" s="73">
        <v>0.65307445361133598</v>
      </c>
      <c r="Y3" s="73">
        <v>5.3614908131993104</v>
      </c>
      <c r="Z3" s="73">
        <v>259.840315122459</v>
      </c>
      <c r="AA3" s="73">
        <v>765.10305353772503</v>
      </c>
      <c r="AB3" s="73">
        <v>251.111052929077</v>
      </c>
      <c r="AC3" s="73">
        <v>0</v>
      </c>
      <c r="AD3" s="73">
        <v>55310.558572760703</v>
      </c>
      <c r="AE3" s="73">
        <v>0</v>
      </c>
      <c r="AF3" s="73">
        <v>13546.788194028701</v>
      </c>
      <c r="AG3" s="73">
        <v>0</v>
      </c>
      <c r="AH3" s="73">
        <v>32.254438175757898</v>
      </c>
      <c r="AI3" s="73">
        <v>956.09491078587598</v>
      </c>
      <c r="AJ3" s="73">
        <v>0</v>
      </c>
      <c r="AK3" s="73">
        <v>13.4088149114973</v>
      </c>
      <c r="AL3" s="73">
        <v>15.313310503365599</v>
      </c>
      <c r="AM3" s="73">
        <v>20.703058252462199</v>
      </c>
      <c r="AN3" s="73">
        <v>0</v>
      </c>
      <c r="AO3" s="73">
        <v>154.43078543226099</v>
      </c>
      <c r="AP3" s="73">
        <v>4424.8448706823801</v>
      </c>
      <c r="AQ3" s="73">
        <v>2.7009238874049299</v>
      </c>
      <c r="AR3" s="90"/>
      <c r="AS3" s="28"/>
      <c r="AT3" s="90"/>
      <c r="AU3" s="66">
        <f t="shared" ref="AU3:AU34" si="0">IF(B3=0,"",(AD3-B3)/B3)</f>
        <v>8.9096003114093152E-3</v>
      </c>
      <c r="AV3" s="66">
        <f t="shared" ref="AV3:AV34" si="1">IF(C3=0,"",(AP3-C3)/C3)</f>
        <v>8.909629137704482E-3</v>
      </c>
      <c r="AW3" s="66">
        <f t="shared" ref="AW3:AW34" si="2">IF(D3=0,"",(L3-D3)/D3)</f>
        <v>6.9507780216970828E-3</v>
      </c>
      <c r="AX3" s="66">
        <f t="shared" ref="AX3:AX34" si="3">IF(E3=0,"",(O3-E3)/E3)</f>
        <v>9.2471664543120891E-3</v>
      </c>
      <c r="AY3" s="66">
        <f t="shared" ref="AY3:AY34" si="4">IF(F3=0,"",(AB3-F3)/F3)</f>
        <v>9.0344907566317703E-3</v>
      </c>
      <c r="AZ3" s="66"/>
      <c r="BA3" s="66"/>
      <c r="BB3" s="66"/>
    </row>
    <row r="4" spans="1:54" x14ac:dyDescent="0.25">
      <c r="A4" s="73" t="s">
        <v>167</v>
      </c>
      <c r="B4" s="73">
        <v>37766.222716999997</v>
      </c>
      <c r="C4" s="73">
        <v>3021.2978395</v>
      </c>
      <c r="D4" s="73">
        <v>27.854471734000001</v>
      </c>
      <c r="E4" s="73">
        <v>1.7852398755000001</v>
      </c>
      <c r="F4" s="73">
        <v>631.65199060999998</v>
      </c>
      <c r="G4" s="73"/>
      <c r="H4" s="90" t="s">
        <v>167</v>
      </c>
      <c r="I4" s="73">
        <v>170.31429259545999</v>
      </c>
      <c r="J4" s="73">
        <v>217.52714898798999</v>
      </c>
      <c r="K4" s="73">
        <v>27.908399711813299</v>
      </c>
      <c r="L4" s="73">
        <v>27.908399711813299</v>
      </c>
      <c r="M4" s="73">
        <v>29.645097765488799</v>
      </c>
      <c r="N4" s="73">
        <v>5.2262930191984998</v>
      </c>
      <c r="O4" s="73">
        <v>1.7892452900718401</v>
      </c>
      <c r="P4" s="73">
        <v>191987.50894327401</v>
      </c>
      <c r="Q4" s="73">
        <v>0</v>
      </c>
      <c r="R4" s="73">
        <v>2560.8821367048999</v>
      </c>
      <c r="S4" s="73">
        <v>0</v>
      </c>
      <c r="T4" s="73">
        <v>1514.29645426717</v>
      </c>
      <c r="U4" s="73">
        <v>0</v>
      </c>
      <c r="V4" s="73">
        <v>0</v>
      </c>
      <c r="W4" s="73">
        <v>0</v>
      </c>
      <c r="X4" s="73">
        <v>1.10567079193549</v>
      </c>
      <c r="Y4" s="73">
        <v>13.3251759973307</v>
      </c>
      <c r="Z4" s="73">
        <v>136.20047019897001</v>
      </c>
      <c r="AA4" s="73">
        <v>41.526380241055499</v>
      </c>
      <c r="AB4" s="73">
        <v>632.79811527451102</v>
      </c>
      <c r="AC4" s="73">
        <v>0</v>
      </c>
      <c r="AD4" s="73">
        <v>37845.015055694203</v>
      </c>
      <c r="AE4" s="73">
        <v>0</v>
      </c>
      <c r="AF4" s="73">
        <v>5806.1400476198296</v>
      </c>
      <c r="AG4" s="73">
        <v>0</v>
      </c>
      <c r="AH4" s="73">
        <v>8.9723247488053701</v>
      </c>
      <c r="AI4" s="73">
        <v>252.488501565072</v>
      </c>
      <c r="AJ4" s="73">
        <v>0</v>
      </c>
      <c r="AK4" s="73">
        <v>1.11021493922248</v>
      </c>
      <c r="AL4" s="73">
        <v>7.5775706566884802</v>
      </c>
      <c r="AM4" s="73">
        <v>17.445928372813899</v>
      </c>
      <c r="AN4" s="73">
        <v>0</v>
      </c>
      <c r="AO4" s="73">
        <v>18.199357884647501</v>
      </c>
      <c r="AP4" s="73">
        <v>3027.6013994940299</v>
      </c>
      <c r="AQ4" s="73">
        <v>13.110906326509401</v>
      </c>
      <c r="AR4" s="90"/>
      <c r="AS4" s="28"/>
      <c r="AT4" s="90"/>
      <c r="AU4" s="66">
        <f t="shared" si="0"/>
        <v>2.0863176941107826E-3</v>
      </c>
      <c r="AV4" s="66">
        <f t="shared" si="1"/>
        <v>2.0863749053860571E-3</v>
      </c>
      <c r="AW4" s="66">
        <f t="shared" si="2"/>
        <v>1.9360617687634158E-3</v>
      </c>
      <c r="AX4" s="66">
        <f t="shared" si="3"/>
        <v>2.2436282243125396E-3</v>
      </c>
      <c r="AY4" s="66">
        <f t="shared" si="4"/>
        <v>1.8144875367276175E-3</v>
      </c>
      <c r="AZ4" s="66"/>
      <c r="BA4" s="66"/>
      <c r="BB4" s="66"/>
    </row>
    <row r="5" spans="1:54" x14ac:dyDescent="0.25">
      <c r="A5" s="73" t="s">
        <v>168</v>
      </c>
      <c r="B5" s="73">
        <v>64619.138433</v>
      </c>
      <c r="C5" s="73">
        <v>5169.5310676999998</v>
      </c>
      <c r="D5" s="73">
        <v>3.5807739446000002</v>
      </c>
      <c r="E5" s="73">
        <v>23.429218842000001</v>
      </c>
      <c r="F5" s="73">
        <v>280.90508940000001</v>
      </c>
      <c r="G5" s="73"/>
      <c r="H5" s="90" t="s">
        <v>168</v>
      </c>
      <c r="I5" s="73">
        <v>1195.6710524807099</v>
      </c>
      <c r="J5" s="73">
        <v>153.01046444923301</v>
      </c>
      <c r="K5" s="73">
        <v>3.59646853966753</v>
      </c>
      <c r="L5" s="73">
        <v>3.59646853966753</v>
      </c>
      <c r="M5" s="73">
        <v>21.452263216642098</v>
      </c>
      <c r="N5" s="73">
        <v>4.1724811755956202</v>
      </c>
      <c r="O5" s="73">
        <v>23.570703363880099</v>
      </c>
      <c r="P5" s="73">
        <v>41776.722617325599</v>
      </c>
      <c r="Q5" s="73">
        <v>0</v>
      </c>
      <c r="R5" s="73">
        <v>10627.881653082301</v>
      </c>
      <c r="S5" s="73">
        <v>0</v>
      </c>
      <c r="T5" s="73">
        <v>881.00405800954195</v>
      </c>
      <c r="U5" s="73">
        <v>0</v>
      </c>
      <c r="V5" s="73">
        <v>0</v>
      </c>
      <c r="W5" s="73">
        <v>0</v>
      </c>
      <c r="X5" s="73">
        <v>0.71759961173012599</v>
      </c>
      <c r="Y5" s="73">
        <v>6.1350257198975902</v>
      </c>
      <c r="Z5" s="73">
        <v>320.20042031172898</v>
      </c>
      <c r="AA5" s="73">
        <v>897.46700126564599</v>
      </c>
      <c r="AB5" s="73">
        <v>282.61359896182501</v>
      </c>
      <c r="AC5" s="73">
        <v>0</v>
      </c>
      <c r="AD5" s="73">
        <v>64994.272366098303</v>
      </c>
      <c r="AE5" s="73">
        <v>0</v>
      </c>
      <c r="AF5" s="73">
        <v>15981.425236495301</v>
      </c>
      <c r="AG5" s="73">
        <v>0</v>
      </c>
      <c r="AH5" s="73">
        <v>37.595828767493899</v>
      </c>
      <c r="AI5" s="73">
        <v>1125.93967884054</v>
      </c>
      <c r="AJ5" s="73">
        <v>0</v>
      </c>
      <c r="AK5" s="73">
        <v>15.9048036206554</v>
      </c>
      <c r="AL5" s="73">
        <v>20.158429411772001</v>
      </c>
      <c r="AM5" s="73">
        <v>24.932128851104601</v>
      </c>
      <c r="AN5" s="73">
        <v>0</v>
      </c>
      <c r="AO5" s="73">
        <v>180.87587626281299</v>
      </c>
      <c r="AP5" s="73">
        <v>5199.5418031647296</v>
      </c>
      <c r="AQ5" s="73">
        <v>3.4081897475110399</v>
      </c>
      <c r="AR5" s="90"/>
      <c r="AS5" s="28"/>
      <c r="AT5" s="90"/>
      <c r="AU5" s="66">
        <f t="shared" si="0"/>
        <v>5.8053069445866776E-3</v>
      </c>
      <c r="AV5" s="66">
        <f t="shared" si="1"/>
        <v>5.805310979218473E-3</v>
      </c>
      <c r="AW5" s="66">
        <f t="shared" si="2"/>
        <v>4.3830175571954455E-3</v>
      </c>
      <c r="AX5" s="66">
        <f t="shared" si="3"/>
        <v>6.0388066215194729E-3</v>
      </c>
      <c r="AY5" s="66">
        <f t="shared" si="4"/>
        <v>6.0821595132871829E-3</v>
      </c>
      <c r="AZ5" s="66"/>
      <c r="BA5" s="66"/>
      <c r="BB5" s="66"/>
    </row>
    <row r="6" spans="1:54" x14ac:dyDescent="0.25">
      <c r="A6" s="73" t="s">
        <v>169</v>
      </c>
      <c r="B6" s="73">
        <v>281931.66557999997</v>
      </c>
      <c r="C6" s="73">
        <v>47240.180400999998</v>
      </c>
      <c r="D6" s="73">
        <v>164.74746307000001</v>
      </c>
      <c r="E6" s="73">
        <v>41.263347971000002</v>
      </c>
      <c r="F6" s="73">
        <v>4383.6767800999996</v>
      </c>
      <c r="G6" s="73"/>
      <c r="H6" s="90" t="s">
        <v>169</v>
      </c>
      <c r="I6" s="73">
        <v>2703.54599619892</v>
      </c>
      <c r="J6" s="73">
        <v>1587.95203795518</v>
      </c>
      <c r="K6" s="73">
        <v>165.25817386516999</v>
      </c>
      <c r="L6" s="73">
        <v>165.25817386516999</v>
      </c>
      <c r="M6" s="73">
        <v>735.44277804676005</v>
      </c>
      <c r="N6" s="73">
        <v>89.329491714462407</v>
      </c>
      <c r="O6" s="73">
        <v>41.481684050045303</v>
      </c>
      <c r="P6" s="73">
        <v>1423116.0331981301</v>
      </c>
      <c r="Q6" s="73">
        <v>0</v>
      </c>
      <c r="R6" s="73">
        <v>73017.358125999599</v>
      </c>
      <c r="S6" s="73">
        <v>0</v>
      </c>
      <c r="T6" s="73">
        <v>28458.309740591201</v>
      </c>
      <c r="U6" s="73">
        <v>0</v>
      </c>
      <c r="V6" s="73">
        <v>0</v>
      </c>
      <c r="W6" s="73">
        <v>0</v>
      </c>
      <c r="X6" s="73">
        <v>35.948499743007602</v>
      </c>
      <c r="Y6" s="73">
        <v>104.820444259691</v>
      </c>
      <c r="Z6" s="73">
        <v>1572.5106644907501</v>
      </c>
      <c r="AA6" s="73">
        <v>1546.8282270910199</v>
      </c>
      <c r="AB6" s="73">
        <v>4398.2908246501502</v>
      </c>
      <c r="AC6" s="73">
        <v>0</v>
      </c>
      <c r="AD6" s="73">
        <v>282999.416906033</v>
      </c>
      <c r="AE6" s="73">
        <v>0</v>
      </c>
      <c r="AF6" s="73">
        <v>122049.660148701</v>
      </c>
      <c r="AG6" s="73">
        <v>0</v>
      </c>
      <c r="AH6" s="73">
        <v>292.86713643121197</v>
      </c>
      <c r="AI6" s="73">
        <v>4850.0841417045203</v>
      </c>
      <c r="AJ6" s="73">
        <v>0</v>
      </c>
      <c r="AK6" s="73">
        <v>26.314597327169899</v>
      </c>
      <c r="AL6" s="73">
        <v>79.067531285089501</v>
      </c>
      <c r="AM6" s="73">
        <v>389.25358990068401</v>
      </c>
      <c r="AN6" s="73">
        <v>0</v>
      </c>
      <c r="AO6" s="73">
        <v>438.97916925794999</v>
      </c>
      <c r="AP6" s="73">
        <v>47441.691942767997</v>
      </c>
      <c r="AQ6" s="73">
        <v>155.34167327326301</v>
      </c>
      <c r="AR6" s="90"/>
      <c r="AS6" s="28"/>
      <c r="AT6" s="90"/>
      <c r="AU6" s="66">
        <f t="shared" si="0"/>
        <v>3.7872699536478606E-3</v>
      </c>
      <c r="AV6" s="66">
        <f t="shared" si="1"/>
        <v>4.2656810379947943E-3</v>
      </c>
      <c r="AW6" s="66">
        <f t="shared" si="2"/>
        <v>3.0999615147517456E-3</v>
      </c>
      <c r="AX6" s="66">
        <f t="shared" si="3"/>
        <v>5.2912836641066559E-3</v>
      </c>
      <c r="AY6" s="66">
        <f t="shared" si="4"/>
        <v>3.3337413507519517E-3</v>
      </c>
      <c r="AZ6" s="66"/>
      <c r="BA6" s="66"/>
      <c r="BB6" s="66"/>
    </row>
    <row r="7" spans="1:54" x14ac:dyDescent="0.25">
      <c r="A7" s="73" t="s">
        <v>170</v>
      </c>
      <c r="B7" s="73">
        <v>52035.374544999999</v>
      </c>
      <c r="C7" s="73">
        <v>4162.8300425999996</v>
      </c>
      <c r="D7" s="73">
        <v>17.121522929000001</v>
      </c>
      <c r="E7" s="73">
        <v>2.8642752126</v>
      </c>
      <c r="F7" s="73">
        <v>220.02664668</v>
      </c>
      <c r="G7" s="73"/>
      <c r="H7" s="90" t="s">
        <v>170</v>
      </c>
      <c r="I7" s="73">
        <v>73.396079997404101</v>
      </c>
      <c r="J7" s="73">
        <v>76.566722275667004</v>
      </c>
      <c r="K7" s="73">
        <v>17.171278838837701</v>
      </c>
      <c r="L7" s="73">
        <v>17.171278838837701</v>
      </c>
      <c r="M7" s="73">
        <v>93.386234567190201</v>
      </c>
      <c r="N7" s="73">
        <v>15.729911771394701</v>
      </c>
      <c r="O7" s="73">
        <v>2.8728474190276598</v>
      </c>
      <c r="P7" s="73">
        <v>87919.609003867998</v>
      </c>
      <c r="Q7" s="73">
        <v>0</v>
      </c>
      <c r="R7" s="73">
        <v>7157.1472606605203</v>
      </c>
      <c r="S7" s="73">
        <v>0</v>
      </c>
      <c r="T7" s="73">
        <v>2905.8463750230899</v>
      </c>
      <c r="U7" s="73">
        <v>0</v>
      </c>
      <c r="V7" s="73">
        <v>0</v>
      </c>
      <c r="W7" s="73">
        <v>0</v>
      </c>
      <c r="X7" s="73">
        <v>3.6380025902289002</v>
      </c>
      <c r="Y7" s="73">
        <v>6.8324706854659096</v>
      </c>
      <c r="Z7" s="73">
        <v>213.81180559661399</v>
      </c>
      <c r="AA7" s="73">
        <v>33.694515851917799</v>
      </c>
      <c r="AB7" s="73">
        <v>220.688062441727</v>
      </c>
      <c r="AC7" s="73">
        <v>0</v>
      </c>
      <c r="AD7" s="73">
        <v>52213.076020673798</v>
      </c>
      <c r="AE7" s="73">
        <v>0</v>
      </c>
      <c r="AF7" s="73">
        <v>11410.9447732259</v>
      </c>
      <c r="AG7" s="73">
        <v>0</v>
      </c>
      <c r="AH7" s="73">
        <v>25.662000743436899</v>
      </c>
      <c r="AI7" s="73">
        <v>373.69679100386901</v>
      </c>
      <c r="AJ7" s="73">
        <v>0</v>
      </c>
      <c r="AK7" s="73">
        <v>1.63263646257897</v>
      </c>
      <c r="AL7" s="73">
        <v>20.225934650962099</v>
      </c>
      <c r="AM7" s="73">
        <v>43.5161053755917</v>
      </c>
      <c r="AN7" s="73">
        <v>0</v>
      </c>
      <c r="AO7" s="73">
        <v>17.5726336495885</v>
      </c>
      <c r="AP7" s="73">
        <v>4177.0461622414296</v>
      </c>
      <c r="AQ7" s="73">
        <v>16.443577148804199</v>
      </c>
      <c r="AR7" s="90"/>
      <c r="AS7" s="28"/>
      <c r="AT7" s="90"/>
      <c r="AU7" s="66">
        <f t="shared" si="0"/>
        <v>3.4150129066549415E-3</v>
      </c>
      <c r="AV7" s="66">
        <f t="shared" si="1"/>
        <v>3.4150132232040171E-3</v>
      </c>
      <c r="AW7" s="66">
        <f t="shared" si="2"/>
        <v>2.9060446342319421E-3</v>
      </c>
      <c r="AX7" s="66">
        <f t="shared" si="3"/>
        <v>2.9928012468741073E-3</v>
      </c>
      <c r="AY7" s="66">
        <f t="shared" si="4"/>
        <v>3.0060711814098697E-3</v>
      </c>
      <c r="AZ7" s="66"/>
      <c r="BA7" s="66"/>
      <c r="BB7" s="66"/>
    </row>
    <row r="8" spans="1:54" x14ac:dyDescent="0.25">
      <c r="A8" s="73" t="s">
        <v>171</v>
      </c>
      <c r="B8" s="73">
        <v>2446.2424759999999</v>
      </c>
      <c r="C8" s="73">
        <v>195.69940349999999</v>
      </c>
      <c r="D8" s="73">
        <v>0.96500500320000004</v>
      </c>
      <c r="E8" s="73">
        <v>0.38820857469999998</v>
      </c>
      <c r="F8" s="73">
        <v>27.752135007</v>
      </c>
      <c r="G8" s="73"/>
      <c r="H8" s="90" t="s">
        <v>171</v>
      </c>
      <c r="I8" s="73">
        <v>24.115946281959602</v>
      </c>
      <c r="J8" s="73">
        <v>10.4007139581982</v>
      </c>
      <c r="K8" s="73">
        <v>0.96815893128062902</v>
      </c>
      <c r="L8" s="73">
        <v>0.96815893128062902</v>
      </c>
      <c r="M8" s="73">
        <v>1.47633637847848</v>
      </c>
      <c r="N8" s="73">
        <v>0.19055805734751699</v>
      </c>
      <c r="O8" s="73">
        <v>0.389400160514629</v>
      </c>
      <c r="P8" s="73">
        <v>7836.4666097453101</v>
      </c>
      <c r="Q8" s="73">
        <v>0</v>
      </c>
      <c r="R8" s="73">
        <v>265.366217880573</v>
      </c>
      <c r="S8" s="73">
        <v>0</v>
      </c>
      <c r="T8" s="73">
        <v>76.930917215723596</v>
      </c>
      <c r="U8" s="73">
        <v>0</v>
      </c>
      <c r="V8" s="73">
        <v>0</v>
      </c>
      <c r="W8" s="73">
        <v>0</v>
      </c>
      <c r="X8" s="73">
        <v>6.9789767493069199E-2</v>
      </c>
      <c r="Y8" s="73">
        <v>0.58685414316082196</v>
      </c>
      <c r="Z8" s="73">
        <v>8.3985742377078498</v>
      </c>
      <c r="AA8" s="73">
        <v>14.909504084031299</v>
      </c>
      <c r="AB8" s="73">
        <v>27.841780509497799</v>
      </c>
      <c r="AC8" s="73">
        <v>0</v>
      </c>
      <c r="AD8" s="73">
        <v>2453.46213559527</v>
      </c>
      <c r="AE8" s="73">
        <v>0</v>
      </c>
      <c r="AF8" s="73">
        <v>472.06516564978398</v>
      </c>
      <c r="AG8" s="73">
        <v>0</v>
      </c>
      <c r="AH8" s="73">
        <v>1.00361985732237</v>
      </c>
      <c r="AI8" s="73">
        <v>26.345760746057302</v>
      </c>
      <c r="AJ8" s="73">
        <v>0</v>
      </c>
      <c r="AK8" s="73">
        <v>0.25982612474852801</v>
      </c>
      <c r="AL8" s="73">
        <v>0.37560730541124399</v>
      </c>
      <c r="AM8" s="73">
        <v>1.0697928426455601</v>
      </c>
      <c r="AN8" s="73">
        <v>0</v>
      </c>
      <c r="AO8" s="73">
        <v>3.4151555481472902</v>
      </c>
      <c r="AP8" s="73">
        <v>196.276974685428</v>
      </c>
      <c r="AQ8" s="73">
        <v>0.53357720344488702</v>
      </c>
      <c r="AR8" s="90"/>
      <c r="AS8" s="28"/>
      <c r="AT8" s="90"/>
      <c r="AU8" s="66">
        <f t="shared" si="0"/>
        <v>2.9513262344603567E-3</v>
      </c>
      <c r="AV8" s="66">
        <f t="shared" si="1"/>
        <v>2.9513180679061868E-3</v>
      </c>
      <c r="AW8" s="66">
        <f t="shared" si="2"/>
        <v>3.2683023094910476E-3</v>
      </c>
      <c r="AX8" s="66">
        <f t="shared" si="3"/>
        <v>3.0694474369863164E-3</v>
      </c>
      <c r="AY8" s="66">
        <f t="shared" si="4"/>
        <v>3.2302200344293281E-3</v>
      </c>
      <c r="AZ8" s="66"/>
      <c r="BA8" s="66"/>
      <c r="BB8" s="66"/>
    </row>
    <row r="9" spans="1:54" x14ac:dyDescent="0.25">
      <c r="A9" s="73" t="s">
        <v>172</v>
      </c>
      <c r="B9" s="73">
        <v>7138.7287743999996</v>
      </c>
      <c r="C9" s="73">
        <v>568.13855759</v>
      </c>
      <c r="D9" s="73">
        <v>0.32550503780000001</v>
      </c>
      <c r="E9" s="73">
        <v>2.689007685</v>
      </c>
      <c r="F9" s="73">
        <v>38.160644466000001</v>
      </c>
      <c r="G9" s="73"/>
      <c r="H9" s="90" t="s">
        <v>172</v>
      </c>
      <c r="I9" s="73">
        <v>142.65500842587099</v>
      </c>
      <c r="J9" s="73">
        <v>19.7739886168082</v>
      </c>
      <c r="K9" s="73">
        <v>0.32656582532631101</v>
      </c>
      <c r="L9" s="73">
        <v>0.32656582532631101</v>
      </c>
      <c r="M9" s="73">
        <v>0.81858803292051696</v>
      </c>
      <c r="N9" s="73">
        <v>0.12939361259773899</v>
      </c>
      <c r="O9" s="73">
        <v>2.69854133943771</v>
      </c>
      <c r="P9" s="73">
        <v>5952.5105327493202</v>
      </c>
      <c r="Q9" s="73">
        <v>0</v>
      </c>
      <c r="R9" s="73">
        <v>1140.4056437198701</v>
      </c>
      <c r="S9" s="73">
        <v>0</v>
      </c>
      <c r="T9" s="73">
        <v>66.218645999198799</v>
      </c>
      <c r="U9" s="73">
        <v>0</v>
      </c>
      <c r="V9" s="73">
        <v>0</v>
      </c>
      <c r="W9" s="73">
        <v>0</v>
      </c>
      <c r="X9" s="73">
        <v>3.3682556187326698E-2</v>
      </c>
      <c r="Y9" s="73">
        <v>0.77364952821039801</v>
      </c>
      <c r="Z9" s="73">
        <v>33.465351195926303</v>
      </c>
      <c r="AA9" s="73">
        <v>106.243710450988</v>
      </c>
      <c r="AB9" s="73">
        <v>38.293734146799601</v>
      </c>
      <c r="AC9" s="73">
        <v>0</v>
      </c>
      <c r="AD9" s="73">
        <v>7164.4300185739403</v>
      </c>
      <c r="AE9" s="73">
        <v>0</v>
      </c>
      <c r="AF9" s="73">
        <v>1730.4694374355799</v>
      </c>
      <c r="AG9" s="73">
        <v>0</v>
      </c>
      <c r="AH9" s="73">
        <v>4.0956531312466602</v>
      </c>
      <c r="AI9" s="73">
        <v>128.672775101605</v>
      </c>
      <c r="AJ9" s="73">
        <v>0</v>
      </c>
      <c r="AK9" s="73">
        <v>1.8446711543792</v>
      </c>
      <c r="AL9" s="73">
        <v>1.8067204019038401</v>
      </c>
      <c r="AM9" s="73">
        <v>2.2351144969440599</v>
      </c>
      <c r="AN9" s="73">
        <v>0</v>
      </c>
      <c r="AO9" s="73">
        <v>21.354911448992201</v>
      </c>
      <c r="AP9" s="73">
        <v>570.18229159432701</v>
      </c>
      <c r="AQ9" s="73">
        <v>0.21039398508451901</v>
      </c>
      <c r="AR9" s="90"/>
      <c r="AS9" s="28"/>
      <c r="AT9" s="90"/>
      <c r="AU9" s="66">
        <f t="shared" si="0"/>
        <v>3.6002550294538787E-3</v>
      </c>
      <c r="AV9" s="66">
        <f t="shared" si="1"/>
        <v>3.59724573701945E-3</v>
      </c>
      <c r="AW9" s="66">
        <f t="shared" si="2"/>
        <v>3.2588974151692906E-3</v>
      </c>
      <c r="AX9" s="66">
        <f t="shared" si="3"/>
        <v>3.5454173265815851E-3</v>
      </c>
      <c r="AY9" s="66">
        <f t="shared" si="4"/>
        <v>3.4876161726822711E-3</v>
      </c>
      <c r="AZ9" s="66"/>
      <c r="BA9" s="66"/>
      <c r="BB9" s="66"/>
    </row>
    <row r="10" spans="1:54" x14ac:dyDescent="0.25">
      <c r="A10" s="73" t="s">
        <v>173</v>
      </c>
      <c r="B10" s="73"/>
      <c r="C10" s="73"/>
      <c r="D10" s="73"/>
      <c r="E10" s="73"/>
      <c r="F10" s="73"/>
      <c r="G10" s="73"/>
      <c r="H10" s="90"/>
      <c r="J10" s="73"/>
      <c r="K10" s="73"/>
      <c r="L10" s="73"/>
      <c r="M10" s="73"/>
      <c r="O10" s="73"/>
      <c r="P10" s="73"/>
      <c r="Q10" s="73"/>
      <c r="R10" s="73"/>
      <c r="S10" s="73"/>
      <c r="T10" s="73"/>
      <c r="V10" s="73"/>
      <c r="W10" s="73"/>
      <c r="X10" s="73"/>
      <c r="Y10" s="73"/>
      <c r="AA10" s="73"/>
      <c r="AB10" s="73"/>
      <c r="AC10" s="73"/>
      <c r="AD10" s="73"/>
      <c r="AE10" s="73"/>
      <c r="AG10" s="73"/>
      <c r="AH10" s="73"/>
      <c r="AI10" s="73"/>
      <c r="AJ10" s="73"/>
      <c r="AK10" s="73"/>
      <c r="AL10" s="73"/>
      <c r="AM10" s="73"/>
      <c r="AO10" s="73"/>
      <c r="AP10" s="73"/>
      <c r="AQ10" s="73"/>
      <c r="AR10" s="90"/>
      <c r="AS10" s="28"/>
      <c r="AT10" s="90"/>
      <c r="AU10" s="66" t="str">
        <f t="shared" si="0"/>
        <v/>
      </c>
      <c r="AV10" s="66" t="str">
        <f t="shared" si="1"/>
        <v/>
      </c>
      <c r="AW10" s="66" t="str">
        <f t="shared" si="2"/>
        <v/>
      </c>
      <c r="AX10" s="66" t="str">
        <f t="shared" si="3"/>
        <v/>
      </c>
      <c r="AY10" s="66" t="str">
        <f t="shared" si="4"/>
        <v/>
      </c>
      <c r="AZ10" s="66"/>
      <c r="BA10" s="66"/>
      <c r="BB10" s="66"/>
    </row>
    <row r="11" spans="1:54" x14ac:dyDescent="0.25">
      <c r="A11" s="73" t="s">
        <v>174</v>
      </c>
      <c r="B11" s="73">
        <v>31702.11897</v>
      </c>
      <c r="C11" s="73">
        <v>2536.1694051999998</v>
      </c>
      <c r="D11" s="73">
        <v>16.064980483999999</v>
      </c>
      <c r="E11" s="73">
        <v>3.3038372361000001</v>
      </c>
      <c r="F11" s="73">
        <v>428.20371907999998</v>
      </c>
      <c r="G11" s="73"/>
      <c r="H11" s="90" t="s">
        <v>174</v>
      </c>
      <c r="I11" s="73">
        <v>239.88646740487701</v>
      </c>
      <c r="J11" s="73">
        <v>154.175179808054</v>
      </c>
      <c r="K11" s="73">
        <v>16.141679924041199</v>
      </c>
      <c r="L11" s="73">
        <v>16.141679924041199</v>
      </c>
      <c r="M11" s="73">
        <v>21.313345502495</v>
      </c>
      <c r="N11" s="73">
        <v>2.7339526635874001</v>
      </c>
      <c r="O11" s="73">
        <v>3.33981994544413</v>
      </c>
      <c r="P11" s="73">
        <v>126209.252662239</v>
      </c>
      <c r="Q11" s="73">
        <v>0</v>
      </c>
      <c r="R11" s="73">
        <v>2926.18755289918</v>
      </c>
      <c r="S11" s="73">
        <v>0</v>
      </c>
      <c r="T11" s="73">
        <v>1142.30276090451</v>
      </c>
      <c r="U11" s="73">
        <v>0</v>
      </c>
      <c r="V11" s="73">
        <v>0</v>
      </c>
      <c r="W11" s="73">
        <v>0</v>
      </c>
      <c r="X11" s="73">
        <v>1.0111332864064699</v>
      </c>
      <c r="Y11" s="73">
        <v>9.0421117195321106</v>
      </c>
      <c r="Z11" s="73">
        <v>99.963990961173195</v>
      </c>
      <c r="AA11" s="73">
        <v>126.038931134591</v>
      </c>
      <c r="AB11" s="73">
        <v>430.47190987315798</v>
      </c>
      <c r="AC11" s="73">
        <v>0</v>
      </c>
      <c r="AD11" s="73">
        <v>31907.584799438901</v>
      </c>
      <c r="AE11" s="73">
        <v>0</v>
      </c>
      <c r="AF11" s="73">
        <v>5633.1808892673398</v>
      </c>
      <c r="AG11" s="73">
        <v>0</v>
      </c>
      <c r="AH11" s="73">
        <v>11.260819608580499</v>
      </c>
      <c r="AI11" s="73">
        <v>285.19705745374699</v>
      </c>
      <c r="AJ11" s="73">
        <v>0</v>
      </c>
      <c r="AK11" s="73">
        <v>2.20383344788904</v>
      </c>
      <c r="AL11" s="73">
        <v>3.9803660863713799</v>
      </c>
      <c r="AM11" s="73">
        <v>14.231206029889099</v>
      </c>
      <c r="AN11" s="73">
        <v>0</v>
      </c>
      <c r="AO11" s="73">
        <v>32.169832021205998</v>
      </c>
      <c r="AP11" s="73">
        <v>2552.60662376141</v>
      </c>
      <c r="AQ11" s="73">
        <v>8.4815256011785394</v>
      </c>
      <c r="AR11" s="90"/>
      <c r="AS11" s="28"/>
      <c r="AT11" s="90"/>
      <c r="AU11" s="66">
        <f t="shared" si="0"/>
        <v>6.4811386782484522E-3</v>
      </c>
      <c r="AV11" s="66">
        <f t="shared" si="1"/>
        <v>6.4811201206466601E-3</v>
      </c>
      <c r="AW11" s="66">
        <f t="shared" si="2"/>
        <v>4.7743251302165453E-3</v>
      </c>
      <c r="AX11" s="66">
        <f t="shared" si="3"/>
        <v>1.0891187056964544E-2</v>
      </c>
      <c r="AY11" s="66">
        <f t="shared" si="4"/>
        <v>5.2969899421500344E-3</v>
      </c>
      <c r="AZ11" s="66"/>
      <c r="BA11" s="66"/>
      <c r="BB11" s="66"/>
    </row>
    <row r="12" spans="1:54" x14ac:dyDescent="0.25">
      <c r="A12" s="73" t="s">
        <v>175</v>
      </c>
      <c r="B12" s="73">
        <v>73188.814392999993</v>
      </c>
      <c r="C12" s="73">
        <v>5855.1051387999996</v>
      </c>
      <c r="D12" s="73">
        <v>9.2855695497999999</v>
      </c>
      <c r="E12" s="73">
        <v>25.619133399999999</v>
      </c>
      <c r="F12" s="73">
        <v>477.90162889999999</v>
      </c>
      <c r="G12" s="73"/>
      <c r="H12" s="90" t="s">
        <v>175</v>
      </c>
      <c r="I12" s="73">
        <v>1357.9597708423701</v>
      </c>
      <c r="J12" s="73">
        <v>226.762425938739</v>
      </c>
      <c r="K12" s="73">
        <v>9.3466900637639494</v>
      </c>
      <c r="L12" s="73">
        <v>9.3466900637639494</v>
      </c>
      <c r="M12" s="73">
        <v>14.1977404645215</v>
      </c>
      <c r="N12" s="73">
        <v>2.7631549475332302</v>
      </c>
      <c r="O12" s="73">
        <v>25.811273414346498</v>
      </c>
      <c r="P12" s="73">
        <v>93426.950779535298</v>
      </c>
      <c r="Q12" s="73">
        <v>0</v>
      </c>
      <c r="R12" s="73">
        <v>11102.4906460168</v>
      </c>
      <c r="S12" s="73">
        <v>0</v>
      </c>
      <c r="T12" s="73">
        <v>904.38387630540501</v>
      </c>
      <c r="U12" s="73">
        <v>0</v>
      </c>
      <c r="V12" s="73">
        <v>0</v>
      </c>
      <c r="W12" s="73">
        <v>0</v>
      </c>
      <c r="X12" s="73">
        <v>0.474574088120163</v>
      </c>
      <c r="Y12" s="73">
        <v>9.8662117551488908</v>
      </c>
      <c r="Z12" s="73">
        <v>347.40678115136097</v>
      </c>
      <c r="AA12" s="73">
        <v>994.31795684890199</v>
      </c>
      <c r="AB12" s="73">
        <v>481.357879752945</v>
      </c>
      <c r="AC12" s="73">
        <v>0</v>
      </c>
      <c r="AD12" s="73">
        <v>73732.606222591799</v>
      </c>
      <c r="AE12" s="73">
        <v>0</v>
      </c>
      <c r="AF12" s="73">
        <v>17229.0174811752</v>
      </c>
      <c r="AG12" s="73">
        <v>0</v>
      </c>
      <c r="AH12" s="73">
        <v>39.465221671035103</v>
      </c>
      <c r="AI12" s="73">
        <v>1246.6793001334599</v>
      </c>
      <c r="AJ12" s="73">
        <v>0</v>
      </c>
      <c r="AK12" s="73">
        <v>17.451155854382201</v>
      </c>
      <c r="AL12" s="73">
        <v>19.596501902427701</v>
      </c>
      <c r="AM12" s="73">
        <v>24.3947561748071</v>
      </c>
      <c r="AN12" s="73">
        <v>0</v>
      </c>
      <c r="AO12" s="73">
        <v>201.67090812295399</v>
      </c>
      <c r="AP12" s="73">
        <v>5898.6086706956103</v>
      </c>
      <c r="AQ12" s="73">
        <v>4.7360485889893997</v>
      </c>
      <c r="AR12" s="90"/>
      <c r="AS12" s="28"/>
      <c r="AT12" s="90"/>
      <c r="AU12" s="66">
        <f t="shared" si="0"/>
        <v>7.4299854984919127E-3</v>
      </c>
      <c r="AV12" s="66">
        <f t="shared" si="1"/>
        <v>7.430017201113262E-3</v>
      </c>
      <c r="AW12" s="66">
        <f t="shared" si="2"/>
        <v>6.5823117942470123E-3</v>
      </c>
      <c r="AX12" s="66">
        <f t="shared" si="3"/>
        <v>7.4998639238319943E-3</v>
      </c>
      <c r="AY12" s="66">
        <f t="shared" si="4"/>
        <v>7.2321386744388311E-3</v>
      </c>
      <c r="AZ12" s="66"/>
      <c r="BA12" s="66"/>
      <c r="BB12" s="66"/>
    </row>
    <row r="13" spans="1:54" x14ac:dyDescent="0.25">
      <c r="A13" s="73" t="s">
        <v>176</v>
      </c>
      <c r="B13" s="73">
        <v>47021.017148999999</v>
      </c>
      <c r="C13" s="73">
        <v>3775.4823664</v>
      </c>
      <c r="D13" s="73">
        <v>1.8852997949000001</v>
      </c>
      <c r="E13" s="73">
        <v>0.31358624349999997</v>
      </c>
      <c r="F13" s="73">
        <v>41.666774255</v>
      </c>
      <c r="G13" s="73"/>
      <c r="H13" s="90" t="s">
        <v>176</v>
      </c>
      <c r="I13" s="73">
        <v>300.15426420481799</v>
      </c>
      <c r="J13" s="73">
        <v>520.39285937362899</v>
      </c>
      <c r="K13" s="73">
        <v>1.8899653751754499</v>
      </c>
      <c r="L13" s="73">
        <v>1.8899653751754499</v>
      </c>
      <c r="M13" s="73">
        <v>25.0212424384546</v>
      </c>
      <c r="N13" s="73">
        <v>3.0621101734797702</v>
      </c>
      <c r="O13" s="73">
        <v>0.314134053546679</v>
      </c>
      <c r="P13" s="73">
        <v>457362.259466196</v>
      </c>
      <c r="Q13" s="73">
        <v>0</v>
      </c>
      <c r="R13" s="73">
        <v>2037.0448294043299</v>
      </c>
      <c r="S13" s="73">
        <v>0</v>
      </c>
      <c r="T13" s="73">
        <v>2461.8308776313102</v>
      </c>
      <c r="U13" s="73">
        <v>0</v>
      </c>
      <c r="V13" s="73">
        <v>0</v>
      </c>
      <c r="W13" s="73">
        <v>0</v>
      </c>
      <c r="X13" s="73">
        <v>1.2181977479657</v>
      </c>
      <c r="Y13" s="73">
        <v>30.9141235696775</v>
      </c>
      <c r="Z13" s="73">
        <v>178.00949264688001</v>
      </c>
      <c r="AA13" s="73">
        <v>8.8678120405751795</v>
      </c>
      <c r="AB13" s="73">
        <v>41.769121383599803</v>
      </c>
      <c r="AC13" s="73">
        <v>0</v>
      </c>
      <c r="AD13" s="73">
        <v>47133.976137667603</v>
      </c>
      <c r="AE13" s="73">
        <v>0</v>
      </c>
      <c r="AF13" s="73">
        <v>6341.9966408615601</v>
      </c>
      <c r="AG13" s="73">
        <v>0</v>
      </c>
      <c r="AH13" s="73">
        <v>8.3403832770650403</v>
      </c>
      <c r="AI13" s="73">
        <v>359.27638089156198</v>
      </c>
      <c r="AJ13" s="73">
        <v>0</v>
      </c>
      <c r="AK13" s="73">
        <v>0.14420537656949001</v>
      </c>
      <c r="AL13" s="73">
        <v>2.0734221171853799</v>
      </c>
      <c r="AM13" s="73">
        <v>20.483072794131601</v>
      </c>
      <c r="AN13" s="73">
        <v>0</v>
      </c>
      <c r="AO13" s="73">
        <v>22.7797462908493</v>
      </c>
      <c r="AP13" s="73">
        <v>3784.5522877241101</v>
      </c>
      <c r="AQ13" s="73">
        <v>25.043920508222801</v>
      </c>
      <c r="AR13" s="90"/>
      <c r="AS13" s="28"/>
      <c r="AT13" s="90"/>
      <c r="AU13" s="66">
        <f t="shared" si="0"/>
        <v>2.402308489194524E-3</v>
      </c>
      <c r="AV13" s="66">
        <f t="shared" si="1"/>
        <v>2.4023211986971644E-3</v>
      </c>
      <c r="AW13" s="66">
        <f t="shared" si="2"/>
        <v>2.4747153148114054E-3</v>
      </c>
      <c r="AX13" s="66">
        <f t="shared" si="3"/>
        <v>1.7469198921636737E-3</v>
      </c>
      <c r="AY13" s="66">
        <f t="shared" si="4"/>
        <v>2.4563247438700187E-3</v>
      </c>
      <c r="AZ13" s="66"/>
      <c r="BA13" s="66"/>
      <c r="BB13" s="66"/>
    </row>
    <row r="14" spans="1:54" x14ac:dyDescent="0.25">
      <c r="A14" s="73" t="s">
        <v>177</v>
      </c>
      <c r="B14" s="73">
        <v>54272.565170000002</v>
      </c>
      <c r="C14" s="73">
        <v>133.00452041</v>
      </c>
      <c r="D14" s="73">
        <v>0.46241845339999998</v>
      </c>
      <c r="E14" s="73">
        <v>0.25156440839999999</v>
      </c>
      <c r="F14" s="73">
        <v>14.495791670999999</v>
      </c>
      <c r="G14" s="73"/>
      <c r="H14" s="90" t="s">
        <v>177</v>
      </c>
      <c r="I14" s="73">
        <v>15.137489244301801</v>
      </c>
      <c r="J14" s="73">
        <v>5.5590679376655698</v>
      </c>
      <c r="K14" s="73">
        <v>0.46380244387212299</v>
      </c>
      <c r="L14" s="73">
        <v>0.46380244387212299</v>
      </c>
      <c r="M14" s="73">
        <v>1.3296395906180001</v>
      </c>
      <c r="N14" s="73">
        <v>0.15380639112341299</v>
      </c>
      <c r="O14" s="73">
        <v>0.25253015704948001</v>
      </c>
      <c r="P14" s="73">
        <v>4148.4941475272599</v>
      </c>
      <c r="Q14" s="73">
        <v>0</v>
      </c>
      <c r="R14" s="73">
        <v>204.52039992615201</v>
      </c>
      <c r="S14" s="73">
        <v>0</v>
      </c>
      <c r="T14" s="73">
        <v>59.233497312566001</v>
      </c>
      <c r="U14" s="73">
        <v>0</v>
      </c>
      <c r="V14" s="73">
        <v>0</v>
      </c>
      <c r="W14" s="73">
        <v>0</v>
      </c>
      <c r="X14" s="73">
        <v>6.6618671516866998E-2</v>
      </c>
      <c r="Y14" s="73">
        <v>0.31925235767495702</v>
      </c>
      <c r="Z14" s="73">
        <v>5.2088594312657097</v>
      </c>
      <c r="AA14" s="73">
        <v>9.8514854281885302</v>
      </c>
      <c r="AB14" s="73">
        <v>14.541708659427901</v>
      </c>
      <c r="AC14" s="73">
        <v>0</v>
      </c>
      <c r="AD14" s="73">
        <v>54458.769157128903</v>
      </c>
      <c r="AE14" s="73">
        <v>0</v>
      </c>
      <c r="AF14" s="73">
        <v>343.5431633723</v>
      </c>
      <c r="AG14" s="73">
        <v>0</v>
      </c>
      <c r="AH14" s="73">
        <v>0.79633174309613197</v>
      </c>
      <c r="AI14" s="73">
        <v>17.8532173496056</v>
      </c>
      <c r="AJ14" s="73">
        <v>0</v>
      </c>
      <c r="AK14" s="73">
        <v>0.16765774981711201</v>
      </c>
      <c r="AL14" s="73">
        <v>0.23076195944467801</v>
      </c>
      <c r="AM14" s="73">
        <v>0.85346578230682502</v>
      </c>
      <c r="AN14" s="73">
        <v>0</v>
      </c>
      <c r="AO14" s="73">
        <v>2.2586555725678701</v>
      </c>
      <c r="AP14" s="73">
        <v>133.447127627551</v>
      </c>
      <c r="AQ14" s="73">
        <v>0.34300550220312798</v>
      </c>
      <c r="AR14" s="90"/>
      <c r="AS14" s="28"/>
      <c r="AT14" s="90"/>
      <c r="AU14" s="66">
        <f t="shared" si="0"/>
        <v>3.4309044826911694E-3</v>
      </c>
      <c r="AV14" s="66">
        <f t="shared" si="1"/>
        <v>3.3277607120917258E-3</v>
      </c>
      <c r="AW14" s="66">
        <f t="shared" si="2"/>
        <v>2.9929395376568878E-3</v>
      </c>
      <c r="AX14" s="66">
        <f t="shared" si="3"/>
        <v>3.8389717194986708E-3</v>
      </c>
      <c r="AY14" s="66">
        <f t="shared" si="4"/>
        <v>3.1676081907111024E-3</v>
      </c>
      <c r="AZ14" s="66"/>
      <c r="BA14" s="66"/>
      <c r="BB14" s="66"/>
    </row>
    <row r="15" spans="1:54" x14ac:dyDescent="0.25">
      <c r="A15" s="73" t="s">
        <v>178</v>
      </c>
      <c r="B15" s="73">
        <v>79321.030562999993</v>
      </c>
      <c r="C15" s="73">
        <v>6345.6825087999996</v>
      </c>
      <c r="D15" s="73">
        <v>69.785339019999995</v>
      </c>
      <c r="E15" s="73">
        <v>21.057270023000001</v>
      </c>
      <c r="F15" s="73">
        <v>321.47598908999998</v>
      </c>
      <c r="G15" s="73"/>
      <c r="H15" s="90" t="s">
        <v>178</v>
      </c>
      <c r="I15" s="73">
        <v>431.63850928669501</v>
      </c>
      <c r="J15" s="73">
        <v>128.023840816937</v>
      </c>
      <c r="K15" s="73">
        <v>69.985494846818597</v>
      </c>
      <c r="L15" s="73">
        <v>69.985494846818597</v>
      </c>
      <c r="M15" s="73">
        <v>154.275131747133</v>
      </c>
      <c r="N15" s="73">
        <v>52.259938966477698</v>
      </c>
      <c r="O15" s="73">
        <v>21.122921961713001</v>
      </c>
      <c r="P15" s="73">
        <v>109724.836233034</v>
      </c>
      <c r="Q15" s="73">
        <v>0</v>
      </c>
      <c r="R15" s="73">
        <v>11501.048882650501</v>
      </c>
      <c r="S15" s="73">
        <v>0</v>
      </c>
      <c r="T15" s="73">
        <v>2715.9326967018001</v>
      </c>
      <c r="U15" s="73">
        <v>0</v>
      </c>
      <c r="V15" s="73">
        <v>0</v>
      </c>
      <c r="W15" s="73">
        <v>0</v>
      </c>
      <c r="X15" s="73">
        <v>0.45968182725242401</v>
      </c>
      <c r="Y15" s="73">
        <v>11.664624212599501</v>
      </c>
      <c r="Z15" s="73">
        <v>955.73644614978002</v>
      </c>
      <c r="AA15" s="73">
        <v>295.45492467075098</v>
      </c>
      <c r="AB15" s="73">
        <v>322.35388223091297</v>
      </c>
      <c r="AC15" s="73">
        <v>0</v>
      </c>
      <c r="AD15" s="73">
        <v>79558.722716224307</v>
      </c>
      <c r="AE15" s="73">
        <v>0</v>
      </c>
      <c r="AF15" s="73">
        <v>17994.3509111151</v>
      </c>
      <c r="AG15" s="73">
        <v>0</v>
      </c>
      <c r="AH15" s="73">
        <v>17.6031692913893</v>
      </c>
      <c r="AI15" s="73">
        <v>880.09810326567197</v>
      </c>
      <c r="AJ15" s="73">
        <v>0</v>
      </c>
      <c r="AK15" s="73">
        <v>13.4666622922086</v>
      </c>
      <c r="AL15" s="73">
        <v>113.377996445607</v>
      </c>
      <c r="AM15" s="73">
        <v>66.682695274615298</v>
      </c>
      <c r="AN15" s="73">
        <v>0</v>
      </c>
      <c r="AO15" s="73">
        <v>62.0018813783852</v>
      </c>
      <c r="AP15" s="73">
        <v>6364.6978647585602</v>
      </c>
      <c r="AQ15" s="73">
        <v>30.464627050440001</v>
      </c>
      <c r="AR15" s="90"/>
      <c r="AS15" s="28"/>
      <c r="AT15" s="90"/>
      <c r="AU15" s="66">
        <f t="shared" si="0"/>
        <v>2.9965842795692033E-3</v>
      </c>
      <c r="AV15" s="66">
        <f t="shared" si="1"/>
        <v>2.9965816808815533E-3</v>
      </c>
      <c r="AW15" s="66">
        <f t="shared" si="2"/>
        <v>2.8681644257863158E-3</v>
      </c>
      <c r="AX15" s="66">
        <f t="shared" si="3"/>
        <v>3.1177801605474374E-3</v>
      </c>
      <c r="AY15" s="66">
        <f t="shared" si="4"/>
        <v>2.730820250053619E-3</v>
      </c>
      <c r="AZ15" s="66"/>
      <c r="BA15" s="66"/>
      <c r="BB15" s="66"/>
    </row>
    <row r="16" spans="1:54" x14ac:dyDescent="0.25">
      <c r="A16" s="73" t="s">
        <v>179</v>
      </c>
      <c r="B16" s="73">
        <v>327481.11752999999</v>
      </c>
      <c r="C16" s="73">
        <v>26198.489629</v>
      </c>
      <c r="D16" s="73">
        <v>330.28351207999998</v>
      </c>
      <c r="E16" s="73">
        <v>80.477458678000005</v>
      </c>
      <c r="F16" s="73">
        <v>443.69410015</v>
      </c>
      <c r="G16" s="73"/>
      <c r="H16" s="90" t="s">
        <v>179</v>
      </c>
      <c r="I16" s="73">
        <v>519.17370957877404</v>
      </c>
      <c r="J16" s="73">
        <v>172.797203420165</v>
      </c>
      <c r="K16" s="73">
        <v>331.14883087845999</v>
      </c>
      <c r="L16" s="73">
        <v>331.14883087845999</v>
      </c>
      <c r="M16" s="73">
        <v>839.11771834653302</v>
      </c>
      <c r="N16" s="73">
        <v>277.36822893407901</v>
      </c>
      <c r="O16" s="73">
        <v>80.692087966828595</v>
      </c>
      <c r="P16" s="73">
        <v>278606.848871016</v>
      </c>
      <c r="Q16" s="73">
        <v>0</v>
      </c>
      <c r="R16" s="73">
        <v>50721.2781760133</v>
      </c>
      <c r="S16" s="73">
        <v>0</v>
      </c>
      <c r="T16" s="73">
        <v>13880.5609959227</v>
      </c>
      <c r="U16" s="73">
        <v>0</v>
      </c>
      <c r="V16" s="73">
        <v>0</v>
      </c>
      <c r="W16" s="73">
        <v>0</v>
      </c>
      <c r="X16" s="73">
        <v>3.9533755995323498</v>
      </c>
      <c r="Y16" s="73">
        <v>37.274717862987401</v>
      </c>
      <c r="Z16" s="73">
        <v>4598.8430641054101</v>
      </c>
      <c r="AA16" s="73">
        <v>371.516862830604</v>
      </c>
      <c r="AB16" s="73">
        <v>444.66676510696198</v>
      </c>
      <c r="AC16" s="73">
        <v>0</v>
      </c>
      <c r="AD16" s="73">
        <v>328350.929498007</v>
      </c>
      <c r="AE16" s="73">
        <v>0</v>
      </c>
      <c r="AF16" s="73">
        <v>77163.761405997604</v>
      </c>
      <c r="AG16" s="73">
        <v>0</v>
      </c>
      <c r="AH16" s="73">
        <v>59.511934920430697</v>
      </c>
      <c r="AI16" s="73">
        <v>3168.44868786809</v>
      </c>
      <c r="AJ16" s="73">
        <v>0</v>
      </c>
      <c r="AK16" s="73">
        <v>50.143559010577199</v>
      </c>
      <c r="AL16" s="73">
        <v>577.43025885129202</v>
      </c>
      <c r="AM16" s="73">
        <v>338.3043078618</v>
      </c>
      <c r="AN16" s="73">
        <v>0</v>
      </c>
      <c r="AO16" s="73">
        <v>83.066540512885396</v>
      </c>
      <c r="AP16" s="73">
        <v>26268.0751218439</v>
      </c>
      <c r="AQ16" s="73">
        <v>151.083937197468</v>
      </c>
      <c r="AR16" s="90"/>
      <c r="AS16" s="28"/>
      <c r="AT16" s="90"/>
      <c r="AU16" s="66">
        <f t="shared" si="0"/>
        <v>2.6560675454129858E-3</v>
      </c>
      <c r="AV16" s="66">
        <f t="shared" si="1"/>
        <v>2.6560879588598011E-3</v>
      </c>
      <c r="AW16" s="66">
        <f t="shared" si="2"/>
        <v>2.6199273254985107E-3</v>
      </c>
      <c r="AX16" s="66">
        <f t="shared" si="3"/>
        <v>2.6669491352522387E-3</v>
      </c>
      <c r="AY16" s="66">
        <f t="shared" si="4"/>
        <v>2.192197184125614E-3</v>
      </c>
      <c r="AZ16" s="66"/>
      <c r="BA16" s="66"/>
      <c r="BB16" s="66"/>
    </row>
    <row r="17" spans="1:54" x14ac:dyDescent="0.25">
      <c r="A17" s="73" t="s">
        <v>180</v>
      </c>
      <c r="B17" s="73">
        <v>113467.32623000001</v>
      </c>
      <c r="C17" s="73">
        <v>9077.3862556000004</v>
      </c>
      <c r="D17" s="73">
        <v>49.242410255999999</v>
      </c>
      <c r="E17" s="73">
        <v>9.7556778142000002</v>
      </c>
      <c r="F17" s="73">
        <v>273.27988090999997</v>
      </c>
      <c r="G17" s="73"/>
      <c r="H17" s="90" t="s">
        <v>180</v>
      </c>
      <c r="I17" s="73">
        <v>75.884920228414401</v>
      </c>
      <c r="J17" s="73">
        <v>94.243889046490807</v>
      </c>
      <c r="K17" s="73">
        <v>49.3394406345992</v>
      </c>
      <c r="L17" s="73">
        <v>49.3394406345992</v>
      </c>
      <c r="M17" s="73">
        <v>237.00225607877101</v>
      </c>
      <c r="N17" s="73">
        <v>49.369285828756503</v>
      </c>
      <c r="O17" s="73">
        <v>9.7757472592257706</v>
      </c>
      <c r="P17" s="73">
        <v>137471.25388347401</v>
      </c>
      <c r="Q17" s="73">
        <v>0</v>
      </c>
      <c r="R17" s="73">
        <v>16691.197276810599</v>
      </c>
      <c r="S17" s="73">
        <v>0</v>
      </c>
      <c r="T17" s="73">
        <v>6330.4417039896998</v>
      </c>
      <c r="U17" s="73">
        <v>0</v>
      </c>
      <c r="V17" s="73">
        <v>0</v>
      </c>
      <c r="W17" s="73">
        <v>0</v>
      </c>
      <c r="X17" s="73">
        <v>7.2367343266083601</v>
      </c>
      <c r="Y17" s="73">
        <v>12.113831881585201</v>
      </c>
      <c r="Z17" s="73">
        <v>697.14261268738005</v>
      </c>
      <c r="AA17" s="73">
        <v>38.253833931841903</v>
      </c>
      <c r="AB17" s="73">
        <v>273.822290706844</v>
      </c>
      <c r="AC17" s="73">
        <v>0</v>
      </c>
      <c r="AD17" s="73">
        <v>113755.74929810299</v>
      </c>
      <c r="AE17" s="73">
        <v>0</v>
      </c>
      <c r="AF17" s="73">
        <v>25886.435614786398</v>
      </c>
      <c r="AG17" s="73">
        <v>0</v>
      </c>
      <c r="AH17" s="73">
        <v>51.348206577169996</v>
      </c>
      <c r="AI17" s="73">
        <v>845.16778720723801</v>
      </c>
      <c r="AJ17" s="73">
        <v>0</v>
      </c>
      <c r="AK17" s="73">
        <v>5.7074996506897699</v>
      </c>
      <c r="AL17" s="73">
        <v>78.004109702199102</v>
      </c>
      <c r="AM17" s="73">
        <v>104.94079426145299</v>
      </c>
      <c r="AN17" s="73">
        <v>0</v>
      </c>
      <c r="AO17" s="73">
        <v>27.0657962203151</v>
      </c>
      <c r="AP17" s="73">
        <v>9100.4600085980201</v>
      </c>
      <c r="AQ17" s="73">
        <v>39.639508272046498</v>
      </c>
      <c r="AR17" s="90"/>
      <c r="AS17" s="28"/>
      <c r="AT17" s="90"/>
      <c r="AU17" s="66">
        <f t="shared" si="0"/>
        <v>2.541904155900789E-3</v>
      </c>
      <c r="AV17" s="66">
        <f t="shared" si="1"/>
        <v>2.5418939272067544E-3</v>
      </c>
      <c r="AW17" s="66">
        <f t="shared" si="2"/>
        <v>1.9704636327661758E-3</v>
      </c>
      <c r="AX17" s="66">
        <f t="shared" si="3"/>
        <v>2.0572066244908187E-3</v>
      </c>
      <c r="AY17" s="66">
        <f t="shared" si="4"/>
        <v>1.9848142316142908E-3</v>
      </c>
      <c r="AZ17" s="66"/>
      <c r="BA17" s="66"/>
      <c r="BB17" s="66"/>
    </row>
    <row r="18" spans="1:54" x14ac:dyDescent="0.25">
      <c r="A18" s="73" t="s">
        <v>181</v>
      </c>
      <c r="B18" s="73">
        <v>30262.102432</v>
      </c>
      <c r="C18" s="73">
        <v>2420.968198</v>
      </c>
      <c r="D18" s="73">
        <v>11.71505352</v>
      </c>
      <c r="E18" s="73">
        <v>6.2984420001999997</v>
      </c>
      <c r="F18" s="73">
        <v>170.24378135000001</v>
      </c>
      <c r="G18" s="73"/>
      <c r="H18" s="90" t="s">
        <v>181</v>
      </c>
      <c r="I18" s="73">
        <v>265.21210941557399</v>
      </c>
      <c r="J18" s="73">
        <v>69.750290671562098</v>
      </c>
      <c r="K18" s="73">
        <v>11.764653094096801</v>
      </c>
      <c r="L18" s="73">
        <v>11.764653094096801</v>
      </c>
      <c r="M18" s="73">
        <v>35.850072200122803</v>
      </c>
      <c r="N18" s="73">
        <v>8.1898981381195508</v>
      </c>
      <c r="O18" s="73">
        <v>6.3341787907737297</v>
      </c>
      <c r="P18" s="73">
        <v>49332.1096324053</v>
      </c>
      <c r="Q18" s="73">
        <v>0</v>
      </c>
      <c r="R18" s="73">
        <v>4271.3806722732697</v>
      </c>
      <c r="S18" s="73">
        <v>0</v>
      </c>
      <c r="T18" s="73">
        <v>1043.13780258678</v>
      </c>
      <c r="U18" s="73">
        <v>0</v>
      </c>
      <c r="V18" s="73">
        <v>0</v>
      </c>
      <c r="W18" s="73">
        <v>0</v>
      </c>
      <c r="X18" s="73">
        <v>0.94212648084574502</v>
      </c>
      <c r="Y18" s="73">
        <v>4.4238821540548399</v>
      </c>
      <c r="Z18" s="73">
        <v>180.83052627142001</v>
      </c>
      <c r="AA18" s="73">
        <v>185.10302149720701</v>
      </c>
      <c r="AB18" s="73">
        <v>171.08858208279301</v>
      </c>
      <c r="AC18" s="73">
        <v>0</v>
      </c>
      <c r="AD18" s="73">
        <v>30412.276255589499</v>
      </c>
      <c r="AE18" s="73">
        <v>0</v>
      </c>
      <c r="AF18" s="73">
        <v>6774.4052193874404</v>
      </c>
      <c r="AG18" s="73">
        <v>0</v>
      </c>
      <c r="AH18" s="73">
        <v>13.378587906166301</v>
      </c>
      <c r="AI18" s="73">
        <v>352.11121973372201</v>
      </c>
      <c r="AJ18" s="73">
        <v>0</v>
      </c>
      <c r="AK18" s="73">
        <v>4.1468148311896096</v>
      </c>
      <c r="AL18" s="73">
        <v>16.6934719597559</v>
      </c>
      <c r="AM18" s="73">
        <v>19.158877842325499</v>
      </c>
      <c r="AN18" s="73">
        <v>0</v>
      </c>
      <c r="AO18" s="73">
        <v>40.4081826995223</v>
      </c>
      <c r="AP18" s="73">
        <v>2432.98211529842</v>
      </c>
      <c r="AQ18" s="73">
        <v>7.2113321509961796</v>
      </c>
      <c r="AR18" s="90"/>
      <c r="AS18" s="28"/>
      <c r="AT18" s="90"/>
      <c r="AU18" s="66">
        <f t="shared" si="0"/>
        <v>4.9624385459319919E-3</v>
      </c>
      <c r="AV18" s="66">
        <f t="shared" si="1"/>
        <v>4.9624432523916956E-3</v>
      </c>
      <c r="AW18" s="66">
        <f t="shared" si="2"/>
        <v>4.2338324799049603E-3</v>
      </c>
      <c r="AX18" s="66">
        <f t="shared" si="3"/>
        <v>5.6739096069464874E-3</v>
      </c>
      <c r="AY18" s="66">
        <f t="shared" si="4"/>
        <v>4.962300097506641E-3</v>
      </c>
      <c r="AZ18" s="66"/>
      <c r="BA18" s="66"/>
      <c r="BB18" s="66"/>
    </row>
    <row r="19" spans="1:54" x14ac:dyDescent="0.25">
      <c r="A19" s="73" t="s">
        <v>182</v>
      </c>
      <c r="B19" s="73">
        <v>13449.553248</v>
      </c>
      <c r="C19" s="73">
        <v>1075.9643627</v>
      </c>
      <c r="D19" s="73">
        <v>1.3741094451</v>
      </c>
      <c r="E19" s="73">
        <v>3.2441474094</v>
      </c>
      <c r="F19" s="73">
        <v>67.315956842000006</v>
      </c>
      <c r="G19" s="73"/>
      <c r="H19" s="90" t="s">
        <v>182</v>
      </c>
      <c r="I19" s="73">
        <v>172.258845898309</v>
      </c>
      <c r="J19" s="73">
        <v>30.956251576975198</v>
      </c>
      <c r="K19" s="73">
        <v>1.38137978076456</v>
      </c>
      <c r="L19" s="73">
        <v>1.38137978076456</v>
      </c>
      <c r="M19" s="73">
        <v>9.7503218541956702</v>
      </c>
      <c r="N19" s="73">
        <v>1.2245550896241699</v>
      </c>
      <c r="O19" s="73">
        <v>3.2631848073632401</v>
      </c>
      <c r="P19" s="73">
        <v>16092.943056436899</v>
      </c>
      <c r="Q19" s="73">
        <v>0</v>
      </c>
      <c r="R19" s="73">
        <v>2036.9607998265501</v>
      </c>
      <c r="S19" s="73">
        <v>0</v>
      </c>
      <c r="T19" s="73">
        <v>384.994724876291</v>
      </c>
      <c r="U19" s="73">
        <v>0</v>
      </c>
      <c r="V19" s="73">
        <v>0</v>
      </c>
      <c r="W19" s="73">
        <v>0</v>
      </c>
      <c r="X19" s="73">
        <v>0.46809461775230998</v>
      </c>
      <c r="Y19" s="73">
        <v>1.5708242066725799</v>
      </c>
      <c r="Z19" s="73">
        <v>50.6966596983901</v>
      </c>
      <c r="AA19" s="73">
        <v>126.09809359294201</v>
      </c>
      <c r="AB19" s="73">
        <v>67.693608434125494</v>
      </c>
      <c r="AC19" s="73">
        <v>0</v>
      </c>
      <c r="AD19" s="73">
        <v>13529.084342955401</v>
      </c>
      <c r="AE19" s="73">
        <v>0</v>
      </c>
      <c r="AF19" s="73">
        <v>3150.4022813318102</v>
      </c>
      <c r="AG19" s="73">
        <v>0</v>
      </c>
      <c r="AH19" s="73">
        <v>7.6782520312824802</v>
      </c>
      <c r="AI19" s="73">
        <v>184.53658558750899</v>
      </c>
      <c r="AJ19" s="73">
        <v>0</v>
      </c>
      <c r="AK19" s="73">
        <v>2.18532733268222</v>
      </c>
      <c r="AL19" s="73">
        <v>2.8134833248607398</v>
      </c>
      <c r="AM19" s="73">
        <v>6.83761115297684</v>
      </c>
      <c r="AN19" s="73">
        <v>0</v>
      </c>
      <c r="AO19" s="73">
        <v>26.604140715793498</v>
      </c>
      <c r="AP19" s="73">
        <v>1082.32686435401</v>
      </c>
      <c r="AQ19" s="73">
        <v>1.75353796602871</v>
      </c>
      <c r="AR19" s="90"/>
      <c r="AS19" s="28"/>
      <c r="AT19" s="90"/>
      <c r="AU19" s="66">
        <f t="shared" si="0"/>
        <v>5.9132889761395642E-3</v>
      </c>
      <c r="AV19" s="66">
        <f t="shared" si="1"/>
        <v>5.913301475937419E-3</v>
      </c>
      <c r="AW19" s="66">
        <f t="shared" si="2"/>
        <v>5.2909436657215762E-3</v>
      </c>
      <c r="AX19" s="66">
        <f t="shared" si="3"/>
        <v>5.8682284004970805E-3</v>
      </c>
      <c r="AY19" s="66">
        <f t="shared" si="4"/>
        <v>5.6101348007559287E-3</v>
      </c>
      <c r="AZ19" s="66"/>
      <c r="BA19" s="66"/>
      <c r="BB19" s="66"/>
    </row>
    <row r="20" spans="1:54" x14ac:dyDescent="0.25">
      <c r="A20" s="73" t="s">
        <v>183</v>
      </c>
      <c r="B20" s="73">
        <v>2294.3094188</v>
      </c>
      <c r="C20" s="73">
        <v>183.54476886</v>
      </c>
      <c r="D20" s="73">
        <v>1.2104711546</v>
      </c>
      <c r="E20" s="73">
        <v>0.41538149009999997</v>
      </c>
      <c r="F20" s="73">
        <v>34.063355408</v>
      </c>
      <c r="G20" s="73"/>
      <c r="H20" s="90" t="s">
        <v>183</v>
      </c>
      <c r="I20" s="73">
        <v>26.7960727103214</v>
      </c>
      <c r="J20" s="73">
        <v>12.631989559549799</v>
      </c>
      <c r="K20" s="73">
        <v>1.21501843243909</v>
      </c>
      <c r="L20" s="73">
        <v>1.21501843243909</v>
      </c>
      <c r="M20" s="73">
        <v>0.61311959956745299</v>
      </c>
      <c r="N20" s="73">
        <v>9.5106974345576398E-2</v>
      </c>
      <c r="O20" s="73">
        <v>0.416964423207421</v>
      </c>
      <c r="P20" s="73">
        <v>9404.5015485347903</v>
      </c>
      <c r="Q20" s="73">
        <v>0</v>
      </c>
      <c r="R20" s="73">
        <v>207.75501141758099</v>
      </c>
      <c r="S20" s="73">
        <v>0</v>
      </c>
      <c r="T20" s="73">
        <v>55.291170326163098</v>
      </c>
      <c r="U20" s="73">
        <v>0</v>
      </c>
      <c r="V20" s="73">
        <v>0</v>
      </c>
      <c r="W20" s="73">
        <v>0</v>
      </c>
      <c r="X20" s="73">
        <v>2.56100998646373E-2</v>
      </c>
      <c r="Y20" s="73">
        <v>0.692147825027428</v>
      </c>
      <c r="Z20" s="73">
        <v>8.6399917314969699</v>
      </c>
      <c r="AA20" s="73">
        <v>15.955158126959899</v>
      </c>
      <c r="AB20" s="73">
        <v>34.191281599741103</v>
      </c>
      <c r="AC20" s="73">
        <v>0</v>
      </c>
      <c r="AD20" s="73">
        <v>2302.7664800718699</v>
      </c>
      <c r="AE20" s="73">
        <v>0</v>
      </c>
      <c r="AF20" s="73">
        <v>404.62801690945003</v>
      </c>
      <c r="AG20" s="73">
        <v>0</v>
      </c>
      <c r="AH20" s="73">
        <v>0.75211749203271605</v>
      </c>
      <c r="AI20" s="73">
        <v>25.896715760237399</v>
      </c>
      <c r="AJ20" s="73">
        <v>0</v>
      </c>
      <c r="AK20" s="73">
        <v>0.28079684386216203</v>
      </c>
      <c r="AL20" s="73">
        <v>0.35473707791822101</v>
      </c>
      <c r="AM20" s="73">
        <v>0.72025287322240295</v>
      </c>
      <c r="AN20" s="73">
        <v>0</v>
      </c>
      <c r="AO20" s="73">
        <v>3.59285850379338</v>
      </c>
      <c r="AP20" s="73">
        <v>184.22132889653099</v>
      </c>
      <c r="AQ20" s="73">
        <v>0.50412567235887396</v>
      </c>
      <c r="AR20" s="90"/>
      <c r="AS20" s="28"/>
      <c r="AT20" s="90"/>
      <c r="AU20" s="66">
        <f t="shared" si="0"/>
        <v>3.6861031919108735E-3</v>
      </c>
      <c r="AV20" s="66">
        <f t="shared" si="1"/>
        <v>3.6860763765326223E-3</v>
      </c>
      <c r="AW20" s="66">
        <f t="shared" si="2"/>
        <v>3.7566180918971862E-3</v>
      </c>
      <c r="AX20" s="66">
        <f t="shared" si="3"/>
        <v>3.8107935600114147E-3</v>
      </c>
      <c r="AY20" s="66">
        <f t="shared" si="4"/>
        <v>3.7555370047619892E-3</v>
      </c>
      <c r="AZ20" s="66"/>
      <c r="BA20" s="66"/>
      <c r="BB20" s="66"/>
    </row>
    <row r="21" spans="1:54" x14ac:dyDescent="0.25">
      <c r="A21" s="73" t="s">
        <v>184</v>
      </c>
      <c r="B21" s="73">
        <v>12343.159032</v>
      </c>
      <c r="C21" s="73">
        <v>986.54868515999999</v>
      </c>
      <c r="D21" s="73">
        <v>4.5702272845999996</v>
      </c>
      <c r="E21" s="73">
        <v>3.3726856327000001</v>
      </c>
      <c r="F21" s="73">
        <v>140.03052154</v>
      </c>
      <c r="G21" s="73"/>
      <c r="H21" s="90" t="s">
        <v>184</v>
      </c>
      <c r="I21" s="73">
        <v>188.07998208519999</v>
      </c>
      <c r="J21" s="73">
        <v>52.217882014826799</v>
      </c>
      <c r="K21" s="73">
        <v>4.5831386959528997</v>
      </c>
      <c r="L21" s="73">
        <v>4.5831386959528997</v>
      </c>
      <c r="M21" s="73">
        <v>2.7219246252434699</v>
      </c>
      <c r="N21" s="73">
        <v>0.60425299932087695</v>
      </c>
      <c r="O21" s="73">
        <v>3.3882350744802001</v>
      </c>
      <c r="P21" s="73">
        <v>32153.752794579199</v>
      </c>
      <c r="Q21" s="73">
        <v>0</v>
      </c>
      <c r="R21" s="73">
        <v>1487.2963965429999</v>
      </c>
      <c r="S21" s="73">
        <v>0</v>
      </c>
      <c r="T21" s="73">
        <v>207.712638197383</v>
      </c>
      <c r="U21" s="73">
        <v>0</v>
      </c>
      <c r="V21" s="73">
        <v>0</v>
      </c>
      <c r="W21" s="73">
        <v>0</v>
      </c>
      <c r="X21" s="73">
        <v>7.5241998078928701E-2</v>
      </c>
      <c r="Y21" s="73">
        <v>2.6393864602448902</v>
      </c>
      <c r="Z21" s="73">
        <v>55.234761067189702</v>
      </c>
      <c r="AA21" s="73">
        <v>128.30369313550199</v>
      </c>
      <c r="AB21" s="73">
        <v>140.494777544047</v>
      </c>
      <c r="AC21" s="73">
        <v>0</v>
      </c>
      <c r="AD21" s="73">
        <v>12392.6028740334</v>
      </c>
      <c r="AE21" s="73">
        <v>0</v>
      </c>
      <c r="AF21" s="73">
        <v>2530.16805955786</v>
      </c>
      <c r="AG21" s="73">
        <v>0</v>
      </c>
      <c r="AH21" s="73">
        <v>5.2004960166090699</v>
      </c>
      <c r="AI21" s="73">
        <v>175.61314920469499</v>
      </c>
      <c r="AJ21" s="73">
        <v>0</v>
      </c>
      <c r="AK21" s="73">
        <v>2.2865005502811502</v>
      </c>
      <c r="AL21" s="73">
        <v>3.0001476013638202</v>
      </c>
      <c r="AM21" s="73">
        <v>3.9010236282882098</v>
      </c>
      <c r="AN21" s="73">
        <v>0</v>
      </c>
      <c r="AO21" s="73">
        <v>26.8563401274908</v>
      </c>
      <c r="AP21" s="73">
        <v>990.50106526232196</v>
      </c>
      <c r="AQ21" s="73">
        <v>1.71538606851826</v>
      </c>
      <c r="AR21" s="90"/>
      <c r="AS21" s="28"/>
      <c r="AT21" s="90"/>
      <c r="AU21" s="66">
        <f t="shared" si="0"/>
        <v>4.0057688558671461E-3</v>
      </c>
      <c r="AV21" s="66">
        <f t="shared" si="1"/>
        <v>4.0062696973550416E-3</v>
      </c>
      <c r="AW21" s="66">
        <f t="shared" si="2"/>
        <v>2.8251136210242392E-3</v>
      </c>
      <c r="AX21" s="66">
        <f t="shared" si="3"/>
        <v>4.6104035399682133E-3</v>
      </c>
      <c r="AY21" s="66">
        <f t="shared" si="4"/>
        <v>3.315391522800163E-3</v>
      </c>
      <c r="AZ21" s="66"/>
      <c r="BA21" s="66"/>
      <c r="BB21" s="66"/>
    </row>
    <row r="22" spans="1:54" x14ac:dyDescent="0.25">
      <c r="A22" s="73" t="s">
        <v>313</v>
      </c>
      <c r="B22" s="73">
        <v>952.20621043999995</v>
      </c>
      <c r="C22" s="73">
        <v>76.176498398000007</v>
      </c>
      <c r="D22" s="73">
        <v>0.6487929791</v>
      </c>
      <c r="E22" s="73">
        <v>3.7641616900000001E-2</v>
      </c>
      <c r="F22" s="73">
        <v>14.471457179</v>
      </c>
      <c r="G22" s="73"/>
      <c r="H22" s="90" t="s">
        <v>313</v>
      </c>
      <c r="I22" s="73">
        <v>3.6183652063623399</v>
      </c>
      <c r="J22" s="73">
        <v>4.9817312151262199</v>
      </c>
      <c r="K22" s="73">
        <v>0.65162456560181303</v>
      </c>
      <c r="L22" s="73">
        <v>0.65162456560181303</v>
      </c>
      <c r="M22" s="73">
        <v>0.88544855018088897</v>
      </c>
      <c r="N22" s="73">
        <v>0.148360970564651</v>
      </c>
      <c r="O22" s="73">
        <v>3.7813134323780299E-2</v>
      </c>
      <c r="P22" s="73">
        <v>4477.0936385331897</v>
      </c>
      <c r="Q22" s="73">
        <v>0</v>
      </c>
      <c r="R22" s="73">
        <v>72.2788659283177</v>
      </c>
      <c r="S22" s="73">
        <v>0</v>
      </c>
      <c r="T22" s="73">
        <v>41.096892030606597</v>
      </c>
      <c r="U22" s="73">
        <v>0</v>
      </c>
      <c r="V22" s="73">
        <v>0</v>
      </c>
      <c r="W22" s="73">
        <v>0</v>
      </c>
      <c r="X22" s="73">
        <v>3.46593578656334E-2</v>
      </c>
      <c r="Y22" s="73">
        <v>0.311185543294559</v>
      </c>
      <c r="Z22" s="73">
        <v>3.34753962842372</v>
      </c>
      <c r="AA22" s="73">
        <v>0.74605851141697999</v>
      </c>
      <c r="AB22" s="73">
        <v>14.5335637291477</v>
      </c>
      <c r="AC22" s="73">
        <v>0</v>
      </c>
      <c r="AD22" s="73">
        <v>956.30093192766606</v>
      </c>
      <c r="AE22" s="73">
        <v>0</v>
      </c>
      <c r="AF22" s="73">
        <v>153.76864791679699</v>
      </c>
      <c r="AG22" s="73">
        <v>0</v>
      </c>
      <c r="AH22" s="73">
        <v>0.25985724899421397</v>
      </c>
      <c r="AI22" s="73">
        <v>6.2162254914800101</v>
      </c>
      <c r="AJ22" s="73">
        <v>0</v>
      </c>
      <c r="AK22" s="73">
        <v>2.26607900274516E-2</v>
      </c>
      <c r="AL22" s="73">
        <v>0.196162365822241</v>
      </c>
      <c r="AM22" s="73">
        <v>0.49091096537937901</v>
      </c>
      <c r="AN22" s="73">
        <v>0</v>
      </c>
      <c r="AO22" s="73">
        <v>0.39872997228611501</v>
      </c>
      <c r="AP22" s="73">
        <v>76.504073610233803</v>
      </c>
      <c r="AQ22" s="73">
        <v>0.33034881572295599</v>
      </c>
      <c r="AR22" s="90"/>
      <c r="AS22" s="28"/>
      <c r="AT22" s="90"/>
      <c r="AU22" s="66">
        <f t="shared" si="0"/>
        <v>4.300246567152716E-3</v>
      </c>
      <c r="AV22" s="66">
        <f t="shared" si="1"/>
        <v>4.3002135714129471E-3</v>
      </c>
      <c r="AW22" s="66">
        <f t="shared" si="2"/>
        <v>4.3643914053154284E-3</v>
      </c>
      <c r="AX22" s="66">
        <f t="shared" si="3"/>
        <v>4.556590229265591E-3</v>
      </c>
      <c r="AY22" s="66">
        <f t="shared" si="4"/>
        <v>4.2916583575166615E-3</v>
      </c>
      <c r="AZ22" s="66"/>
      <c r="BA22" s="66"/>
      <c r="BB22" s="66"/>
    </row>
    <row r="23" spans="1:54" x14ac:dyDescent="0.25">
      <c r="A23" s="73" t="s">
        <v>186</v>
      </c>
      <c r="B23" s="73">
        <v>34680.397317000003</v>
      </c>
      <c r="C23" s="73">
        <v>2774.4317126999999</v>
      </c>
      <c r="D23" s="73">
        <v>29.463056282</v>
      </c>
      <c r="E23" s="73">
        <v>5.2952800788000003</v>
      </c>
      <c r="F23" s="73">
        <v>434.40443711</v>
      </c>
      <c r="G23" s="73"/>
      <c r="H23" s="90" t="s">
        <v>186</v>
      </c>
      <c r="I23" s="73">
        <v>197.37062517944901</v>
      </c>
      <c r="J23" s="73">
        <v>153.67398079839401</v>
      </c>
      <c r="K23" s="73">
        <v>29.530735768336399</v>
      </c>
      <c r="L23" s="73">
        <v>29.530735768336399</v>
      </c>
      <c r="M23" s="73">
        <v>40.103343093814502</v>
      </c>
      <c r="N23" s="73">
        <v>12.1704981535842</v>
      </c>
      <c r="O23" s="73">
        <v>5.3111293462668501</v>
      </c>
      <c r="P23" s="73">
        <v>131910.55791460499</v>
      </c>
      <c r="Q23" s="73">
        <v>0</v>
      </c>
      <c r="R23" s="73">
        <v>3286.7081908052401</v>
      </c>
      <c r="S23" s="73">
        <v>0</v>
      </c>
      <c r="T23" s="73">
        <v>1196.89611054221</v>
      </c>
      <c r="U23" s="73">
        <v>0</v>
      </c>
      <c r="V23" s="73">
        <v>0</v>
      </c>
      <c r="W23" s="73">
        <v>0</v>
      </c>
      <c r="X23" s="73">
        <v>0.41826547593938901</v>
      </c>
      <c r="Y23" s="73">
        <v>9.9301563719187804</v>
      </c>
      <c r="Z23" s="73">
        <v>257.665909718943</v>
      </c>
      <c r="AA23" s="73">
        <v>91.413114335539206</v>
      </c>
      <c r="AB23" s="73">
        <v>435.37497949356799</v>
      </c>
      <c r="AC23" s="73">
        <v>0</v>
      </c>
      <c r="AD23" s="73">
        <v>34766.444263695899</v>
      </c>
      <c r="AE23" s="73">
        <v>0</v>
      </c>
      <c r="AF23" s="73">
        <v>6221.8948391595904</v>
      </c>
      <c r="AG23" s="73">
        <v>0</v>
      </c>
      <c r="AH23" s="73">
        <v>6.9129153109946104</v>
      </c>
      <c r="AI23" s="73">
        <v>307.13841362746001</v>
      </c>
      <c r="AJ23" s="73">
        <v>0</v>
      </c>
      <c r="AK23" s="73">
        <v>3.3968618059532698</v>
      </c>
      <c r="AL23" s="73">
        <v>25.597426782387</v>
      </c>
      <c r="AM23" s="73">
        <v>20.046487272066798</v>
      </c>
      <c r="AN23" s="73">
        <v>0</v>
      </c>
      <c r="AO23" s="73">
        <v>23.893828941664399</v>
      </c>
      <c r="AP23" s="73">
        <v>2781.3154519475002</v>
      </c>
      <c r="AQ23" s="73">
        <v>12.5776504521388</v>
      </c>
      <c r="AR23" s="90"/>
      <c r="AS23" s="28"/>
      <c r="AT23" s="90"/>
      <c r="AU23" s="66">
        <f t="shared" si="0"/>
        <v>2.4811407409602317E-3</v>
      </c>
      <c r="AV23" s="66">
        <f t="shared" si="1"/>
        <v>2.4811348630387276E-3</v>
      </c>
      <c r="AW23" s="66">
        <f t="shared" si="2"/>
        <v>2.2970965974682843E-3</v>
      </c>
      <c r="AX23" s="66">
        <f t="shared" si="3"/>
        <v>2.9930933266973658E-3</v>
      </c>
      <c r="AY23" s="66">
        <f t="shared" si="4"/>
        <v>2.2341907693779542E-3</v>
      </c>
      <c r="AZ23" s="66"/>
      <c r="BA23" s="66"/>
      <c r="BB23" s="66"/>
    </row>
    <row r="24" spans="1:54" x14ac:dyDescent="0.25">
      <c r="A24" s="73" t="s">
        <v>187</v>
      </c>
      <c r="B24" s="73">
        <v>140982.98254999999</v>
      </c>
      <c r="C24" s="73">
        <v>11278.638723</v>
      </c>
      <c r="D24" s="73">
        <v>134.85458435000001</v>
      </c>
      <c r="E24" s="73">
        <v>34.999211025999998</v>
      </c>
      <c r="F24" s="73">
        <v>499.11198647999998</v>
      </c>
      <c r="G24" s="73"/>
      <c r="H24" s="90" t="s">
        <v>187</v>
      </c>
      <c r="I24" s="73">
        <v>502.34474479796199</v>
      </c>
      <c r="J24" s="73">
        <v>190.55911407331001</v>
      </c>
      <c r="K24" s="73">
        <v>135.211659030204</v>
      </c>
      <c r="L24" s="73">
        <v>135.211659030204</v>
      </c>
      <c r="M24" s="73">
        <v>308.18209490208397</v>
      </c>
      <c r="N24" s="73">
        <v>103.260340681061</v>
      </c>
      <c r="O24" s="73">
        <v>35.1094846839162</v>
      </c>
      <c r="P24" s="73">
        <v>191141.237062386</v>
      </c>
      <c r="Q24" s="73">
        <v>0</v>
      </c>
      <c r="R24" s="73">
        <v>20446.834441710402</v>
      </c>
      <c r="S24" s="73">
        <v>0</v>
      </c>
      <c r="T24" s="73">
        <v>5356.9473870755601</v>
      </c>
      <c r="U24" s="73">
        <v>0</v>
      </c>
      <c r="V24" s="73">
        <v>0</v>
      </c>
      <c r="W24" s="73">
        <v>0</v>
      </c>
      <c r="X24" s="73">
        <v>1.1579890542725899</v>
      </c>
      <c r="Y24" s="73">
        <v>20.432258938213899</v>
      </c>
      <c r="Z24" s="73">
        <v>1802.39150477776</v>
      </c>
      <c r="AA24" s="73">
        <v>329.75475599910999</v>
      </c>
      <c r="AB24" s="73">
        <v>500.974641235984</v>
      </c>
      <c r="AC24" s="73">
        <v>0</v>
      </c>
      <c r="AD24" s="73">
        <v>141406.023172252</v>
      </c>
      <c r="AE24" s="73">
        <v>0</v>
      </c>
      <c r="AF24" s="73">
        <v>31950.6721620143</v>
      </c>
      <c r="AG24" s="73">
        <v>0</v>
      </c>
      <c r="AH24" s="73">
        <v>27.123753143858099</v>
      </c>
      <c r="AI24" s="73">
        <v>1440.3557161722999</v>
      </c>
      <c r="AJ24" s="73">
        <v>0</v>
      </c>
      <c r="AK24" s="73">
        <v>22.110404132546801</v>
      </c>
      <c r="AL24" s="73">
        <v>219.12701741308899</v>
      </c>
      <c r="AM24" s="73">
        <v>128.72371956241599</v>
      </c>
      <c r="AN24" s="73">
        <v>0</v>
      </c>
      <c r="AO24" s="73">
        <v>71.695515042135895</v>
      </c>
      <c r="AP24" s="73">
        <v>11312.482150514999</v>
      </c>
      <c r="AQ24" s="73">
        <v>59.718667269097601</v>
      </c>
      <c r="AR24" s="90"/>
      <c r="AS24" s="28"/>
      <c r="AT24" s="90"/>
      <c r="AU24" s="66">
        <f t="shared" si="0"/>
        <v>3.0006502529621123E-3</v>
      </c>
      <c r="AV24" s="66">
        <f t="shared" si="1"/>
        <v>3.0006659798388641E-3</v>
      </c>
      <c r="AW24" s="66">
        <f t="shared" si="2"/>
        <v>2.6478497703663231E-3</v>
      </c>
      <c r="AX24" s="66">
        <f t="shared" si="3"/>
        <v>3.1507469649611039E-3</v>
      </c>
      <c r="AY24" s="66">
        <f t="shared" si="4"/>
        <v>3.7319375339398895E-3</v>
      </c>
      <c r="AZ24" s="66"/>
      <c r="BA24" s="66"/>
      <c r="BB24" s="66"/>
    </row>
    <row r="25" spans="1:54" x14ac:dyDescent="0.25">
      <c r="A25" s="73" t="s">
        <v>188</v>
      </c>
      <c r="B25" s="73">
        <v>49537.928205999997</v>
      </c>
      <c r="C25" s="73">
        <v>3963.0341738000002</v>
      </c>
      <c r="D25" s="73">
        <v>16.553663151999999</v>
      </c>
      <c r="E25" s="73">
        <v>16.406192136000001</v>
      </c>
      <c r="F25" s="73">
        <v>177.85783466999999</v>
      </c>
      <c r="G25" s="73"/>
      <c r="H25" s="90" t="s">
        <v>188</v>
      </c>
      <c r="I25" s="73">
        <v>682.05251442333702</v>
      </c>
      <c r="J25" s="73">
        <v>93.169765422434594</v>
      </c>
      <c r="K25" s="73">
        <v>16.649791123493699</v>
      </c>
      <c r="L25" s="73">
        <v>16.649791123493699</v>
      </c>
      <c r="M25" s="73">
        <v>47.652921870277197</v>
      </c>
      <c r="N25" s="73">
        <v>14.3463052742241</v>
      </c>
      <c r="O25" s="73">
        <v>16.5153026227641</v>
      </c>
      <c r="P25" s="73">
        <v>36103.373871506003</v>
      </c>
      <c r="Q25" s="73">
        <v>0</v>
      </c>
      <c r="R25" s="73">
        <v>8001.7299585536903</v>
      </c>
      <c r="S25" s="73">
        <v>0</v>
      </c>
      <c r="T25" s="73">
        <v>1067.1070871972499</v>
      </c>
      <c r="U25" s="73">
        <v>0</v>
      </c>
      <c r="V25" s="73">
        <v>0</v>
      </c>
      <c r="W25" s="73">
        <v>0</v>
      </c>
      <c r="X25" s="73">
        <v>0.52136433681976402</v>
      </c>
      <c r="Y25" s="73">
        <v>5.0672979744173698</v>
      </c>
      <c r="Z25" s="73">
        <v>377.46024781786798</v>
      </c>
      <c r="AA25" s="73">
        <v>510.480419519576</v>
      </c>
      <c r="AB25" s="73">
        <v>179.03378566792</v>
      </c>
      <c r="AC25" s="73">
        <v>0</v>
      </c>
      <c r="AD25" s="73">
        <v>49857.421650785604</v>
      </c>
      <c r="AE25" s="73">
        <v>0</v>
      </c>
      <c r="AF25" s="73">
        <v>12084.1170068177</v>
      </c>
      <c r="AG25" s="73">
        <v>0</v>
      </c>
      <c r="AH25" s="73">
        <v>23.001835484822202</v>
      </c>
      <c r="AI25" s="73">
        <v>756.58930443796305</v>
      </c>
      <c r="AJ25" s="73">
        <v>0</v>
      </c>
      <c r="AK25" s="73">
        <v>10.9578686264308</v>
      </c>
      <c r="AL25" s="73">
        <v>36.355446032500801</v>
      </c>
      <c r="AM25" s="73">
        <v>28.143695160219799</v>
      </c>
      <c r="AN25" s="73">
        <v>0</v>
      </c>
      <c r="AO25" s="73">
        <v>103.178736502329</v>
      </c>
      <c r="AP25" s="73">
        <v>3988.5938620380598</v>
      </c>
      <c r="AQ25" s="73">
        <v>8.4283998019473891</v>
      </c>
      <c r="AR25" s="90"/>
      <c r="AS25" s="28"/>
      <c r="AT25" s="90"/>
      <c r="AU25" s="66">
        <f t="shared" si="0"/>
        <v>6.4494712709222647E-3</v>
      </c>
      <c r="AV25" s="66">
        <f t="shared" si="1"/>
        <v>6.4495250651728318E-3</v>
      </c>
      <c r="AW25" s="66">
        <f t="shared" si="2"/>
        <v>5.807051322177386E-3</v>
      </c>
      <c r="AX25" s="66">
        <f t="shared" si="3"/>
        <v>6.6505674113542888E-3</v>
      </c>
      <c r="AY25" s="66">
        <f t="shared" si="4"/>
        <v>6.6117469612844912E-3</v>
      </c>
      <c r="AZ25" s="66"/>
      <c r="BA25" s="66"/>
      <c r="BB25" s="66"/>
    </row>
    <row r="26" spans="1:54" x14ac:dyDescent="0.25">
      <c r="A26" s="73" t="s">
        <v>189</v>
      </c>
      <c r="B26" s="73">
        <v>101860.74767</v>
      </c>
      <c r="C26" s="73">
        <v>8148.8598851999996</v>
      </c>
      <c r="D26" s="73">
        <v>78.277016325999995</v>
      </c>
      <c r="E26" s="73">
        <v>23.988962374</v>
      </c>
      <c r="F26" s="73">
        <v>268.13166217000003</v>
      </c>
      <c r="G26" s="73"/>
      <c r="H26" s="90" t="s">
        <v>189</v>
      </c>
      <c r="I26" s="73">
        <v>440.78588410138599</v>
      </c>
      <c r="J26" s="73">
        <v>110.886587626126</v>
      </c>
      <c r="K26" s="73">
        <v>78.491853099906706</v>
      </c>
      <c r="L26" s="73">
        <v>78.491853099906706</v>
      </c>
      <c r="M26" s="73">
        <v>210.277358936506</v>
      </c>
      <c r="N26" s="73">
        <v>64.874983280217805</v>
      </c>
      <c r="O26" s="73">
        <v>24.069952120991399</v>
      </c>
      <c r="P26" s="73">
        <v>106527.734271896</v>
      </c>
      <c r="Q26" s="73">
        <v>0</v>
      </c>
      <c r="R26" s="73">
        <v>15451.4877403558</v>
      </c>
      <c r="S26" s="73">
        <v>0</v>
      </c>
      <c r="T26" s="73">
        <v>4010.2975676280198</v>
      </c>
      <c r="U26" s="73">
        <v>0</v>
      </c>
      <c r="V26" s="73">
        <v>0</v>
      </c>
      <c r="W26" s="73">
        <v>0</v>
      </c>
      <c r="X26" s="73">
        <v>1.9691280610599999</v>
      </c>
      <c r="Y26" s="73">
        <v>12.2339505609675</v>
      </c>
      <c r="Z26" s="73">
        <v>1131.2654663020101</v>
      </c>
      <c r="AA26" s="73">
        <v>314.93585836948699</v>
      </c>
      <c r="AB26" s="73">
        <v>269.09715479863598</v>
      </c>
      <c r="AC26" s="73">
        <v>0</v>
      </c>
      <c r="AD26" s="73">
        <v>102177.769106495</v>
      </c>
      <c r="AE26" s="73">
        <v>0</v>
      </c>
      <c r="AF26" s="73">
        <v>23737.2700844149</v>
      </c>
      <c r="AG26" s="73">
        <v>0</v>
      </c>
      <c r="AH26" s="73">
        <v>28.905447928904799</v>
      </c>
      <c r="AI26" s="73">
        <v>1070.7635464792399</v>
      </c>
      <c r="AJ26" s="73">
        <v>0</v>
      </c>
      <c r="AK26" s="73">
        <v>15.2351950853462</v>
      </c>
      <c r="AL26" s="73">
        <v>134.726982959552</v>
      </c>
      <c r="AM26" s="73">
        <v>90.650389182091104</v>
      </c>
      <c r="AN26" s="73">
        <v>0</v>
      </c>
      <c r="AO26" s="73">
        <v>68.550924108928299</v>
      </c>
      <c r="AP26" s="73">
        <v>8174.2215272629001</v>
      </c>
      <c r="AQ26" s="73">
        <v>38.292144644071499</v>
      </c>
      <c r="AR26" s="90"/>
      <c r="AS26" s="28"/>
      <c r="AT26" s="90"/>
      <c r="AU26" s="66">
        <f t="shared" si="0"/>
        <v>3.112302272923302E-3</v>
      </c>
      <c r="AV26" s="66">
        <f t="shared" si="1"/>
        <v>3.1122933048539029E-3</v>
      </c>
      <c r="AW26" s="66">
        <f t="shared" si="2"/>
        <v>2.7445702964965001E-3</v>
      </c>
      <c r="AX26" s="66">
        <f t="shared" si="3"/>
        <v>3.376125475071753E-3</v>
      </c>
      <c r="AY26" s="66">
        <f t="shared" si="4"/>
        <v>3.6008154382894853E-3</v>
      </c>
      <c r="AZ26" s="66"/>
      <c r="BA26" s="66"/>
      <c r="BB26" s="66"/>
    </row>
    <row r="27" spans="1:54" x14ac:dyDescent="0.25">
      <c r="A27" s="73" t="s">
        <v>190</v>
      </c>
      <c r="B27" s="73">
        <v>11606.861966</v>
      </c>
      <c r="C27" s="73">
        <v>928.54894023999998</v>
      </c>
      <c r="D27" s="73">
        <v>3.2763203882999998</v>
      </c>
      <c r="E27" s="73">
        <v>0.5444424954</v>
      </c>
      <c r="F27" s="73">
        <v>41.495310781000001</v>
      </c>
      <c r="G27" s="73"/>
      <c r="H27" s="90" t="s">
        <v>190</v>
      </c>
      <c r="I27" s="73">
        <v>12.933300817169201</v>
      </c>
      <c r="J27" s="73">
        <v>14.4151572995001</v>
      </c>
      <c r="K27" s="73">
        <v>3.2967906931912898</v>
      </c>
      <c r="L27" s="73">
        <v>3.2967906931912898</v>
      </c>
      <c r="M27" s="73">
        <v>21.342110431240499</v>
      </c>
      <c r="N27" s="73">
        <v>3.42493089918502</v>
      </c>
      <c r="O27" s="73">
        <v>0.54849498458506096</v>
      </c>
      <c r="P27" s="73">
        <v>17667.6571725576</v>
      </c>
      <c r="Q27" s="73">
        <v>0</v>
      </c>
      <c r="R27" s="73">
        <v>1636.9014247986099</v>
      </c>
      <c r="S27" s="73">
        <v>0</v>
      </c>
      <c r="T27" s="73">
        <v>667.79032343258302</v>
      </c>
      <c r="U27" s="73">
        <v>0</v>
      </c>
      <c r="V27" s="73">
        <v>0</v>
      </c>
      <c r="W27" s="73">
        <v>0</v>
      </c>
      <c r="X27" s="73">
        <v>0.86730937486461901</v>
      </c>
      <c r="Y27" s="73">
        <v>1.38022482658103</v>
      </c>
      <c r="Z27" s="73">
        <v>44.057583232385703</v>
      </c>
      <c r="AA27" s="73">
        <v>6.06568071022933</v>
      </c>
      <c r="AB27" s="73">
        <v>41.682430270473901</v>
      </c>
      <c r="AC27" s="73">
        <v>0</v>
      </c>
      <c r="AD27" s="73">
        <v>11653.1090437562</v>
      </c>
      <c r="AE27" s="73">
        <v>0</v>
      </c>
      <c r="AF27" s="73">
        <v>2583.5886959330201</v>
      </c>
      <c r="AG27" s="73">
        <v>0</v>
      </c>
      <c r="AH27" s="73">
        <v>6.0219671559169301</v>
      </c>
      <c r="AI27" s="73">
        <v>82.018015790624801</v>
      </c>
      <c r="AJ27" s="73">
        <v>0</v>
      </c>
      <c r="AK27" s="73">
        <v>0.30201525598343198</v>
      </c>
      <c r="AL27" s="73">
        <v>4.1039045387772699</v>
      </c>
      <c r="AM27" s="73">
        <v>9.9255479811266305</v>
      </c>
      <c r="AN27" s="73">
        <v>0</v>
      </c>
      <c r="AO27" s="73">
        <v>3.67883704502256</v>
      </c>
      <c r="AP27" s="73">
        <v>932.24872924486101</v>
      </c>
      <c r="AQ27" s="73">
        <v>3.6089933354568</v>
      </c>
      <c r="AR27" s="90"/>
      <c r="AS27" s="28"/>
      <c r="AT27" s="90"/>
      <c r="AU27" s="66">
        <f t="shared" si="0"/>
        <v>3.9844600454171852E-3</v>
      </c>
      <c r="AV27" s="66">
        <f t="shared" si="1"/>
        <v>3.9844846561396703E-3</v>
      </c>
      <c r="AW27" s="66">
        <f t="shared" si="2"/>
        <v>6.2479557751406317E-3</v>
      </c>
      <c r="AX27" s="66">
        <f t="shared" si="3"/>
        <v>7.4433741291329751E-3</v>
      </c>
      <c r="AY27" s="66">
        <f t="shared" si="4"/>
        <v>4.5094128939402811E-3</v>
      </c>
      <c r="AZ27" s="66"/>
      <c r="BA27" s="66"/>
      <c r="BB27" s="66"/>
    </row>
    <row r="28" spans="1:54" x14ac:dyDescent="0.25">
      <c r="A28" s="73" t="s">
        <v>191</v>
      </c>
      <c r="B28" s="73">
        <v>126723.98487</v>
      </c>
      <c r="C28" s="73">
        <v>10137.91899</v>
      </c>
      <c r="D28" s="73">
        <v>55.518015828999999</v>
      </c>
      <c r="E28" s="73">
        <v>13.366282458000001</v>
      </c>
      <c r="F28" s="73">
        <v>82.115300090999995</v>
      </c>
      <c r="G28" s="73"/>
      <c r="H28" s="90" t="s">
        <v>191</v>
      </c>
      <c r="I28" s="73">
        <v>57.859600121277403</v>
      </c>
      <c r="J28" s="73">
        <v>30.0542031792796</v>
      </c>
      <c r="K28" s="73">
        <v>55.6000053719901</v>
      </c>
      <c r="L28" s="73">
        <v>55.6000053719901</v>
      </c>
      <c r="M28" s="73">
        <v>286.42303650746499</v>
      </c>
      <c r="N28" s="73">
        <v>63.070975958559998</v>
      </c>
      <c r="O28" s="73">
        <v>13.385834483214101</v>
      </c>
      <c r="P28" s="73">
        <v>91008.143490386195</v>
      </c>
      <c r="Q28" s="73">
        <v>0</v>
      </c>
      <c r="R28" s="73">
        <v>19909.896319431798</v>
      </c>
      <c r="S28" s="73">
        <v>0</v>
      </c>
      <c r="T28" s="73">
        <v>7116.49607961331</v>
      </c>
      <c r="U28" s="73">
        <v>0</v>
      </c>
      <c r="V28" s="73">
        <v>0</v>
      </c>
      <c r="W28" s="73">
        <v>0</v>
      </c>
      <c r="X28" s="73">
        <v>8.0260470807222308</v>
      </c>
      <c r="Y28" s="73">
        <v>9.8720378046329795</v>
      </c>
      <c r="Z28" s="73">
        <v>890.97674585771995</v>
      </c>
      <c r="AA28" s="73">
        <v>55.6811968321962</v>
      </c>
      <c r="AB28" s="73">
        <v>82.238426544866599</v>
      </c>
      <c r="AC28" s="73">
        <v>0</v>
      </c>
      <c r="AD28" s="73">
        <v>126925.81238293101</v>
      </c>
      <c r="AE28" s="73">
        <v>0</v>
      </c>
      <c r="AF28" s="73">
        <v>30094.571343772201</v>
      </c>
      <c r="AG28" s="73">
        <v>0</v>
      </c>
      <c r="AH28" s="73">
        <v>58.0523339692785</v>
      </c>
      <c r="AI28" s="73">
        <v>988.28088644149796</v>
      </c>
      <c r="AJ28" s="73">
        <v>0</v>
      </c>
      <c r="AK28" s="73">
        <v>7.9198039679103802</v>
      </c>
      <c r="AL28" s="73">
        <v>104.30098593464</v>
      </c>
      <c r="AM28" s="73">
        <v>124.416230933092</v>
      </c>
      <c r="AN28" s="73">
        <v>0</v>
      </c>
      <c r="AO28" s="73">
        <v>29.848149186150501</v>
      </c>
      <c r="AP28" s="73">
        <v>10154.0656441629</v>
      </c>
      <c r="AQ28" s="73">
        <v>44.976529353925699</v>
      </c>
      <c r="AR28" s="90"/>
      <c r="AS28" s="28"/>
      <c r="AT28" s="90"/>
      <c r="AU28" s="66">
        <f t="shared" si="0"/>
        <v>1.5926544066464687E-3</v>
      </c>
      <c r="AV28" s="66">
        <f t="shared" si="1"/>
        <v>1.5926990715576551E-3</v>
      </c>
      <c r="AW28" s="66">
        <f t="shared" si="2"/>
        <v>1.4768096763874889E-3</v>
      </c>
      <c r="AX28" s="66">
        <f t="shared" si="3"/>
        <v>1.4627870745315468E-3</v>
      </c>
      <c r="AY28" s="66">
        <f t="shared" si="4"/>
        <v>1.4994337684957062E-3</v>
      </c>
      <c r="AZ28" s="66"/>
      <c r="BA28" s="66"/>
      <c r="BB28" s="66"/>
    </row>
    <row r="29" spans="1:54" x14ac:dyDescent="0.25">
      <c r="A29" s="73" t="s">
        <v>192</v>
      </c>
      <c r="B29" s="73">
        <v>17732.520346000001</v>
      </c>
      <c r="C29" s="73">
        <v>1418.6016411999999</v>
      </c>
      <c r="D29" s="73">
        <v>1.7137549715</v>
      </c>
      <c r="E29" s="73">
        <v>0.1377869156</v>
      </c>
      <c r="F29" s="73">
        <v>42.917948936000002</v>
      </c>
      <c r="G29" s="73"/>
      <c r="H29" s="90" t="s">
        <v>192</v>
      </c>
      <c r="I29" s="73">
        <v>8.5376901130065406</v>
      </c>
      <c r="J29" s="73">
        <v>14.6270021820108</v>
      </c>
      <c r="K29" s="73">
        <v>1.71653458252394</v>
      </c>
      <c r="L29" s="73">
        <v>1.71653458252394</v>
      </c>
      <c r="M29" s="73">
        <v>32.555077499082302</v>
      </c>
      <c r="N29" s="73">
        <v>3.7704918698936298</v>
      </c>
      <c r="O29" s="73">
        <v>0.13792154947114399</v>
      </c>
      <c r="P29" s="73">
        <v>21734.091743752899</v>
      </c>
      <c r="Q29" s="73">
        <v>0</v>
      </c>
      <c r="R29" s="73">
        <v>2597.4360454807402</v>
      </c>
      <c r="S29" s="73">
        <v>0</v>
      </c>
      <c r="T29" s="73">
        <v>1109.19210799302</v>
      </c>
      <c r="U29" s="73">
        <v>0</v>
      </c>
      <c r="V29" s="73">
        <v>0</v>
      </c>
      <c r="W29" s="73">
        <v>0</v>
      </c>
      <c r="X29" s="73">
        <v>1.6301151668206499</v>
      </c>
      <c r="Y29" s="73">
        <v>1.6297213322302999</v>
      </c>
      <c r="Z29" s="73">
        <v>33.7750487137832</v>
      </c>
      <c r="AA29" s="73">
        <v>4.1182414204225104</v>
      </c>
      <c r="AB29" s="73">
        <v>42.987458892313697</v>
      </c>
      <c r="AC29" s="73">
        <v>0</v>
      </c>
      <c r="AD29" s="73">
        <v>17749.996828055999</v>
      </c>
      <c r="AE29" s="73">
        <v>0</v>
      </c>
      <c r="AF29" s="73">
        <v>4032.1063382882198</v>
      </c>
      <c r="AG29" s="73">
        <v>0</v>
      </c>
      <c r="AH29" s="73">
        <v>10.8539801802388</v>
      </c>
      <c r="AI29" s="73">
        <v>115.661526860794</v>
      </c>
      <c r="AJ29" s="73">
        <v>0</v>
      </c>
      <c r="AK29" s="73">
        <v>5.4556040579142404E-3</v>
      </c>
      <c r="AL29" s="73">
        <v>1.9622169859175</v>
      </c>
      <c r="AM29" s="73">
        <v>15.4228014784272</v>
      </c>
      <c r="AN29" s="73">
        <v>0</v>
      </c>
      <c r="AO29" s="73">
        <v>5.1083587701582296</v>
      </c>
      <c r="AP29" s="73">
        <v>1419.99976035758</v>
      </c>
      <c r="AQ29" s="73">
        <v>4.9630335567423902</v>
      </c>
      <c r="AR29" s="90"/>
      <c r="AS29" s="28"/>
      <c r="AT29" s="90"/>
      <c r="AU29" s="66">
        <f t="shared" si="0"/>
        <v>9.8556108860971161E-4</v>
      </c>
      <c r="AV29" s="66">
        <f t="shared" si="1"/>
        <v>9.8556149730481542E-4</v>
      </c>
      <c r="AW29" s="66">
        <f t="shared" si="2"/>
        <v>1.6219419171149441E-3</v>
      </c>
      <c r="AX29" s="66">
        <f t="shared" si="3"/>
        <v>9.7711651761501063E-4</v>
      </c>
      <c r="AY29" s="66">
        <f t="shared" si="4"/>
        <v>1.6196010768676156E-3</v>
      </c>
      <c r="AZ29" s="66"/>
      <c r="BA29" s="66"/>
      <c r="BB29" s="66"/>
    </row>
    <row r="30" spans="1:54" x14ac:dyDescent="0.25">
      <c r="A30" s="73" t="s">
        <v>193</v>
      </c>
      <c r="B30" s="73">
        <v>614.09612157000004</v>
      </c>
      <c r="C30" s="73">
        <v>49.127688178</v>
      </c>
      <c r="D30" s="73">
        <v>0.4255564912</v>
      </c>
      <c r="E30" s="73">
        <v>4.3579211700000002E-2</v>
      </c>
      <c r="F30" s="73">
        <v>10.47178411</v>
      </c>
      <c r="G30" s="73"/>
      <c r="H30" s="90" t="s">
        <v>193</v>
      </c>
      <c r="I30" s="73">
        <v>3.8469633223583202</v>
      </c>
      <c r="J30" s="73">
        <v>3.6679450401159599</v>
      </c>
      <c r="K30" s="73">
        <v>0.42762620745428997</v>
      </c>
      <c r="L30" s="73">
        <v>0.42762620745428997</v>
      </c>
      <c r="M30" s="73">
        <v>0.36609586590552001</v>
      </c>
      <c r="N30" s="73">
        <v>5.7027806896888501E-2</v>
      </c>
      <c r="O30" s="73">
        <v>4.3760922161932697E-2</v>
      </c>
      <c r="P30" s="73">
        <v>3121.38468257764</v>
      </c>
      <c r="Q30" s="73">
        <v>0</v>
      </c>
      <c r="R30" s="73">
        <v>42.216602507449103</v>
      </c>
      <c r="S30" s="73">
        <v>0</v>
      </c>
      <c r="T30" s="73">
        <v>22.2246310440831</v>
      </c>
      <c r="U30" s="73">
        <v>0</v>
      </c>
      <c r="V30" s="73">
        <v>0</v>
      </c>
      <c r="W30" s="73">
        <v>0</v>
      </c>
      <c r="X30" s="73">
        <v>1.5241452401047101E-2</v>
      </c>
      <c r="Y30" s="73">
        <v>0.21779594995641999</v>
      </c>
      <c r="Z30" s="73">
        <v>2.0495803567228701</v>
      </c>
      <c r="AA30" s="73">
        <v>1.4773085668669499</v>
      </c>
      <c r="AB30" s="73">
        <v>10.522147047862701</v>
      </c>
      <c r="AC30" s="73">
        <v>0</v>
      </c>
      <c r="AD30" s="73">
        <v>616.87674060417601</v>
      </c>
      <c r="AE30" s="73">
        <v>0</v>
      </c>
      <c r="AF30" s="73">
        <v>95.237961915155097</v>
      </c>
      <c r="AG30" s="73">
        <v>0</v>
      </c>
      <c r="AH30" s="73">
        <v>0.15552737457751101</v>
      </c>
      <c r="AI30" s="73">
        <v>4.6785139230311303</v>
      </c>
      <c r="AJ30" s="73">
        <v>0</v>
      </c>
      <c r="AK30" s="73">
        <v>2.8498679789921901E-2</v>
      </c>
      <c r="AL30" s="73">
        <v>8.6839376531904905E-2</v>
      </c>
      <c r="AM30" s="73">
        <v>0.248425805298123</v>
      </c>
      <c r="AN30" s="73">
        <v>0</v>
      </c>
      <c r="AO30" s="73">
        <v>0.44987299742786702</v>
      </c>
      <c r="AP30" s="73">
        <v>49.350139232901697</v>
      </c>
      <c r="AQ30" s="73">
        <v>0.194823420815225</v>
      </c>
      <c r="AR30" s="90"/>
      <c r="AS30" s="28"/>
      <c r="AT30" s="90"/>
      <c r="AU30" s="66">
        <f t="shared" si="0"/>
        <v>4.5279866400507974E-3</v>
      </c>
      <c r="AV30" s="66">
        <f t="shared" si="1"/>
        <v>4.5280179701456683E-3</v>
      </c>
      <c r="AW30" s="66">
        <f t="shared" si="2"/>
        <v>4.8635523064252048E-3</v>
      </c>
      <c r="AX30" s="66">
        <f t="shared" si="3"/>
        <v>4.1696592215479441E-3</v>
      </c>
      <c r="AY30" s="66">
        <f t="shared" si="4"/>
        <v>4.8093942095890933E-3</v>
      </c>
      <c r="AZ30" s="66"/>
      <c r="BA30" s="66"/>
      <c r="BB30" s="66"/>
    </row>
    <row r="31" spans="1:54" x14ac:dyDescent="0.25">
      <c r="A31" s="73" t="s">
        <v>194</v>
      </c>
      <c r="B31" s="73">
        <v>1556.5131335000001</v>
      </c>
      <c r="C31" s="73">
        <v>124.52102746</v>
      </c>
      <c r="D31" s="73">
        <v>0.6463985981</v>
      </c>
      <c r="E31" s="73">
        <v>0.29479351209999999</v>
      </c>
      <c r="F31" s="73">
        <v>14.434899274999999</v>
      </c>
      <c r="G31" s="73"/>
      <c r="H31" s="90" t="s">
        <v>194</v>
      </c>
      <c r="I31" s="73">
        <v>15.2823686886003</v>
      </c>
      <c r="J31" s="73">
        <v>5.5492839118155901</v>
      </c>
      <c r="K31" s="73">
        <v>0.64888138276117402</v>
      </c>
      <c r="L31" s="73">
        <v>0.64888138276117402</v>
      </c>
      <c r="M31" s="73">
        <v>1.25623231440946</v>
      </c>
      <c r="N31" s="73">
        <v>0.25240377840422201</v>
      </c>
      <c r="O31" s="73">
        <v>0.296113099547471</v>
      </c>
      <c r="P31" s="73">
        <v>4065.6684059579002</v>
      </c>
      <c r="Q31" s="73">
        <v>0</v>
      </c>
      <c r="R31" s="73">
        <v>188.23793991871</v>
      </c>
      <c r="S31" s="73">
        <v>0</v>
      </c>
      <c r="T31" s="73">
        <v>48.465213519200098</v>
      </c>
      <c r="U31" s="73">
        <v>0</v>
      </c>
      <c r="V31" s="73">
        <v>0</v>
      </c>
      <c r="W31" s="73">
        <v>0</v>
      </c>
      <c r="X31" s="73">
        <v>4.0318532847121599E-2</v>
      </c>
      <c r="Y31" s="73">
        <v>0.32148047308327099</v>
      </c>
      <c r="Z31" s="73">
        <v>7.3715904203894302</v>
      </c>
      <c r="AA31" s="73">
        <v>9.9232532173294405</v>
      </c>
      <c r="AB31" s="73">
        <v>14.4902061043621</v>
      </c>
      <c r="AC31" s="73">
        <v>0</v>
      </c>
      <c r="AD31" s="73">
        <v>1562.9149350314401</v>
      </c>
      <c r="AE31" s="73">
        <v>0</v>
      </c>
      <c r="AF31" s="73">
        <v>318.83535154803002</v>
      </c>
      <c r="AG31" s="73">
        <v>0</v>
      </c>
      <c r="AH31" s="73">
        <v>0.63814551442070699</v>
      </c>
      <c r="AI31" s="73">
        <v>17.695137356458201</v>
      </c>
      <c r="AJ31" s="73">
        <v>0</v>
      </c>
      <c r="AK31" s="73">
        <v>0.19604093807550399</v>
      </c>
      <c r="AL31" s="73">
        <v>0.538299258618681</v>
      </c>
      <c r="AM31" s="73">
        <v>0.78482214269766803</v>
      </c>
      <c r="AN31" s="73">
        <v>0</v>
      </c>
      <c r="AO31" s="73">
        <v>2.2084543839894701</v>
      </c>
      <c r="AP31" s="73">
        <v>125.033169174975</v>
      </c>
      <c r="AQ31" s="73">
        <v>0.35213882999716001</v>
      </c>
      <c r="AR31" s="90"/>
      <c r="AS31" s="28"/>
      <c r="AT31" s="90"/>
      <c r="AU31" s="66">
        <f t="shared" si="0"/>
        <v>4.1129119913333604E-3</v>
      </c>
      <c r="AV31" s="66">
        <f t="shared" si="1"/>
        <v>4.1128934238798933E-3</v>
      </c>
      <c r="AW31" s="66">
        <f t="shared" si="2"/>
        <v>3.8409499470942929E-3</v>
      </c>
      <c r="AX31" s="66">
        <f t="shared" si="3"/>
        <v>4.4763110221482235E-3</v>
      </c>
      <c r="AY31" s="66">
        <f t="shared" si="4"/>
        <v>3.8314662477685097E-3</v>
      </c>
      <c r="AZ31" s="66"/>
      <c r="BA31" s="66"/>
      <c r="BB31" s="66"/>
    </row>
    <row r="32" spans="1:54" x14ac:dyDescent="0.25">
      <c r="A32" s="73" t="s">
        <v>195</v>
      </c>
      <c r="B32" s="73">
        <v>21362.063102</v>
      </c>
      <c r="C32" s="73">
        <v>1708.9649476</v>
      </c>
      <c r="D32" s="73">
        <v>17.918895563</v>
      </c>
      <c r="E32" s="73">
        <v>6.6060475699999996E-2</v>
      </c>
      <c r="F32" s="73">
        <v>449.57405911000001</v>
      </c>
      <c r="G32" s="73"/>
      <c r="H32" s="90" t="s">
        <v>195</v>
      </c>
      <c r="I32" s="73">
        <v>87.063043802792393</v>
      </c>
      <c r="J32" s="73">
        <v>153.37811011916</v>
      </c>
      <c r="K32" s="73">
        <v>17.981148643360399</v>
      </c>
      <c r="L32" s="73">
        <v>17.981148643360399</v>
      </c>
      <c r="M32" s="73">
        <v>11.0252629551761</v>
      </c>
      <c r="N32" s="73">
        <v>1.2922137181570801</v>
      </c>
      <c r="O32" s="73">
        <v>6.6272555930970395E-2</v>
      </c>
      <c r="P32" s="73">
        <v>135953.82863057699</v>
      </c>
      <c r="Q32" s="73">
        <v>0</v>
      </c>
      <c r="R32" s="73">
        <v>883.47631796355904</v>
      </c>
      <c r="S32" s="73">
        <v>0</v>
      </c>
      <c r="T32" s="73">
        <v>847.54386872459895</v>
      </c>
      <c r="U32" s="73">
        <v>0</v>
      </c>
      <c r="V32" s="73">
        <v>0</v>
      </c>
      <c r="W32" s="73">
        <v>0</v>
      </c>
      <c r="X32" s="73">
        <v>0.54883497634143996</v>
      </c>
      <c r="Y32" s="73">
        <v>9.2014977885632199</v>
      </c>
      <c r="Z32" s="73">
        <v>54.810972048578101</v>
      </c>
      <c r="AA32" s="73">
        <v>1.92775999357235</v>
      </c>
      <c r="AB32" s="73">
        <v>451.13691523321501</v>
      </c>
      <c r="AC32" s="73">
        <v>0</v>
      </c>
      <c r="AD32" s="73">
        <v>21435.444974993999</v>
      </c>
      <c r="AE32" s="73">
        <v>0</v>
      </c>
      <c r="AF32" s="73">
        <v>2751.7533101076401</v>
      </c>
      <c r="AG32" s="73">
        <v>0</v>
      </c>
      <c r="AH32" s="73">
        <v>3.6757989882146398</v>
      </c>
      <c r="AI32" s="73">
        <v>116.759407864802</v>
      </c>
      <c r="AJ32" s="73">
        <v>0</v>
      </c>
      <c r="AK32" s="73">
        <v>1.49188173132017E-2</v>
      </c>
      <c r="AL32" s="73">
        <v>0.71718872459799998</v>
      </c>
      <c r="AM32" s="73">
        <v>7.73329993971885</v>
      </c>
      <c r="AN32" s="73">
        <v>0</v>
      </c>
      <c r="AO32" s="73">
        <v>7.0240912919896097</v>
      </c>
      <c r="AP32" s="73">
        <v>1714.8354718828</v>
      </c>
      <c r="AQ32" s="73">
        <v>7.8711703154889099</v>
      </c>
      <c r="AR32" s="90"/>
      <c r="AS32" s="28"/>
      <c r="AT32" s="90"/>
      <c r="AU32" s="66">
        <f t="shared" si="0"/>
        <v>3.4351491540687905E-3</v>
      </c>
      <c r="AV32" s="66">
        <f t="shared" si="1"/>
        <v>3.4351344016999041E-3</v>
      </c>
      <c r="AW32" s="66">
        <f t="shared" si="2"/>
        <v>3.4741583342303302E-3</v>
      </c>
      <c r="AX32" s="66">
        <f t="shared" si="3"/>
        <v>3.210395152670676E-3</v>
      </c>
      <c r="AY32" s="66">
        <f t="shared" si="4"/>
        <v>3.4763040516815175E-3</v>
      </c>
      <c r="AZ32" s="66"/>
      <c r="BA32" s="66"/>
      <c r="BB32" s="66"/>
    </row>
    <row r="33" spans="1:54" x14ac:dyDescent="0.25">
      <c r="A33" s="73" t="s">
        <v>196</v>
      </c>
      <c r="B33" s="73">
        <v>29272.747282</v>
      </c>
      <c r="C33" s="73">
        <v>2341.8198149</v>
      </c>
      <c r="D33" s="73">
        <v>28.582111097999999</v>
      </c>
      <c r="E33" s="73">
        <v>0.84001949460000003</v>
      </c>
      <c r="F33" s="73">
        <v>711.21898470999997</v>
      </c>
      <c r="G33" s="73"/>
      <c r="H33" s="90" t="s">
        <v>196</v>
      </c>
      <c r="I33" s="73">
        <v>170.936165124876</v>
      </c>
      <c r="J33" s="73">
        <v>244.189406779602</v>
      </c>
      <c r="K33" s="73">
        <v>28.668665961735201</v>
      </c>
      <c r="L33" s="73">
        <v>28.668665961735201</v>
      </c>
      <c r="M33" s="73">
        <v>6.1015161812996501</v>
      </c>
      <c r="N33" s="73">
        <v>1.0423921242148499</v>
      </c>
      <c r="O33" s="73">
        <v>0.84324003493723598</v>
      </c>
      <c r="P33" s="73">
        <v>210332.69758667101</v>
      </c>
      <c r="Q33" s="73">
        <v>0</v>
      </c>
      <c r="R33" s="73">
        <v>725.02243771297003</v>
      </c>
      <c r="S33" s="73">
        <v>0</v>
      </c>
      <c r="T33" s="73">
        <v>946.26245975645497</v>
      </c>
      <c r="U33" s="73">
        <v>0</v>
      </c>
      <c r="V33" s="73">
        <v>0</v>
      </c>
      <c r="W33" s="73">
        <v>0</v>
      </c>
      <c r="X33" s="73">
        <v>0.23459753714144699</v>
      </c>
      <c r="Y33" s="73">
        <v>14.2920012021131</v>
      </c>
      <c r="Z33" s="73">
        <v>89.756559803860895</v>
      </c>
      <c r="AA33" s="73">
        <v>27.679471395991001</v>
      </c>
      <c r="AB33" s="73">
        <v>713.36183291668601</v>
      </c>
      <c r="AC33" s="73">
        <v>0</v>
      </c>
      <c r="AD33" s="73">
        <v>29361.831111298001</v>
      </c>
      <c r="AE33" s="73">
        <v>0</v>
      </c>
      <c r="AF33" s="73">
        <v>3318.2566432897302</v>
      </c>
      <c r="AG33" s="73">
        <v>0</v>
      </c>
      <c r="AH33" s="73">
        <v>2.58617204918301</v>
      </c>
      <c r="AI33" s="73">
        <v>176.28564616427701</v>
      </c>
      <c r="AJ33" s="73">
        <v>0</v>
      </c>
      <c r="AK33" s="73">
        <v>0.55103526955656401</v>
      </c>
      <c r="AL33" s="73">
        <v>1.76177084640794</v>
      </c>
      <c r="AM33" s="73">
        <v>7.2466431704593797</v>
      </c>
      <c r="AN33" s="73">
        <v>0</v>
      </c>
      <c r="AO33" s="73">
        <v>14.454587270308201</v>
      </c>
      <c r="AP33" s="73">
        <v>2348.9464649003198</v>
      </c>
      <c r="AQ33" s="73">
        <v>10.878906055812299</v>
      </c>
      <c r="AR33" s="90"/>
      <c r="AS33" s="28"/>
      <c r="AT33" s="90"/>
      <c r="AU33" s="66">
        <f t="shared" si="0"/>
        <v>3.0432343243976577E-3</v>
      </c>
      <c r="AV33" s="66">
        <f t="shared" si="1"/>
        <v>3.0432102226550521E-3</v>
      </c>
      <c r="AW33" s="66">
        <f t="shared" si="2"/>
        <v>3.0282879888903179E-3</v>
      </c>
      <c r="AX33" s="66">
        <f t="shared" si="3"/>
        <v>3.8338876156314805E-3</v>
      </c>
      <c r="AY33" s="66">
        <f t="shared" si="4"/>
        <v>3.0129232384872116E-3</v>
      </c>
      <c r="AZ33" s="66"/>
      <c r="BA33" s="66"/>
      <c r="BB33" s="66"/>
    </row>
    <row r="34" spans="1:54" x14ac:dyDescent="0.25">
      <c r="A34" s="73" t="s">
        <v>197</v>
      </c>
      <c r="B34" s="73">
        <v>206104.93604999999</v>
      </c>
      <c r="C34" s="73">
        <v>16488.394270000001</v>
      </c>
      <c r="D34" s="73">
        <v>188.32811727999999</v>
      </c>
      <c r="E34" s="73">
        <v>62.705211877000004</v>
      </c>
      <c r="F34" s="73">
        <v>338.53530126999999</v>
      </c>
      <c r="G34" s="73"/>
      <c r="H34" s="90" t="s">
        <v>197</v>
      </c>
      <c r="I34" s="73">
        <v>1119.5432489331599</v>
      </c>
      <c r="J34" s="73">
        <v>168.19446502506</v>
      </c>
      <c r="K34" s="73">
        <v>189.185247585295</v>
      </c>
      <c r="L34" s="73">
        <v>189.185247585295</v>
      </c>
      <c r="M34" s="73">
        <v>451.09438831837298</v>
      </c>
      <c r="N34" s="73">
        <v>157.50773101338899</v>
      </c>
      <c r="O34" s="73">
        <v>63.006009419513397</v>
      </c>
      <c r="P34" s="73">
        <v>142654.811864388</v>
      </c>
      <c r="Q34" s="73">
        <v>0</v>
      </c>
      <c r="R34" s="73">
        <v>32898.523805168603</v>
      </c>
      <c r="S34" s="73">
        <v>0</v>
      </c>
      <c r="T34" s="73">
        <v>6923.1534092799202</v>
      </c>
      <c r="U34" s="73">
        <v>0</v>
      </c>
      <c r="V34" s="73">
        <v>0</v>
      </c>
      <c r="W34" s="73">
        <v>0</v>
      </c>
      <c r="X34" s="73">
        <v>0.35082903509854202</v>
      </c>
      <c r="Y34" s="73">
        <v>22.392745417177</v>
      </c>
      <c r="Z34" s="73">
        <v>2826.2709391605499</v>
      </c>
      <c r="AA34" s="73">
        <v>840.65476447777201</v>
      </c>
      <c r="AB34" s="73">
        <v>340.07246941476399</v>
      </c>
      <c r="AC34" s="73">
        <v>0</v>
      </c>
      <c r="AD34" s="73">
        <v>207072.88840449401</v>
      </c>
      <c r="AE34" s="73">
        <v>0</v>
      </c>
      <c r="AF34" s="73">
        <v>49633.935931921202</v>
      </c>
      <c r="AG34" s="73">
        <v>0</v>
      </c>
      <c r="AH34" s="73">
        <v>44.624367264352898</v>
      </c>
      <c r="AI34" s="73">
        <v>2441.1828465338999</v>
      </c>
      <c r="AJ34" s="73">
        <v>0</v>
      </c>
      <c r="AK34" s="73">
        <v>40.159032024055101</v>
      </c>
      <c r="AL34" s="73">
        <v>344.789829406948</v>
      </c>
      <c r="AM34" s="73">
        <v>189.604072441612</v>
      </c>
      <c r="AN34" s="73">
        <v>0</v>
      </c>
      <c r="AO34" s="73">
        <v>167.14393814914899</v>
      </c>
      <c r="AP34" s="73">
        <v>16565.830540275601</v>
      </c>
      <c r="AQ34" s="73">
        <v>81.512796361031505</v>
      </c>
      <c r="AR34" s="90"/>
      <c r="AS34" s="28"/>
      <c r="AT34" s="90"/>
      <c r="AU34" s="66">
        <f t="shared" si="0"/>
        <v>4.696405496369075E-3</v>
      </c>
      <c r="AV34" s="66">
        <f t="shared" si="1"/>
        <v>4.6964106393606207E-3</v>
      </c>
      <c r="AW34" s="66">
        <f t="shared" si="2"/>
        <v>4.5512604154623543E-3</v>
      </c>
      <c r="AX34" s="66">
        <f t="shared" si="3"/>
        <v>4.7970102246592478E-3</v>
      </c>
      <c r="AY34" s="66">
        <f t="shared" si="4"/>
        <v>4.5406435872341186E-3</v>
      </c>
      <c r="AZ34" s="66"/>
      <c r="BA34" s="66"/>
      <c r="BB34" s="66"/>
    </row>
    <row r="35" spans="1:54" x14ac:dyDescent="0.25">
      <c r="A35" s="73" t="s">
        <v>198</v>
      </c>
      <c r="B35" s="73">
        <v>8057.8661092000002</v>
      </c>
      <c r="C35" s="73">
        <v>644.62926591999997</v>
      </c>
      <c r="D35" s="73">
        <v>2.1294082645999999</v>
      </c>
      <c r="E35" s="73">
        <v>0.50969220380000002</v>
      </c>
      <c r="F35" s="73">
        <v>20.655600710000002</v>
      </c>
      <c r="G35" s="73"/>
      <c r="H35" s="90" t="s">
        <v>198</v>
      </c>
      <c r="I35" s="73">
        <v>11.5541755119519</v>
      </c>
      <c r="J35" s="73">
        <v>7.4165663042981604</v>
      </c>
      <c r="K35" s="73">
        <v>2.13625082485094</v>
      </c>
      <c r="L35" s="73">
        <v>2.13625082485094</v>
      </c>
      <c r="M35" s="73">
        <v>15.1983072073612</v>
      </c>
      <c r="N35" s="73">
        <v>2.5433191464632801</v>
      </c>
      <c r="O35" s="73">
        <v>0.51157488245549299</v>
      </c>
      <c r="P35" s="73">
        <v>9730.2505412052305</v>
      </c>
      <c r="Q35" s="73">
        <v>0</v>
      </c>
      <c r="R35" s="73">
        <v>1186.69540911575</v>
      </c>
      <c r="S35" s="73">
        <v>0</v>
      </c>
      <c r="T35" s="73">
        <v>457.74217629177502</v>
      </c>
      <c r="U35" s="73">
        <v>0</v>
      </c>
      <c r="V35" s="73">
        <v>0</v>
      </c>
      <c r="W35" s="73">
        <v>0</v>
      </c>
      <c r="X35" s="73">
        <v>0.59559483031060401</v>
      </c>
      <c r="Y35" s="73">
        <v>0.80972835469567594</v>
      </c>
      <c r="Z35" s="73">
        <v>33.484811253780201</v>
      </c>
      <c r="AA35" s="73">
        <v>7.4652166354966996</v>
      </c>
      <c r="AB35" s="73">
        <v>20.7055777882494</v>
      </c>
      <c r="AC35" s="73">
        <v>0</v>
      </c>
      <c r="AD35" s="73">
        <v>8072.4015328020196</v>
      </c>
      <c r="AE35" s="73">
        <v>0</v>
      </c>
      <c r="AF35" s="73">
        <v>1839.93468420663</v>
      </c>
      <c r="AG35" s="73">
        <v>0</v>
      </c>
      <c r="AH35" s="73">
        <v>4.2698845729155499</v>
      </c>
      <c r="AI35" s="73">
        <v>60.360389861535303</v>
      </c>
      <c r="AJ35" s="73">
        <v>0</v>
      </c>
      <c r="AK35" s="73">
        <v>0.29577707365432598</v>
      </c>
      <c r="AL35" s="73">
        <v>3.2742802154741502</v>
      </c>
      <c r="AM35" s="73">
        <v>7.0310012059503597</v>
      </c>
      <c r="AN35" s="73">
        <v>0</v>
      </c>
      <c r="AO35" s="73">
        <v>3.07572157287415</v>
      </c>
      <c r="AP35" s="73">
        <v>645.79210763956598</v>
      </c>
      <c r="AQ35" s="73">
        <v>2.4489852356097699</v>
      </c>
      <c r="AR35" s="90"/>
      <c r="AS35" s="28"/>
      <c r="AT35" s="90"/>
      <c r="AU35" s="66">
        <f t="shared" ref="AU35:AU58" si="5">IF(B35=0,"",(AD35-B35)/B35)</f>
        <v>1.8038800105431966E-3</v>
      </c>
      <c r="AV35" s="66">
        <f t="shared" ref="AV35:AV58" si="6">IF(C35=0,"",(AP35-C35)/C35)</f>
        <v>1.8038922230849028E-3</v>
      </c>
      <c r="AW35" s="66">
        <f t="shared" ref="AW35:AW51" si="7">IF(D35=0,"",(L35-D35)/D35)</f>
        <v>3.2133623057133409E-3</v>
      </c>
      <c r="AX35" s="66">
        <f t="shared" ref="AX35:AX51" si="8">IF(E35=0,"",(O35-E35)/E35)</f>
        <v>3.6937560383633323E-3</v>
      </c>
      <c r="AY35" s="66">
        <f t="shared" ref="AY35:AY54" si="9">IF(F35=0,"",(AB35-F35)/F35)</f>
        <v>2.4195412639441086E-3</v>
      </c>
      <c r="AZ35" s="66"/>
      <c r="BA35" s="66"/>
      <c r="BB35" s="66"/>
    </row>
    <row r="36" spans="1:54" x14ac:dyDescent="0.25">
      <c r="A36" s="73" t="s">
        <v>199</v>
      </c>
      <c r="B36" s="73">
        <v>72339.237531000006</v>
      </c>
      <c r="C36" s="73">
        <v>5787.1390189000003</v>
      </c>
      <c r="D36" s="73">
        <v>59.834677536999997</v>
      </c>
      <c r="E36" s="73">
        <v>16.623372942</v>
      </c>
      <c r="F36" s="73">
        <v>445.47027123999999</v>
      </c>
      <c r="G36" s="73"/>
      <c r="H36" s="90" t="s">
        <v>199</v>
      </c>
      <c r="I36" s="73">
        <v>404.88570846740998</v>
      </c>
      <c r="J36" s="73">
        <v>167.55251741327999</v>
      </c>
      <c r="K36" s="73">
        <v>59.910046611450902</v>
      </c>
      <c r="L36" s="73">
        <v>59.910046611450902</v>
      </c>
      <c r="M36" s="73">
        <v>123.248794000259</v>
      </c>
      <c r="N36" s="73">
        <v>39.886165414085902</v>
      </c>
      <c r="O36" s="73">
        <v>16.6454064835557</v>
      </c>
      <c r="P36" s="73">
        <v>142927.93367779799</v>
      </c>
      <c r="Q36" s="73">
        <v>0</v>
      </c>
      <c r="R36" s="73">
        <v>9582.4395509974693</v>
      </c>
      <c r="S36" s="73">
        <v>0</v>
      </c>
      <c r="T36" s="73">
        <v>2518.8735299516902</v>
      </c>
      <c r="U36" s="73">
        <v>0</v>
      </c>
      <c r="V36" s="73">
        <v>0</v>
      </c>
      <c r="W36" s="73">
        <v>0</v>
      </c>
      <c r="X36" s="73">
        <v>0.76095387094863698</v>
      </c>
      <c r="Y36" s="73">
        <v>12.9651564107683</v>
      </c>
      <c r="Z36" s="73">
        <v>748.75088626496995</v>
      </c>
      <c r="AA36" s="73">
        <v>255.57734261235899</v>
      </c>
      <c r="AB36" s="73">
        <v>446.04917287623101</v>
      </c>
      <c r="AC36" s="73">
        <v>0</v>
      </c>
      <c r="AD36" s="73">
        <v>72437.515459691203</v>
      </c>
      <c r="AE36" s="73">
        <v>0</v>
      </c>
      <c r="AF36" s="73">
        <v>15545.496230173499</v>
      </c>
      <c r="AG36" s="73">
        <v>0</v>
      </c>
      <c r="AH36" s="73">
        <v>17.153189109655099</v>
      </c>
      <c r="AI36" s="73">
        <v>758.22844560138799</v>
      </c>
      <c r="AJ36" s="73">
        <v>0</v>
      </c>
      <c r="AK36" s="73">
        <v>10.6266272778835</v>
      </c>
      <c r="AL36" s="73">
        <v>85.474804145628298</v>
      </c>
      <c r="AM36" s="73">
        <v>55.273278773717301</v>
      </c>
      <c r="AN36" s="73">
        <v>0</v>
      </c>
      <c r="AO36" s="73">
        <v>56.565703795917202</v>
      </c>
      <c r="AP36" s="73">
        <v>5795.0014365868001</v>
      </c>
      <c r="AQ36" s="73">
        <v>26.5796730420439</v>
      </c>
      <c r="AR36" s="90"/>
      <c r="AS36" s="28"/>
      <c r="AT36" s="90"/>
      <c r="AU36" s="66">
        <f t="shared" si="5"/>
        <v>1.35857014872574E-3</v>
      </c>
      <c r="AV36" s="66">
        <f t="shared" si="6"/>
        <v>1.3586018343644708E-3</v>
      </c>
      <c r="AW36" s="66">
        <f t="shared" si="7"/>
        <v>1.2596219709598727E-3</v>
      </c>
      <c r="AX36" s="66">
        <f t="shared" si="8"/>
        <v>1.3254555277425752E-3</v>
      </c>
      <c r="AY36" s="66">
        <f t="shared" si="9"/>
        <v>1.2995292247440155E-3</v>
      </c>
      <c r="AZ36" s="66"/>
      <c r="BA36" s="66"/>
      <c r="BB36" s="66"/>
    </row>
    <row r="37" spans="1:54" x14ac:dyDescent="0.25">
      <c r="A37" s="73" t="s">
        <v>200</v>
      </c>
      <c r="B37" s="73">
        <v>79112.491003000003</v>
      </c>
      <c r="C37" s="73">
        <v>6328.9991178999999</v>
      </c>
      <c r="D37" s="73">
        <v>49.738658975</v>
      </c>
      <c r="E37" s="73">
        <v>14.389076717</v>
      </c>
      <c r="F37" s="73">
        <v>123.60036761000001</v>
      </c>
      <c r="G37" s="73"/>
      <c r="H37" s="90" t="s">
        <v>200</v>
      </c>
      <c r="I37" s="73">
        <v>206.839146006129</v>
      </c>
      <c r="J37" s="73">
        <v>51.3094540847122</v>
      </c>
      <c r="K37" s="73">
        <v>49.883760714165497</v>
      </c>
      <c r="L37" s="73">
        <v>49.883760714165497</v>
      </c>
      <c r="M37" s="73">
        <v>172.135740153375</v>
      </c>
      <c r="N37" s="73">
        <v>46.404207672920101</v>
      </c>
      <c r="O37" s="73">
        <v>14.438327386489201</v>
      </c>
      <c r="P37" s="73">
        <v>66978.104205487107</v>
      </c>
      <c r="Q37" s="73">
        <v>0</v>
      </c>
      <c r="R37" s="73">
        <v>12297.808684051601</v>
      </c>
      <c r="S37" s="73">
        <v>0</v>
      </c>
      <c r="T37" s="73">
        <v>3698.52103876924</v>
      </c>
      <c r="U37" s="73">
        <v>0</v>
      </c>
      <c r="V37" s="73">
        <v>0</v>
      </c>
      <c r="W37" s="73">
        <v>0</v>
      </c>
      <c r="X37" s="73">
        <v>3.0280146195704201</v>
      </c>
      <c r="Y37" s="73">
        <v>7.8019574825014599</v>
      </c>
      <c r="Z37" s="73">
        <v>750.486018057053</v>
      </c>
      <c r="AA37" s="73">
        <v>153.998805223684</v>
      </c>
      <c r="AB37" s="73">
        <v>124.081946640974</v>
      </c>
      <c r="AC37" s="73">
        <v>0</v>
      </c>
      <c r="AD37" s="73">
        <v>79412.310358989605</v>
      </c>
      <c r="AE37" s="73">
        <v>0</v>
      </c>
      <c r="AF37" s="73">
        <v>18702.4570228784</v>
      </c>
      <c r="AG37" s="73">
        <v>0</v>
      </c>
      <c r="AH37" s="73">
        <v>28.434047153171601</v>
      </c>
      <c r="AI37" s="73">
        <v>742.76139431697902</v>
      </c>
      <c r="AJ37" s="73">
        <v>0</v>
      </c>
      <c r="AK37" s="73">
        <v>8.9866916458765793</v>
      </c>
      <c r="AL37" s="73">
        <v>89.2221488373753</v>
      </c>
      <c r="AM37" s="73">
        <v>74.260743371216407</v>
      </c>
      <c r="AN37" s="73">
        <v>0</v>
      </c>
      <c r="AO37" s="73">
        <v>38.075801079680502</v>
      </c>
      <c r="AP37" s="73">
        <v>6352.9845556308701</v>
      </c>
      <c r="AQ37" s="73">
        <v>29.1680915083945</v>
      </c>
      <c r="AR37" s="90"/>
      <c r="AS37" s="28"/>
      <c r="AT37" s="90"/>
      <c r="AU37" s="66">
        <f t="shared" si="5"/>
        <v>3.7897853068263676E-3</v>
      </c>
      <c r="AV37" s="66">
        <f t="shared" si="6"/>
        <v>3.7897679054865675E-3</v>
      </c>
      <c r="AW37" s="66">
        <f t="shared" si="7"/>
        <v>2.9172828973621757E-3</v>
      </c>
      <c r="AX37" s="66">
        <f t="shared" si="8"/>
        <v>3.422781771050916E-3</v>
      </c>
      <c r="AY37" s="66">
        <f t="shared" si="9"/>
        <v>3.8962588889179563E-3</v>
      </c>
      <c r="AZ37" s="66"/>
      <c r="BA37" s="66"/>
      <c r="BB37" s="66"/>
    </row>
    <row r="38" spans="1:54" x14ac:dyDescent="0.25">
      <c r="A38" s="73" t="s">
        <v>201</v>
      </c>
      <c r="B38" s="73">
        <v>12422.112708000001</v>
      </c>
      <c r="C38" s="73">
        <v>993.76896164000004</v>
      </c>
      <c r="D38" s="73">
        <v>5.5243907598000002</v>
      </c>
      <c r="E38" s="73">
        <v>0.66958416769999995</v>
      </c>
      <c r="F38" s="73">
        <v>143.23658531000001</v>
      </c>
      <c r="G38" s="73"/>
      <c r="H38" s="90" t="s">
        <v>201</v>
      </c>
      <c r="I38" s="73">
        <v>57.707631290292902</v>
      </c>
      <c r="J38" s="73">
        <v>50.595625450907299</v>
      </c>
      <c r="K38" s="73">
        <v>5.5713616554370402</v>
      </c>
      <c r="L38" s="73">
        <v>5.5713616554370402</v>
      </c>
      <c r="M38" s="73">
        <v>12.5584890272325</v>
      </c>
      <c r="N38" s="73">
        <v>1.5104170943252699</v>
      </c>
      <c r="O38" s="73">
        <v>0.67401007057602902</v>
      </c>
      <c r="P38" s="73">
        <v>44804.107029883598</v>
      </c>
      <c r="Q38" s="73">
        <v>0</v>
      </c>
      <c r="R38" s="73">
        <v>1234.7978809706401</v>
      </c>
      <c r="S38" s="73">
        <v>0</v>
      </c>
      <c r="T38" s="73">
        <v>562.23863755192303</v>
      </c>
      <c r="U38" s="73">
        <v>0</v>
      </c>
      <c r="V38" s="73">
        <v>0</v>
      </c>
      <c r="W38" s="73">
        <v>0</v>
      </c>
      <c r="X38" s="73">
        <v>0.61702536981259604</v>
      </c>
      <c r="Y38" s="73">
        <v>3.1627973486597898</v>
      </c>
      <c r="Z38" s="73">
        <v>33.001249349996698</v>
      </c>
      <c r="AA38" s="73">
        <v>25.073172618131</v>
      </c>
      <c r="AB38" s="73">
        <v>144.44139437324699</v>
      </c>
      <c r="AC38" s="73">
        <v>0</v>
      </c>
      <c r="AD38" s="73">
        <v>12515.174343380801</v>
      </c>
      <c r="AE38" s="73">
        <v>0</v>
      </c>
      <c r="AF38" s="73">
        <v>2286.6566194326301</v>
      </c>
      <c r="AG38" s="73">
        <v>0</v>
      </c>
      <c r="AH38" s="73">
        <v>4.9712941462011599</v>
      </c>
      <c r="AI38" s="73">
        <v>93.5408380395873</v>
      </c>
      <c r="AJ38" s="73">
        <v>0</v>
      </c>
      <c r="AK38" s="73">
        <v>0.42238687608912201</v>
      </c>
      <c r="AL38" s="73">
        <v>1.28577299614051</v>
      </c>
      <c r="AM38" s="73">
        <v>7.02920104453431</v>
      </c>
      <c r="AN38" s="73">
        <v>0</v>
      </c>
      <c r="AO38" s="73">
        <v>8.0664206820774105</v>
      </c>
      <c r="AP38" s="73">
        <v>1001.21390683267</v>
      </c>
      <c r="AQ38" s="73">
        <v>3.6384677156835701</v>
      </c>
      <c r="AR38" s="90"/>
      <c r="AS38" s="28"/>
      <c r="AT38" s="90"/>
      <c r="AU38" s="66">
        <f t="shared" si="5"/>
        <v>7.4916109335304215E-3</v>
      </c>
      <c r="AV38" s="66">
        <f t="shared" si="6"/>
        <v>7.4916258004110604E-3</v>
      </c>
      <c r="AW38" s="66">
        <f t="shared" si="7"/>
        <v>8.5024571358780082E-3</v>
      </c>
      <c r="AX38" s="66">
        <f t="shared" si="8"/>
        <v>6.6099276081032473E-3</v>
      </c>
      <c r="AY38" s="66">
        <f t="shared" si="9"/>
        <v>8.4113221537603245E-3</v>
      </c>
      <c r="AZ38" s="66"/>
      <c r="BA38" s="66"/>
      <c r="BB38" s="66"/>
    </row>
    <row r="39" spans="1:54" x14ac:dyDescent="0.25">
      <c r="A39" s="73" t="s">
        <v>314</v>
      </c>
      <c r="B39" s="73">
        <v>52801.104155000001</v>
      </c>
      <c r="C39" s="73">
        <v>4224.0884859999996</v>
      </c>
      <c r="D39" s="73">
        <v>41.403500201999996</v>
      </c>
      <c r="E39" s="73">
        <v>8.8499782111999998</v>
      </c>
      <c r="F39" s="73">
        <v>701.19105123999998</v>
      </c>
      <c r="G39" s="73"/>
      <c r="H39" s="90" t="s">
        <v>314</v>
      </c>
      <c r="I39" s="73">
        <v>396.17463671130997</v>
      </c>
      <c r="J39" s="73">
        <v>252.08542093843101</v>
      </c>
      <c r="K39" s="73">
        <v>41.527867139677902</v>
      </c>
      <c r="L39" s="73">
        <v>41.527867139677902</v>
      </c>
      <c r="M39" s="73">
        <v>47.962727714122202</v>
      </c>
      <c r="N39" s="73">
        <v>14.6174501535356</v>
      </c>
      <c r="O39" s="73">
        <v>8.8807867396631295</v>
      </c>
      <c r="P39" s="73">
        <v>206386.74614041299</v>
      </c>
      <c r="Q39" s="73">
        <v>0</v>
      </c>
      <c r="R39" s="73">
        <v>4922.3959828124198</v>
      </c>
      <c r="S39" s="73">
        <v>0</v>
      </c>
      <c r="T39" s="73">
        <v>1625.0950263597899</v>
      </c>
      <c r="U39" s="73">
        <v>0</v>
      </c>
      <c r="V39" s="73">
        <v>0</v>
      </c>
      <c r="W39" s="73">
        <v>0</v>
      </c>
      <c r="X39" s="73">
        <v>0.48718005845073198</v>
      </c>
      <c r="Y39" s="73">
        <v>15.489525543617299</v>
      </c>
      <c r="Z39" s="73">
        <v>353.51371892586099</v>
      </c>
      <c r="AA39" s="73">
        <v>207.53088182613001</v>
      </c>
      <c r="AB39" s="73">
        <v>703.25067071717797</v>
      </c>
      <c r="AC39" s="73">
        <v>0</v>
      </c>
      <c r="AD39" s="73">
        <v>52968.686546140998</v>
      </c>
      <c r="AE39" s="73">
        <v>0</v>
      </c>
      <c r="AF39" s="73">
        <v>9412.3334501893205</v>
      </c>
      <c r="AG39" s="73">
        <v>0</v>
      </c>
      <c r="AH39" s="73">
        <v>11.766530431494401</v>
      </c>
      <c r="AI39" s="73">
        <v>509.80875661461602</v>
      </c>
      <c r="AJ39" s="73">
        <v>0</v>
      </c>
      <c r="AK39" s="73">
        <v>5.7766780951312997</v>
      </c>
      <c r="AL39" s="73">
        <v>32.326397487520097</v>
      </c>
      <c r="AM39" s="73">
        <v>26.524893827860499</v>
      </c>
      <c r="AN39" s="73">
        <v>0</v>
      </c>
      <c r="AO39" s="73">
        <v>49.9634154964426</v>
      </c>
      <c r="AP39" s="73">
        <v>4237.4952630940697</v>
      </c>
      <c r="AQ39" s="73">
        <v>17.227127836571</v>
      </c>
      <c r="AR39" s="90"/>
      <c r="AS39" s="28"/>
      <c r="AT39" s="90"/>
      <c r="AU39" s="66">
        <f t="shared" si="5"/>
        <v>3.1738425516453493E-3</v>
      </c>
      <c r="AV39" s="66">
        <f t="shared" si="6"/>
        <v>3.1738864227168783E-3</v>
      </c>
      <c r="AW39" s="66">
        <f t="shared" si="7"/>
        <v>3.0037783537899473E-3</v>
      </c>
      <c r="AX39" s="66">
        <f t="shared" si="8"/>
        <v>3.4811982276001796E-3</v>
      </c>
      <c r="AY39" s="66">
        <f t="shared" si="9"/>
        <v>2.9373156909742611E-3</v>
      </c>
      <c r="AZ39" s="66"/>
      <c r="BA39" s="66"/>
      <c r="BB39" s="66"/>
    </row>
    <row r="40" spans="1:54" x14ac:dyDescent="0.25">
      <c r="A40" s="73" t="s">
        <v>203</v>
      </c>
      <c r="B40" s="73">
        <v>139.67429419999999</v>
      </c>
      <c r="C40" s="73">
        <v>11.173944515000001</v>
      </c>
      <c r="D40" s="73">
        <v>7.9069330899999998E-2</v>
      </c>
      <c r="E40" s="73">
        <v>1.9579373399999999E-2</v>
      </c>
      <c r="F40" s="73">
        <v>1.5004499044999999</v>
      </c>
      <c r="G40" s="73"/>
      <c r="H40" s="90" t="s">
        <v>203</v>
      </c>
      <c r="I40" s="73">
        <v>0.96439902664197497</v>
      </c>
      <c r="J40" s="73">
        <v>0.54574898732805299</v>
      </c>
      <c r="K40" s="73">
        <v>7.9373997551602293E-2</v>
      </c>
      <c r="L40" s="73">
        <v>7.9373997551602293E-2</v>
      </c>
      <c r="M40" s="73">
        <v>0.14044613497858699</v>
      </c>
      <c r="N40" s="73">
        <v>3.0844878346241299E-2</v>
      </c>
      <c r="O40" s="73">
        <v>1.96511891846947E-2</v>
      </c>
      <c r="P40" s="73">
        <v>449.69824271809603</v>
      </c>
      <c r="Q40" s="73">
        <v>0</v>
      </c>
      <c r="R40" s="73">
        <v>14.999148867896199</v>
      </c>
      <c r="S40" s="73">
        <v>0</v>
      </c>
      <c r="T40" s="73">
        <v>5.08775520737119</v>
      </c>
      <c r="U40" s="73">
        <v>0</v>
      </c>
      <c r="V40" s="73">
        <v>0</v>
      </c>
      <c r="W40" s="73">
        <v>0</v>
      </c>
      <c r="X40" s="73">
        <v>3.9527418147279701E-3</v>
      </c>
      <c r="Y40" s="73">
        <v>3.3848491936780203E-2</v>
      </c>
      <c r="Z40" s="73">
        <v>0.71617716550138799</v>
      </c>
      <c r="AA40" s="73">
        <v>0.54169114786580397</v>
      </c>
      <c r="AB40" s="73">
        <v>1.50637952590574</v>
      </c>
      <c r="AC40" s="73">
        <v>0</v>
      </c>
      <c r="AD40" s="73">
        <v>140.153285284699</v>
      </c>
      <c r="AE40" s="73">
        <v>0</v>
      </c>
      <c r="AF40" s="73">
        <v>26.758237266930099</v>
      </c>
      <c r="AG40" s="73">
        <v>0</v>
      </c>
      <c r="AH40" s="73">
        <v>4.7309979483236501E-2</v>
      </c>
      <c r="AI40" s="73">
        <v>1.32079693910282</v>
      </c>
      <c r="AJ40" s="73">
        <v>0</v>
      </c>
      <c r="AK40" s="73">
        <v>1.2759709887040799E-2</v>
      </c>
      <c r="AL40" s="73">
        <v>5.89372344145149E-2</v>
      </c>
      <c r="AM40" s="73">
        <v>7.7424182620673798E-2</v>
      </c>
      <c r="AN40" s="73">
        <v>0</v>
      </c>
      <c r="AO40" s="73">
        <v>0.132939513123563</v>
      </c>
      <c r="AP40" s="73">
        <v>11.2122656580521</v>
      </c>
      <c r="AQ40" s="73">
        <v>4.0649617569155701E-2</v>
      </c>
      <c r="AR40" s="90"/>
      <c r="AS40" s="28"/>
      <c r="AT40" s="90"/>
      <c r="AU40" s="66">
        <f t="shared" si="5"/>
        <v>3.4293431546762311E-3</v>
      </c>
      <c r="AV40" s="66">
        <f t="shared" si="6"/>
        <v>3.4295089796317793E-3</v>
      </c>
      <c r="AW40" s="66">
        <f t="shared" si="7"/>
        <v>3.8531583375558199E-3</v>
      </c>
      <c r="AX40" s="66">
        <f t="shared" si="8"/>
        <v>3.6679306956115846E-3</v>
      </c>
      <c r="AY40" s="66">
        <f t="shared" si="9"/>
        <v>3.9518956200780301E-3</v>
      </c>
      <c r="AZ40" s="66"/>
      <c r="BA40" s="66"/>
      <c r="BB40" s="66"/>
    </row>
    <row r="41" spans="1:54" x14ac:dyDescent="0.25">
      <c r="A41" s="73" t="s">
        <v>204</v>
      </c>
      <c r="B41" s="73">
        <v>25831.62113</v>
      </c>
      <c r="C41" s="73">
        <v>2066.5296186999999</v>
      </c>
      <c r="D41" s="73">
        <v>6.9929157773000004</v>
      </c>
      <c r="E41" s="73">
        <v>8.5948943336999992</v>
      </c>
      <c r="F41" s="73">
        <v>131.14708966000001</v>
      </c>
      <c r="G41" s="73"/>
      <c r="H41" s="90" t="s">
        <v>204</v>
      </c>
      <c r="I41" s="73">
        <v>397.20366018620598</v>
      </c>
      <c r="J41" s="73">
        <v>63.3693401022053</v>
      </c>
      <c r="K41" s="73">
        <v>7.0237773007208304</v>
      </c>
      <c r="L41" s="73">
        <v>7.0237773007208304</v>
      </c>
      <c r="M41" s="73">
        <v>17.110203877990699</v>
      </c>
      <c r="N41" s="73">
        <v>4.9548180146384802</v>
      </c>
      <c r="O41" s="73">
        <v>8.6440132914663703</v>
      </c>
      <c r="P41" s="73">
        <v>27224.5502274518</v>
      </c>
      <c r="Q41" s="73">
        <v>0</v>
      </c>
      <c r="R41" s="73">
        <v>4005.7680139286699</v>
      </c>
      <c r="S41" s="73">
        <v>0</v>
      </c>
      <c r="T41" s="73">
        <v>472.29584732997102</v>
      </c>
      <c r="U41" s="73">
        <v>0</v>
      </c>
      <c r="V41" s="73">
        <v>0</v>
      </c>
      <c r="W41" s="73">
        <v>0</v>
      </c>
      <c r="X41" s="73">
        <v>0.228679539944664</v>
      </c>
      <c r="Y41" s="73">
        <v>3.1418561209199098</v>
      </c>
      <c r="Z41" s="73">
        <v>167.22823156052601</v>
      </c>
      <c r="AA41" s="73">
        <v>292.71175998042401</v>
      </c>
      <c r="AB41" s="73">
        <v>131.841056761478</v>
      </c>
      <c r="AC41" s="73">
        <v>0</v>
      </c>
      <c r="AD41" s="73">
        <v>25972.771237917201</v>
      </c>
      <c r="AE41" s="73">
        <v>0</v>
      </c>
      <c r="AF41" s="73">
        <v>6147.3042485270298</v>
      </c>
      <c r="AG41" s="73">
        <v>0</v>
      </c>
      <c r="AH41" s="73">
        <v>12.495897386732</v>
      </c>
      <c r="AI41" s="73">
        <v>406.44653054694601</v>
      </c>
      <c r="AJ41" s="73">
        <v>0</v>
      </c>
      <c r="AK41" s="73">
        <v>5.7775609456949102</v>
      </c>
      <c r="AL41" s="73">
        <v>14.1923689219271</v>
      </c>
      <c r="AM41" s="73">
        <v>12.2537973318375</v>
      </c>
      <c r="AN41" s="73">
        <v>0</v>
      </c>
      <c r="AO41" s="73">
        <v>59.396197523041003</v>
      </c>
      <c r="AP41" s="73">
        <v>2077.8216819943</v>
      </c>
      <c r="AQ41" s="73">
        <v>3.4847763670468899</v>
      </c>
      <c r="AR41" s="90"/>
      <c r="AS41" s="28"/>
      <c r="AT41" s="90"/>
      <c r="AU41" s="66">
        <f t="shared" si="5"/>
        <v>5.4642373084852237E-3</v>
      </c>
      <c r="AV41" s="66">
        <f t="shared" si="6"/>
        <v>5.4642639486597935E-3</v>
      </c>
      <c r="AW41" s="66">
        <f t="shared" si="7"/>
        <v>4.4132554150031287E-3</v>
      </c>
      <c r="AX41" s="66">
        <f t="shared" si="8"/>
        <v>5.7148995507459565E-3</v>
      </c>
      <c r="AY41" s="66">
        <f t="shared" si="9"/>
        <v>5.2915173586932851E-3</v>
      </c>
      <c r="AZ41" s="66"/>
      <c r="BA41" s="66"/>
      <c r="BB41" s="66"/>
    </row>
    <row r="42" spans="1:54" x14ac:dyDescent="0.25">
      <c r="A42" s="73" t="s">
        <v>205</v>
      </c>
      <c r="B42" s="73">
        <v>43778.148269999998</v>
      </c>
      <c r="C42" s="73">
        <v>3502.2517358</v>
      </c>
      <c r="D42" s="73">
        <v>24.350684990000001</v>
      </c>
      <c r="E42" s="73">
        <v>5.6258783952</v>
      </c>
      <c r="F42" s="73">
        <v>124.26862610000001</v>
      </c>
      <c r="G42" s="73"/>
      <c r="H42" s="90" t="s">
        <v>205</v>
      </c>
      <c r="I42" s="73">
        <v>72.453674418922603</v>
      </c>
      <c r="J42" s="73">
        <v>44.758949506653202</v>
      </c>
      <c r="K42" s="73">
        <v>24.404685355631202</v>
      </c>
      <c r="L42" s="73">
        <v>24.404685355631202</v>
      </c>
      <c r="M42" s="73">
        <v>90.733996553349101</v>
      </c>
      <c r="N42" s="73">
        <v>21.796712295378299</v>
      </c>
      <c r="O42" s="73">
        <v>5.6383627196635402</v>
      </c>
      <c r="P42" s="73">
        <v>55708.827245792498</v>
      </c>
      <c r="Q42" s="73">
        <v>0</v>
      </c>
      <c r="R42" s="73">
        <v>6390.5931064566303</v>
      </c>
      <c r="S42" s="73">
        <v>0</v>
      </c>
      <c r="T42" s="73">
        <v>2220.19567670264</v>
      </c>
      <c r="U42" s="73">
        <v>0</v>
      </c>
      <c r="V42" s="73">
        <v>0</v>
      </c>
      <c r="W42" s="73">
        <v>0</v>
      </c>
      <c r="X42" s="73">
        <v>2.15870155965814</v>
      </c>
      <c r="Y42" s="73">
        <v>5.1618357894256297</v>
      </c>
      <c r="Z42" s="73">
        <v>336.65031848349997</v>
      </c>
      <c r="AA42" s="73">
        <v>44.628949966603003</v>
      </c>
      <c r="AB42" s="73">
        <v>124.54664544977101</v>
      </c>
      <c r="AC42" s="73">
        <v>0</v>
      </c>
      <c r="AD42" s="73">
        <v>43852.412852317801</v>
      </c>
      <c r="AE42" s="73">
        <v>0</v>
      </c>
      <c r="AF42" s="73">
        <v>9943.7472627964507</v>
      </c>
      <c r="AG42" s="73">
        <v>0</v>
      </c>
      <c r="AH42" s="73">
        <v>17.054869151027599</v>
      </c>
      <c r="AI42" s="73">
        <v>360.81310444979198</v>
      </c>
      <c r="AJ42" s="73">
        <v>0</v>
      </c>
      <c r="AK42" s="73">
        <v>3.4336130757452401</v>
      </c>
      <c r="AL42" s="73">
        <v>38.733021088758001</v>
      </c>
      <c r="AM42" s="73">
        <v>39.796626107042201</v>
      </c>
      <c r="AN42" s="73">
        <v>0</v>
      </c>
      <c r="AO42" s="73">
        <v>14.982524243328699</v>
      </c>
      <c r="AP42" s="73">
        <v>3508.1928376791898</v>
      </c>
      <c r="AQ42" s="73">
        <v>15.869836329436501</v>
      </c>
      <c r="AR42" s="90"/>
      <c r="AS42" s="28"/>
      <c r="AT42" s="90"/>
      <c r="AU42" s="66">
        <f t="shared" si="5"/>
        <v>1.6963847319392961E-3</v>
      </c>
      <c r="AV42" s="66">
        <f t="shared" si="6"/>
        <v>1.6963663172637931E-3</v>
      </c>
      <c r="AW42" s="66">
        <f t="shared" si="7"/>
        <v>2.2176117695816922E-3</v>
      </c>
      <c r="AX42" s="66">
        <f t="shared" si="8"/>
        <v>2.2190889291513701E-3</v>
      </c>
      <c r="AY42" s="66">
        <f t="shared" si="9"/>
        <v>2.2372448983806717E-3</v>
      </c>
      <c r="AZ42" s="66"/>
      <c r="BA42" s="66"/>
      <c r="BB42" s="66"/>
    </row>
    <row r="43" spans="1:54" x14ac:dyDescent="0.25">
      <c r="A43" s="73" t="s">
        <v>206</v>
      </c>
      <c r="B43" s="73">
        <v>18304.964183</v>
      </c>
      <c r="C43" s="73">
        <v>1464.3971068000001</v>
      </c>
      <c r="D43" s="73">
        <v>7.0497750404000001</v>
      </c>
      <c r="E43" s="73">
        <v>3.3397375787999999</v>
      </c>
      <c r="F43" s="73">
        <v>109.31103469</v>
      </c>
      <c r="G43" s="73"/>
      <c r="H43" s="90" t="s">
        <v>206</v>
      </c>
      <c r="I43" s="73">
        <v>142.83870919345301</v>
      </c>
      <c r="J43" s="73">
        <v>43.431291724422302</v>
      </c>
      <c r="K43" s="73">
        <v>7.09254544537903</v>
      </c>
      <c r="L43" s="73">
        <v>7.09254544537903</v>
      </c>
      <c r="M43" s="73">
        <v>22.394269094220899</v>
      </c>
      <c r="N43" s="73">
        <v>4.7781128766771799</v>
      </c>
      <c r="O43" s="73">
        <v>3.3597451397330902</v>
      </c>
      <c r="P43" s="73">
        <v>32796.548995483899</v>
      </c>
      <c r="Q43" s="73">
        <v>0</v>
      </c>
      <c r="R43" s="73">
        <v>2518.3474495236601</v>
      </c>
      <c r="S43" s="73">
        <v>0</v>
      </c>
      <c r="T43" s="73">
        <v>681.00958376803806</v>
      </c>
      <c r="U43" s="73">
        <v>0</v>
      </c>
      <c r="V43" s="73">
        <v>0</v>
      </c>
      <c r="W43" s="73">
        <v>0</v>
      </c>
      <c r="X43" s="73">
        <v>0.65987739011179503</v>
      </c>
      <c r="Y43" s="73">
        <v>2.8087203971211498</v>
      </c>
      <c r="Z43" s="73">
        <v>101.42418092833999</v>
      </c>
      <c r="AA43" s="73">
        <v>97.393282855808707</v>
      </c>
      <c r="AB43" s="73">
        <v>109.898967314591</v>
      </c>
      <c r="AC43" s="73">
        <v>0</v>
      </c>
      <c r="AD43" s="73">
        <v>18401.775371432501</v>
      </c>
      <c r="AE43" s="73">
        <v>0</v>
      </c>
      <c r="AF43" s="73">
        <v>4034.08322173426</v>
      </c>
      <c r="AG43" s="73">
        <v>0</v>
      </c>
      <c r="AH43" s="73">
        <v>8.1239135413557797</v>
      </c>
      <c r="AI43" s="73">
        <v>199.99628786730199</v>
      </c>
      <c r="AJ43" s="73">
        <v>0</v>
      </c>
      <c r="AK43" s="73">
        <v>2.18984501401561</v>
      </c>
      <c r="AL43" s="73">
        <v>9.16311716808592</v>
      </c>
      <c r="AM43" s="73">
        <v>11.8142728727074</v>
      </c>
      <c r="AN43" s="73">
        <v>0</v>
      </c>
      <c r="AO43" s="73">
        <v>21.877956938673702</v>
      </c>
      <c r="AP43" s="73">
        <v>1472.14202225235</v>
      </c>
      <c r="AQ43" s="73">
        <v>4.5614992025617003</v>
      </c>
      <c r="AR43" s="90"/>
      <c r="AS43" s="28"/>
      <c r="AT43" s="90"/>
      <c r="AU43" s="66">
        <f t="shared" si="5"/>
        <v>5.2887942016521554E-3</v>
      </c>
      <c r="AV43" s="66">
        <f t="shared" si="6"/>
        <v>5.2888082176521783E-3</v>
      </c>
      <c r="AW43" s="66">
        <f t="shared" si="7"/>
        <v>6.0669177007672392E-3</v>
      </c>
      <c r="AX43" s="66">
        <f t="shared" si="8"/>
        <v>5.9907583937415876E-3</v>
      </c>
      <c r="AY43" s="66">
        <f t="shared" si="9"/>
        <v>5.3785294984934427E-3</v>
      </c>
      <c r="AZ43" s="66"/>
      <c r="BA43" s="66"/>
      <c r="BB43" s="66"/>
    </row>
    <row r="44" spans="1:54" x14ac:dyDescent="0.25">
      <c r="A44" s="73" t="s">
        <v>207</v>
      </c>
      <c r="B44" s="73">
        <v>261952.12615</v>
      </c>
      <c r="C44" s="73">
        <v>20956.170667999999</v>
      </c>
      <c r="D44" s="73">
        <v>80.270468342000001</v>
      </c>
      <c r="E44" s="73">
        <v>24.353288848999998</v>
      </c>
      <c r="F44" s="73">
        <v>1489.2024659000001</v>
      </c>
      <c r="G44" s="73"/>
      <c r="H44" s="90" t="s">
        <v>207</v>
      </c>
      <c r="I44" s="73">
        <v>1123.9621818559201</v>
      </c>
      <c r="J44" s="73">
        <v>550.99499185567197</v>
      </c>
      <c r="K44" s="73">
        <v>80.733983106045798</v>
      </c>
      <c r="L44" s="73">
        <v>80.733983106045798</v>
      </c>
      <c r="M44" s="73">
        <v>379.18127537715498</v>
      </c>
      <c r="N44" s="73">
        <v>60.270834049660102</v>
      </c>
      <c r="O44" s="73">
        <v>24.516236965590799</v>
      </c>
      <c r="P44" s="73">
        <v>506591.04320534703</v>
      </c>
      <c r="Q44" s="73">
        <v>0</v>
      </c>
      <c r="R44" s="73">
        <v>35119.589441532204</v>
      </c>
      <c r="S44" s="73">
        <v>0</v>
      </c>
      <c r="T44" s="73">
        <v>12734.153742288199</v>
      </c>
      <c r="U44" s="73">
        <v>0</v>
      </c>
      <c r="V44" s="73">
        <v>0</v>
      </c>
      <c r="W44" s="73">
        <v>0</v>
      </c>
      <c r="X44" s="73">
        <v>15.531687444865801</v>
      </c>
      <c r="Y44" s="73">
        <v>39.467241030567202</v>
      </c>
      <c r="Z44" s="73">
        <v>1001.72445843178</v>
      </c>
      <c r="AA44" s="73">
        <v>695.78965818628603</v>
      </c>
      <c r="AB44" s="73">
        <v>1498.16416327709</v>
      </c>
      <c r="AC44" s="73">
        <v>0</v>
      </c>
      <c r="AD44" s="73">
        <v>264021.51670231501</v>
      </c>
      <c r="AE44" s="73">
        <v>0</v>
      </c>
      <c r="AF44" s="73">
        <v>56793.9236161312</v>
      </c>
      <c r="AG44" s="73">
        <v>0</v>
      </c>
      <c r="AH44" s="73">
        <v>129.15312321514301</v>
      </c>
      <c r="AI44" s="73">
        <v>2251.1390956207101</v>
      </c>
      <c r="AJ44" s="73">
        <v>0</v>
      </c>
      <c r="AK44" s="73">
        <v>15.3903645329976</v>
      </c>
      <c r="AL44" s="73">
        <v>80.412982538336095</v>
      </c>
      <c r="AM44" s="73">
        <v>190.00032827649801</v>
      </c>
      <c r="AN44" s="73">
        <v>0</v>
      </c>
      <c r="AO44" s="73">
        <v>189.917233400562</v>
      </c>
      <c r="AP44" s="73">
        <v>21121.722239807699</v>
      </c>
      <c r="AQ44" s="73">
        <v>72.266986399647706</v>
      </c>
      <c r="AR44" s="90"/>
      <c r="AS44" s="28"/>
      <c r="AT44" s="90"/>
      <c r="AU44" s="66">
        <f t="shared" si="5"/>
        <v>7.8998807252667041E-3</v>
      </c>
      <c r="AV44" s="66">
        <f t="shared" si="6"/>
        <v>7.8998961418317269E-3</v>
      </c>
      <c r="AW44" s="66">
        <f t="shared" si="7"/>
        <v>5.7744121047226026E-3</v>
      </c>
      <c r="AX44" s="66">
        <f t="shared" si="8"/>
        <v>6.6910107132200393E-3</v>
      </c>
      <c r="AY44" s="66">
        <f t="shared" si="9"/>
        <v>6.0177830632813728E-3</v>
      </c>
      <c r="AZ44" s="66"/>
      <c r="BA44" s="66"/>
      <c r="BB44" s="66"/>
    </row>
    <row r="45" spans="1:54" x14ac:dyDescent="0.25">
      <c r="A45" s="73" t="s">
        <v>208</v>
      </c>
      <c r="B45" s="73">
        <v>16546.000068000001</v>
      </c>
      <c r="C45" s="73">
        <v>1323.6800438</v>
      </c>
      <c r="D45" s="73">
        <v>11.878508357999999</v>
      </c>
      <c r="E45" s="73">
        <v>2.9230385731999999</v>
      </c>
      <c r="F45" s="73">
        <v>147.55734620000001</v>
      </c>
      <c r="G45" s="73"/>
      <c r="H45" s="90" t="s">
        <v>208</v>
      </c>
      <c r="I45" s="73">
        <v>98.115322201160097</v>
      </c>
      <c r="J45" s="73">
        <v>53.730432364761398</v>
      </c>
      <c r="K45" s="73">
        <v>11.9022551125622</v>
      </c>
      <c r="L45" s="73">
        <v>11.9022551125622</v>
      </c>
      <c r="M45" s="73">
        <v>22.387661830503099</v>
      </c>
      <c r="N45" s="73">
        <v>6.37642756538947</v>
      </c>
      <c r="O45" s="73">
        <v>2.92872927636546</v>
      </c>
      <c r="P45" s="73">
        <v>45492.284350752001</v>
      </c>
      <c r="Q45" s="73">
        <v>0</v>
      </c>
      <c r="R45" s="73">
        <v>1929.2632870354</v>
      </c>
      <c r="S45" s="73">
        <v>0</v>
      </c>
      <c r="T45" s="73">
        <v>597.45638618735097</v>
      </c>
      <c r="U45" s="73">
        <v>0</v>
      </c>
      <c r="V45" s="73">
        <v>0</v>
      </c>
      <c r="W45" s="73">
        <v>0</v>
      </c>
      <c r="X45" s="73">
        <v>0.32174348092222599</v>
      </c>
      <c r="Y45" s="73">
        <v>3.63731207463336</v>
      </c>
      <c r="Z45" s="73">
        <v>127.17466242192801</v>
      </c>
      <c r="AA45" s="73">
        <v>56.0085788571213</v>
      </c>
      <c r="AB45" s="73">
        <v>147.828734907534</v>
      </c>
      <c r="AC45" s="73">
        <v>0</v>
      </c>
      <c r="AD45" s="73">
        <v>16577.172518053099</v>
      </c>
      <c r="AE45" s="73">
        <v>0</v>
      </c>
      <c r="AF45" s="73">
        <v>3309.26747758174</v>
      </c>
      <c r="AG45" s="73">
        <v>0</v>
      </c>
      <c r="AH45" s="73">
        <v>4.5735166060935697</v>
      </c>
      <c r="AI45" s="73">
        <v>160.24317410553999</v>
      </c>
      <c r="AJ45" s="73">
        <v>0</v>
      </c>
      <c r="AK45" s="73">
        <v>1.8770953417768099</v>
      </c>
      <c r="AL45" s="73">
        <v>13.1555707186711</v>
      </c>
      <c r="AM45" s="73">
        <v>10.8593091788106</v>
      </c>
      <c r="AN45" s="73">
        <v>0</v>
      </c>
      <c r="AO45" s="73">
        <v>13.3955016194917</v>
      </c>
      <c r="AP45" s="73">
        <v>1326.17385979706</v>
      </c>
      <c r="AQ45" s="73">
        <v>5.5723149421787204</v>
      </c>
      <c r="AR45" s="90"/>
      <c r="AS45" s="28"/>
      <c r="AT45" s="90"/>
      <c r="AU45" s="66">
        <f t="shared" si="5"/>
        <v>1.8839870618268478E-3</v>
      </c>
      <c r="AV45" s="66">
        <f t="shared" si="6"/>
        <v>1.8840021111905371E-3</v>
      </c>
      <c r="AW45" s="66">
        <f t="shared" si="7"/>
        <v>1.9991360738663149E-3</v>
      </c>
      <c r="AX45" s="66">
        <f t="shared" si="8"/>
        <v>1.9468450459858796E-3</v>
      </c>
      <c r="AY45" s="66">
        <f t="shared" si="9"/>
        <v>1.8392083791351549E-3</v>
      </c>
      <c r="AZ45" s="66"/>
      <c r="BA45" s="66"/>
      <c r="BB45" s="66"/>
    </row>
    <row r="46" spans="1:54" x14ac:dyDescent="0.25">
      <c r="A46" s="73" t="s">
        <v>209</v>
      </c>
      <c r="B46" s="73">
        <v>4957.7924415999996</v>
      </c>
      <c r="C46" s="73">
        <v>396.62338108</v>
      </c>
      <c r="D46" s="73">
        <v>5.2420211442999998</v>
      </c>
      <c r="E46" s="73">
        <v>3.0856037400000001E-2</v>
      </c>
      <c r="F46" s="73">
        <v>130.88615328</v>
      </c>
      <c r="G46" s="73"/>
      <c r="H46" s="90" t="s">
        <v>209</v>
      </c>
      <c r="I46" s="73">
        <v>26.1108958247973</v>
      </c>
      <c r="J46" s="73">
        <v>44.718369565913797</v>
      </c>
      <c r="K46" s="73">
        <v>5.2635134046544696</v>
      </c>
      <c r="L46" s="73">
        <v>5.2635134046544696</v>
      </c>
      <c r="M46" s="73">
        <v>0.63545523073364196</v>
      </c>
      <c r="N46" s="73">
        <v>9.6787966250490395E-2</v>
      </c>
      <c r="O46" s="73">
        <v>3.1001456622354699E-2</v>
      </c>
      <c r="P46" s="73">
        <v>38848.542495095702</v>
      </c>
      <c r="Q46" s="73">
        <v>0</v>
      </c>
      <c r="R46" s="73">
        <v>55.9365253201805</v>
      </c>
      <c r="S46" s="73">
        <v>0</v>
      </c>
      <c r="T46" s="73">
        <v>161.35591053501801</v>
      </c>
      <c r="U46" s="73">
        <v>0</v>
      </c>
      <c r="V46" s="73">
        <v>0</v>
      </c>
      <c r="W46" s="73">
        <v>0</v>
      </c>
      <c r="X46" s="73">
        <v>2.6919796291254499E-2</v>
      </c>
      <c r="Y46" s="73">
        <v>2.6197762406447498</v>
      </c>
      <c r="Z46" s="73">
        <v>14.175360898706399</v>
      </c>
      <c r="AA46" s="73">
        <v>0.83524148510729301</v>
      </c>
      <c r="AB46" s="73">
        <v>131.421904762873</v>
      </c>
      <c r="AC46" s="73">
        <v>0</v>
      </c>
      <c r="AD46" s="73">
        <v>4977.8236436448997</v>
      </c>
      <c r="AE46" s="73">
        <v>0</v>
      </c>
      <c r="AF46" s="73">
        <v>498.89512605477302</v>
      </c>
      <c r="AG46" s="73">
        <v>0</v>
      </c>
      <c r="AH46" s="73">
        <v>0.209772889412187</v>
      </c>
      <c r="AI46" s="73">
        <v>26.134158502954701</v>
      </c>
      <c r="AJ46" s="73">
        <v>0</v>
      </c>
      <c r="AK46" s="73">
        <v>1.90075031088086E-2</v>
      </c>
      <c r="AL46" s="73">
        <v>0.117361357794836</v>
      </c>
      <c r="AM46" s="73">
        <v>1.05490876357401</v>
      </c>
      <c r="AN46" s="73">
        <v>0</v>
      </c>
      <c r="AO46" s="73">
        <v>1.79030116015013</v>
      </c>
      <c r="AP46" s="73">
        <v>398.22588619741202</v>
      </c>
      <c r="AQ46" s="73">
        <v>1.94940683517916</v>
      </c>
      <c r="AR46" s="90"/>
      <c r="AS46" s="28"/>
      <c r="AT46" s="90"/>
      <c r="AU46" s="66">
        <f t="shared" si="5"/>
        <v>4.0403470457580316E-3</v>
      </c>
      <c r="AV46" s="66">
        <f t="shared" si="6"/>
        <v>4.0403697660193983E-3</v>
      </c>
      <c r="AW46" s="66">
        <f t="shared" si="7"/>
        <v>4.0999949757623165E-3</v>
      </c>
      <c r="AX46" s="66">
        <f t="shared" si="8"/>
        <v>4.7128288208095684E-3</v>
      </c>
      <c r="AY46" s="66">
        <f t="shared" si="9"/>
        <v>4.0932632631267146E-3</v>
      </c>
      <c r="AZ46" s="66"/>
      <c r="BA46" s="66"/>
      <c r="BB46" s="66"/>
    </row>
    <row r="47" spans="1:54" x14ac:dyDescent="0.25">
      <c r="A47" s="73" t="s">
        <v>210</v>
      </c>
      <c r="B47" s="73">
        <v>31816.549184</v>
      </c>
      <c r="C47" s="73">
        <v>2545.3239288</v>
      </c>
      <c r="D47" s="73">
        <v>10.903853355000001</v>
      </c>
      <c r="E47" s="73">
        <v>7.9168409134999997</v>
      </c>
      <c r="F47" s="73">
        <v>239.25880554</v>
      </c>
      <c r="G47" s="73"/>
      <c r="H47" s="90" t="s">
        <v>210</v>
      </c>
      <c r="I47" s="73">
        <v>388.85628463404299</v>
      </c>
      <c r="J47" s="73">
        <v>98.685724725316007</v>
      </c>
      <c r="K47" s="73">
        <v>10.938749270875199</v>
      </c>
      <c r="L47" s="73">
        <v>10.938749270875199</v>
      </c>
      <c r="M47" s="73">
        <v>23.2004197747275</v>
      </c>
      <c r="N47" s="73">
        <v>5.2838077607572798</v>
      </c>
      <c r="O47" s="73">
        <v>7.9444570517331101</v>
      </c>
      <c r="P47" s="73">
        <v>62126.082628391399</v>
      </c>
      <c r="Q47" s="73">
        <v>0</v>
      </c>
      <c r="R47" s="73">
        <v>4300.7487323271998</v>
      </c>
      <c r="S47" s="73">
        <v>0</v>
      </c>
      <c r="T47" s="73">
        <v>817.37787235482006</v>
      </c>
      <c r="U47" s="73">
        <v>0</v>
      </c>
      <c r="V47" s="73">
        <v>0</v>
      </c>
      <c r="W47" s="73">
        <v>0</v>
      </c>
      <c r="X47" s="73">
        <v>0.61314032703211296</v>
      </c>
      <c r="Y47" s="73">
        <v>5.4140404925456904</v>
      </c>
      <c r="Z47" s="73">
        <v>169.578532366909</v>
      </c>
      <c r="AA47" s="73">
        <v>270.80540942946402</v>
      </c>
      <c r="AB47" s="73">
        <v>240.00607338877199</v>
      </c>
      <c r="AC47" s="73">
        <v>0</v>
      </c>
      <c r="AD47" s="73">
        <v>31924.170775026101</v>
      </c>
      <c r="AE47" s="73">
        <v>0</v>
      </c>
      <c r="AF47" s="73">
        <v>6953.7207450420801</v>
      </c>
      <c r="AG47" s="73">
        <v>0</v>
      </c>
      <c r="AH47" s="73">
        <v>14.1805242904981</v>
      </c>
      <c r="AI47" s="73">
        <v>420.26126945317799</v>
      </c>
      <c r="AJ47" s="73">
        <v>0</v>
      </c>
      <c r="AK47" s="73">
        <v>5.29150595972391</v>
      </c>
      <c r="AL47" s="73">
        <v>13.1135655584484</v>
      </c>
      <c r="AM47" s="73">
        <v>15.486859070161101</v>
      </c>
      <c r="AN47" s="73">
        <v>0</v>
      </c>
      <c r="AO47" s="73">
        <v>57.293337354770898</v>
      </c>
      <c r="AP47" s="73">
        <v>2553.9336981177998</v>
      </c>
      <c r="AQ47" s="73">
        <v>5.8582744026579201</v>
      </c>
      <c r="AR47" s="90"/>
      <c r="AS47" s="28"/>
      <c r="AT47" s="90"/>
      <c r="AU47" s="66">
        <f t="shared" si="5"/>
        <v>3.3825664249038903E-3</v>
      </c>
      <c r="AV47" s="66">
        <f t="shared" si="6"/>
        <v>3.3825829476482284E-3</v>
      </c>
      <c r="AW47" s="66">
        <f t="shared" si="7"/>
        <v>3.2003287956176357E-3</v>
      </c>
      <c r="AX47" s="66">
        <f t="shared" si="8"/>
        <v>3.4882775257007669E-3</v>
      </c>
      <c r="AY47" s="66">
        <f t="shared" si="9"/>
        <v>3.1232616374784459E-3</v>
      </c>
      <c r="AZ47" s="66"/>
      <c r="BA47" s="66"/>
      <c r="BB47" s="66"/>
    </row>
    <row r="48" spans="1:54" x14ac:dyDescent="0.25">
      <c r="A48" s="73" t="s">
        <v>211</v>
      </c>
      <c r="B48" s="73">
        <v>21273.085339000001</v>
      </c>
      <c r="C48" s="73">
        <v>1701.8468505999999</v>
      </c>
      <c r="D48" s="73">
        <v>15.063791695999999</v>
      </c>
      <c r="E48" s="73">
        <v>2.0715126382000002</v>
      </c>
      <c r="F48" s="73">
        <v>388.22862448000001</v>
      </c>
      <c r="G48" s="73"/>
      <c r="H48" s="90" t="s">
        <v>211</v>
      </c>
      <c r="I48" s="73">
        <v>172.32397788106999</v>
      </c>
      <c r="J48" s="73">
        <v>137.89188722139301</v>
      </c>
      <c r="K48" s="73">
        <v>15.1839992303678</v>
      </c>
      <c r="L48" s="73">
        <v>15.1839992303678</v>
      </c>
      <c r="M48" s="73">
        <v>7.9385823039732797</v>
      </c>
      <c r="N48" s="73">
        <v>1.2088211986020501</v>
      </c>
      <c r="O48" s="73">
        <v>2.0926560197484898</v>
      </c>
      <c r="P48" s="73">
        <v>113417.381174318</v>
      </c>
      <c r="Q48" s="73">
        <v>0</v>
      </c>
      <c r="R48" s="73">
        <v>1378.43908136963</v>
      </c>
      <c r="S48" s="73">
        <v>0</v>
      </c>
      <c r="T48" s="73">
        <v>661.23435102858105</v>
      </c>
      <c r="U48" s="73">
        <v>0</v>
      </c>
      <c r="V48" s="73">
        <v>0</v>
      </c>
      <c r="W48" s="73">
        <v>0</v>
      </c>
      <c r="X48" s="73">
        <v>0.33637213578717601</v>
      </c>
      <c r="Y48" s="73">
        <v>7.9521039723154097</v>
      </c>
      <c r="Z48" s="73">
        <v>71.958688742135195</v>
      </c>
      <c r="AA48" s="73">
        <v>77.303427524736193</v>
      </c>
      <c r="AB48" s="73">
        <v>391.38397784404901</v>
      </c>
      <c r="AC48" s="73">
        <v>0</v>
      </c>
      <c r="AD48" s="73">
        <v>21454.063864239299</v>
      </c>
      <c r="AE48" s="73">
        <v>0</v>
      </c>
      <c r="AF48" s="73">
        <v>3232.7671975506601</v>
      </c>
      <c r="AG48" s="73">
        <v>0</v>
      </c>
      <c r="AH48" s="73">
        <v>5.0572020992719198</v>
      </c>
      <c r="AI48" s="73">
        <v>181.07057373176801</v>
      </c>
      <c r="AJ48" s="73">
        <v>0</v>
      </c>
      <c r="AK48" s="73">
        <v>1.3939489414069099</v>
      </c>
      <c r="AL48" s="73">
        <v>2.5091690854297601</v>
      </c>
      <c r="AM48" s="73">
        <v>7.0349303323079999</v>
      </c>
      <c r="AN48" s="73">
        <v>0</v>
      </c>
      <c r="AO48" s="73">
        <v>20.5842896398525</v>
      </c>
      <c r="AP48" s="73">
        <v>1716.3252535260101</v>
      </c>
      <c r="AQ48" s="73">
        <v>6.3421322758781802</v>
      </c>
      <c r="AR48" s="90"/>
      <c r="AS48" s="28"/>
      <c r="AT48" s="90"/>
      <c r="AU48" s="66">
        <f t="shared" si="5"/>
        <v>8.5073943132973392E-3</v>
      </c>
      <c r="AV48" s="66">
        <f t="shared" si="6"/>
        <v>8.5074652404273018E-3</v>
      </c>
      <c r="AW48" s="66">
        <f t="shared" si="7"/>
        <v>7.9798988723217678E-3</v>
      </c>
      <c r="AX48" s="66">
        <f t="shared" si="8"/>
        <v>1.0206735483333437E-2</v>
      </c>
      <c r="AY48" s="66">
        <f t="shared" si="9"/>
        <v>8.1275649580845304E-3</v>
      </c>
      <c r="AZ48" s="66"/>
      <c r="BA48" s="66"/>
      <c r="BB48" s="66"/>
    </row>
    <row r="49" spans="1:54" x14ac:dyDescent="0.25">
      <c r="A49" s="73" t="s">
        <v>212</v>
      </c>
      <c r="B49" s="73">
        <v>5903.4248264999997</v>
      </c>
      <c r="C49" s="73">
        <v>472.27397101999998</v>
      </c>
      <c r="D49" s="73">
        <v>0.6143678481</v>
      </c>
      <c r="E49" s="73">
        <v>1.6865487264000001</v>
      </c>
      <c r="F49" s="73">
        <v>33.202347928999998</v>
      </c>
      <c r="G49" s="73"/>
      <c r="H49" s="90" t="s">
        <v>212</v>
      </c>
      <c r="I49" s="73">
        <v>89.654055854506296</v>
      </c>
      <c r="J49" s="73">
        <v>15.476273335451699</v>
      </c>
      <c r="K49" s="73">
        <v>0.61624010725481104</v>
      </c>
      <c r="L49" s="73">
        <v>0.61624010725481104</v>
      </c>
      <c r="M49" s="73">
        <v>2.9165774634441801</v>
      </c>
      <c r="N49" s="73">
        <v>0.37478214377482699</v>
      </c>
      <c r="O49" s="73">
        <v>1.6921964261292599</v>
      </c>
      <c r="P49" s="73">
        <v>7196.8709053194698</v>
      </c>
      <c r="Q49" s="73">
        <v>0</v>
      </c>
      <c r="R49" s="73">
        <v>892.44536289618998</v>
      </c>
      <c r="S49" s="73">
        <v>0</v>
      </c>
      <c r="T49" s="73">
        <v>128.83067976247301</v>
      </c>
      <c r="U49" s="73">
        <v>0</v>
      </c>
      <c r="V49" s="73">
        <v>0</v>
      </c>
      <c r="W49" s="73">
        <v>0</v>
      </c>
      <c r="X49" s="73">
        <v>0.138226621352697</v>
      </c>
      <c r="Y49" s="73">
        <v>0.72726755035938695</v>
      </c>
      <c r="Z49" s="73">
        <v>24.059782227098601</v>
      </c>
      <c r="AA49" s="73">
        <v>65.665900415764</v>
      </c>
      <c r="AB49" s="73">
        <v>33.3089164654969</v>
      </c>
      <c r="AC49" s="73">
        <v>0</v>
      </c>
      <c r="AD49" s="73">
        <v>5921.4800882387799</v>
      </c>
      <c r="AE49" s="73">
        <v>0</v>
      </c>
      <c r="AF49" s="73">
        <v>1381.7196854809099</v>
      </c>
      <c r="AG49" s="73">
        <v>0</v>
      </c>
      <c r="AH49" s="73">
        <v>3.3040849175109201</v>
      </c>
      <c r="AI49" s="73">
        <v>88.887714711012705</v>
      </c>
      <c r="AJ49" s="73">
        <v>0</v>
      </c>
      <c r="AK49" s="73">
        <v>1.1391966835584599</v>
      </c>
      <c r="AL49" s="73">
        <v>1.3025029739056</v>
      </c>
      <c r="AM49" s="73">
        <v>2.5506080717223401</v>
      </c>
      <c r="AN49" s="73">
        <v>0</v>
      </c>
      <c r="AO49" s="73">
        <v>13.586022848395899</v>
      </c>
      <c r="AP49" s="73">
        <v>473.71841835391899</v>
      </c>
      <c r="AQ49" s="73">
        <v>0.59311907434284195</v>
      </c>
      <c r="AR49" s="90"/>
      <c r="AS49" s="28"/>
      <c r="AT49" s="90"/>
      <c r="AU49" s="66">
        <f t="shared" si="5"/>
        <v>3.0584384945043473E-3</v>
      </c>
      <c r="AV49" s="66">
        <f t="shared" si="6"/>
        <v>3.058494481072821E-3</v>
      </c>
      <c r="AW49" s="66">
        <f t="shared" si="7"/>
        <v>3.0474562765633114E-3</v>
      </c>
      <c r="AX49" s="66">
        <f t="shared" si="8"/>
        <v>3.3486727307992141E-3</v>
      </c>
      <c r="AY49" s="66">
        <f t="shared" si="9"/>
        <v>3.2096686874310163E-3</v>
      </c>
      <c r="AZ49" s="66"/>
      <c r="BA49" s="66"/>
      <c r="BB49" s="66"/>
    </row>
    <row r="50" spans="1:54" x14ac:dyDescent="0.25">
      <c r="A50" s="73" t="s">
        <v>213</v>
      </c>
      <c r="B50" s="73">
        <v>49549.967850000001</v>
      </c>
      <c r="C50" s="73">
        <v>3963.9975479</v>
      </c>
      <c r="D50" s="73">
        <v>45.128200481</v>
      </c>
      <c r="E50" s="73">
        <v>2.9747304185000001</v>
      </c>
      <c r="F50" s="73">
        <v>1081.8095278999999</v>
      </c>
      <c r="G50" s="73"/>
      <c r="H50" s="90" t="s">
        <v>213</v>
      </c>
      <c r="I50" s="73">
        <v>319.91425519993601</v>
      </c>
      <c r="J50" s="73">
        <v>374.52952571810999</v>
      </c>
      <c r="K50" s="73">
        <v>45.278194992248501</v>
      </c>
      <c r="L50" s="73">
        <v>45.278194992248501</v>
      </c>
      <c r="M50" s="73">
        <v>16.3470093485241</v>
      </c>
      <c r="N50" s="73">
        <v>3.6608116354610298</v>
      </c>
      <c r="O50" s="73">
        <v>2.9871338664639402</v>
      </c>
      <c r="P50" s="73">
        <v>319067.98567839502</v>
      </c>
      <c r="Q50" s="73">
        <v>0</v>
      </c>
      <c r="R50" s="73">
        <v>2006.26327212858</v>
      </c>
      <c r="S50" s="73">
        <v>0</v>
      </c>
      <c r="T50" s="73">
        <v>1573.0311169654999</v>
      </c>
      <c r="U50" s="73">
        <v>0</v>
      </c>
      <c r="V50" s="73">
        <v>0</v>
      </c>
      <c r="W50" s="73">
        <v>0</v>
      </c>
      <c r="X50" s="73">
        <v>0.44514950076085502</v>
      </c>
      <c r="Y50" s="73">
        <v>21.970645830567801</v>
      </c>
      <c r="Z50" s="73">
        <v>181.29103883528501</v>
      </c>
      <c r="AA50" s="73">
        <v>89.407413656434798</v>
      </c>
      <c r="AB50" s="73">
        <v>1085.41200984343</v>
      </c>
      <c r="AC50" s="73">
        <v>0</v>
      </c>
      <c r="AD50" s="73">
        <v>49722.114092435397</v>
      </c>
      <c r="AE50" s="73">
        <v>0</v>
      </c>
      <c r="AF50" s="73">
        <v>6358.7785901806101</v>
      </c>
      <c r="AG50" s="73">
        <v>0</v>
      </c>
      <c r="AH50" s="73">
        <v>6.3766618470843799</v>
      </c>
      <c r="AI50" s="73">
        <v>343.825507280517</v>
      </c>
      <c r="AJ50" s="73">
        <v>0</v>
      </c>
      <c r="AK50" s="73">
        <v>1.95885990930347</v>
      </c>
      <c r="AL50" s="73">
        <v>7.4764182526664804</v>
      </c>
      <c r="AM50" s="73">
        <v>14.622624804065101</v>
      </c>
      <c r="AN50" s="73">
        <v>0</v>
      </c>
      <c r="AO50" s="73">
        <v>31.436970329232899</v>
      </c>
      <c r="AP50" s="73">
        <v>3977.7692194822398</v>
      </c>
      <c r="AQ50" s="73">
        <v>17.536080804404499</v>
      </c>
      <c r="AR50" s="90"/>
      <c r="AS50" s="28"/>
      <c r="AT50" s="90"/>
      <c r="AU50" s="66">
        <f t="shared" si="5"/>
        <v>3.4741948361404606E-3</v>
      </c>
      <c r="AV50" s="66">
        <f t="shared" si="6"/>
        <v>3.4741877147566923E-3</v>
      </c>
      <c r="AW50" s="66">
        <f t="shared" si="7"/>
        <v>3.3237423528920001E-3</v>
      </c>
      <c r="AX50" s="66">
        <f t="shared" si="8"/>
        <v>4.1696040376641968E-3</v>
      </c>
      <c r="AY50" s="66">
        <f t="shared" si="9"/>
        <v>3.3300519643446199E-3</v>
      </c>
      <c r="AZ50" s="66"/>
      <c r="BA50" s="66"/>
      <c r="BB50" s="66"/>
    </row>
    <row r="51" spans="1:54" x14ac:dyDescent="0.25">
      <c r="A51" s="73" t="s">
        <v>214</v>
      </c>
      <c r="B51" s="73">
        <v>8064.2124479000004</v>
      </c>
      <c r="C51" s="73">
        <v>645.13701542000001</v>
      </c>
      <c r="D51" s="73">
        <v>2.5204292261000001</v>
      </c>
      <c r="E51" s="73">
        <v>0.23720007400000001</v>
      </c>
      <c r="F51" s="73">
        <v>42.628879101000003</v>
      </c>
      <c r="G51" s="73"/>
      <c r="H51" s="90" t="s">
        <v>214</v>
      </c>
      <c r="I51" s="73">
        <v>8.3635569396720602</v>
      </c>
      <c r="J51" s="73">
        <v>14.5394929995264</v>
      </c>
      <c r="K51" s="73">
        <v>2.5277043389996701</v>
      </c>
      <c r="L51" s="73">
        <v>2.5277043389996701</v>
      </c>
      <c r="M51" s="73">
        <v>13.815852127878999</v>
      </c>
      <c r="N51" s="73">
        <v>2.0682099224258099</v>
      </c>
      <c r="O51" s="73">
        <v>0.23786184104782099</v>
      </c>
      <c r="P51" s="73">
        <v>16262.962607203101</v>
      </c>
      <c r="Q51" s="73">
        <v>0</v>
      </c>
      <c r="R51" s="73">
        <v>1051.76386300335</v>
      </c>
      <c r="S51" s="73">
        <v>0</v>
      </c>
      <c r="T51" s="73">
        <v>460.92969801653499</v>
      </c>
      <c r="U51" s="73">
        <v>0</v>
      </c>
      <c r="V51" s="73">
        <v>0</v>
      </c>
      <c r="W51" s="73">
        <v>0</v>
      </c>
      <c r="X51" s="73">
        <v>0.59291431439624698</v>
      </c>
      <c r="Y51" s="73">
        <v>1.19899755443197</v>
      </c>
      <c r="Z51" s="73">
        <v>26.377454084969202</v>
      </c>
      <c r="AA51" s="73">
        <v>1.61155265867336</v>
      </c>
      <c r="AB51" s="73">
        <v>42.748873203488102</v>
      </c>
      <c r="AC51" s="73">
        <v>0</v>
      </c>
      <c r="AD51" s="73">
        <v>8081.0118821850001</v>
      </c>
      <c r="AE51" s="73">
        <v>0</v>
      </c>
      <c r="AF51" s="73">
        <v>1712.80963485948</v>
      </c>
      <c r="AG51" s="73">
        <v>0</v>
      </c>
      <c r="AH51" s="73">
        <v>4.0040225134355101</v>
      </c>
      <c r="AI51" s="73">
        <v>53.269744282994097</v>
      </c>
      <c r="AJ51" s="73">
        <v>0</v>
      </c>
      <c r="AK51" s="73">
        <v>0.11793344869615301</v>
      </c>
      <c r="AL51" s="73">
        <v>2.1884912492272299</v>
      </c>
      <c r="AM51" s="73">
        <v>6.52917125840795</v>
      </c>
      <c r="AN51" s="73">
        <v>0</v>
      </c>
      <c r="AO51" s="73">
        <v>2.1921203050738201</v>
      </c>
      <c r="AP51" s="73">
        <v>646.480950335378</v>
      </c>
      <c r="AQ51" s="73">
        <v>2.54175702709425</v>
      </c>
      <c r="AR51" s="90"/>
      <c r="AS51" s="28"/>
      <c r="AT51" s="90"/>
      <c r="AU51" s="66">
        <f t="shared" si="5"/>
        <v>2.0832082975907299E-3</v>
      </c>
      <c r="AV51" s="66">
        <f t="shared" si="6"/>
        <v>2.0831775006787531E-3</v>
      </c>
      <c r="AW51" s="66">
        <f t="shared" si="7"/>
        <v>2.8864579192835194E-3</v>
      </c>
      <c r="AX51" s="66">
        <f t="shared" si="8"/>
        <v>2.7899107983456062E-3</v>
      </c>
      <c r="AY51" s="66">
        <f t="shared" si="9"/>
        <v>2.8148547421056884E-3</v>
      </c>
      <c r="AZ51" s="66"/>
      <c r="BA51" s="66"/>
      <c r="BB51" s="66"/>
    </row>
    <row r="52" spans="1:54" x14ac:dyDescent="0.25">
      <c r="A52" s="73"/>
      <c r="B52" s="73"/>
      <c r="C52" s="73"/>
      <c r="D52" s="73"/>
      <c r="E52" s="73"/>
      <c r="F52" s="73"/>
      <c r="G52" s="73"/>
      <c r="H52" s="90"/>
      <c r="J52" s="73"/>
      <c r="K52" s="73"/>
      <c r="L52" s="73"/>
      <c r="M52" s="73"/>
      <c r="O52" s="73"/>
      <c r="P52" s="73"/>
      <c r="Q52" s="73"/>
      <c r="R52" s="73"/>
      <c r="S52" s="73"/>
      <c r="T52" s="73"/>
      <c r="V52" s="73"/>
      <c r="W52" s="73"/>
      <c r="X52" s="73"/>
      <c r="Y52" s="73"/>
      <c r="AA52" s="73"/>
      <c r="AB52" s="73"/>
      <c r="AC52" s="73"/>
      <c r="AD52" s="73"/>
      <c r="AE52" s="73"/>
      <c r="AG52" s="73"/>
      <c r="AH52" s="73"/>
      <c r="AI52" s="73"/>
      <c r="AJ52" s="73"/>
      <c r="AK52" s="73"/>
      <c r="AL52" s="73"/>
      <c r="AM52" s="73"/>
      <c r="AO52" s="73"/>
      <c r="AP52" s="73"/>
      <c r="AQ52" s="73"/>
      <c r="AR52" s="90"/>
      <c r="AS52" s="28"/>
      <c r="AT52" s="90"/>
      <c r="AU52" s="66" t="str">
        <f t="shared" si="5"/>
        <v/>
      </c>
      <c r="AV52" s="66" t="str">
        <f t="shared" si="6"/>
        <v/>
      </c>
      <c r="AW52" s="90"/>
      <c r="AX52" s="90"/>
      <c r="AY52" s="66" t="str">
        <f t="shared" si="9"/>
        <v/>
      </c>
      <c r="AZ52" s="66"/>
      <c r="BA52" s="66"/>
      <c r="BB52" s="66"/>
    </row>
    <row r="53" spans="1:54" x14ac:dyDescent="0.25">
      <c r="A53" s="90"/>
      <c r="B53" s="73"/>
      <c r="C53" s="73"/>
      <c r="D53" s="73"/>
      <c r="E53" s="73"/>
      <c r="F53" s="73"/>
      <c r="G53" s="90"/>
      <c r="H53" s="90"/>
      <c r="J53" s="73"/>
      <c r="K53" s="73"/>
      <c r="L53" s="73"/>
      <c r="M53" s="73"/>
      <c r="O53" s="73"/>
      <c r="P53" s="73"/>
      <c r="Q53" s="73"/>
      <c r="R53" s="73"/>
      <c r="S53" s="73"/>
      <c r="T53" s="73"/>
      <c r="V53" s="73"/>
      <c r="W53" s="73"/>
      <c r="X53" s="73"/>
      <c r="Y53" s="73"/>
      <c r="AA53" s="73"/>
      <c r="AB53" s="73"/>
      <c r="AC53" s="73"/>
      <c r="AD53" s="73"/>
      <c r="AE53" s="73"/>
      <c r="AG53" s="73"/>
      <c r="AH53" s="73"/>
      <c r="AI53" s="73"/>
      <c r="AJ53" s="73"/>
      <c r="AK53" s="73"/>
      <c r="AL53" s="73"/>
      <c r="AM53" s="73"/>
      <c r="AO53" s="73"/>
      <c r="AP53" s="73"/>
      <c r="AQ53" s="73"/>
      <c r="AR53" s="90"/>
      <c r="AS53" s="90"/>
      <c r="AT53" s="90"/>
      <c r="AU53" s="66" t="str">
        <f t="shared" si="5"/>
        <v/>
      </c>
      <c r="AV53" s="66" t="str">
        <f t="shared" si="6"/>
        <v/>
      </c>
      <c r="AW53" s="90"/>
      <c r="AX53" s="90"/>
      <c r="AY53" s="66" t="str">
        <f t="shared" si="9"/>
        <v/>
      </c>
      <c r="AZ53" s="66"/>
      <c r="BA53" s="66"/>
      <c r="BB53" s="66"/>
    </row>
    <row r="54" spans="1:54" x14ac:dyDescent="0.25">
      <c r="A54" s="73" t="s">
        <v>334</v>
      </c>
      <c r="B54" s="73">
        <v>270.63925074000002</v>
      </c>
      <c r="C54" s="73">
        <v>15.24704977</v>
      </c>
      <c r="D54" s="73">
        <v>1.01845771E-2</v>
      </c>
      <c r="E54" s="73">
        <v>4.2429926000000003E-3</v>
      </c>
      <c r="F54" s="73">
        <v>5.1244990400000003E-2</v>
      </c>
      <c r="G54" s="73"/>
      <c r="H54" s="90" t="s">
        <v>316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90"/>
      <c r="AS54" s="28"/>
      <c r="AT54" s="90"/>
      <c r="AU54" s="66">
        <f t="shared" si="5"/>
        <v>-1</v>
      </c>
      <c r="AV54" s="66">
        <f t="shared" si="6"/>
        <v>-1</v>
      </c>
      <c r="AW54" s="66">
        <f>IF(D54=0,"",(L54-D54)/D54)</f>
        <v>-1</v>
      </c>
      <c r="AX54" s="66">
        <f>IF(E54=0,"",(O54-E54)/E54)</f>
        <v>-1</v>
      </c>
      <c r="AY54" s="66">
        <f t="shared" si="9"/>
        <v>-1</v>
      </c>
      <c r="AZ54" s="66"/>
      <c r="BA54" s="66"/>
      <c r="BB54" s="66"/>
    </row>
    <row r="55" spans="1:54" x14ac:dyDescent="0.25">
      <c r="A55" s="73" t="s">
        <v>317</v>
      </c>
      <c r="B55" s="73">
        <v>126.12829005</v>
      </c>
      <c r="C55" s="73">
        <v>10.090263293</v>
      </c>
      <c r="D55" s="73">
        <v>4.3063188000000002E-2</v>
      </c>
      <c r="E55" s="73">
        <v>9.3008463999999999E-3</v>
      </c>
      <c r="F55" s="73">
        <v>0.49211581920000003</v>
      </c>
      <c r="G55" s="73"/>
      <c r="H55" s="90" t="s">
        <v>317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90"/>
      <c r="AS55" s="28"/>
      <c r="AT55" s="90"/>
      <c r="AU55" s="66">
        <f t="shared" si="5"/>
        <v>-1</v>
      </c>
      <c r="AV55" s="66">
        <f t="shared" si="6"/>
        <v>-1</v>
      </c>
      <c r="AW55" s="66">
        <f>IF(D55=0,"",(L55-D55)/D55)</f>
        <v>-1</v>
      </c>
      <c r="AX55" s="66">
        <f>IF(E55=0,"",(O55-E55)/E55)</f>
        <v>-1</v>
      </c>
      <c r="AY55" s="66">
        <f>IF(F55=0,"",(W55-F55)/F55)</f>
        <v>-1</v>
      </c>
      <c r="AZ55" s="66"/>
      <c r="BA55" s="66"/>
      <c r="BB55" s="66"/>
    </row>
    <row r="56" spans="1:54" x14ac:dyDescent="0.25">
      <c r="A56" s="73" t="s">
        <v>318</v>
      </c>
      <c r="B56" s="73">
        <v>1570.6394917</v>
      </c>
      <c r="C56" s="73">
        <v>125.65116427</v>
      </c>
      <c r="D56" s="73">
        <v>0.68430953510000003</v>
      </c>
      <c r="E56" s="73">
        <v>0.1185441061</v>
      </c>
      <c r="F56" s="73">
        <v>14.151737703</v>
      </c>
      <c r="G56" s="73"/>
      <c r="H56" s="90" t="s">
        <v>318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3">
        <v>0</v>
      </c>
      <c r="AF56" s="73">
        <v>0</v>
      </c>
      <c r="AG56" s="73">
        <v>0</v>
      </c>
      <c r="AH56" s="73">
        <v>0</v>
      </c>
      <c r="AI56" s="73">
        <v>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90"/>
      <c r="AS56" s="28"/>
      <c r="AT56" s="90"/>
      <c r="AU56" s="66">
        <f t="shared" si="5"/>
        <v>-1</v>
      </c>
      <c r="AV56" s="66">
        <f t="shared" si="6"/>
        <v>-1</v>
      </c>
      <c r="AW56" s="66">
        <f>IF(D56=0,"",(L56-D56)/D56)</f>
        <v>-1</v>
      </c>
      <c r="AX56" s="66">
        <f>IF(E56=0,"",(O56-E56)/E56)</f>
        <v>-1</v>
      </c>
      <c r="AY56" s="66">
        <f>IF(F56=0,"",(W56-F56)/F56)</f>
        <v>-1</v>
      </c>
      <c r="AZ56" s="66"/>
      <c r="BA56" s="66"/>
      <c r="BB56" s="66"/>
    </row>
    <row r="57" spans="1:54" x14ac:dyDescent="0.25">
      <c r="A57" s="73" t="s">
        <v>319</v>
      </c>
      <c r="B57" s="73"/>
      <c r="C57" s="73"/>
      <c r="D57" s="73"/>
      <c r="E57" s="73"/>
      <c r="F57" s="73"/>
      <c r="G57" s="73"/>
      <c r="H57" s="90"/>
      <c r="J57" s="73"/>
      <c r="K57" s="73"/>
      <c r="L57" s="73"/>
      <c r="M57" s="73"/>
      <c r="O57" s="73"/>
      <c r="P57" s="73"/>
      <c r="Q57" s="73"/>
      <c r="R57" s="73"/>
      <c r="S57" s="73"/>
      <c r="T57" s="73"/>
      <c r="V57" s="73"/>
      <c r="W57" s="73"/>
      <c r="X57" s="73"/>
      <c r="Y57" s="73"/>
      <c r="AA57" s="73"/>
      <c r="AB57" s="73"/>
      <c r="AC57" s="73"/>
      <c r="AD57" s="73"/>
      <c r="AE57" s="73"/>
      <c r="AG57" s="73"/>
      <c r="AH57" s="73"/>
      <c r="AI57" s="73"/>
      <c r="AJ57" s="73"/>
      <c r="AK57" s="73"/>
      <c r="AL57" s="73"/>
      <c r="AM57" s="73"/>
      <c r="AO57" s="73"/>
      <c r="AP57" s="73"/>
      <c r="AQ57" s="73"/>
      <c r="AR57" s="90"/>
      <c r="AS57" s="28"/>
      <c r="AT57" s="90"/>
      <c r="AU57" s="66" t="str">
        <f t="shared" si="5"/>
        <v/>
      </c>
      <c r="AV57" s="66" t="str">
        <f t="shared" si="6"/>
        <v/>
      </c>
      <c r="AW57" s="66" t="str">
        <f>IF(D57=0,"",(L57-D57)/D57)</f>
        <v/>
      </c>
      <c r="AX57" s="66" t="str">
        <f>IF(E57=0,"",(O57-E57)/E57)</f>
        <v/>
      </c>
      <c r="AY57" s="66" t="str">
        <f>IF(F57=0,"",(W57-F57)/F57)</f>
        <v/>
      </c>
      <c r="AZ57" s="66"/>
      <c r="BA57" s="66"/>
      <c r="BB57" s="66"/>
    </row>
    <row r="58" spans="1:54" x14ac:dyDescent="0.25">
      <c r="A58" s="73" t="s">
        <v>320</v>
      </c>
      <c r="B58" s="73"/>
      <c r="C58" s="73"/>
      <c r="D58" s="73"/>
      <c r="E58" s="73"/>
      <c r="F58" s="73"/>
      <c r="G58" s="73"/>
      <c r="H58" s="90"/>
      <c r="J58" s="73"/>
      <c r="K58" s="73"/>
      <c r="L58" s="73"/>
      <c r="M58" s="73"/>
      <c r="O58" s="73"/>
      <c r="P58" s="73"/>
      <c r="Q58" s="73"/>
      <c r="R58" s="73"/>
      <c r="S58" s="73"/>
      <c r="T58" s="73"/>
      <c r="V58" s="73"/>
      <c r="W58" s="73"/>
      <c r="X58" s="73"/>
      <c r="Y58" s="73"/>
      <c r="AA58" s="73"/>
      <c r="AB58" s="73"/>
      <c r="AC58" s="73"/>
      <c r="AD58" s="73"/>
      <c r="AE58" s="73"/>
      <c r="AG58" s="73"/>
      <c r="AH58" s="73"/>
      <c r="AI58" s="73"/>
      <c r="AJ58" s="73"/>
      <c r="AK58" s="73"/>
      <c r="AL58" s="73"/>
      <c r="AM58" s="73"/>
      <c r="AO58" s="73"/>
      <c r="AP58" s="73"/>
      <c r="AQ58" s="73"/>
      <c r="AR58" s="90"/>
      <c r="AS58" s="28"/>
      <c r="AT58" s="90"/>
      <c r="AU58" s="66" t="str">
        <f t="shared" si="5"/>
        <v/>
      </c>
      <c r="AV58" s="66" t="str">
        <f t="shared" si="6"/>
        <v/>
      </c>
      <c r="AW58" s="90"/>
      <c r="AX58" s="90"/>
      <c r="AY58" s="90"/>
      <c r="AZ58" s="66"/>
      <c r="BA58" s="66"/>
      <c r="BB58" s="66"/>
    </row>
    <row r="59" spans="1:54" x14ac:dyDescent="0.25">
      <c r="A59" s="73"/>
      <c r="B59" s="73"/>
      <c r="C59" s="73"/>
      <c r="D59" s="73"/>
      <c r="E59" s="73"/>
      <c r="F59" s="73"/>
      <c r="G59" s="73"/>
      <c r="H59" s="90"/>
      <c r="J59" s="73"/>
      <c r="K59" s="73"/>
      <c r="L59" s="73"/>
      <c r="M59" s="73"/>
      <c r="O59" s="73"/>
      <c r="P59" s="73"/>
      <c r="Q59" s="73"/>
      <c r="R59" s="73"/>
      <c r="S59" s="73"/>
      <c r="T59" s="73"/>
      <c r="V59" s="73"/>
      <c r="W59" s="73"/>
      <c r="X59" s="73"/>
      <c r="Y59" s="73"/>
      <c r="AA59" s="73"/>
      <c r="AB59" s="73"/>
      <c r="AC59" s="73"/>
      <c r="AD59" s="73"/>
      <c r="AE59" s="73"/>
      <c r="AG59" s="73"/>
      <c r="AH59" s="73"/>
      <c r="AI59" s="73"/>
      <c r="AJ59" s="73"/>
      <c r="AK59" s="73"/>
      <c r="AL59" s="73"/>
      <c r="AM59" s="73"/>
      <c r="AO59" s="73"/>
      <c r="AP59" s="73"/>
      <c r="AQ59" s="73"/>
      <c r="AR59" s="90"/>
      <c r="AS59" s="28"/>
      <c r="AT59" s="90"/>
      <c r="AU59" s="66"/>
      <c r="AV59" s="66"/>
      <c r="AW59" s="90"/>
      <c r="AX59" s="90"/>
      <c r="AY59" s="90"/>
      <c r="AZ59" s="66"/>
      <c r="BA59" s="66"/>
      <c r="BB59" s="66"/>
    </row>
    <row r="60" spans="1:54" x14ac:dyDescent="0.25">
      <c r="A60" s="73"/>
      <c r="B60" s="73"/>
      <c r="C60" s="73"/>
      <c r="D60" s="73"/>
      <c r="E60" s="73"/>
      <c r="F60" s="73"/>
      <c r="G60" s="73"/>
      <c r="H60" s="90"/>
      <c r="J60" s="73"/>
      <c r="K60" s="73"/>
      <c r="L60" s="73"/>
      <c r="M60" s="73"/>
      <c r="O60" s="73"/>
      <c r="P60" s="73"/>
      <c r="Q60" s="73"/>
      <c r="R60" s="73"/>
      <c r="S60" s="73"/>
      <c r="T60" s="73"/>
      <c r="V60" s="73"/>
      <c r="W60" s="73"/>
      <c r="X60" s="73"/>
      <c r="Y60" s="73"/>
      <c r="AA60" s="73"/>
      <c r="AB60" s="73"/>
      <c r="AC60" s="73"/>
      <c r="AD60" s="73"/>
      <c r="AE60" s="73"/>
      <c r="AG60" s="73"/>
      <c r="AH60" s="73"/>
      <c r="AI60" s="73"/>
      <c r="AJ60" s="73"/>
      <c r="AK60" s="73"/>
      <c r="AL60" s="73"/>
      <c r="AM60" s="73"/>
      <c r="AO60" s="73"/>
      <c r="AP60" s="73"/>
      <c r="AQ60" s="73"/>
      <c r="AR60" s="90"/>
      <c r="AS60" s="28"/>
      <c r="AT60" s="90"/>
      <c r="AU60" s="66" t="str">
        <f>IF(B60=0,"",(AD60-B60)/B60)</f>
        <v/>
      </c>
      <c r="AV60" s="66" t="str">
        <f>IF(C60=0,"",(AP60-C60)/C60)</f>
        <v/>
      </c>
      <c r="AW60" s="90"/>
      <c r="AX60" s="90"/>
      <c r="AY60" s="90"/>
      <c r="AZ60" s="90"/>
      <c r="BA60" s="90"/>
      <c r="BB60" s="90"/>
    </row>
    <row r="61" spans="1:54" x14ac:dyDescent="0.25">
      <c r="A61" s="1" t="s">
        <v>322</v>
      </c>
      <c r="B61" s="63">
        <f>SUM(B3:B59)</f>
        <v>2743368.3716445998</v>
      </c>
      <c r="C61" s="63">
        <f>SUM(C3:C59)</f>
        <v>239949.84989642404</v>
      </c>
      <c r="D61" s="63">
        <f>SUM(D3:D59)</f>
        <v>1638.5228459472</v>
      </c>
      <c r="E61" s="63">
        <f>SUM(E3:E59)</f>
        <v>505.87422635929994</v>
      </c>
      <c r="F61" s="63">
        <f>SUM(F3:F59)</f>
        <v>16695.9987817781</v>
      </c>
      <c r="G61" s="1"/>
      <c r="H61" s="1"/>
      <c r="I61" s="1"/>
      <c r="J61" s="63">
        <f t="shared" ref="J61:Y61" si="10">SUM(J3:J59)</f>
        <v>6825.6220131600712</v>
      </c>
      <c r="K61" s="63">
        <f t="shared" si="10"/>
        <v>1643.0207076591059</v>
      </c>
      <c r="L61" s="63">
        <f t="shared" si="10"/>
        <v>1643.0207076591059</v>
      </c>
      <c r="M61" s="63">
        <f t="shared" si="10"/>
        <v>4625.1237215429492</v>
      </c>
      <c r="N61" s="63"/>
      <c r="O61" s="63">
        <f t="shared" si="10"/>
        <v>507.98127512583488</v>
      </c>
      <c r="P61" s="63">
        <f t="shared" si="10"/>
        <v>5903590.3910039151</v>
      </c>
      <c r="Q61" s="63">
        <f t="shared" si="10"/>
        <v>0</v>
      </c>
      <c r="R61" s="63">
        <f t="shared" si="10"/>
        <v>401972.44492099225</v>
      </c>
      <c r="S61" s="63">
        <f t="shared" si="10"/>
        <v>0</v>
      </c>
      <c r="T61" s="63">
        <f t="shared" si="10"/>
        <v>122569.71960826131</v>
      </c>
      <c r="U61" s="63"/>
      <c r="V61" s="63">
        <f t="shared" si="10"/>
        <v>0</v>
      </c>
      <c r="W61" s="63">
        <f t="shared" si="10"/>
        <v>0</v>
      </c>
      <c r="X61" s="63">
        <f t="shared" si="10"/>
        <v>100.45854130236293</v>
      </c>
      <c r="Y61" s="63">
        <f t="shared" si="10"/>
        <v>500.00139002102213</v>
      </c>
      <c r="Z61" s="63">
        <f t="shared" ref="Z61:AQ61" si="11">SUM(Z3:Z59)</f>
        <v>21384.936044893235</v>
      </c>
      <c r="AA61" s="63">
        <f t="shared" si="11"/>
        <v>10242.740334190039</v>
      </c>
      <c r="AB61" s="63">
        <f t="shared" si="11"/>
        <v>16746.191452778301</v>
      </c>
      <c r="AC61" s="63">
        <f t="shared" si="11"/>
        <v>0</v>
      </c>
      <c r="AD61" s="63">
        <f t="shared" si="11"/>
        <v>2752510.686957655</v>
      </c>
      <c r="AE61" s="63">
        <f t="shared" si="11"/>
        <v>0</v>
      </c>
      <c r="AF61" s="63">
        <f t="shared" si="11"/>
        <v>649606.04405410308</v>
      </c>
      <c r="AG61" s="63">
        <f t="shared" si="11"/>
        <v>0</v>
      </c>
      <c r="AH61" s="63">
        <f t="shared" si="11"/>
        <v>1101.7744678543754</v>
      </c>
      <c r="AI61" s="63">
        <f t="shared" si="11"/>
        <v>29435.933733272839</v>
      </c>
      <c r="AJ61" s="63">
        <f t="shared" si="11"/>
        <v>0</v>
      </c>
      <c r="AK61" s="63">
        <f t="shared" si="11"/>
        <v>324.26922051199659</v>
      </c>
      <c r="AL61" s="63">
        <f t="shared" si="11"/>
        <v>2230.3513416992128</v>
      </c>
      <c r="AM61" s="63">
        <f t="shared" si="11"/>
        <v>2205.3008062757003</v>
      </c>
      <c r="AN61" s="63">
        <f t="shared" si="11"/>
        <v>0</v>
      </c>
      <c r="AO61" s="63">
        <f t="shared" si="11"/>
        <v>2443.2692528143903</v>
      </c>
      <c r="AP61" s="63">
        <f t="shared" si="11"/>
        <v>240789.29711104181</v>
      </c>
      <c r="AQ61" s="63">
        <f t="shared" si="11"/>
        <v>952.11097697902096</v>
      </c>
      <c r="AR61" s="90"/>
      <c r="AS61" s="90"/>
      <c r="AT61" s="90"/>
      <c r="AU61" s="66"/>
      <c r="AV61" s="66"/>
      <c r="AW61" s="66"/>
      <c r="AX61" s="66"/>
      <c r="AY61" s="66"/>
      <c r="AZ61" s="90"/>
      <c r="BA61" s="90"/>
      <c r="BB61" s="90"/>
    </row>
    <row r="62" spans="1:54" x14ac:dyDescent="0.25">
      <c r="A62" s="73" t="s">
        <v>216</v>
      </c>
      <c r="B62" s="73">
        <f>SUM(B3:B51)</f>
        <v>2741400.9646121096</v>
      </c>
      <c r="C62" s="73">
        <f>SUM(C3:C51)</f>
        <v>239798.86141909103</v>
      </c>
      <c r="D62" s="73">
        <f>SUM(D3:D51)</f>
        <v>1637.785288647</v>
      </c>
      <c r="E62" s="73">
        <f>SUM(E3:E51)</f>
        <v>505.74213841419999</v>
      </c>
      <c r="F62" s="73">
        <f>SUM(F3:F51)</f>
        <v>16681.303683265498</v>
      </c>
      <c r="G62" s="90"/>
      <c r="H62" s="90"/>
      <c r="J62" s="73">
        <f t="shared" ref="J62:Y62" si="12">SUM(J3:J51)</f>
        <v>6825.6220131600712</v>
      </c>
      <c r="K62" s="73">
        <f t="shared" si="12"/>
        <v>1643.0207076591059</v>
      </c>
      <c r="L62" s="73">
        <f t="shared" si="12"/>
        <v>1643.0207076591059</v>
      </c>
      <c r="M62" s="73">
        <f t="shared" si="12"/>
        <v>4625.1237215429492</v>
      </c>
      <c r="O62" s="73">
        <f t="shared" si="12"/>
        <v>507.98127512583488</v>
      </c>
      <c r="P62" s="73">
        <f t="shared" si="12"/>
        <v>5903590.3910039151</v>
      </c>
      <c r="Q62" s="73">
        <f t="shared" si="12"/>
        <v>0</v>
      </c>
      <c r="R62" s="73">
        <f t="shared" si="12"/>
        <v>401972.44492099225</v>
      </c>
      <c r="S62" s="73">
        <f t="shared" si="12"/>
        <v>0</v>
      </c>
      <c r="T62" s="73">
        <f t="shared" si="12"/>
        <v>122569.71960826131</v>
      </c>
      <c r="V62" s="73">
        <f t="shared" si="12"/>
        <v>0</v>
      </c>
      <c r="W62" s="73">
        <f t="shared" si="12"/>
        <v>0</v>
      </c>
      <c r="X62" s="73">
        <f t="shared" si="12"/>
        <v>100.45854130236293</v>
      </c>
      <c r="Y62" s="73">
        <f t="shared" si="12"/>
        <v>500.00139002102213</v>
      </c>
      <c r="Z62" s="73">
        <f t="shared" ref="Z62:AQ62" si="13">SUM(Z3:Z51)</f>
        <v>21384.936044893235</v>
      </c>
      <c r="AA62" s="73">
        <f t="shared" si="13"/>
        <v>10242.740334190039</v>
      </c>
      <c r="AB62" s="73">
        <f t="shared" si="13"/>
        <v>16746.191452778301</v>
      </c>
      <c r="AC62" s="73">
        <f t="shared" si="13"/>
        <v>0</v>
      </c>
      <c r="AD62" s="73">
        <f t="shared" si="13"/>
        <v>2752510.686957655</v>
      </c>
      <c r="AE62" s="73">
        <f t="shared" si="13"/>
        <v>0</v>
      </c>
      <c r="AF62" s="73">
        <f t="shared" si="13"/>
        <v>649606.04405410308</v>
      </c>
      <c r="AG62" s="73">
        <f t="shared" si="13"/>
        <v>0</v>
      </c>
      <c r="AH62" s="73">
        <f t="shared" si="13"/>
        <v>1101.7744678543754</v>
      </c>
      <c r="AI62" s="73">
        <f t="shared" si="13"/>
        <v>29435.933733272839</v>
      </c>
      <c r="AJ62" s="73">
        <f t="shared" si="13"/>
        <v>0</v>
      </c>
      <c r="AK62" s="73">
        <f t="shared" si="13"/>
        <v>324.26922051199659</v>
      </c>
      <c r="AL62" s="73">
        <f t="shared" si="13"/>
        <v>2230.3513416992128</v>
      </c>
      <c r="AM62" s="73">
        <f t="shared" si="13"/>
        <v>2205.3008062757003</v>
      </c>
      <c r="AN62" s="73">
        <f t="shared" si="13"/>
        <v>0</v>
      </c>
      <c r="AO62" s="73">
        <f t="shared" si="13"/>
        <v>2443.2692528143903</v>
      </c>
      <c r="AP62" s="73">
        <f t="shared" si="13"/>
        <v>240789.29711104181</v>
      </c>
      <c r="AQ62" s="73">
        <f t="shared" si="13"/>
        <v>952.11097697902096</v>
      </c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</row>
    <row r="63" spans="1:54" x14ac:dyDescent="0.25">
      <c r="A63" s="90" t="s">
        <v>323</v>
      </c>
      <c r="B63" s="73">
        <f>+B3+B5+B8+B9+B11+B12+B14+B15+B16+B17+B18+B19+B20+B21+B22+B23+B24+B25+B26+B28+B30+B31+B33+B34+B35+B36+B37+B39+B40+B41+B42+B43+B44+B46+B47+B49+B50+B10</f>
        <v>2213639.8286442105</v>
      </c>
      <c r="C63" s="73">
        <f>+C3+C5+C8+C9+C11+C12+C14+C15+C16+C17+C18+C19+C20+C21+C22+C23+C24+C25+C26+C28+C30+C31+C33+C34+C35+C36+C37+C39+C40+C41+C42+C43+C44+C46+C47+C49+C50+C10</f>
        <v>172878.52236909102</v>
      </c>
      <c r="D63" s="73">
        <f>+D3+D5+D8+D9+D11+D12+D14+D15+D16+D17+D18+D19+D20+D21+D22+D23+D24+D25+D26+D28+D30+D31+D33+D34+D35+D36+D37+D39+D40+D41+D42+D43+D44+D46+D47+D49+D50+D10</f>
        <v>1368.2804401563997</v>
      </c>
      <c r="E63" s="73">
        <f>+E3+E5+E8+E9+E11+E12+E14+E15+E16+E17+E18+E19+E20+E21+E22+E23+E24+E25+E26+E28+E30+E31+E33+E34+E35+E36+E37+E39+E40+E41+E42+E43+E44+E46+E47+E49+E50+E10</f>
        <v>452.86606377180004</v>
      </c>
      <c r="F63" s="73">
        <f>+F3+F5+F8+F9+F11+F12+F14+F15+F16+F17+F18+F19+F20+F21+F22+F23+F24+F25+F26+F28+F30+F31+F33+F34+F35+F36+F37+F39+F40+F41+F42+F43+F44+F46+F47+F49+F50+F10</f>
        <v>10148.642737702499</v>
      </c>
      <c r="G63" s="90"/>
      <c r="H63" s="90"/>
      <c r="J63" s="73">
        <f t="shared" ref="J63:Y63" si="14">+J3+J5+J8+J9+J11+J12+J14+J15+J16+J17+J18+J19+J20+J21+J22+J23+J24+J25+J26+J28+J30+J31+J33+J34+J35+J36+J37+J39+J40+J41+J42+J43+J44+J46+J47+J49+J50+J10</f>
        <v>3984.0055369303459</v>
      </c>
      <c r="K63" s="73">
        <f t="shared" si="14"/>
        <v>1372.6130956116672</v>
      </c>
      <c r="L63" s="73">
        <f t="shared" si="14"/>
        <v>1372.6130956116672</v>
      </c>
      <c r="M63" s="73">
        <f t="shared" si="14"/>
        <v>3620.0053325499684</v>
      </c>
      <c r="O63" s="73">
        <f t="shared" si="14"/>
        <v>454.83741801541845</v>
      </c>
      <c r="P63" s="73">
        <f t="shared" si="14"/>
        <v>3347872.667683403</v>
      </c>
      <c r="Q63" s="73">
        <f t="shared" si="14"/>
        <v>0</v>
      </c>
      <c r="R63" s="73">
        <f t="shared" si="14"/>
        <v>306487.93466760096</v>
      </c>
      <c r="S63" s="73">
        <f t="shared" si="14"/>
        <v>0</v>
      </c>
      <c r="T63" s="73">
        <f t="shared" si="14"/>
        <v>82323.050787813947</v>
      </c>
      <c r="V63" s="73">
        <f t="shared" si="14"/>
        <v>0</v>
      </c>
      <c r="W63" s="73">
        <f t="shared" si="14"/>
        <v>0</v>
      </c>
      <c r="X63" s="73">
        <f t="shared" si="14"/>
        <v>53.633855610280321</v>
      </c>
      <c r="Y63" s="73">
        <f t="shared" si="14"/>
        <v>315.94652061144171</v>
      </c>
      <c r="Z63" s="73">
        <f t="shared" ref="Z63:AQ63" si="15">+Z3+Z5+Z8+Z9+Z11+Z12+Z14+Z15+Z16+Z17+Z18+Z19+Z20+Z21+Z22+Z23+Z24+Z25+Z26+Z28+Z30+Z31+Z33+Z34+Z35+Z36+Z37+Z39+Z40+Z41+Z42+Z43+Z44+Z46+Z47+Z49+Z50+Z10</f>
        <v>18893.247953366244</v>
      </c>
      <c r="AA63" s="73">
        <f t="shared" si="15"/>
        <v>8439.7149851825889</v>
      </c>
      <c r="AB63" s="73">
        <f t="shared" si="15"/>
        <v>10190.435544303991</v>
      </c>
      <c r="AC63" s="73">
        <f t="shared" si="15"/>
        <v>0</v>
      </c>
      <c r="AD63" s="73">
        <f t="shared" si="15"/>
        <v>2222853.2293829224</v>
      </c>
      <c r="AE63" s="73">
        <f t="shared" si="15"/>
        <v>0</v>
      </c>
      <c r="AF63" s="73">
        <f t="shared" si="15"/>
        <v>484088.35316994158</v>
      </c>
      <c r="AG63" s="73">
        <f t="shared" si="15"/>
        <v>0</v>
      </c>
      <c r="AH63" s="73">
        <f t="shared" si="15"/>
        <v>726.77484096448336</v>
      </c>
      <c r="AI63" s="73">
        <f t="shared" si="15"/>
        <v>22797.824637431706</v>
      </c>
      <c r="AJ63" s="73">
        <f t="shared" si="15"/>
        <v>0</v>
      </c>
      <c r="AK63" s="73">
        <f t="shared" si="15"/>
        <v>290.93381212113218</v>
      </c>
      <c r="AL63" s="73">
        <f t="shared" si="15"/>
        <v>2095.4845686905255</v>
      </c>
      <c r="AM63" s="73">
        <f t="shared" si="15"/>
        <v>1670.0678486191455</v>
      </c>
      <c r="AN63" s="73">
        <f t="shared" si="15"/>
        <v>0</v>
      </c>
      <c r="AO63" s="73">
        <f t="shared" si="15"/>
        <v>1885.6887263776891</v>
      </c>
      <c r="AP63" s="73">
        <f t="shared" si="15"/>
        <v>173601.12738683785</v>
      </c>
      <c r="AQ63" s="73">
        <f t="shared" si="15"/>
        <v>707.6330305536984</v>
      </c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</row>
    <row r="64" spans="1:54" x14ac:dyDescent="0.25">
      <c r="A64" s="90"/>
      <c r="B64" s="90"/>
      <c r="C64" s="90"/>
      <c r="D64" s="90"/>
      <c r="E64" s="90"/>
      <c r="F64" s="90"/>
      <c r="G64" s="90"/>
      <c r="H64" s="90"/>
      <c r="J64" s="73"/>
      <c r="K64" s="73"/>
      <c r="L64" s="73"/>
      <c r="M64" s="73"/>
      <c r="O64" s="73"/>
      <c r="P64" s="73"/>
      <c r="Q64" s="73"/>
      <c r="R64" s="73"/>
      <c r="S64" s="73"/>
      <c r="T64" s="73"/>
      <c r="V64" s="73"/>
      <c r="W64" s="73"/>
      <c r="X64" s="73"/>
      <c r="Y64" s="73"/>
      <c r="AA64" s="73"/>
      <c r="AB64" s="73"/>
      <c r="AC64" s="73"/>
      <c r="AD64" s="73"/>
      <c r="AE64" s="73"/>
      <c r="AG64" s="73"/>
      <c r="AH64" s="73"/>
      <c r="AI64" s="73"/>
      <c r="AJ64" s="73"/>
      <c r="AK64" s="73"/>
      <c r="AL64" s="73"/>
      <c r="AM64" s="73"/>
      <c r="AO64" s="73"/>
      <c r="AP64" s="73"/>
      <c r="AQ64" s="73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</row>
    <row r="65" spans="2:10" x14ac:dyDescent="0.25">
      <c r="B65" s="90"/>
      <c r="C65" s="90"/>
      <c r="D65" s="90"/>
      <c r="E65" s="90"/>
      <c r="F65" s="90"/>
      <c r="G65" s="90"/>
      <c r="H65" s="90"/>
      <c r="J65" s="73"/>
    </row>
    <row r="66" spans="2:10" x14ac:dyDescent="0.25">
      <c r="B66" s="73"/>
      <c r="C66" s="73"/>
      <c r="D66" s="90"/>
      <c r="E66" s="90"/>
      <c r="F66" s="90"/>
      <c r="G66" s="90"/>
      <c r="H66" s="90"/>
      <c r="J66" s="73"/>
    </row>
    <row r="67" spans="2:10" x14ac:dyDescent="0.25">
      <c r="B67" s="73"/>
      <c r="C67" s="73"/>
      <c r="D67" s="90"/>
      <c r="E67" s="90"/>
      <c r="F67" s="90"/>
      <c r="G67" s="90"/>
      <c r="H67" s="90"/>
      <c r="J67" s="90"/>
    </row>
    <row r="68" spans="2:10" x14ac:dyDescent="0.25">
      <c r="B68" s="73"/>
      <c r="C68" s="73"/>
      <c r="D68" s="90"/>
      <c r="E68" s="90"/>
      <c r="F68" s="90"/>
      <c r="G68" s="90"/>
      <c r="H68" s="90"/>
      <c r="J68" s="9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40625" defaultRowHeight="12.75" x14ac:dyDescent="0.2"/>
  <cols>
    <col min="1" max="1" width="17" style="48" bestFit="1" customWidth="1"/>
    <col min="2" max="2" width="10.85546875" style="48" customWidth="1"/>
    <col min="3" max="4" width="9.5703125" style="48" bestFit="1" customWidth="1"/>
    <col min="5" max="6" width="9.5703125" style="48" customWidth="1"/>
    <col min="7" max="9" width="9.5703125" style="48" bestFit="1" customWidth="1"/>
    <col min="10" max="10" width="10" style="48" bestFit="1" customWidth="1"/>
    <col min="11" max="11" width="10.140625" style="48" bestFit="1" customWidth="1"/>
    <col min="12" max="13" width="10.7109375" style="48" customWidth="1"/>
    <col min="14" max="14" width="9.85546875" style="48" bestFit="1" customWidth="1"/>
    <col min="15" max="17" width="9.5703125" style="48" bestFit="1" customWidth="1"/>
    <col min="18" max="18" width="9.5703125" style="48" customWidth="1"/>
    <col min="19" max="23" width="9.28515625" style="48" bestFit="1" customWidth="1"/>
    <col min="24" max="24" width="9.85546875" style="48" bestFit="1" customWidth="1"/>
    <col min="25" max="25" width="9.140625" style="34"/>
    <col min="26" max="26" width="9.85546875" style="34" bestFit="1" customWidth="1"/>
    <col min="27" max="16384" width="9.140625" style="48"/>
  </cols>
  <sheetData>
    <row r="1" spans="1:26" x14ac:dyDescent="0.2">
      <c r="B1" s="48" t="s">
        <v>340</v>
      </c>
    </row>
    <row r="2" spans="1:26" x14ac:dyDescent="0.2">
      <c r="A2" s="34" t="s">
        <v>307</v>
      </c>
      <c r="B2" s="34" t="s">
        <v>308</v>
      </c>
      <c r="C2" s="34" t="s">
        <v>35</v>
      </c>
      <c r="D2" s="34" t="s">
        <v>39</v>
      </c>
      <c r="E2" s="34" t="s">
        <v>41</v>
      </c>
      <c r="F2" s="34" t="s">
        <v>43</v>
      </c>
      <c r="G2" s="34" t="s">
        <v>309</v>
      </c>
      <c r="H2" s="34" t="s">
        <v>53</v>
      </c>
      <c r="I2" s="34" t="s">
        <v>55</v>
      </c>
      <c r="J2" s="34" t="s">
        <v>57</v>
      </c>
      <c r="K2" s="34" t="s">
        <v>61</v>
      </c>
      <c r="L2" s="34" t="s">
        <v>310</v>
      </c>
      <c r="M2" s="34" t="s">
        <v>63</v>
      </c>
      <c r="N2" s="34" t="s">
        <v>65</v>
      </c>
      <c r="O2" s="34" t="s">
        <v>71</v>
      </c>
      <c r="P2" s="34" t="s">
        <v>73</v>
      </c>
      <c r="Q2" s="34" t="s">
        <v>75</v>
      </c>
      <c r="R2" s="34" t="s">
        <v>77</v>
      </c>
      <c r="S2" s="34" t="s">
        <v>85</v>
      </c>
      <c r="T2" s="34" t="s">
        <v>160</v>
      </c>
      <c r="U2" s="34" t="s">
        <v>89</v>
      </c>
      <c r="V2" s="34" t="s">
        <v>93</v>
      </c>
      <c r="W2" s="34" t="s">
        <v>97</v>
      </c>
      <c r="X2" s="48" t="s">
        <v>137</v>
      </c>
      <c r="Y2" s="34" t="s">
        <v>145</v>
      </c>
      <c r="Z2" s="34" t="s">
        <v>341</v>
      </c>
    </row>
    <row r="3" spans="1:26" x14ac:dyDescent="0.2">
      <c r="A3" s="34" t="s">
        <v>165</v>
      </c>
      <c r="B3" s="34">
        <v>9531.5313249999908</v>
      </c>
      <c r="C3" s="34">
        <v>27419.1106</v>
      </c>
      <c r="D3" s="34">
        <v>13815.990773</v>
      </c>
      <c r="E3" s="34">
        <v>13815.990773</v>
      </c>
      <c r="F3" s="34">
        <v>3419.1495559999998</v>
      </c>
      <c r="G3" s="34">
        <v>147496.58912999899</v>
      </c>
      <c r="H3" s="34">
        <v>131984.31909999999</v>
      </c>
      <c r="I3" s="34">
        <v>19855.927017000002</v>
      </c>
      <c r="J3" s="34">
        <v>4765.7625699999999</v>
      </c>
      <c r="K3" s="34">
        <v>32620.074749999902</v>
      </c>
      <c r="L3" s="34">
        <v>14614.8903139999</v>
      </c>
      <c r="M3" s="34">
        <v>18840.33236</v>
      </c>
      <c r="N3" s="34">
        <v>18840.33236</v>
      </c>
      <c r="O3" s="34">
        <v>50205.696300000003</v>
      </c>
      <c r="P3" s="34">
        <v>691149.41888899996</v>
      </c>
      <c r="Q3" s="34">
        <v>1393.1270371000001</v>
      </c>
      <c r="R3" s="34">
        <v>71652.8806148</v>
      </c>
      <c r="S3" s="34">
        <v>22439.77807</v>
      </c>
      <c r="T3" s="34">
        <v>22439.77807</v>
      </c>
      <c r="U3" s="34">
        <v>5573.7204589999901</v>
      </c>
      <c r="V3" s="34">
        <v>30015.373159999901</v>
      </c>
      <c r="W3" s="34">
        <v>69760.497289999897</v>
      </c>
      <c r="X3" s="34">
        <v>21731.028294599899</v>
      </c>
      <c r="Y3" s="34">
        <v>141478.48116</v>
      </c>
      <c r="Z3" s="34">
        <v>1350379.0778000001</v>
      </c>
    </row>
    <row r="4" spans="1:26" x14ac:dyDescent="0.2">
      <c r="A4" s="34" t="s">
        <v>167</v>
      </c>
      <c r="B4" s="34">
        <v>10989.38191</v>
      </c>
      <c r="C4" s="34">
        <v>31974.038</v>
      </c>
      <c r="D4" s="34">
        <v>16117.242329999999</v>
      </c>
      <c r="E4" s="34">
        <v>16117.242329999999</v>
      </c>
      <c r="F4" s="34">
        <v>3988.6493099999998</v>
      </c>
      <c r="G4" s="34">
        <v>59546.603499999997</v>
      </c>
      <c r="H4" s="34">
        <v>153847.25269999899</v>
      </c>
      <c r="I4" s="34">
        <v>23154.431199999901</v>
      </c>
      <c r="J4" s="34">
        <v>5494.6888399999998</v>
      </c>
      <c r="K4" s="34">
        <v>38039.0046</v>
      </c>
      <c r="L4" s="34">
        <v>16850.24065</v>
      </c>
      <c r="M4" s="34">
        <v>21978.466100000001</v>
      </c>
      <c r="N4" s="34">
        <v>21978.466100000001</v>
      </c>
      <c r="O4" s="34">
        <v>58568.220399999896</v>
      </c>
      <c r="P4" s="34">
        <v>148209.4086</v>
      </c>
      <c r="Q4" s="34">
        <v>1606.2098819999901</v>
      </c>
      <c r="R4" s="34">
        <v>95239.760569999897</v>
      </c>
      <c r="S4" s="34">
        <v>12285.672999999901</v>
      </c>
      <c r="T4" s="34">
        <v>12285.672999999901</v>
      </c>
      <c r="U4" s="34">
        <v>6502.1077399999904</v>
      </c>
      <c r="V4" s="34">
        <v>31881.148899999898</v>
      </c>
      <c r="W4" s="34">
        <v>79430.317599999995</v>
      </c>
      <c r="X4" s="34">
        <v>22134.6453599999</v>
      </c>
      <c r="Y4" s="34">
        <v>90666.2668999999</v>
      </c>
      <c r="Z4" s="34">
        <v>733516.817199999</v>
      </c>
    </row>
    <row r="5" spans="1:26" x14ac:dyDescent="0.2">
      <c r="A5" s="34" t="s">
        <v>168</v>
      </c>
      <c r="B5" s="34">
        <v>8133.7139359999901</v>
      </c>
      <c r="C5" s="34">
        <v>23312.199342999898</v>
      </c>
      <c r="D5" s="34">
        <v>11745.969182999999</v>
      </c>
      <c r="E5" s="34">
        <v>11745.969182999999</v>
      </c>
      <c r="F5" s="34">
        <v>2906.8561685999998</v>
      </c>
      <c r="G5" s="34">
        <v>104691.75878</v>
      </c>
      <c r="H5" s="34">
        <v>112237.69818999901</v>
      </c>
      <c r="I5" s="34">
        <v>16881.835330000002</v>
      </c>
      <c r="J5" s="34">
        <v>4066.8548320999898</v>
      </c>
      <c r="K5" s="34">
        <v>27734.148865999901</v>
      </c>
      <c r="L5" s="34">
        <v>12471.601961</v>
      </c>
      <c r="M5" s="34">
        <v>16017.525761000001</v>
      </c>
      <c r="N5" s="34">
        <v>16017.525761000001</v>
      </c>
      <c r="O5" s="34">
        <v>42683.498618999904</v>
      </c>
      <c r="P5" s="34">
        <v>660400.66049719998</v>
      </c>
      <c r="Q5" s="34">
        <v>1188.8214355999901</v>
      </c>
      <c r="R5" s="34">
        <v>62995.540129299901</v>
      </c>
      <c r="S5" s="34">
        <v>24410.372033200001</v>
      </c>
      <c r="T5" s="34">
        <v>24410.372033200001</v>
      </c>
      <c r="U5" s="34">
        <v>4738.6263816999999</v>
      </c>
      <c r="V5" s="34">
        <v>20396.614718000001</v>
      </c>
      <c r="W5" s="34">
        <v>52044.365347999999</v>
      </c>
      <c r="X5" s="34">
        <v>18223.1861211</v>
      </c>
      <c r="Y5" s="34">
        <v>97574.045316999895</v>
      </c>
      <c r="Z5" s="34">
        <v>1166925.2790999999</v>
      </c>
    </row>
    <row r="6" spans="1:26" x14ac:dyDescent="0.2">
      <c r="A6" s="34" t="s">
        <v>169</v>
      </c>
      <c r="B6" s="34">
        <v>18592.2719</v>
      </c>
      <c r="C6" s="34">
        <v>54125.249959999899</v>
      </c>
      <c r="D6" s="34">
        <v>27216.612909999902</v>
      </c>
      <c r="E6" s="34">
        <v>27216.612909999902</v>
      </c>
      <c r="F6" s="34">
        <v>6735.4922219999999</v>
      </c>
      <c r="G6" s="34">
        <v>139332.36267</v>
      </c>
      <c r="H6" s="34">
        <v>259828.797599999</v>
      </c>
      <c r="I6" s="34">
        <v>39195.548750000002</v>
      </c>
      <c r="J6" s="34">
        <v>9296.1309709999896</v>
      </c>
      <c r="K6" s="34">
        <v>64391.961229999899</v>
      </c>
      <c r="L6" s="34">
        <v>28507.914239999998</v>
      </c>
      <c r="M6" s="34">
        <v>37114.239909999997</v>
      </c>
      <c r="N6" s="34">
        <v>37114.239909999997</v>
      </c>
      <c r="O6" s="34">
        <v>98902.023669999995</v>
      </c>
      <c r="P6" s="34">
        <v>513083.57394999999</v>
      </c>
      <c r="Q6" s="34">
        <v>2717.4431059999902</v>
      </c>
      <c r="R6" s="34">
        <v>136185.046772</v>
      </c>
      <c r="S6" s="34">
        <v>39905.846228000002</v>
      </c>
      <c r="T6" s="34">
        <v>39905.846228000002</v>
      </c>
      <c r="U6" s="34">
        <v>10979.872497</v>
      </c>
      <c r="V6" s="34">
        <v>83105.704370000007</v>
      </c>
      <c r="W6" s="34">
        <v>177870.39600000001</v>
      </c>
      <c r="X6" s="34">
        <v>27499.158721</v>
      </c>
      <c r="Y6" s="34">
        <v>196727.98065000001</v>
      </c>
      <c r="Z6" s="34">
        <v>1622782.9146999901</v>
      </c>
    </row>
    <row r="7" spans="1:26" x14ac:dyDescent="0.2">
      <c r="A7" s="34" t="s">
        <v>170</v>
      </c>
      <c r="B7" s="34">
        <v>5533.432202</v>
      </c>
      <c r="C7" s="34">
        <v>16069.166299999901</v>
      </c>
      <c r="D7" s="34">
        <v>8114.672775</v>
      </c>
      <c r="E7" s="34">
        <v>8114.672775</v>
      </c>
      <c r="F7" s="34">
        <v>2008.19833239999</v>
      </c>
      <c r="G7" s="34">
        <v>25992.135789</v>
      </c>
      <c r="H7" s="34">
        <v>77459.095549999896</v>
      </c>
      <c r="I7" s="34">
        <v>11636.710872</v>
      </c>
      <c r="J7" s="34">
        <v>2766.7186387000002</v>
      </c>
      <c r="K7" s="34">
        <v>19117.224148000001</v>
      </c>
      <c r="L7" s="34">
        <v>8484.5280229999898</v>
      </c>
      <c r="M7" s="34">
        <v>11065.663135000001</v>
      </c>
      <c r="N7" s="34">
        <v>11065.663135000001</v>
      </c>
      <c r="O7" s="34">
        <v>29487.776257000001</v>
      </c>
      <c r="P7" s="34">
        <v>64535.829309070003</v>
      </c>
      <c r="Q7" s="34">
        <v>808.76757669999995</v>
      </c>
      <c r="R7" s="34">
        <v>44941.0355127</v>
      </c>
      <c r="S7" s="34">
        <v>19317.967554916799</v>
      </c>
      <c r="T7" s="34">
        <v>19317.967554916799</v>
      </c>
      <c r="U7" s="34">
        <v>3273.6721642000002</v>
      </c>
      <c r="V7" s="34">
        <v>23910.274474000002</v>
      </c>
      <c r="W7" s="34">
        <v>51801.078268999903</v>
      </c>
      <c r="X7" s="34">
        <v>6417.1650413999996</v>
      </c>
      <c r="Y7" s="34">
        <v>45207.811223999903</v>
      </c>
      <c r="Z7" s="34">
        <v>366643.42280999903</v>
      </c>
    </row>
    <row r="8" spans="1:26" x14ac:dyDescent="0.2">
      <c r="A8" s="34" t="s">
        <v>171</v>
      </c>
      <c r="B8" s="34">
        <v>505.817128999999</v>
      </c>
      <c r="C8" s="34">
        <v>1425.8778669999999</v>
      </c>
      <c r="D8" s="34">
        <v>716.59910600000001</v>
      </c>
      <c r="E8" s="34">
        <v>716.59910600000001</v>
      </c>
      <c r="F8" s="34">
        <v>177.34117139999901</v>
      </c>
      <c r="G8" s="34">
        <v>1748.0743640000001</v>
      </c>
      <c r="H8" s="34">
        <v>6856.3678099999997</v>
      </c>
      <c r="I8" s="34">
        <v>1032.5685229999999</v>
      </c>
      <c r="J8" s="34">
        <v>252.90762579999901</v>
      </c>
      <c r="K8" s="34">
        <v>1696.3426039999999</v>
      </c>
      <c r="L8" s="34">
        <v>775.57768599999997</v>
      </c>
      <c r="M8" s="34">
        <v>977.19932700000004</v>
      </c>
      <c r="N8" s="34">
        <v>977.19932700000004</v>
      </c>
      <c r="O8" s="34">
        <v>2604.0409599999998</v>
      </c>
      <c r="P8" s="34">
        <v>47679.907137000002</v>
      </c>
      <c r="Q8" s="34">
        <v>73.929903999999993</v>
      </c>
      <c r="R8" s="34">
        <v>2908.21990219999</v>
      </c>
      <c r="S8" s="34">
        <v>631.55457683999896</v>
      </c>
      <c r="T8" s="34">
        <v>631.55457683999896</v>
      </c>
      <c r="U8" s="34">
        <v>289.09607629999999</v>
      </c>
      <c r="V8" s="34">
        <v>1262.6283999999901</v>
      </c>
      <c r="W8" s="34">
        <v>3289.6613870000001</v>
      </c>
      <c r="X8" s="34">
        <v>587.44578916999899</v>
      </c>
      <c r="Y8" s="34">
        <v>4264.8085499999997</v>
      </c>
      <c r="Z8" s="34">
        <v>70950.156099999993</v>
      </c>
    </row>
    <row r="9" spans="1:26" x14ac:dyDescent="0.2">
      <c r="A9" s="34" t="s">
        <v>172</v>
      </c>
      <c r="B9" s="34">
        <v>179.72035799999901</v>
      </c>
      <c r="C9" s="34">
        <v>521.584337</v>
      </c>
      <c r="D9" s="34">
        <v>262.01326199999897</v>
      </c>
      <c r="E9" s="34">
        <v>262.01326199999897</v>
      </c>
      <c r="F9" s="34">
        <v>64.842610300000004</v>
      </c>
      <c r="G9" s="34">
        <v>847.30037199999902</v>
      </c>
      <c r="H9" s="34">
        <v>2502.04591999999</v>
      </c>
      <c r="I9" s="34">
        <v>377.71278599999999</v>
      </c>
      <c r="J9" s="34">
        <v>89.860726599999893</v>
      </c>
      <c r="K9" s="34">
        <v>620.52029599999901</v>
      </c>
      <c r="L9" s="34">
        <v>275.57149500000003</v>
      </c>
      <c r="M9" s="34">
        <v>357.296783</v>
      </c>
      <c r="N9" s="34">
        <v>357.296783</v>
      </c>
      <c r="O9" s="34">
        <v>952.12504899999999</v>
      </c>
      <c r="P9" s="34">
        <v>6471.3563969999996</v>
      </c>
      <c r="Q9" s="34">
        <v>26.268287099999899</v>
      </c>
      <c r="R9" s="34">
        <v>1237.2839309999999</v>
      </c>
      <c r="S9" s="34">
        <v>1176.77698401</v>
      </c>
      <c r="T9" s="34">
        <v>1176.77698401</v>
      </c>
      <c r="U9" s="34">
        <v>105.70129300000001</v>
      </c>
      <c r="V9" s="34">
        <v>474.092311</v>
      </c>
      <c r="W9" s="34">
        <v>1216.17704999999</v>
      </c>
      <c r="X9" s="34">
        <v>284.52207110000001</v>
      </c>
      <c r="Y9" s="34">
        <v>1020.62444799999</v>
      </c>
      <c r="Z9" s="34">
        <v>14913.335579999901</v>
      </c>
    </row>
    <row r="10" spans="1:26" x14ac:dyDescent="0.2">
      <c r="A10" s="34" t="s">
        <v>173</v>
      </c>
      <c r="B10" s="34">
        <v>10.675723699999899</v>
      </c>
      <c r="C10" s="34">
        <v>31.068321999999899</v>
      </c>
      <c r="D10" s="34">
        <v>15.573840000000001</v>
      </c>
      <c r="E10" s="34">
        <v>15.573840000000001</v>
      </c>
      <c r="F10" s="34">
        <v>3.8541351000000001</v>
      </c>
      <c r="G10" s="34">
        <v>44.858628000000003</v>
      </c>
      <c r="H10" s="34">
        <v>148.7139</v>
      </c>
      <c r="I10" s="34">
        <v>22.4986999999999</v>
      </c>
      <c r="J10" s="34">
        <v>5.3378079999999901</v>
      </c>
      <c r="K10" s="34">
        <v>36.961216</v>
      </c>
      <c r="L10" s="34">
        <v>16.3690257999999</v>
      </c>
      <c r="M10" s="34">
        <v>21.237407999999999</v>
      </c>
      <c r="N10" s="34">
        <v>21.237407999999999</v>
      </c>
      <c r="O10" s="34">
        <v>56.593651000000001</v>
      </c>
      <c r="P10" s="34">
        <v>690.71142179999902</v>
      </c>
      <c r="Q10" s="34">
        <v>1.56034461999999</v>
      </c>
      <c r="R10" s="34">
        <v>68.687966039999907</v>
      </c>
      <c r="S10" s="34">
        <v>24.321328000000001</v>
      </c>
      <c r="T10" s="34">
        <v>24.321328000000001</v>
      </c>
      <c r="U10" s="34">
        <v>6.2828862000000001</v>
      </c>
      <c r="V10" s="34">
        <v>29.580897</v>
      </c>
      <c r="W10" s="34">
        <v>74.629883999999905</v>
      </c>
      <c r="X10" s="34">
        <v>15.5239342499999</v>
      </c>
      <c r="Y10" s="34">
        <v>69.139424000000005</v>
      </c>
      <c r="Z10" s="34">
        <v>1193.14832999999</v>
      </c>
    </row>
    <row r="11" spans="1:26" x14ac:dyDescent="0.2">
      <c r="A11" s="34" t="s">
        <v>174</v>
      </c>
      <c r="B11" s="34">
        <v>11056.79103</v>
      </c>
      <c r="C11" s="34">
        <v>31981.122759999998</v>
      </c>
      <c r="D11" s="34">
        <v>16124.81554</v>
      </c>
      <c r="E11" s="34">
        <v>16124.81554</v>
      </c>
      <c r="F11" s="34">
        <v>3990.5365889999998</v>
      </c>
      <c r="G11" s="34">
        <v>122738.1154</v>
      </c>
      <c r="H11" s="34">
        <v>153977.56579999899</v>
      </c>
      <c r="I11" s="34">
        <v>23159.561590000001</v>
      </c>
      <c r="J11" s="34">
        <v>5528.3869260000001</v>
      </c>
      <c r="K11" s="34">
        <v>38047.42166</v>
      </c>
      <c r="L11" s="34">
        <v>16953.581289999998</v>
      </c>
      <c r="M11" s="34">
        <v>21988.7857</v>
      </c>
      <c r="N11" s="34">
        <v>21988.7857</v>
      </c>
      <c r="O11" s="34">
        <v>58595.731739999901</v>
      </c>
      <c r="P11" s="34">
        <v>582495.27118699998</v>
      </c>
      <c r="Q11" s="34">
        <v>1616.061076</v>
      </c>
      <c r="R11" s="34">
        <v>82257.675512999995</v>
      </c>
      <c r="S11" s="34">
        <v>33171.318070000001</v>
      </c>
      <c r="T11" s="34">
        <v>33171.318070000001</v>
      </c>
      <c r="U11" s="34">
        <v>6505.1629599999997</v>
      </c>
      <c r="V11" s="34">
        <v>35866.401359999902</v>
      </c>
      <c r="W11" s="34">
        <v>84979.801900000006</v>
      </c>
      <c r="X11" s="34">
        <v>18889.636527999999</v>
      </c>
      <c r="Y11" s="34">
        <v>134913.65040000001</v>
      </c>
      <c r="Z11" s="34">
        <v>1268694.4368999901</v>
      </c>
    </row>
    <row r="12" spans="1:26" x14ac:dyDescent="0.2">
      <c r="A12" s="34" t="s">
        <v>175</v>
      </c>
      <c r="B12" s="34">
        <v>10399.691129999999</v>
      </c>
      <c r="C12" s="34">
        <v>29990.7198289999</v>
      </c>
      <c r="D12" s="34">
        <v>15117.703154000001</v>
      </c>
      <c r="E12" s="34">
        <v>15117.703154000001</v>
      </c>
      <c r="F12" s="34">
        <v>3741.2907289999898</v>
      </c>
      <c r="G12" s="34">
        <v>149913.83259999999</v>
      </c>
      <c r="H12" s="34">
        <v>144391.87064999901</v>
      </c>
      <c r="I12" s="34">
        <v>21718.179797999899</v>
      </c>
      <c r="J12" s="34">
        <v>5199.8468987999904</v>
      </c>
      <c r="K12" s="34">
        <v>35679.474412000003</v>
      </c>
      <c r="L12" s="34">
        <v>15946.082086</v>
      </c>
      <c r="M12" s="34">
        <v>20615.436058999901</v>
      </c>
      <c r="N12" s="34">
        <v>20615.436058999901</v>
      </c>
      <c r="O12" s="34">
        <v>54936.020570000001</v>
      </c>
      <c r="P12" s="34">
        <v>655562.82777590002</v>
      </c>
      <c r="Q12" s="34">
        <v>1520.0190871</v>
      </c>
      <c r="R12" s="34">
        <v>77005.767611799994</v>
      </c>
      <c r="S12" s="34">
        <v>29502.294811</v>
      </c>
      <c r="T12" s="34">
        <v>29502.294811</v>
      </c>
      <c r="U12" s="34">
        <v>6098.8746089999904</v>
      </c>
      <c r="V12" s="34">
        <v>29456.717729999898</v>
      </c>
      <c r="W12" s="34">
        <v>71828.389850000007</v>
      </c>
      <c r="X12" s="34">
        <v>21295.189688499999</v>
      </c>
      <c r="Y12" s="34">
        <v>150482.087819999</v>
      </c>
      <c r="Z12" s="34">
        <v>1349256.8287</v>
      </c>
    </row>
    <row r="13" spans="1:26" x14ac:dyDescent="0.2">
      <c r="A13" s="34" t="s">
        <v>176</v>
      </c>
      <c r="B13" s="34">
        <v>6358.5818250000002</v>
      </c>
      <c r="C13" s="34">
        <v>18479.910660000001</v>
      </c>
      <c r="D13" s="34">
        <v>9322.3849439999995</v>
      </c>
      <c r="E13" s="34">
        <v>9322.3849439999995</v>
      </c>
      <c r="F13" s="34">
        <v>2307.0780960000002</v>
      </c>
      <c r="G13" s="34">
        <v>57279.095137999997</v>
      </c>
      <c r="H13" s="34">
        <v>88988.873089999994</v>
      </c>
      <c r="I13" s="34">
        <v>13382.48085</v>
      </c>
      <c r="J13" s="34">
        <v>3179.2863109999998</v>
      </c>
      <c r="K13" s="34">
        <v>21985.254389999998</v>
      </c>
      <c r="L13" s="34">
        <v>9749.7257699999991</v>
      </c>
      <c r="M13" s="34">
        <v>12712.56648</v>
      </c>
      <c r="N13" s="34">
        <v>12712.56648</v>
      </c>
      <c r="O13" s="34">
        <v>33876.457269999999</v>
      </c>
      <c r="P13" s="34">
        <v>101471.04108979899</v>
      </c>
      <c r="Q13" s="34">
        <v>929.37093140000002</v>
      </c>
      <c r="R13" s="34">
        <v>41517.997173299998</v>
      </c>
      <c r="S13" s="34">
        <v>14286.862404034</v>
      </c>
      <c r="T13" s="34">
        <v>14286.862404034</v>
      </c>
      <c r="U13" s="34">
        <v>3760.88295499999</v>
      </c>
      <c r="V13" s="34">
        <v>35841.061580000001</v>
      </c>
      <c r="W13" s="34">
        <v>72018.2267499999</v>
      </c>
      <c r="X13" s="34">
        <v>6513.4265101999899</v>
      </c>
      <c r="Y13" s="34">
        <v>91172.809129999994</v>
      </c>
      <c r="Z13" s="34">
        <v>525163.56680000003</v>
      </c>
    </row>
    <row r="14" spans="1:26" x14ac:dyDescent="0.2">
      <c r="A14" s="34" t="s">
        <v>177</v>
      </c>
      <c r="B14" s="34">
        <v>3884.4661145999999</v>
      </c>
      <c r="C14" s="34">
        <v>11271.9141246</v>
      </c>
      <c r="D14" s="34">
        <v>5682.6712295999896</v>
      </c>
      <c r="E14" s="34">
        <v>5682.6712295999896</v>
      </c>
      <c r="F14" s="34">
        <v>1406.3307874899999</v>
      </c>
      <c r="G14" s="34">
        <v>5164.1842493000004</v>
      </c>
      <c r="H14" s="34">
        <v>54253.139453000003</v>
      </c>
      <c r="I14" s="34">
        <v>8162.7178219999996</v>
      </c>
      <c r="J14" s="34">
        <v>1942.2369299699899</v>
      </c>
      <c r="K14" s="34">
        <v>13410.0148372</v>
      </c>
      <c r="L14" s="34">
        <v>5956.1395108999895</v>
      </c>
      <c r="M14" s="34">
        <v>7749.2484372999897</v>
      </c>
      <c r="N14" s="34">
        <v>7749.2484372999897</v>
      </c>
      <c r="O14" s="34">
        <v>20650.181311299999</v>
      </c>
      <c r="P14" s="34">
        <v>73260.063438304904</v>
      </c>
      <c r="Q14" s="34">
        <v>567.75397453999904</v>
      </c>
      <c r="R14" s="34">
        <v>31065.960197330001</v>
      </c>
      <c r="S14" s="34">
        <v>42761.540046670001</v>
      </c>
      <c r="T14" s="34">
        <v>42761.540046670001</v>
      </c>
      <c r="U14" s="34">
        <v>2292.53883192999</v>
      </c>
      <c r="V14" s="34">
        <v>9966.2209798000004</v>
      </c>
      <c r="W14" s="34">
        <v>26096.8646192999</v>
      </c>
      <c r="X14" s="34">
        <v>5536.907441544</v>
      </c>
      <c r="Y14" s="34">
        <v>8344.7838840999902</v>
      </c>
      <c r="Z14" s="34">
        <v>232217.81727099899</v>
      </c>
    </row>
    <row r="15" spans="1:26" x14ac:dyDescent="0.2">
      <c r="A15" s="34" t="s">
        <v>178</v>
      </c>
      <c r="B15" s="34">
        <v>2632.0953783</v>
      </c>
      <c r="C15" s="34">
        <v>7608.7234420000004</v>
      </c>
      <c r="D15" s="34">
        <v>3831.5763739999902</v>
      </c>
      <c r="E15" s="34">
        <v>3831.5763739999902</v>
      </c>
      <c r="F15" s="34">
        <v>948.22748643999898</v>
      </c>
      <c r="G15" s="34">
        <v>4427.0140524999897</v>
      </c>
      <c r="H15" s="34">
        <v>36592.579926999897</v>
      </c>
      <c r="I15" s="34">
        <v>5509.9591412999898</v>
      </c>
      <c r="J15" s="34">
        <v>1316.0436849600001</v>
      </c>
      <c r="K15" s="34">
        <v>9051.9780943999904</v>
      </c>
      <c r="L15" s="34">
        <v>4035.8380775000001</v>
      </c>
      <c r="M15" s="34">
        <v>5224.9768359</v>
      </c>
      <c r="N15" s="34">
        <v>5224.9768359</v>
      </c>
      <c r="O15" s="34">
        <v>13923.5038730999</v>
      </c>
      <c r="P15" s="34">
        <v>77366.6874309579</v>
      </c>
      <c r="Q15" s="34">
        <v>384.70675333000003</v>
      </c>
      <c r="R15" s="34">
        <v>19819.77221001</v>
      </c>
      <c r="S15" s="34">
        <v>24808.802184003001</v>
      </c>
      <c r="T15" s="34">
        <v>24808.802184003001</v>
      </c>
      <c r="U15" s="34">
        <v>1545.75327528</v>
      </c>
      <c r="V15" s="34">
        <v>6717.6213400999904</v>
      </c>
      <c r="W15" s="34">
        <v>17581.039157200001</v>
      </c>
      <c r="X15" s="34">
        <v>3568.8940917759901</v>
      </c>
      <c r="Y15" s="34">
        <v>8280.5740267000001</v>
      </c>
      <c r="Z15" s="34">
        <v>186875.68049599999</v>
      </c>
    </row>
    <row r="16" spans="1:26" x14ac:dyDescent="0.2">
      <c r="A16" s="34" t="s">
        <v>179</v>
      </c>
      <c r="B16" s="34">
        <v>3185.25086439999</v>
      </c>
      <c r="C16" s="34">
        <v>9249.2774688000009</v>
      </c>
      <c r="D16" s="34">
        <v>4670.2124484999904</v>
      </c>
      <c r="E16" s="34">
        <v>4670.2124484999904</v>
      </c>
      <c r="F16" s="34">
        <v>1155.77054572</v>
      </c>
      <c r="G16" s="34">
        <v>3196.5337750999902</v>
      </c>
      <c r="H16" s="34">
        <v>44580.371460999901</v>
      </c>
      <c r="I16" s="34">
        <v>6697.9974620999901</v>
      </c>
      <c r="J16" s="34">
        <v>1592.6275474500001</v>
      </c>
      <c r="K16" s="34">
        <v>11003.719438300001</v>
      </c>
      <c r="L16" s="34">
        <v>4884.0177246999901</v>
      </c>
      <c r="M16" s="34">
        <v>6368.5877056999998</v>
      </c>
      <c r="N16" s="34">
        <v>6368.5877056999998</v>
      </c>
      <c r="O16" s="34">
        <v>16971.0098411</v>
      </c>
      <c r="P16" s="34">
        <v>18302.208877865902</v>
      </c>
      <c r="Q16" s="34">
        <v>465.55571493000002</v>
      </c>
      <c r="R16" s="34">
        <v>24596.9198871509</v>
      </c>
      <c r="S16" s="34">
        <v>42184.314625612104</v>
      </c>
      <c r="T16" s="34">
        <v>42184.314625612104</v>
      </c>
      <c r="U16" s="34">
        <v>1884.08053327999</v>
      </c>
      <c r="V16" s="34">
        <v>8048.4499960000003</v>
      </c>
      <c r="W16" s="34">
        <v>21251.8809119</v>
      </c>
      <c r="X16" s="34">
        <v>4205.1384347909898</v>
      </c>
      <c r="Y16" s="34">
        <v>4812.0855686000004</v>
      </c>
      <c r="Z16" s="34">
        <v>144178.58025900001</v>
      </c>
    </row>
    <row r="17" spans="1:26" x14ac:dyDescent="0.2">
      <c r="A17" s="34" t="s">
        <v>180</v>
      </c>
      <c r="B17" s="34">
        <v>5347.1265602000003</v>
      </c>
      <c r="C17" s="34">
        <v>15512.5637189999</v>
      </c>
      <c r="D17" s="34">
        <v>7841.9593460999904</v>
      </c>
      <c r="E17" s="34">
        <v>7841.9593460999904</v>
      </c>
      <c r="F17" s="34">
        <v>1940.7069320000001</v>
      </c>
      <c r="G17" s="34">
        <v>5389.6578790000003</v>
      </c>
      <c r="H17" s="34">
        <v>74855.537649999998</v>
      </c>
      <c r="I17" s="34">
        <v>11233.625569</v>
      </c>
      <c r="J17" s="34">
        <v>2673.5617456999998</v>
      </c>
      <c r="K17" s="34">
        <v>18455.054914</v>
      </c>
      <c r="L17" s="34">
        <v>8198.8611440999994</v>
      </c>
      <c r="M17" s="34">
        <v>10693.768967</v>
      </c>
      <c r="N17" s="34">
        <v>10693.768967</v>
      </c>
      <c r="O17" s="34">
        <v>28496.753514999898</v>
      </c>
      <c r="P17" s="34">
        <v>14228.608229949899</v>
      </c>
      <c r="Q17" s="34">
        <v>781.53584909000006</v>
      </c>
      <c r="R17" s="34">
        <v>45254.457223999998</v>
      </c>
      <c r="S17" s="34">
        <v>37544.317349456003</v>
      </c>
      <c r="T17" s="34">
        <v>37544.317349456003</v>
      </c>
      <c r="U17" s="34">
        <v>3163.6438709999902</v>
      </c>
      <c r="V17" s="34">
        <v>13606.088997000001</v>
      </c>
      <c r="W17" s="34">
        <v>35847.065646999901</v>
      </c>
      <c r="X17" s="34">
        <v>8121.85921487</v>
      </c>
      <c r="Y17" s="34">
        <v>8081.5302959999999</v>
      </c>
      <c r="Z17" s="34">
        <v>230828.92574999999</v>
      </c>
    </row>
    <row r="18" spans="1:26" x14ac:dyDescent="0.2">
      <c r="A18" s="34" t="s">
        <v>181</v>
      </c>
      <c r="B18" s="34">
        <v>4212.9685222999997</v>
      </c>
      <c r="C18" s="34">
        <v>11979.7500209999</v>
      </c>
      <c r="D18" s="34">
        <v>6019.5757921000004</v>
      </c>
      <c r="E18" s="34">
        <v>6019.5757921000004</v>
      </c>
      <c r="F18" s="34">
        <v>1489.7080100999899</v>
      </c>
      <c r="G18" s="34">
        <v>12438.7337259999</v>
      </c>
      <c r="H18" s="34">
        <v>57561.2157889999</v>
      </c>
      <c r="I18" s="34">
        <v>8675.2998129999996</v>
      </c>
      <c r="J18" s="34">
        <v>2106.48901319999</v>
      </c>
      <c r="K18" s="34">
        <v>14252.12189</v>
      </c>
      <c r="L18" s="34">
        <v>6459.8332639999999</v>
      </c>
      <c r="M18" s="34">
        <v>8208.6655800000008</v>
      </c>
      <c r="N18" s="34">
        <v>8208.6655800000008</v>
      </c>
      <c r="O18" s="34">
        <v>21874.447250000001</v>
      </c>
      <c r="P18" s="34">
        <v>324329.87333163997</v>
      </c>
      <c r="Q18" s="34">
        <v>615.76839613999903</v>
      </c>
      <c r="R18" s="34">
        <v>30112.604884089898</v>
      </c>
      <c r="S18" s="34">
        <v>20112.6410985277</v>
      </c>
      <c r="T18" s="34">
        <v>20112.6410985277</v>
      </c>
      <c r="U18" s="34">
        <v>2428.4480205999998</v>
      </c>
      <c r="V18" s="34">
        <v>10584.7069939999</v>
      </c>
      <c r="W18" s="34">
        <v>27615.624372999999</v>
      </c>
      <c r="X18" s="34">
        <v>5692.9220396199999</v>
      </c>
      <c r="Y18" s="34">
        <v>25844.781010999901</v>
      </c>
      <c r="Z18" s="34">
        <v>513944.81494000001</v>
      </c>
    </row>
    <row r="19" spans="1:26" x14ac:dyDescent="0.2">
      <c r="A19" s="34" t="s">
        <v>182</v>
      </c>
      <c r="B19" s="34">
        <v>8924.7975269999897</v>
      </c>
      <c r="C19" s="34">
        <v>25704.160532000002</v>
      </c>
      <c r="D19" s="34">
        <v>12959.022884</v>
      </c>
      <c r="E19" s="34">
        <v>12959.022884</v>
      </c>
      <c r="F19" s="34">
        <v>3207.0594685999999</v>
      </c>
      <c r="G19" s="34">
        <v>130967.741297</v>
      </c>
      <c r="H19" s="34">
        <v>123783.31071999999</v>
      </c>
      <c r="I19" s="34">
        <v>18614.0268389999</v>
      </c>
      <c r="J19" s="34">
        <v>4462.4015240999997</v>
      </c>
      <c r="K19" s="34">
        <v>30579.834111</v>
      </c>
      <c r="L19" s="34">
        <v>13684.580361999901</v>
      </c>
      <c r="M19" s="34">
        <v>17671.723238999999</v>
      </c>
      <c r="N19" s="34">
        <v>17671.723238999999</v>
      </c>
      <c r="O19" s="34">
        <v>47091.599675999998</v>
      </c>
      <c r="P19" s="34">
        <v>560655.93240099901</v>
      </c>
      <c r="Q19" s="34">
        <v>1304.4510925</v>
      </c>
      <c r="R19" s="34">
        <v>68095.079346799903</v>
      </c>
      <c r="S19" s="34">
        <v>21062.078019999899</v>
      </c>
      <c r="T19" s="34">
        <v>21062.078019999899</v>
      </c>
      <c r="U19" s="34">
        <v>5228.0010139999904</v>
      </c>
      <c r="V19" s="34">
        <v>25858.089221999999</v>
      </c>
      <c r="W19" s="34">
        <v>62265.541589999899</v>
      </c>
      <c r="X19" s="34">
        <v>22117.795025999902</v>
      </c>
      <c r="Y19" s="34">
        <v>118437.10113</v>
      </c>
      <c r="Z19" s="34">
        <v>1154448.27501999</v>
      </c>
    </row>
    <row r="20" spans="1:26" x14ac:dyDescent="0.2">
      <c r="A20" s="34" t="s">
        <v>183</v>
      </c>
      <c r="B20" s="34">
        <v>3575.5487899999998</v>
      </c>
      <c r="C20" s="34">
        <v>10289.0517799999</v>
      </c>
      <c r="D20" s="34">
        <v>5180.3144659999998</v>
      </c>
      <c r="E20" s="34">
        <v>5180.3144659999998</v>
      </c>
      <c r="F20" s="34">
        <v>1282.0126809999999</v>
      </c>
      <c r="G20" s="34">
        <v>20766.168030000001</v>
      </c>
      <c r="H20" s="34">
        <v>49489.213849999898</v>
      </c>
      <c r="I20" s="34">
        <v>7450.9631039999904</v>
      </c>
      <c r="J20" s="34">
        <v>1787.774457</v>
      </c>
      <c r="K20" s="34">
        <v>12240.724169999899</v>
      </c>
      <c r="L20" s="34">
        <v>5482.4615059999996</v>
      </c>
      <c r="M20" s="34">
        <v>7064.1933419999896</v>
      </c>
      <c r="N20" s="34">
        <v>7064.1933419999896</v>
      </c>
      <c r="O20" s="34">
        <v>18824.667219999999</v>
      </c>
      <c r="P20" s="34">
        <v>88861.639356999993</v>
      </c>
      <c r="Q20" s="34">
        <v>522.60402169999998</v>
      </c>
      <c r="R20" s="34">
        <v>17956.452541499901</v>
      </c>
      <c r="S20" s="34">
        <v>2317.8661132389998</v>
      </c>
      <c r="T20" s="34">
        <v>2317.8661132389998</v>
      </c>
      <c r="U20" s="34">
        <v>2089.870602</v>
      </c>
      <c r="V20" s="34">
        <v>9228.5590429999993</v>
      </c>
      <c r="W20" s="34">
        <v>23947.38075</v>
      </c>
      <c r="X20" s="34">
        <v>3417.4600663000001</v>
      </c>
      <c r="Y20" s="34">
        <v>60019.523090000002</v>
      </c>
      <c r="Z20" s="34">
        <v>290624.93889999902</v>
      </c>
    </row>
    <row r="21" spans="1:26" x14ac:dyDescent="0.2">
      <c r="A21" s="34" t="s">
        <v>184</v>
      </c>
      <c r="B21" s="34">
        <v>1072.0520905999999</v>
      </c>
      <c r="C21" s="34">
        <v>3081.3855439999902</v>
      </c>
      <c r="D21" s="34">
        <v>1547.6467789999999</v>
      </c>
      <c r="E21" s="34">
        <v>1547.6467789999999</v>
      </c>
      <c r="F21" s="34">
        <v>383.00665179999999</v>
      </c>
      <c r="G21" s="34">
        <v>6688.2814849999904</v>
      </c>
      <c r="H21" s="34">
        <v>14788.71861</v>
      </c>
      <c r="I21" s="34">
        <v>2231.42462999999</v>
      </c>
      <c r="J21" s="34">
        <v>536.02560559999995</v>
      </c>
      <c r="K21" s="34">
        <v>3665.8727520000002</v>
      </c>
      <c r="L21" s="34">
        <v>1643.7966409999999</v>
      </c>
      <c r="M21" s="34">
        <v>2110.4658829999998</v>
      </c>
      <c r="N21" s="34">
        <v>2110.4658829999998</v>
      </c>
      <c r="O21" s="34">
        <v>5623.9602619999996</v>
      </c>
      <c r="P21" s="34">
        <v>65353.723085400001</v>
      </c>
      <c r="Q21" s="34">
        <v>156.6909555</v>
      </c>
      <c r="R21" s="34">
        <v>6942.3070642299999</v>
      </c>
      <c r="S21" s="34">
        <v>4559.4106121049899</v>
      </c>
      <c r="T21" s="34">
        <v>4559.4106121049899</v>
      </c>
      <c r="U21" s="34">
        <v>624.36115480000001</v>
      </c>
      <c r="V21" s="34">
        <v>2830.79683199999</v>
      </c>
      <c r="W21" s="34">
        <v>7206.4590580000004</v>
      </c>
      <c r="X21" s="34">
        <v>1678.12815039</v>
      </c>
      <c r="Y21" s="34">
        <v>8902.9818599999999</v>
      </c>
      <c r="Z21" s="34">
        <v>119474.46754</v>
      </c>
    </row>
    <row r="22" spans="1:26" x14ac:dyDescent="0.2">
      <c r="A22" s="34" t="s">
        <v>313</v>
      </c>
      <c r="B22" s="34">
        <v>889.23356149999904</v>
      </c>
      <c r="C22" s="34">
        <v>2540.4192870000002</v>
      </c>
      <c r="D22" s="34">
        <v>1276.924137</v>
      </c>
      <c r="E22" s="34">
        <v>1276.924137</v>
      </c>
      <c r="F22" s="34">
        <v>316.00918300000001</v>
      </c>
      <c r="G22" s="34">
        <v>5322.1630740000001</v>
      </c>
      <c r="H22" s="34">
        <v>12206.220009999999</v>
      </c>
      <c r="I22" s="34">
        <v>1839.680359</v>
      </c>
      <c r="J22" s="34">
        <v>444.61836859999897</v>
      </c>
      <c r="K22" s="34">
        <v>3022.2964440000001</v>
      </c>
      <c r="L22" s="34">
        <v>1363.479343</v>
      </c>
      <c r="M22" s="34">
        <v>1741.292758</v>
      </c>
      <c r="N22" s="34">
        <v>1741.292758</v>
      </c>
      <c r="O22" s="34">
        <v>4640.1958279999899</v>
      </c>
      <c r="P22" s="34">
        <v>52735.512303800002</v>
      </c>
      <c r="Q22" s="34">
        <v>129.96957369999899</v>
      </c>
      <c r="R22" s="34">
        <v>5064.1589384999997</v>
      </c>
      <c r="S22" s="34">
        <v>982.99792090999995</v>
      </c>
      <c r="T22" s="34">
        <v>982.99792090999995</v>
      </c>
      <c r="U22" s="34">
        <v>515.14388870000005</v>
      </c>
      <c r="V22" s="34">
        <v>2290.8868069999999</v>
      </c>
      <c r="W22" s="34">
        <v>5923.024762</v>
      </c>
      <c r="X22" s="34">
        <v>1027.2045857400001</v>
      </c>
      <c r="Y22" s="34">
        <v>12586.845757999899</v>
      </c>
      <c r="Z22" s="34">
        <v>101345.26645</v>
      </c>
    </row>
    <row r="23" spans="1:26" x14ac:dyDescent="0.2">
      <c r="A23" s="34" t="s">
        <v>186</v>
      </c>
      <c r="B23" s="34">
        <v>4675.44172659999</v>
      </c>
      <c r="C23" s="34">
        <v>13470.258168999901</v>
      </c>
      <c r="D23" s="34">
        <v>6771.69892599999</v>
      </c>
      <c r="E23" s="34">
        <v>6771.69892599999</v>
      </c>
      <c r="F23" s="34">
        <v>1675.8413954999901</v>
      </c>
      <c r="G23" s="34">
        <v>17944.338625</v>
      </c>
      <c r="H23" s="34">
        <v>64693.585070000001</v>
      </c>
      <c r="I23" s="34">
        <v>9754.66816499999</v>
      </c>
      <c r="J23" s="34">
        <v>2337.7263158999899</v>
      </c>
      <c r="K23" s="34">
        <v>16025.345530000001</v>
      </c>
      <c r="L23" s="34">
        <v>7168.9543270000004</v>
      </c>
      <c r="M23" s="34">
        <v>9234.2979799999994</v>
      </c>
      <c r="N23" s="34">
        <v>9234.2979799999994</v>
      </c>
      <c r="O23" s="34">
        <v>24607.570092999998</v>
      </c>
      <c r="P23" s="34">
        <v>171194.88658109901</v>
      </c>
      <c r="Q23" s="34">
        <v>683.36304859999996</v>
      </c>
      <c r="R23" s="34">
        <v>28788.303637100002</v>
      </c>
      <c r="S23" s="34">
        <v>18690.7958208903</v>
      </c>
      <c r="T23" s="34">
        <v>18690.7958208903</v>
      </c>
      <c r="U23" s="34">
        <v>2731.8757676999899</v>
      </c>
      <c r="V23" s="34">
        <v>13664.499232</v>
      </c>
      <c r="W23" s="34">
        <v>33708.610071000003</v>
      </c>
      <c r="X23" s="34">
        <v>5141.3837791599999</v>
      </c>
      <c r="Y23" s="34">
        <v>48436.909857999999</v>
      </c>
      <c r="Z23" s="34">
        <v>405774.51932999899</v>
      </c>
    </row>
    <row r="24" spans="1:26" x14ac:dyDescent="0.2">
      <c r="A24" s="34" t="s">
        <v>187</v>
      </c>
      <c r="B24" s="34">
        <v>5018.7493340000001</v>
      </c>
      <c r="C24" s="34">
        <v>14564.5758692</v>
      </c>
      <c r="D24" s="34">
        <v>7322.1860451999901</v>
      </c>
      <c r="E24" s="34">
        <v>7322.1860451999901</v>
      </c>
      <c r="F24" s="34">
        <v>1812.06981134999</v>
      </c>
      <c r="G24" s="34">
        <v>13396.5536096</v>
      </c>
      <c r="H24" s="34">
        <v>69918.409335999997</v>
      </c>
      <c r="I24" s="34">
        <v>10547.131773999999</v>
      </c>
      <c r="J24" s="34">
        <v>2509.3743337199899</v>
      </c>
      <c r="K24" s="34">
        <v>17327.246780099998</v>
      </c>
      <c r="L24" s="34">
        <v>7695.3535947999899</v>
      </c>
      <c r="M24" s="34">
        <v>9984.9856510000009</v>
      </c>
      <c r="N24" s="34">
        <v>9984.9856510000009</v>
      </c>
      <c r="O24" s="34">
        <v>26607.987013499998</v>
      </c>
      <c r="P24" s="34">
        <v>170739.03457403599</v>
      </c>
      <c r="Q24" s="34">
        <v>733.54110249999906</v>
      </c>
      <c r="R24" s="34">
        <v>33408.265796901003</v>
      </c>
      <c r="S24" s="34">
        <v>34653.814598049299</v>
      </c>
      <c r="T24" s="34">
        <v>34653.814598049299</v>
      </c>
      <c r="U24" s="34">
        <v>2953.9596244299901</v>
      </c>
      <c r="V24" s="34">
        <v>14206.4658817</v>
      </c>
      <c r="W24" s="34">
        <v>35617.339598600003</v>
      </c>
      <c r="X24" s="34">
        <v>5574.7409544920001</v>
      </c>
      <c r="Y24" s="34">
        <v>26966.426472499901</v>
      </c>
      <c r="Z24" s="34">
        <v>393824.00398099999</v>
      </c>
    </row>
    <row r="25" spans="1:26" x14ac:dyDescent="0.2">
      <c r="A25" s="34" t="s">
        <v>188</v>
      </c>
      <c r="B25" s="34">
        <v>8489.1533487999895</v>
      </c>
      <c r="C25" s="34">
        <v>24414.872146999998</v>
      </c>
      <c r="D25" s="34">
        <v>12308.0422929999</v>
      </c>
      <c r="E25" s="34">
        <v>12308.0422929999</v>
      </c>
      <c r="F25" s="34">
        <v>3045.9558311000001</v>
      </c>
      <c r="G25" s="34">
        <v>121008.14146</v>
      </c>
      <c r="H25" s="34">
        <v>117577.002929999</v>
      </c>
      <c r="I25" s="34">
        <v>17680.368547999999</v>
      </c>
      <c r="J25" s="34">
        <v>4244.5757719000003</v>
      </c>
      <c r="K25" s="34">
        <v>29045.997940000001</v>
      </c>
      <c r="L25" s="34">
        <v>13016.582285</v>
      </c>
      <c r="M25" s="34">
        <v>16783.995172999999</v>
      </c>
      <c r="N25" s="34">
        <v>16783.995172999999</v>
      </c>
      <c r="O25" s="34">
        <v>44725.997698999898</v>
      </c>
      <c r="P25" s="34">
        <v>646000.55038699997</v>
      </c>
      <c r="Q25" s="34">
        <v>1240.77325859999</v>
      </c>
      <c r="R25" s="34">
        <v>66227.002315199905</v>
      </c>
      <c r="S25" s="34">
        <v>24531.707343799899</v>
      </c>
      <c r="T25" s="34">
        <v>24531.707343799899</v>
      </c>
      <c r="U25" s="34">
        <v>4965.3809701</v>
      </c>
      <c r="V25" s="34">
        <v>25211.104816999999</v>
      </c>
      <c r="W25" s="34">
        <v>60071.678983999998</v>
      </c>
      <c r="X25" s="34">
        <v>19310.7497162</v>
      </c>
      <c r="Y25" s="34">
        <v>114072.49798899901</v>
      </c>
      <c r="Z25" s="34">
        <v>1209631.1882199999</v>
      </c>
    </row>
    <row r="26" spans="1:26" x14ac:dyDescent="0.2">
      <c r="A26" s="34" t="s">
        <v>189</v>
      </c>
      <c r="B26" s="34">
        <v>6314.9781302000001</v>
      </c>
      <c r="C26" s="34">
        <v>18172.5183919999</v>
      </c>
      <c r="D26" s="34">
        <v>9141.1679683000002</v>
      </c>
      <c r="E26" s="34">
        <v>9141.1679683000002</v>
      </c>
      <c r="F26" s="34">
        <v>2262.2324259000002</v>
      </c>
      <c r="G26" s="34">
        <v>15598.944518999901</v>
      </c>
      <c r="H26" s="34">
        <v>87333.728392000005</v>
      </c>
      <c r="I26" s="34">
        <v>13159.8880949999</v>
      </c>
      <c r="J26" s="34">
        <v>3157.4919949999999</v>
      </c>
      <c r="K26" s="34">
        <v>21619.560476999999</v>
      </c>
      <c r="L26" s="34">
        <v>9682.8927599999897</v>
      </c>
      <c r="M26" s="34">
        <v>12465.4591406</v>
      </c>
      <c r="N26" s="34">
        <v>12465.4591406</v>
      </c>
      <c r="O26" s="34">
        <v>33217.9459079999</v>
      </c>
      <c r="P26" s="34">
        <v>463238.65693827899</v>
      </c>
      <c r="Q26" s="34">
        <v>922.99839419999898</v>
      </c>
      <c r="R26" s="34">
        <v>49710.674685689999</v>
      </c>
      <c r="S26" s="34">
        <v>40969.363891870998</v>
      </c>
      <c r="T26" s="34">
        <v>40969.363891870998</v>
      </c>
      <c r="U26" s="34">
        <v>3687.7795919999999</v>
      </c>
      <c r="V26" s="34">
        <v>16149.716215599899</v>
      </c>
      <c r="W26" s="34">
        <v>42101.119935999901</v>
      </c>
      <c r="X26" s="34">
        <v>9285.6783394599897</v>
      </c>
      <c r="Y26" s="34">
        <v>27120.959378</v>
      </c>
      <c r="Z26" s="34">
        <v>740478.12005999999</v>
      </c>
    </row>
    <row r="27" spans="1:26" x14ac:dyDescent="0.2">
      <c r="A27" s="34" t="s">
        <v>190</v>
      </c>
      <c r="B27" s="34">
        <v>8189.7341370000004</v>
      </c>
      <c r="C27" s="34">
        <v>23788.646281000001</v>
      </c>
      <c r="D27" s="34">
        <v>12009.161129</v>
      </c>
      <c r="E27" s="34">
        <v>12009.161129</v>
      </c>
      <c r="F27" s="34">
        <v>2971.9965232999898</v>
      </c>
      <c r="G27" s="34">
        <v>57639.861312000001</v>
      </c>
      <c r="H27" s="34">
        <v>114634.82345</v>
      </c>
      <c r="I27" s="34">
        <v>17226.877224999898</v>
      </c>
      <c r="J27" s="34">
        <v>4094.8713615000001</v>
      </c>
      <c r="K27" s="34">
        <v>28300.974772000001</v>
      </c>
      <c r="L27" s="34">
        <v>12557.486081999999</v>
      </c>
      <c r="M27" s="34">
        <v>16376.4327129999</v>
      </c>
      <c r="N27" s="34">
        <v>16376.4327129999</v>
      </c>
      <c r="O27" s="34">
        <v>43639.91534</v>
      </c>
      <c r="P27" s="34">
        <v>93132.079978299997</v>
      </c>
      <c r="Q27" s="34">
        <v>1197.0147601000001</v>
      </c>
      <c r="R27" s="34">
        <v>53522.826136099902</v>
      </c>
      <c r="S27" s="34">
        <v>20530.741008935998</v>
      </c>
      <c r="T27" s="34">
        <v>20530.741008935998</v>
      </c>
      <c r="U27" s="34">
        <v>4844.8036380000003</v>
      </c>
      <c r="V27" s="34">
        <v>46560.821404000002</v>
      </c>
      <c r="W27" s="34">
        <v>93396.410249999899</v>
      </c>
      <c r="X27" s="34">
        <v>8202.7100322900005</v>
      </c>
      <c r="Y27" s="34">
        <v>102190.468107999</v>
      </c>
      <c r="Z27" s="34">
        <v>608340.359289999</v>
      </c>
    </row>
    <row r="28" spans="1:26" x14ac:dyDescent="0.2">
      <c r="A28" s="34" t="s">
        <v>191</v>
      </c>
      <c r="B28" s="34">
        <v>3926.1424926</v>
      </c>
      <c r="C28" s="34">
        <v>11386.973552699999</v>
      </c>
      <c r="D28" s="34">
        <v>5758.0808301999896</v>
      </c>
      <c r="E28" s="34">
        <v>5758.0808301999896</v>
      </c>
      <c r="F28" s="34">
        <v>1424.9942985299999</v>
      </c>
      <c r="G28" s="34">
        <v>3454.0841725</v>
      </c>
      <c r="H28" s="34">
        <v>54963.781477999903</v>
      </c>
      <c r="I28" s="34">
        <v>8246.0374729999894</v>
      </c>
      <c r="J28" s="34">
        <v>1963.0746010600001</v>
      </c>
      <c r="K28" s="34">
        <v>13546.9050718</v>
      </c>
      <c r="L28" s="34">
        <v>6020.0458495999901</v>
      </c>
      <c r="M28" s="34">
        <v>7852.0725951999902</v>
      </c>
      <c r="N28" s="34">
        <v>7852.0725951999902</v>
      </c>
      <c r="O28" s="34">
        <v>20924.197159999901</v>
      </c>
      <c r="P28" s="34">
        <v>5428.8417970739902</v>
      </c>
      <c r="Q28" s="34">
        <v>573.844039379999</v>
      </c>
      <c r="R28" s="34">
        <v>31996.218032859899</v>
      </c>
      <c r="S28" s="34">
        <v>34590.406821249897</v>
      </c>
      <c r="T28" s="34">
        <v>34590.406821249897</v>
      </c>
      <c r="U28" s="34">
        <v>2322.94966289999</v>
      </c>
      <c r="V28" s="34">
        <v>9972.6379617000002</v>
      </c>
      <c r="W28" s="34">
        <v>26296.198246999898</v>
      </c>
      <c r="X28" s="34">
        <v>5226.6566378540001</v>
      </c>
      <c r="Y28" s="34">
        <v>5131.0123666999998</v>
      </c>
      <c r="Z28" s="34">
        <v>161142.38082999899</v>
      </c>
    </row>
    <row r="29" spans="1:26" x14ac:dyDescent="0.2">
      <c r="A29" s="34" t="s">
        <v>192</v>
      </c>
      <c r="B29" s="34">
        <v>6319.3264589999999</v>
      </c>
      <c r="C29" s="34">
        <v>18392.427530000001</v>
      </c>
      <c r="D29" s="34">
        <v>9268.1005260000002</v>
      </c>
      <c r="E29" s="34">
        <v>9268.1005260000002</v>
      </c>
      <c r="F29" s="34">
        <v>2293.6461850000001</v>
      </c>
      <c r="G29" s="34">
        <v>19598.69198</v>
      </c>
      <c r="H29" s="34">
        <v>88468.696150000003</v>
      </c>
      <c r="I29" s="34">
        <v>13319.12297</v>
      </c>
      <c r="J29" s="34">
        <v>3159.6602899999998</v>
      </c>
      <c r="K29" s="34">
        <v>21881.188330000001</v>
      </c>
      <c r="L29" s="34">
        <v>9689.5540970000002</v>
      </c>
      <c r="M29" s="34">
        <v>12638.551595999999</v>
      </c>
      <c r="N29" s="34">
        <v>12638.551595999999</v>
      </c>
      <c r="O29" s="34">
        <v>33679.2110399999</v>
      </c>
      <c r="P29" s="34">
        <v>54418.026001999897</v>
      </c>
      <c r="Q29" s="34">
        <v>923.63534919999904</v>
      </c>
      <c r="R29" s="34">
        <v>57853.951767999999</v>
      </c>
      <c r="S29" s="34">
        <v>14539.77334</v>
      </c>
      <c r="T29" s="34">
        <v>14539.77334</v>
      </c>
      <c r="U29" s="34">
        <v>3738.9888769999998</v>
      </c>
      <c r="V29" s="34">
        <v>16736.77432</v>
      </c>
      <c r="W29" s="34">
        <v>43309.451939999897</v>
      </c>
      <c r="X29" s="34">
        <v>10760.3167013</v>
      </c>
      <c r="Y29" s="34">
        <v>29207.027809999901</v>
      </c>
      <c r="Z29" s="34">
        <v>350595.4388</v>
      </c>
    </row>
    <row r="30" spans="1:26" x14ac:dyDescent="0.2">
      <c r="A30" s="34" t="s">
        <v>193</v>
      </c>
      <c r="B30" s="34">
        <v>1029.99964</v>
      </c>
      <c r="C30" s="34">
        <v>2942.7569600000002</v>
      </c>
      <c r="D30" s="34">
        <v>1481.089324</v>
      </c>
      <c r="E30" s="34">
        <v>1481.089324</v>
      </c>
      <c r="F30" s="34">
        <v>366.53604300000001</v>
      </c>
      <c r="G30" s="34">
        <v>5656.2139299999999</v>
      </c>
      <c r="H30" s="34">
        <v>14156.52224</v>
      </c>
      <c r="I30" s="34">
        <v>2131.0375720000002</v>
      </c>
      <c r="J30" s="34">
        <v>515.00038799999902</v>
      </c>
      <c r="K30" s="34">
        <v>3500.9471799999901</v>
      </c>
      <c r="L30" s="34">
        <v>1579.3154549999999</v>
      </c>
      <c r="M30" s="34">
        <v>2019.7027429999901</v>
      </c>
      <c r="N30" s="34">
        <v>2019.7027429999901</v>
      </c>
      <c r="O30" s="34">
        <v>5382.1013499999999</v>
      </c>
      <c r="P30" s="34">
        <v>34969.869452400002</v>
      </c>
      <c r="Q30" s="34">
        <v>150.5455685</v>
      </c>
      <c r="R30" s="34">
        <v>5555.1026226999902</v>
      </c>
      <c r="S30" s="34">
        <v>632.70214708399999</v>
      </c>
      <c r="T30" s="34">
        <v>632.70214708399999</v>
      </c>
      <c r="U30" s="34">
        <v>597.509051</v>
      </c>
      <c r="V30" s="34">
        <v>2600.6597579999998</v>
      </c>
      <c r="W30" s="34">
        <v>6786.9787199999901</v>
      </c>
      <c r="X30" s="34">
        <v>1040.5680662</v>
      </c>
      <c r="Y30" s="34">
        <v>17708.659309999999</v>
      </c>
      <c r="Z30" s="34">
        <v>93322.077300000004</v>
      </c>
    </row>
    <row r="31" spans="1:26" x14ac:dyDescent="0.2">
      <c r="A31" s="34" t="s">
        <v>194</v>
      </c>
      <c r="B31" s="34">
        <v>825.28563810000003</v>
      </c>
      <c r="C31" s="34">
        <v>2373.6400376000001</v>
      </c>
      <c r="D31" s="34">
        <v>1191.8978694</v>
      </c>
      <c r="E31" s="34">
        <v>1191.8978694</v>
      </c>
      <c r="F31" s="34">
        <v>294.965881499999</v>
      </c>
      <c r="G31" s="34">
        <v>6354.3396510000002</v>
      </c>
      <c r="H31" s="34">
        <v>11389.004041</v>
      </c>
      <c r="I31" s="34">
        <v>1718.9015196999901</v>
      </c>
      <c r="J31" s="34">
        <v>412.6428133</v>
      </c>
      <c r="K31" s="34">
        <v>2823.8815500000001</v>
      </c>
      <c r="L31" s="34">
        <v>1265.4328662</v>
      </c>
      <c r="M31" s="34">
        <v>1625.3408234000001</v>
      </c>
      <c r="N31" s="34">
        <v>1625.3408234000001</v>
      </c>
      <c r="O31" s="34">
        <v>4331.2098739999901</v>
      </c>
      <c r="P31" s="34">
        <v>53454.622281700002</v>
      </c>
      <c r="Q31" s="34">
        <v>120.62419952</v>
      </c>
      <c r="R31" s="34">
        <v>5056.9868077599904</v>
      </c>
      <c r="S31" s="34">
        <v>2126.4930263700999</v>
      </c>
      <c r="T31" s="34">
        <v>2126.4930263700999</v>
      </c>
      <c r="U31" s="34">
        <v>480.8396851</v>
      </c>
      <c r="V31" s="34">
        <v>2224.5496238000001</v>
      </c>
      <c r="W31" s="34">
        <v>5653.7691759999998</v>
      </c>
      <c r="X31" s="34">
        <v>1106.3487638399999</v>
      </c>
      <c r="Y31" s="34">
        <v>7109.6367989999899</v>
      </c>
      <c r="Z31" s="34">
        <v>96265.518129999997</v>
      </c>
    </row>
    <row r="32" spans="1:26" x14ac:dyDescent="0.2">
      <c r="A32" s="34" t="s">
        <v>195</v>
      </c>
      <c r="B32" s="34">
        <v>8357.3417069999996</v>
      </c>
      <c r="C32" s="34">
        <v>24256.67886</v>
      </c>
      <c r="D32" s="34">
        <v>12257.1166239999</v>
      </c>
      <c r="E32" s="34">
        <v>12257.1166239999</v>
      </c>
      <c r="F32" s="34">
        <v>3033.3555229999902</v>
      </c>
      <c r="G32" s="34">
        <v>37015.127189999999</v>
      </c>
      <c r="H32" s="34">
        <v>117000.21083</v>
      </c>
      <c r="I32" s="34">
        <v>17565.8050799999</v>
      </c>
      <c r="J32" s="34">
        <v>4178.6619220000002</v>
      </c>
      <c r="K32" s="34">
        <v>28857.776849999998</v>
      </c>
      <c r="L32" s="34">
        <v>12814.466978999901</v>
      </c>
      <c r="M32" s="34">
        <v>16714.5452999999</v>
      </c>
      <c r="N32" s="34">
        <v>16714.5452999999</v>
      </c>
      <c r="O32" s="34">
        <v>44540.920420000002</v>
      </c>
      <c r="P32" s="34">
        <v>84158.030510099998</v>
      </c>
      <c r="Q32" s="34">
        <v>1221.5095362</v>
      </c>
      <c r="R32" s="34">
        <v>76306.826042999994</v>
      </c>
      <c r="S32" s="34">
        <v>16516.893091999998</v>
      </c>
      <c r="T32" s="34">
        <v>16516.893091999998</v>
      </c>
      <c r="U32" s="34">
        <v>4944.8319179999999</v>
      </c>
      <c r="V32" s="34">
        <v>24691.50028</v>
      </c>
      <c r="W32" s="34">
        <v>61113.06897</v>
      </c>
      <c r="X32" s="34">
        <v>12725.670124999901</v>
      </c>
      <c r="Y32" s="34">
        <v>56532.643020000003</v>
      </c>
      <c r="Z32" s="34">
        <v>509342.40110000002</v>
      </c>
    </row>
    <row r="33" spans="1:26" x14ac:dyDescent="0.2">
      <c r="A33" s="34" t="s">
        <v>196</v>
      </c>
      <c r="B33" s="34">
        <v>3974.9417410000001</v>
      </c>
      <c r="C33" s="34">
        <v>11304.489849</v>
      </c>
      <c r="D33" s="34">
        <v>5679.9040869</v>
      </c>
      <c r="E33" s="34">
        <v>5679.9040869</v>
      </c>
      <c r="F33" s="34">
        <v>1405.6481871000001</v>
      </c>
      <c r="G33" s="34">
        <v>14685.378348</v>
      </c>
      <c r="H33" s="34">
        <v>54312.850916999902</v>
      </c>
      <c r="I33" s="34">
        <v>8186.2963364999896</v>
      </c>
      <c r="J33" s="34">
        <v>1987.4712497999899</v>
      </c>
      <c r="K33" s="34">
        <v>13448.773418999999</v>
      </c>
      <c r="L33" s="34">
        <v>6094.8557191999998</v>
      </c>
      <c r="M33" s="34">
        <v>7745.4573099999898</v>
      </c>
      <c r="N33" s="34">
        <v>7745.4573099999898</v>
      </c>
      <c r="O33" s="34">
        <v>20640.105018999999</v>
      </c>
      <c r="P33" s="34">
        <v>162126.0172686</v>
      </c>
      <c r="Q33" s="34">
        <v>580.97724930999902</v>
      </c>
      <c r="R33" s="34">
        <v>23088.266465539898</v>
      </c>
      <c r="S33" s="34">
        <v>12011.868519969799</v>
      </c>
      <c r="T33" s="34">
        <v>12011.868519969799</v>
      </c>
      <c r="U33" s="34">
        <v>2291.4169019999999</v>
      </c>
      <c r="V33" s="34">
        <v>10072.4257536</v>
      </c>
      <c r="W33" s="34">
        <v>26178.772493</v>
      </c>
      <c r="X33" s="34">
        <v>4291.64062182</v>
      </c>
      <c r="Y33" s="34">
        <v>37272.809079999999</v>
      </c>
      <c r="Z33" s="34">
        <v>350679.37928999902</v>
      </c>
    </row>
    <row r="34" spans="1:26" x14ac:dyDescent="0.2">
      <c r="A34" s="34" t="s">
        <v>197</v>
      </c>
      <c r="B34" s="34">
        <v>7100.5535559999898</v>
      </c>
      <c r="C34" s="34">
        <v>20410.431692999999</v>
      </c>
      <c r="D34" s="34">
        <v>10273.746121</v>
      </c>
      <c r="E34" s="34">
        <v>10273.746121</v>
      </c>
      <c r="F34" s="34">
        <v>2542.5187261999999</v>
      </c>
      <c r="G34" s="34">
        <v>85005.894560000001</v>
      </c>
      <c r="H34" s="34">
        <v>98157.183789999995</v>
      </c>
      <c r="I34" s="34">
        <v>14780.4902429999</v>
      </c>
      <c r="J34" s="34">
        <v>3550.2812313999898</v>
      </c>
      <c r="K34" s="34">
        <v>24281.968448999902</v>
      </c>
      <c r="L34" s="34">
        <v>10887.431876000001</v>
      </c>
      <c r="M34" s="34">
        <v>14009.903666</v>
      </c>
      <c r="N34" s="34">
        <v>14009.903666</v>
      </c>
      <c r="O34" s="34">
        <v>37333.598538999999</v>
      </c>
      <c r="P34" s="34">
        <v>418214.59856050002</v>
      </c>
      <c r="Q34" s="34">
        <v>1037.8174947</v>
      </c>
      <c r="R34" s="34">
        <v>49425.879247299999</v>
      </c>
      <c r="S34" s="34">
        <v>22485.891374710001</v>
      </c>
      <c r="T34" s="34">
        <v>22485.891374710001</v>
      </c>
      <c r="U34" s="34">
        <v>4144.6943451999996</v>
      </c>
      <c r="V34" s="34">
        <v>20151.939175</v>
      </c>
      <c r="W34" s="34">
        <v>49070.389836999901</v>
      </c>
      <c r="X34" s="34">
        <v>13989.3322188</v>
      </c>
      <c r="Y34" s="34">
        <v>95521.807719999895</v>
      </c>
      <c r="Z34" s="34">
        <v>863146.41588999901</v>
      </c>
    </row>
    <row r="35" spans="1:26" x14ac:dyDescent="0.2">
      <c r="A35" s="34" t="s">
        <v>198</v>
      </c>
      <c r="B35" s="34">
        <v>2995.7091942000002</v>
      </c>
      <c r="C35" s="34">
        <v>8686.7871759999998</v>
      </c>
      <c r="D35" s="34">
        <v>4392.2306994</v>
      </c>
      <c r="E35" s="34">
        <v>4392.2306994</v>
      </c>
      <c r="F35" s="34">
        <v>1086.9789969000001</v>
      </c>
      <c r="G35" s="34">
        <v>3209.7661073999998</v>
      </c>
      <c r="H35" s="34">
        <v>41926.919898999899</v>
      </c>
      <c r="I35" s="34">
        <v>6290.6581150000002</v>
      </c>
      <c r="J35" s="34">
        <v>1497.8555469999999</v>
      </c>
      <c r="K35" s="34">
        <v>10334.531509</v>
      </c>
      <c r="L35" s="34">
        <v>4593.3789606</v>
      </c>
      <c r="M35" s="34">
        <v>5989.5185329999904</v>
      </c>
      <c r="N35" s="34">
        <v>5989.5185329999904</v>
      </c>
      <c r="O35" s="34">
        <v>15960.869177999901</v>
      </c>
      <c r="P35" s="34">
        <v>6890.60663763299</v>
      </c>
      <c r="Q35" s="34">
        <v>437.85353328000002</v>
      </c>
      <c r="R35" s="34">
        <v>22489.481398279899</v>
      </c>
      <c r="S35" s="34">
        <v>29022.1005867272</v>
      </c>
      <c r="T35" s="34">
        <v>29022.1005867272</v>
      </c>
      <c r="U35" s="34">
        <v>1771.9426747999901</v>
      </c>
      <c r="V35" s="34">
        <v>7532.5858469999903</v>
      </c>
      <c r="W35" s="34">
        <v>19943.666464000002</v>
      </c>
      <c r="X35" s="34">
        <v>3440.66014248999</v>
      </c>
      <c r="Y35" s="34">
        <v>4824.9765678999902</v>
      </c>
      <c r="Z35" s="34">
        <v>124504.96892</v>
      </c>
    </row>
    <row r="36" spans="1:26" x14ac:dyDescent="0.2">
      <c r="A36" s="34" t="s">
        <v>199</v>
      </c>
      <c r="B36" s="34">
        <v>3085.6357536999999</v>
      </c>
      <c r="C36" s="34">
        <v>8868.7806111000009</v>
      </c>
      <c r="D36" s="34">
        <v>4461.2191453999903</v>
      </c>
      <c r="E36" s="34">
        <v>4461.2191453999903</v>
      </c>
      <c r="F36" s="34">
        <v>1104.05133711999</v>
      </c>
      <c r="G36" s="34">
        <v>6572.2169550999897</v>
      </c>
      <c r="H36" s="34">
        <v>42625.493979999999</v>
      </c>
      <c r="I36" s="34">
        <v>6422.4526186999901</v>
      </c>
      <c r="J36" s="34">
        <v>1542.8196653</v>
      </c>
      <c r="K36" s="34">
        <v>10551.0521789999</v>
      </c>
      <c r="L36" s="34">
        <v>4731.2633786999904</v>
      </c>
      <c r="M36" s="34">
        <v>6083.5962946999898</v>
      </c>
      <c r="N36" s="34">
        <v>6083.5962946999898</v>
      </c>
      <c r="O36" s="34">
        <v>16211.577617999999</v>
      </c>
      <c r="P36" s="34">
        <v>129709.190121669</v>
      </c>
      <c r="Q36" s="34">
        <v>450.99637818000002</v>
      </c>
      <c r="R36" s="34">
        <v>21175.700287290001</v>
      </c>
      <c r="S36" s="34">
        <v>22479.32757483</v>
      </c>
      <c r="T36" s="34">
        <v>22479.32757483</v>
      </c>
      <c r="U36" s="34">
        <v>1799.7676217999999</v>
      </c>
      <c r="V36" s="34">
        <v>7820.2223288999903</v>
      </c>
      <c r="W36" s="34">
        <v>20452.6636699999</v>
      </c>
      <c r="X36" s="34">
        <v>3872.9353273000002</v>
      </c>
      <c r="Y36" s="34">
        <v>13564.7764323999</v>
      </c>
      <c r="Z36" s="34">
        <v>260405.12198600001</v>
      </c>
    </row>
    <row r="37" spans="1:26" x14ac:dyDescent="0.2">
      <c r="A37" s="34" t="s">
        <v>200</v>
      </c>
      <c r="B37" s="34">
        <v>6009.8573249999999</v>
      </c>
      <c r="C37" s="34">
        <v>17394.861054999899</v>
      </c>
      <c r="D37" s="34">
        <v>8789.2408409999898</v>
      </c>
      <c r="E37" s="34">
        <v>8789.2408409999898</v>
      </c>
      <c r="F37" s="34">
        <v>2175.13594099999</v>
      </c>
      <c r="G37" s="34">
        <v>19957.501531999998</v>
      </c>
      <c r="H37" s="34">
        <v>83913.570550000004</v>
      </c>
      <c r="I37" s="34">
        <v>12596.731320000001</v>
      </c>
      <c r="J37" s="34">
        <v>3004.924602</v>
      </c>
      <c r="K37" s="34">
        <v>20694.4031499999</v>
      </c>
      <c r="L37" s="34">
        <v>9215.0324430000001</v>
      </c>
      <c r="M37" s="34">
        <v>11985.550015999999</v>
      </c>
      <c r="N37" s="34">
        <v>11985.550015999999</v>
      </c>
      <c r="O37" s="34">
        <v>31939.084169999998</v>
      </c>
      <c r="P37" s="34">
        <v>186699.47373129899</v>
      </c>
      <c r="Q37" s="34">
        <v>878.40037240000004</v>
      </c>
      <c r="R37" s="34">
        <v>50146.2274713999</v>
      </c>
      <c r="S37" s="34">
        <v>25368.3423052299</v>
      </c>
      <c r="T37" s="34">
        <v>25368.3423052299</v>
      </c>
      <c r="U37" s="34">
        <v>3545.8041680000001</v>
      </c>
      <c r="V37" s="34">
        <v>15324.269176</v>
      </c>
      <c r="W37" s="34">
        <v>40144.343000000001</v>
      </c>
      <c r="X37" s="34">
        <v>10357.586331999901</v>
      </c>
      <c r="Y37" s="34">
        <v>23762.676821999899</v>
      </c>
      <c r="Z37" s="34">
        <v>458851.56478000002</v>
      </c>
    </row>
    <row r="38" spans="1:26" x14ac:dyDescent="0.2">
      <c r="A38" s="34" t="s">
        <v>201</v>
      </c>
      <c r="B38" s="34">
        <v>10535.911389999999</v>
      </c>
      <c r="C38" s="34">
        <v>30601.476219999899</v>
      </c>
      <c r="D38" s="34">
        <v>15437.86831</v>
      </c>
      <c r="E38" s="34">
        <v>15437.86831</v>
      </c>
      <c r="F38" s="34">
        <v>3820.5237080000002</v>
      </c>
      <c r="G38" s="34">
        <v>93498.741750000001</v>
      </c>
      <c r="H38" s="34">
        <v>147371.33149999901</v>
      </c>
      <c r="I38" s="34">
        <v>22160.4738</v>
      </c>
      <c r="J38" s="34">
        <v>5267.9544959999903</v>
      </c>
      <c r="K38" s="34">
        <v>36406.088779999998</v>
      </c>
      <c r="L38" s="34">
        <v>16154.919379999999</v>
      </c>
      <c r="M38" s="34">
        <v>21052.026890000001</v>
      </c>
      <c r="N38" s="34">
        <v>21052.026890000001</v>
      </c>
      <c r="O38" s="34">
        <v>56099.451099999998</v>
      </c>
      <c r="P38" s="34">
        <v>157863.95899799999</v>
      </c>
      <c r="Q38" s="34">
        <v>1539.931918</v>
      </c>
      <c r="R38" s="34">
        <v>60787.056302999998</v>
      </c>
      <c r="S38" s="34">
        <v>14194.299730000001</v>
      </c>
      <c r="T38" s="34">
        <v>14194.299730000001</v>
      </c>
      <c r="U38" s="34">
        <v>6228.0331039999901</v>
      </c>
      <c r="V38" s="34">
        <v>52402.731999999902</v>
      </c>
      <c r="W38" s="34">
        <v>108810.81084000001</v>
      </c>
      <c r="X38" s="34">
        <v>9983.0613030000004</v>
      </c>
      <c r="Y38" s="34">
        <v>147502.41256</v>
      </c>
      <c r="Z38" s="34">
        <v>828495.771899999</v>
      </c>
    </row>
    <row r="39" spans="1:26" x14ac:dyDescent="0.2">
      <c r="A39" s="34" t="s">
        <v>314</v>
      </c>
      <c r="B39" s="34">
        <v>3819.4049781999902</v>
      </c>
      <c r="C39" s="34">
        <v>10816.337446</v>
      </c>
      <c r="D39" s="34">
        <v>5433.9690075999997</v>
      </c>
      <c r="E39" s="34">
        <v>5433.9690075999997</v>
      </c>
      <c r="F39" s="34">
        <v>1344.7836325999999</v>
      </c>
      <c r="G39" s="34">
        <v>10945.506728</v>
      </c>
      <c r="H39" s="34">
        <v>51976.616166</v>
      </c>
      <c r="I39" s="34">
        <v>7832.7946279999896</v>
      </c>
      <c r="J39" s="34">
        <v>1909.7034143999899</v>
      </c>
      <c r="K39" s="34">
        <v>12868.0235829999</v>
      </c>
      <c r="L39" s="34">
        <v>5856.3738656999903</v>
      </c>
      <c r="M39" s="34">
        <v>7410.0872660000005</v>
      </c>
      <c r="N39" s="34">
        <v>7410.0872660000005</v>
      </c>
      <c r="O39" s="34">
        <v>19746.405536999999</v>
      </c>
      <c r="P39" s="34">
        <v>255623.22314409999</v>
      </c>
      <c r="Q39" s="34">
        <v>558.24367074999998</v>
      </c>
      <c r="R39" s="34">
        <v>22299.191414739998</v>
      </c>
      <c r="S39" s="34">
        <v>13283.4176170093</v>
      </c>
      <c r="T39" s="34">
        <v>13283.4176170093</v>
      </c>
      <c r="U39" s="34">
        <v>2192.2049039999902</v>
      </c>
      <c r="V39" s="34">
        <v>9506.7157339999903</v>
      </c>
      <c r="W39" s="34">
        <v>24850.885710999999</v>
      </c>
      <c r="X39" s="34">
        <v>4219.8482149900001</v>
      </c>
      <c r="Y39" s="34">
        <v>25563.969169</v>
      </c>
      <c r="Z39" s="34">
        <v>422836.94660999899</v>
      </c>
    </row>
    <row r="40" spans="1:26" x14ac:dyDescent="0.2">
      <c r="A40" s="34" t="s">
        <v>203</v>
      </c>
      <c r="B40" s="34">
        <v>130.50222869999999</v>
      </c>
      <c r="C40" s="34">
        <v>370.88494800000001</v>
      </c>
      <c r="D40" s="34">
        <v>186.28226969999901</v>
      </c>
      <c r="E40" s="34">
        <v>186.28226969999901</v>
      </c>
      <c r="F40" s="34">
        <v>46.100509499999902</v>
      </c>
      <c r="G40" s="34">
        <v>683.06520999999998</v>
      </c>
      <c r="H40" s="34">
        <v>1781.401112</v>
      </c>
      <c r="I40" s="34">
        <v>268.58144399999901</v>
      </c>
      <c r="J40" s="34">
        <v>65.250765599999994</v>
      </c>
      <c r="K40" s="34">
        <v>441.23525599999903</v>
      </c>
      <c r="L40" s="34">
        <v>200.10095989999999</v>
      </c>
      <c r="M40" s="34">
        <v>254.02389049999999</v>
      </c>
      <c r="N40" s="34">
        <v>254.02389049999999</v>
      </c>
      <c r="O40" s="34">
        <v>676.92366100000004</v>
      </c>
      <c r="P40" s="34">
        <v>11551.6113087999</v>
      </c>
      <c r="Q40" s="34">
        <v>19.074281930000001</v>
      </c>
      <c r="R40" s="34">
        <v>741.385532299999</v>
      </c>
      <c r="S40" s="34">
        <v>179.00928020000001</v>
      </c>
      <c r="T40" s="34">
        <v>179.00928020000001</v>
      </c>
      <c r="U40" s="34">
        <v>75.150316599999996</v>
      </c>
      <c r="V40" s="34">
        <v>339.809732</v>
      </c>
      <c r="W40" s="34">
        <v>872.34900100000004</v>
      </c>
      <c r="X40" s="34">
        <v>156.49518950000001</v>
      </c>
      <c r="Y40" s="34">
        <v>1403.53553499999</v>
      </c>
      <c r="Z40" s="34">
        <v>18141.775590000001</v>
      </c>
    </row>
    <row r="41" spans="1:26" x14ac:dyDescent="0.2">
      <c r="A41" s="34" t="s">
        <v>204</v>
      </c>
      <c r="B41" s="34">
        <v>5577.2895170000002</v>
      </c>
      <c r="C41" s="34">
        <v>16069.6325699999</v>
      </c>
      <c r="D41" s="34">
        <v>8098.0838399999902</v>
      </c>
      <c r="E41" s="34">
        <v>8098.0838399999902</v>
      </c>
      <c r="F41" s="34">
        <v>2004.0901719999999</v>
      </c>
      <c r="G41" s="34">
        <v>94246.475399999996</v>
      </c>
      <c r="H41" s="34">
        <v>77352.270900000003</v>
      </c>
      <c r="I41" s="34">
        <v>11637.0467099999</v>
      </c>
      <c r="J41" s="34">
        <v>2788.6466949999999</v>
      </c>
      <c r="K41" s="34">
        <v>19117.786669999899</v>
      </c>
      <c r="L41" s="34">
        <v>8551.7798600000006</v>
      </c>
      <c r="M41" s="34">
        <v>11043.0435699999</v>
      </c>
      <c r="N41" s="34">
        <v>11043.0435699999</v>
      </c>
      <c r="O41" s="34">
        <v>29427.508389999999</v>
      </c>
      <c r="P41" s="34">
        <v>366142.314615999</v>
      </c>
      <c r="Q41" s="34">
        <v>815.17852299999902</v>
      </c>
      <c r="R41" s="34">
        <v>41146.8271448999</v>
      </c>
      <c r="S41" s="34">
        <v>12357.53062</v>
      </c>
      <c r="T41" s="34">
        <v>12357.53062</v>
      </c>
      <c r="U41" s="34">
        <v>3266.97377799999</v>
      </c>
      <c r="V41" s="34">
        <v>17114.970249999998</v>
      </c>
      <c r="W41" s="34">
        <v>39939.691910000001</v>
      </c>
      <c r="X41" s="34">
        <v>13488.481513999999</v>
      </c>
      <c r="Y41" s="34">
        <v>88213.569300000003</v>
      </c>
      <c r="Z41" s="34">
        <v>764078.5416</v>
      </c>
    </row>
    <row r="42" spans="1:26" x14ac:dyDescent="0.2">
      <c r="A42" s="34" t="s">
        <v>205</v>
      </c>
      <c r="B42" s="34">
        <v>3660.2932145</v>
      </c>
      <c r="C42" s="34">
        <v>10617.4845257999</v>
      </c>
      <c r="D42" s="34">
        <v>5367.9081965999903</v>
      </c>
      <c r="E42" s="34">
        <v>5367.9081965999903</v>
      </c>
      <c r="F42" s="34">
        <v>1328.4377757899899</v>
      </c>
      <c r="G42" s="34">
        <v>5765.1710784999996</v>
      </c>
      <c r="H42" s="34">
        <v>51239.671125000001</v>
      </c>
      <c r="I42" s="34">
        <v>7688.8034296999904</v>
      </c>
      <c r="J42" s="34">
        <v>1830.1447843000001</v>
      </c>
      <c r="K42" s="34">
        <v>12631.462266099999</v>
      </c>
      <c r="L42" s="34">
        <v>5612.4027354999898</v>
      </c>
      <c r="M42" s="34">
        <v>7320.0192591000005</v>
      </c>
      <c r="N42" s="34">
        <v>7320.0192591000005</v>
      </c>
      <c r="O42" s="34">
        <v>19506.382567999899</v>
      </c>
      <c r="P42" s="34">
        <v>9339.6379442699908</v>
      </c>
      <c r="Q42" s="34">
        <v>534.98861064000005</v>
      </c>
      <c r="R42" s="34">
        <v>28550.358465400001</v>
      </c>
      <c r="S42" s="34">
        <v>27198.872734296601</v>
      </c>
      <c r="T42" s="34">
        <v>27198.872734296601</v>
      </c>
      <c r="U42" s="34">
        <v>2165.5556903000002</v>
      </c>
      <c r="V42" s="34">
        <v>12242.9925869</v>
      </c>
      <c r="W42" s="34">
        <v>28930.393915000001</v>
      </c>
      <c r="X42" s="34">
        <v>4658.47856976</v>
      </c>
      <c r="Y42" s="34">
        <v>10331.2758803</v>
      </c>
      <c r="Z42" s="34">
        <v>168471.801821</v>
      </c>
    </row>
    <row r="43" spans="1:26" x14ac:dyDescent="0.2">
      <c r="A43" s="34" t="s">
        <v>206</v>
      </c>
      <c r="B43" s="34">
        <v>5025.4155992999904</v>
      </c>
      <c r="C43" s="34">
        <v>14314.4603629999</v>
      </c>
      <c r="D43" s="34">
        <v>7192.10089899999</v>
      </c>
      <c r="E43" s="34">
        <v>7192.10089899999</v>
      </c>
      <c r="F43" s="34">
        <v>1779.88305099999</v>
      </c>
      <c r="G43" s="34">
        <v>20227.069558999901</v>
      </c>
      <c r="H43" s="34">
        <v>68765.681930000006</v>
      </c>
      <c r="I43" s="34">
        <v>10366.012467999901</v>
      </c>
      <c r="J43" s="34">
        <v>2512.7098003999999</v>
      </c>
      <c r="K43" s="34">
        <v>17029.683477999999</v>
      </c>
      <c r="L43" s="34">
        <v>7705.5703649999996</v>
      </c>
      <c r="M43" s="34">
        <v>9807.5888520000008</v>
      </c>
      <c r="N43" s="34">
        <v>9807.5888520000008</v>
      </c>
      <c r="O43" s="34">
        <v>26135.272169</v>
      </c>
      <c r="P43" s="34">
        <v>432593.79339309997</v>
      </c>
      <c r="Q43" s="34">
        <v>734.51394739999898</v>
      </c>
      <c r="R43" s="34">
        <v>35789.8262265999</v>
      </c>
      <c r="S43" s="34">
        <v>20299.205432409901</v>
      </c>
      <c r="T43" s="34">
        <v>20299.205432409901</v>
      </c>
      <c r="U43" s="34">
        <v>2901.4772189999999</v>
      </c>
      <c r="V43" s="34">
        <v>12749.923685</v>
      </c>
      <c r="W43" s="34">
        <v>33109.269004000002</v>
      </c>
      <c r="X43" s="34">
        <v>6964.0589453799903</v>
      </c>
      <c r="Y43" s="34">
        <v>36869.963606999998</v>
      </c>
      <c r="Z43" s="34">
        <v>670685.58193999995</v>
      </c>
    </row>
    <row r="44" spans="1:26" x14ac:dyDescent="0.2">
      <c r="A44" s="34" t="s">
        <v>207</v>
      </c>
      <c r="B44" s="34">
        <v>30208.793007999899</v>
      </c>
      <c r="C44" s="34">
        <v>87596.812844999906</v>
      </c>
      <c r="D44" s="34">
        <v>44260.457376999999</v>
      </c>
      <c r="E44" s="34">
        <v>44260.457376999999</v>
      </c>
      <c r="F44" s="34">
        <v>10953.457147999899</v>
      </c>
      <c r="G44" s="34">
        <v>131809.77685999899</v>
      </c>
      <c r="H44" s="34">
        <v>422516.42681999999</v>
      </c>
      <c r="I44" s="34">
        <v>63434.445030000003</v>
      </c>
      <c r="J44" s="34">
        <v>15104.4020749999</v>
      </c>
      <c r="K44" s="34">
        <v>104212.54315399899</v>
      </c>
      <c r="L44" s="34">
        <v>46319.754946000001</v>
      </c>
      <c r="M44" s="34">
        <v>60356.2645569999</v>
      </c>
      <c r="N44" s="34">
        <v>60356.2645569999</v>
      </c>
      <c r="O44" s="34">
        <v>160837.38743999999</v>
      </c>
      <c r="P44" s="34">
        <v>663722.62276539998</v>
      </c>
      <c r="Q44" s="34">
        <v>4415.3200187000002</v>
      </c>
      <c r="R44" s="34">
        <v>253057.15670709999</v>
      </c>
      <c r="S44" s="34">
        <v>99680.364081399995</v>
      </c>
      <c r="T44" s="34">
        <v>99680.364081399995</v>
      </c>
      <c r="U44" s="34">
        <v>17855.805511999999</v>
      </c>
      <c r="V44" s="34">
        <v>78466.732247000007</v>
      </c>
      <c r="W44" s="34">
        <v>203406.746859999</v>
      </c>
      <c r="X44" s="34">
        <v>59123.743743300001</v>
      </c>
      <c r="Y44" s="34">
        <v>152647.04154599999</v>
      </c>
      <c r="Z44" s="34">
        <v>2108489.8260499998</v>
      </c>
    </row>
    <row r="45" spans="1:26" x14ac:dyDescent="0.2">
      <c r="A45" s="34" t="s">
        <v>208</v>
      </c>
      <c r="B45" s="34">
        <v>4743.0037109999903</v>
      </c>
      <c r="C45" s="34">
        <v>13827.895780000001</v>
      </c>
      <c r="D45" s="34">
        <v>6955.5460430000003</v>
      </c>
      <c r="E45" s="34">
        <v>6955.5460430000003</v>
      </c>
      <c r="F45" s="34">
        <v>1721.339653</v>
      </c>
      <c r="G45" s="34">
        <v>16008.235463999899</v>
      </c>
      <c r="H45" s="34">
        <v>66394.581069999898</v>
      </c>
      <c r="I45" s="34">
        <v>10013.660202999999</v>
      </c>
      <c r="J45" s="34">
        <v>2371.5006589999998</v>
      </c>
      <c r="K45" s="34">
        <v>16450.838589999999</v>
      </c>
      <c r="L45" s="34">
        <v>7272.5358299999998</v>
      </c>
      <c r="M45" s="34">
        <v>9485.0097939999996</v>
      </c>
      <c r="N45" s="34">
        <v>9485.0097939999996</v>
      </c>
      <c r="O45" s="34">
        <v>25275.64588</v>
      </c>
      <c r="P45" s="34">
        <v>47844.805151</v>
      </c>
      <c r="Q45" s="34">
        <v>693.23761590000004</v>
      </c>
      <c r="R45" s="34">
        <v>42169.8230004</v>
      </c>
      <c r="S45" s="34">
        <v>12413.96610591</v>
      </c>
      <c r="T45" s="34">
        <v>12413.96610591</v>
      </c>
      <c r="U45" s="34">
        <v>2806.0431319999998</v>
      </c>
      <c r="V45" s="34">
        <v>14352.855769</v>
      </c>
      <c r="W45" s="34">
        <v>35180.624880000003</v>
      </c>
      <c r="X45" s="34">
        <v>7316.4662306</v>
      </c>
      <c r="Y45" s="34">
        <v>25233.275359999901</v>
      </c>
      <c r="Z45" s="34">
        <v>277269.06229999999</v>
      </c>
    </row>
    <row r="46" spans="1:26" x14ac:dyDescent="0.2">
      <c r="A46" s="34" t="s">
        <v>209</v>
      </c>
      <c r="B46" s="34">
        <v>896.64921790000005</v>
      </c>
      <c r="C46" s="34">
        <v>2540.3557810000002</v>
      </c>
      <c r="D46" s="34">
        <v>1277.7474549999899</v>
      </c>
      <c r="E46" s="34">
        <v>1277.7474549999899</v>
      </c>
      <c r="F46" s="34">
        <v>316.21036719999898</v>
      </c>
      <c r="G46" s="34">
        <v>3767.1821889999901</v>
      </c>
      <c r="H46" s="34">
        <v>12220.4726199999</v>
      </c>
      <c r="I46" s="34">
        <v>1839.6300699999899</v>
      </c>
      <c r="J46" s="34">
        <v>448.32317569999901</v>
      </c>
      <c r="K46" s="34">
        <v>3022.2157320000001</v>
      </c>
      <c r="L46" s="34">
        <v>1374.846231</v>
      </c>
      <c r="M46" s="34">
        <v>1742.4154149999899</v>
      </c>
      <c r="N46" s="34">
        <v>1742.4154149999899</v>
      </c>
      <c r="O46" s="34">
        <v>4643.1901630000002</v>
      </c>
      <c r="P46" s="34">
        <v>25767.178330299899</v>
      </c>
      <c r="Q46" s="34">
        <v>131.05396889999901</v>
      </c>
      <c r="R46" s="34">
        <v>4810.4179572200001</v>
      </c>
      <c r="S46" s="34">
        <v>1319.66696900999</v>
      </c>
      <c r="T46" s="34">
        <v>1319.66696900999</v>
      </c>
      <c r="U46" s="34">
        <v>515.47645119999902</v>
      </c>
      <c r="V46" s="34">
        <v>2229.03505</v>
      </c>
      <c r="W46" s="34">
        <v>5833.0720250000004</v>
      </c>
      <c r="X46" s="34">
        <v>887.23593469000002</v>
      </c>
      <c r="Y46" s="34">
        <v>11551.232830000001</v>
      </c>
      <c r="Z46" s="34">
        <v>71254.224780000004</v>
      </c>
    </row>
    <row r="47" spans="1:26" x14ac:dyDescent="0.2">
      <c r="A47" s="34" t="s">
        <v>210</v>
      </c>
      <c r="B47" s="34">
        <v>5051.5329266999997</v>
      </c>
      <c r="C47" s="34">
        <v>14359.0597048</v>
      </c>
      <c r="D47" s="34">
        <v>7217.21168759999</v>
      </c>
      <c r="E47" s="34">
        <v>7217.21168759999</v>
      </c>
      <c r="F47" s="34">
        <v>1786.0895376399901</v>
      </c>
      <c r="G47" s="34">
        <v>43498.1280462</v>
      </c>
      <c r="H47" s="34">
        <v>69013.741458000004</v>
      </c>
      <c r="I47" s="34">
        <v>10398.314707</v>
      </c>
      <c r="J47" s="34">
        <v>2525.7683786099901</v>
      </c>
      <c r="K47" s="34">
        <v>17082.751803700001</v>
      </c>
      <c r="L47" s="34">
        <v>7745.6216860000004</v>
      </c>
      <c r="M47" s="34">
        <v>9841.8331886999895</v>
      </c>
      <c r="N47" s="34">
        <v>9841.8331886999895</v>
      </c>
      <c r="O47" s="34">
        <v>26226.512668200001</v>
      </c>
      <c r="P47" s="34">
        <v>429837.33842272899</v>
      </c>
      <c r="Q47" s="34">
        <v>738.33218540999997</v>
      </c>
      <c r="R47" s="34">
        <v>33504.900213000001</v>
      </c>
      <c r="S47" s="34">
        <v>12137.3109272943</v>
      </c>
      <c r="T47" s="34">
        <v>12137.3109272943</v>
      </c>
      <c r="U47" s="34">
        <v>2911.6085759500002</v>
      </c>
      <c r="V47" s="34">
        <v>12688.324517700001</v>
      </c>
      <c r="W47" s="34">
        <v>32523.198689499899</v>
      </c>
      <c r="X47" s="34">
        <v>8354.8298212539994</v>
      </c>
      <c r="Y47" s="34">
        <v>52930.027884699899</v>
      </c>
      <c r="Z47" s="34">
        <v>706035.10616399895</v>
      </c>
    </row>
    <row r="48" spans="1:26" x14ac:dyDescent="0.2">
      <c r="A48" s="34" t="s">
        <v>211</v>
      </c>
      <c r="B48" s="34">
        <v>9179.3350699999901</v>
      </c>
      <c r="C48" s="34">
        <v>26663.921949999902</v>
      </c>
      <c r="D48" s="34">
        <v>13451.5172599999</v>
      </c>
      <c r="E48" s="34">
        <v>13451.5172599999</v>
      </c>
      <c r="F48" s="34">
        <v>3328.941206</v>
      </c>
      <c r="G48" s="34">
        <v>77114.854489999998</v>
      </c>
      <c r="H48" s="34">
        <v>128408.553499999</v>
      </c>
      <c r="I48" s="34">
        <v>19309.045619999899</v>
      </c>
      <c r="J48" s="34">
        <v>4589.6660349999902</v>
      </c>
      <c r="K48" s="34">
        <v>31721.64517</v>
      </c>
      <c r="L48" s="34">
        <v>14074.85723</v>
      </c>
      <c r="M48" s="34">
        <v>18343.31855</v>
      </c>
      <c r="N48" s="34">
        <v>18343.31855</v>
      </c>
      <c r="O48" s="34">
        <v>48881.281349999903</v>
      </c>
      <c r="P48" s="34">
        <v>119672.01168159999</v>
      </c>
      <c r="Q48" s="34">
        <v>1341.6533469999999</v>
      </c>
      <c r="R48" s="34">
        <v>45078.582011999999</v>
      </c>
      <c r="S48" s="34">
        <v>11194.848511190001</v>
      </c>
      <c r="T48" s="34">
        <v>11194.848511190001</v>
      </c>
      <c r="U48" s="34">
        <v>5426.6880170000004</v>
      </c>
      <c r="V48" s="34">
        <v>36613.141119999898</v>
      </c>
      <c r="W48" s="34">
        <v>81227.541750000004</v>
      </c>
      <c r="X48" s="34">
        <v>8290.6634329999997</v>
      </c>
      <c r="Y48" s="34">
        <v>138979.31073999999</v>
      </c>
      <c r="Z48" s="34">
        <v>679190.905399999</v>
      </c>
    </row>
    <row r="49" spans="1:26" x14ac:dyDescent="0.2">
      <c r="A49" s="34" t="s">
        <v>212</v>
      </c>
      <c r="B49" s="34">
        <v>2747.3116152999901</v>
      </c>
      <c r="C49" s="34">
        <v>7666.6421368000001</v>
      </c>
      <c r="D49" s="34">
        <v>3854.2200068000002</v>
      </c>
      <c r="E49" s="34">
        <v>3854.2200068000002</v>
      </c>
      <c r="F49" s="34">
        <v>953.82990389999998</v>
      </c>
      <c r="G49" s="34">
        <v>8455.0210239999997</v>
      </c>
      <c r="H49" s="34">
        <v>36901.840576000002</v>
      </c>
      <c r="I49" s="34">
        <v>5551.9008112000001</v>
      </c>
      <c r="J49" s="34">
        <v>1373.6521795000001</v>
      </c>
      <c r="K49" s="34">
        <v>9120.8816569999999</v>
      </c>
      <c r="L49" s="34">
        <v>4212.5001157999995</v>
      </c>
      <c r="M49" s="34">
        <v>5255.8444618000003</v>
      </c>
      <c r="N49" s="34">
        <v>5255.8444618000003</v>
      </c>
      <c r="O49" s="34">
        <v>14005.7839629999</v>
      </c>
      <c r="P49" s="34">
        <v>295120.70275209902</v>
      </c>
      <c r="Q49" s="34">
        <v>401.54668325</v>
      </c>
      <c r="R49" s="34">
        <v>16642.090639599999</v>
      </c>
      <c r="S49" s="34">
        <v>3272.4611275959901</v>
      </c>
      <c r="T49" s="34">
        <v>3272.4611275959901</v>
      </c>
      <c r="U49" s="34">
        <v>1554.89247199999</v>
      </c>
      <c r="V49" s="34">
        <v>6633.6588538999904</v>
      </c>
      <c r="W49" s="34">
        <v>17454.505128999899</v>
      </c>
      <c r="X49" s="34">
        <v>3193.5325112999899</v>
      </c>
      <c r="Y49" s="34">
        <v>20564.085387999901</v>
      </c>
      <c r="Z49" s="34">
        <v>417619.71552000003</v>
      </c>
    </row>
    <row r="50" spans="1:26" x14ac:dyDescent="0.2">
      <c r="A50" s="34" t="s">
        <v>213</v>
      </c>
      <c r="B50" s="34">
        <v>3766.49038779999</v>
      </c>
      <c r="C50" s="34">
        <v>10858.22818</v>
      </c>
      <c r="D50" s="34">
        <v>5454.4107635999999</v>
      </c>
      <c r="E50" s="34">
        <v>5454.4107635999999</v>
      </c>
      <c r="F50" s="34">
        <v>1349.8422467</v>
      </c>
      <c r="G50" s="34">
        <v>11602.692010000001</v>
      </c>
      <c r="H50" s="34">
        <v>52109.420932000001</v>
      </c>
      <c r="I50" s="34">
        <v>7863.1346399999902</v>
      </c>
      <c r="J50" s="34">
        <v>1883.2454204999999</v>
      </c>
      <c r="K50" s="34">
        <v>12917.861008</v>
      </c>
      <c r="L50" s="34">
        <v>5775.2309123999903</v>
      </c>
      <c r="M50" s="34">
        <v>7437.9784919999902</v>
      </c>
      <c r="N50" s="34">
        <v>7437.9784919999902</v>
      </c>
      <c r="O50" s="34">
        <v>19820.7175519999</v>
      </c>
      <c r="P50" s="34">
        <v>150885.49762149999</v>
      </c>
      <c r="Q50" s="34">
        <v>550.51114110000003</v>
      </c>
      <c r="R50" s="34">
        <v>24954.886880849899</v>
      </c>
      <c r="S50" s="34">
        <v>21081.906686317201</v>
      </c>
      <c r="T50" s="34">
        <v>21081.906686317201</v>
      </c>
      <c r="U50" s="34">
        <v>2200.4492642999999</v>
      </c>
      <c r="V50" s="34">
        <v>10190.2827989999</v>
      </c>
      <c r="W50" s="34">
        <v>25928.034728999999</v>
      </c>
      <c r="X50" s="34">
        <v>4244.0577773499899</v>
      </c>
      <c r="Y50" s="34">
        <v>29040.426361999998</v>
      </c>
      <c r="Z50" s="34">
        <v>326862.59849</v>
      </c>
    </row>
    <row r="51" spans="1:26" x14ac:dyDescent="0.2">
      <c r="A51" s="34" t="s">
        <v>214</v>
      </c>
      <c r="B51" s="34">
        <v>3945.5652530000002</v>
      </c>
      <c r="C51" s="34">
        <v>11450.26175</v>
      </c>
      <c r="D51" s="34">
        <v>5786.2936300000001</v>
      </c>
      <c r="E51" s="34">
        <v>5786.2936300000001</v>
      </c>
      <c r="F51" s="34">
        <v>1431.97796299999</v>
      </c>
      <c r="G51" s="34">
        <v>13187.066935000001</v>
      </c>
      <c r="H51" s="34">
        <v>55233.336399999898</v>
      </c>
      <c r="I51" s="34">
        <v>8291.8652199999906</v>
      </c>
      <c r="J51" s="34">
        <v>1972.78476199999</v>
      </c>
      <c r="K51" s="34">
        <v>13622.1896599999</v>
      </c>
      <c r="L51" s="34">
        <v>6049.81459</v>
      </c>
      <c r="M51" s="34">
        <v>7890.5452699999996</v>
      </c>
      <c r="N51" s="34">
        <v>7890.5452699999996</v>
      </c>
      <c r="O51" s="34">
        <v>21026.73531</v>
      </c>
      <c r="P51" s="34">
        <v>23493.186717299999</v>
      </c>
      <c r="Q51" s="34">
        <v>576.68448999999998</v>
      </c>
      <c r="R51" s="34">
        <v>31539.284372400001</v>
      </c>
      <c r="S51" s="34">
        <v>13213.6546550899</v>
      </c>
      <c r="T51" s="34">
        <v>13213.6546550899</v>
      </c>
      <c r="U51" s="34">
        <v>2334.3423520000001</v>
      </c>
      <c r="V51" s="34">
        <v>17239.594990000001</v>
      </c>
      <c r="W51" s="34">
        <v>37237.302280000004</v>
      </c>
      <c r="X51" s="34">
        <v>4276.6499451</v>
      </c>
      <c r="Y51" s="34">
        <v>24562.5382939999</v>
      </c>
      <c r="Z51" s="34">
        <v>225555.13849999901</v>
      </c>
    </row>
    <row r="52" spans="1:26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pans="1:26" x14ac:dyDescent="0.2">
      <c r="A53" s="34" t="s">
        <v>216</v>
      </c>
      <c r="B53" s="34">
        <f>SUM(B3:B51)</f>
        <v>280615.49617819977</v>
      </c>
      <c r="C53" s="34">
        <f t="shared" ref="C53:R53" si="0">SUM(C3:C51)</f>
        <v>810749.4462793984</v>
      </c>
      <c r="D53" s="34">
        <f t="shared" si="0"/>
        <v>408657.98044799943</v>
      </c>
      <c r="E53" s="34">
        <f t="shared" si="0"/>
        <v>408657.98044799943</v>
      </c>
      <c r="F53" s="34">
        <f t="shared" si="0"/>
        <v>101133.55464677974</v>
      </c>
      <c r="G53" s="34">
        <f t="shared" si="0"/>
        <v>1961897.2446341978</v>
      </c>
      <c r="H53" s="34">
        <f t="shared" si="0"/>
        <v>3902690.0369419907</v>
      </c>
      <c r="I53" s="34">
        <f t="shared" si="0"/>
        <v>587115.32599119889</v>
      </c>
      <c r="J53" s="34">
        <f t="shared" si="0"/>
        <v>140307.74575346979</v>
      </c>
      <c r="K53" s="34">
        <f t="shared" si="0"/>
        <v>964535.76481759793</v>
      </c>
      <c r="L53" s="34">
        <f t="shared" si="0"/>
        <v>430273.4454943997</v>
      </c>
      <c r="M53" s="34">
        <f>SUM(M3:M51)</f>
        <v>557271.08076189924</v>
      </c>
      <c r="N53" s="34">
        <f t="shared" si="0"/>
        <v>557271.08076189924</v>
      </c>
      <c r="O53" s="34">
        <f t="shared" si="0"/>
        <v>1485015.9914351983</v>
      </c>
      <c r="P53" s="34">
        <f t="shared" si="0"/>
        <v>10416676.622377573</v>
      </c>
      <c r="Q53" s="34">
        <f t="shared" si="0"/>
        <v>41014.779685699941</v>
      </c>
      <c r="R53" s="34">
        <f t="shared" si="0"/>
        <v>2080741.1075743805</v>
      </c>
      <c r="S53" s="34">
        <f t="shared" ref="S53:X53" si="1">SUM(S3:S51)</f>
        <v>974463.46895996388</v>
      </c>
      <c r="T53" s="34">
        <f t="shared" si="1"/>
        <v>974463.46895996388</v>
      </c>
      <c r="U53" s="34">
        <f t="shared" si="1"/>
        <v>164863.08649936982</v>
      </c>
      <c r="V53" s="34">
        <f t="shared" si="1"/>
        <v>897061.95921969903</v>
      </c>
      <c r="W53" s="34">
        <f t="shared" si="1"/>
        <v>2131197.3102764972</v>
      </c>
      <c r="X53" s="34">
        <f t="shared" si="1"/>
        <v>448441.81800178037</v>
      </c>
      <c r="Y53" s="34">
        <f>SUM(Y3:Y51)</f>
        <v>2583703.8638368966</v>
      </c>
      <c r="Z53" s="34">
        <f>SUM(Z3:Z51)</f>
        <v>25755648.205217957</v>
      </c>
    </row>
    <row r="54" spans="1:26" x14ac:dyDescent="0.2">
      <c r="A54" s="34" t="s">
        <v>342</v>
      </c>
      <c r="B54" s="34">
        <f>SUM(B3:B51)-B4-B6-B7-B13-B27-B29-B32-B38-B45-B48-B51</f>
        <v>187871.6106141998</v>
      </c>
      <c r="C54" s="34">
        <f t="shared" ref="C54:W54" si="2">SUM(C3:C51)-C4-C6-C7-C13-C27-C29-C32-C38-C45-C48-C51</f>
        <v>541119.77298839879</v>
      </c>
      <c r="D54" s="34">
        <f t="shared" si="2"/>
        <v>272721.46396699979</v>
      </c>
      <c r="E54" s="34">
        <f t="shared" si="2"/>
        <v>272721.46396699979</v>
      </c>
      <c r="F54" s="34">
        <f t="shared" si="2"/>
        <v>67492.355925079784</v>
      </c>
      <c r="G54" s="34">
        <f t="shared" si="2"/>
        <v>1365684.4684161979</v>
      </c>
      <c r="H54" s="34">
        <f t="shared" si="2"/>
        <v>2605054.4851019951</v>
      </c>
      <c r="I54" s="34">
        <f t="shared" si="2"/>
        <v>391859.30420119938</v>
      </c>
      <c r="J54" s="34">
        <f t="shared" si="2"/>
        <v>93935.821467269838</v>
      </c>
      <c r="K54" s="34">
        <f t="shared" si="2"/>
        <v>643761.61829759798</v>
      </c>
      <c r="L54" s="34">
        <f t="shared" si="2"/>
        <v>288067.40262339974</v>
      </c>
      <c r="M54" s="34">
        <f>SUM(M3:M51)-M4-M6-M7-M13-M27-M29-M32-M38-M45-M48-M51</f>
        <v>371899.71502389957</v>
      </c>
      <c r="N54" s="34">
        <f t="shared" si="2"/>
        <v>371899.71502389957</v>
      </c>
      <c r="O54" s="34">
        <f t="shared" si="2"/>
        <v>991038.35339819849</v>
      </c>
      <c r="P54" s="34">
        <f t="shared" si="2"/>
        <v>9008794.6703904029</v>
      </c>
      <c r="Q54" s="34">
        <f t="shared" si="2"/>
        <v>27459.321173199969</v>
      </c>
      <c r="R54" s="34">
        <f t="shared" si="2"/>
        <v>1395598.9179114806</v>
      </c>
      <c r="S54" s="34">
        <f t="shared" si="2"/>
        <v>786062.94332988723</v>
      </c>
      <c r="T54" s="34">
        <f t="shared" si="2"/>
        <v>786062.94332988723</v>
      </c>
      <c r="U54" s="34">
        <f t="shared" si="2"/>
        <v>110022.82010516987</v>
      </c>
      <c r="V54" s="34">
        <f t="shared" si="2"/>
        <v>513726.35001269914</v>
      </c>
      <c r="W54" s="34">
        <f t="shared" si="2"/>
        <v>1289802.0807474977</v>
      </c>
      <c r="X54" s="34">
        <f>SUM(X3:X51)-X4-X6-X7-X13-X27-X29-X32-X38-X45-X48-X51</f>
        <v>324321.88459889055</v>
      </c>
      <c r="Y54" s="34">
        <f>SUM(Y3:Y51)-Y4-Y6-Y7-Y13-Y27-Y29-Y32-Y38-Y45-Y48-Y51</f>
        <v>1635721.3200408982</v>
      </c>
      <c r="Z54" s="34">
        <f>SUM(Z3:Z51)-Z4-Z6-Z7-Z13-Z27-Z29-Z32-Z38-Z45-Z48-Z51</f>
        <v>19028752.406417977</v>
      </c>
    </row>
    <row r="55" spans="1:26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ecords_x0020_Date xmlns="ba8eb6be-0955-44cd-ad6c-1ec625d649b5" xsi:nil="true"/>
    <_ip_UnifiedCompliancePolicyProperties xmlns="http://schemas.microsoft.com/sharepoint/v3" xsi:nil="true"/>
    <Rights xmlns="4ffa91fb-a0ff-4ac5-b2db-65c790d184a4" xsi:nil="true"/>
    <Document_x0020_Creation_x0020_Date xmlns="4ffa91fb-a0ff-4ac5-b2db-65c790d184a4">2021-05-26T12:26:10+00:00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Records_x0020_Status xmlns="ba8eb6be-0955-44cd-ad6c-1ec625d649b5">Pending</Records_x0020_Status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_activity xmlns="46aa0371-c0be-4330-a5ff-ec128acf39ed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J E F A A B Q S w M E F A A C A A g A R m G 5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m G 5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Z h u V Q Z J e C S i w I A A P U H A A A T A B w A R m 9 y b X V s Y X M v U 2 V j d G l v b j E u b S C i G A A o o B Q A A A A A A A A A A A A A A A A A A A A A A A A A A A C V l V F P 2 z A Q x 9 8 r 9 T t Y 4 a W V s o i E 0 q G h P p g 0 J V U T 2 0 t S B i N T F F J T M i U O c x w E Q n z 3 u b S I i d 4 m r S 9 t f 3 e 5 + 9 / f 5 7 b l h S o b g e L t u 3 3 a 7 / V 7 7 V 0 u + Q o d G L k Q X V 5 l z q F 9 s l 5 n 9 s n P L C / l f S N V m 9 n O M r a z o s 5 / Z c X N O O e f s 1 b l i i P 1 q A w 0 Q R V X / R 7 S r 7 j p Z M E 1 c d s H a 9 o U X c 2 F G s z K i l t u I 5 T + 0 g 4 M 9 0 u 6 b L l s 0 z C i O F q k V P C p L B 8 4 + o Q 8 8 V D K R m y e y i v E Z K N 2 i v G a i + I J D T y G h 6 n m t 7 p k + t a g T b 9 R e + R Y R + l W e y p 5 I 1 d c T 5 V J / j p A + v + z W X o 2 a 1 f I G J r X U 1 6 V d a m 4 n B i n h o n c p u p q 0 U 7 G I 1 O r L p p V K d Y T 2 z l 2 T P S 1 0 7 J j 9 V T x y f t H i z S C / x i a W 5 8 O D D 1 D r W M r 5 P N c d 2 g 3 N i b 5 j U 7 c R X Z 8 s L X U R N c 7 j q s q L v I q l + 1 E y e 7 P k u 5 d L t a 6 Y v J 0 z 9 / L J T I X 7 W 0 j 6 6 3 i T b A d A P 3 N 5 2 f j A M W b 0 f V 4 S q c h x R / V i 4 m e D Y z d q Y Z z o c Y j a 1 N h S 1 0 v e U s V X X 3 D 5 Q 5 H N P D m B A o F U + c v O G P R P M T R F R y + h D B 7 7 f F B 1 J l H v g P J Z 8 s E T + c e 8 e w j I O r 6 I 4 h S A H q J D 1 M M Y 2 g g L 6 H + v v I Z a P K M R i F Q Y o P / Y Z l P C S R + r g 8 G w j F l E L 6 g L o A X 4 K m H H o W M I Z i B O K T n E I Z E E w r t D K H Q T p A L G g A Y H p v h Y N 9 v h i M o 1 Y W O l 7 l Q M + Z B r r E Z K M F 3 K K B h A a W G 9 i G I n e w Y 5 K C K 8 B x o F w L 3 i I U 0 8 U E r C A a y i U u h N W U E v F m M U O g a M n D f W M R A 8 + M 5 S C n Y M I G S Y 3 C z Y o p x A J 1 A v A x m + 6 M n X s Q A C u 7 h k i z 2 U 5 c E s l n f v W x O L o D I 5 V U Q f v x x f R n 2 e 6 U A / w h O f w N Q S w E C L Q A U A A I A C A B G Y b l U I D g f Z 6 Q A A A D 1 A A A A E g A A A A A A A A A A A A A A A A A A A A A A Q 2 9 u Z m l n L 1 B h Y 2 t h Z 2 U u e G 1 s U E s B A i 0 A F A A C A A g A R m G 5 V A / K 6 a u k A A A A 6 Q A A A B M A A A A A A A A A A A A A A A A A 8 A A A A F t D b 2 5 0 Z W 5 0 X 1 R 5 c G V z X S 5 4 b W x Q S w E C L Q A U A A I A C A B G Y b l U G S X g k o s C A A D 1 B w A A E w A A A A A A A A A A A A A A A A D h A Q A A R m 9 y b X V s Y X M v U 2 V j d G l v b j E u b V B L B Q Y A A A A A A w A D A M I A A A C 5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P g A A A A A A A F g +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u d W F s X z I w M T h n Z 1 8 x O G p f Y W l y c G 9 y d H N f M T J V U z F f Y 2 1 h c V 9 j Y j Z h Z T d f c 3 R h d G U l M j B 0 e H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O V Q y M T o z O D o x N y 4 3 N T I z O D Q 3 W i I g L z 4 8 R W 5 0 c n k g V H l w Z T 0 i R m l s b E N v b H V t b l R 5 c G V z I i B W Y W x 1 Z T 0 i c 0 J n T U Z C U V V G Q l F N R k J R V U Z C U V V G Q X d N R k J R V U Z C U V V G Q l F V R k J R V U Z C U V V E Q l F V R k J R V U R C U V V G Q l F N R E J R T U Z C U V V G Q l F V R k J R V U Z B d 0 1 G Q X d V R k J R P T 0 i I C 8 + P E V u d H J 5 I F R 5 c G U 9 I k Z p b G x D b 2 x 1 b W 5 O Y W 1 l c y I g V m F s d W U 9 I n N b J n F 1 b 3 Q 7 I y B T d G F 0 Z S Z x d W 9 0 O y w m c X V v d D t B Q U N E J n F 1 b 3 Q 7 L C Z x d W 9 0 O 0 F D R V Q m c X V v d D s s J n F 1 b 3 Q 7 Q U N S T 0 x F S U 4 m c X V v d D s s J n F 1 b 3 Q 7 Q U x E M i Z x d W 9 0 O y w m c X V v d D t B T E Q y X 1 B S S U 1 B U l k m c X V v d D s s J n F 1 b 3 Q 7 Q U x E W C Z x d W 9 0 O y w m c X V v d D t B U E l O J n F 1 b 3 Q 7 L C Z x d W 9 0 O 0 J F T l o m c X V v d D s s J n F 1 b 3 Q 7 Q l V U Q U R J R U 5 F M T M m c X V v d D s s J n F 1 b 3 Q 7 Q 0 g 0 J n F 1 b 3 Q 7 L C Z x d W 9 0 O 0 N P J n F 1 b 3 Q 7 L C Z x d W 9 0 O 0 V U S C Z x d W 9 0 O y w m c X V v d D t F V E h B J n F 1 b 3 Q 7 L C Z x d W 9 0 O 0 V U S F k m c X V v d D s s J n F 1 b 3 Q 7 R V R P S C Z x d W 9 0 O y w m c X V v d D t G Q U N E J n F 1 b 3 Q 7 L C Z x d W 9 0 O 0 Z P U k 0 m c X V v d D s s J n F 1 b 3 Q 7 R k 9 S T V 9 Q U k l N Q V J Z J n F 1 b 3 Q 7 L C Z x d W 9 0 O 0 h P T k 8 m c X V v d D s s J n F 1 b 3 Q 7 S U 9 M R S Z x d W 9 0 O y w m c X V v d D t J U 0 9 Q J n F 1 b 3 Q 7 L C Z x d W 9 0 O 0 l W T 0 M m c X V v d D s s J n F 1 b 3 Q 7 S 0 V U J n F 1 b 3 Q 7 L C Z x d W 9 0 O 0 1 F T 0 g m c X V v d D s s J n F 1 b 3 Q 7 T k F Q S C Z x d W 9 0 O y w m c X V v d D t O T U 9 H J n F 1 b 3 Q 7 L C Z x d W 9 0 O 0 5 P J n F 1 b 3 Q 7 L C Z x d W 9 0 O 0 5 P M i Z x d W 9 0 O y w m c X V v d D t O T 1 g m c X V v d D s s J n F 1 b 3 Q 7 T l Z P T C Z x d W 9 0 O y w m c X V v d D t P T E U m c X V v d D s s J n F 1 b 3 Q 7 U E F M J n F 1 b 3 Q 7 L C Z x d W 9 0 O 1 B B U i Z x d W 9 0 O y w m c X V v d D t Q Q 0 E m c X V v d D s s J n F 1 b 3 Q 7 U E N M J n F 1 b 3 Q 7 L C Z x d W 9 0 O 1 B F Q y Z x d W 9 0 O y w m c X V v d D t Q R k U m c X V v d D s s J n F 1 b 3 Q 7 U E g y T y Z x d W 9 0 O y w m c X V v d D t Q S y Z x d W 9 0 O y w m c X V v d D t Q T T E w J n F 1 b 3 Q 7 L C Z x d W 9 0 O 1 B N M l 8 1 J n F 1 b 3 Q 7 L C Z x d W 9 0 O 1 B N Q y Z x d W 9 0 O y w m c X V v d D t Q T U c m c X V v d D s s J n F 1 b 3 Q 7 U E 1 O J n F 1 b 3 Q 7 L C Z x d W 9 0 O 1 B N T 1 R I U i Z x d W 9 0 O y w m c X V v d D t Q T k E m c X V v d D s s J n F 1 b 3 Q 7 U E 5 D T 0 0 m c X V v d D s s J n F 1 b 3 Q 7 U E 5 I N C Z x d W 9 0 O y w m c X V v d D t Q T k 8 z J n F 1 b 3 Q 7 L C Z x d W 9 0 O 1 B P Q y Z x d W 9 0 O y w m c X V v d D t Q U l B B J n F 1 b 3 Q 7 L C Z x d W 9 0 O 1 B T S S Z x d W 9 0 O y w m c X V v d D t Q U 0 8 0 J n F 1 b 3 Q 7 L C Z x d W 9 0 O 1 B U S S Z x d W 9 0 O y w m c X V v d D t T T z I m c X V v d D s s J n F 1 b 3 Q 7 U 0 9 B Q U x L J n F 1 b 3 Q 7 L C Z x d W 9 0 O 1 N V T E Y m c X V v d D s s J n F 1 b 3 Q 7 V E V S U C Z x d W 9 0 O y w m c X V v d D t U T 0 w m c X V v d D s s J n F 1 b 3 Q 7 V U 5 L J n F 1 b 3 Q 7 L C Z x d W 9 0 O 1 V O U i Z x d W 9 0 O y w m c X V v d D t W T 0 N f S U 5 W J n F 1 b 3 Q 7 L C Z x d W 9 0 O 1 h Z T E 1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u b n V h b F 8 y M D E 4 Z 2 d f M T h q X 2 F p c n B v c n R z X z E y V V M x X 2 N t Y X F f Y 2 I 2 Y W U 3 X 3 N 0 Y X R l I H R 4 d C 9 D a G F u Z 2 V k I F R 5 c G U u e y M g U 3 R h d G U s M H 0 m c X V v d D s s J n F 1 b 3 Q 7 U 2 V j d G l v b j E v Y W 5 u d W F s X z I w M T h n Z 1 8 x O G p f Y W l y c G 9 y d H N f M T J V U z F f Y 2 1 h c V 9 j Y j Z h Z T d f c 3 R h d G U g d H h 0 L 0 N o Y W 5 n Z W Q g V H l w Z S 5 7 Q U F D R C w x f S Z x d W 9 0 O y w m c X V v d D t T Z W N 0 a W 9 u M S 9 h b m 5 1 Y W x f M j A x O G d n X z E 4 a l 9 h a X J w b 3 J 0 c 1 8 x M l V T M V 9 j b W F x X 2 N i N m F l N 1 9 z d G F 0 Z S B 0 e H Q v Q 2 h h b m d l Z C B U e X B l L n t B Q 0 V U L D J 9 J n F 1 b 3 Q 7 L C Z x d W 9 0 O 1 N l Y 3 R p b 2 4 x L 2 F u b n V h b F 8 y M D E 4 Z 2 d f M T h q X 2 F p c n B v c n R z X z E y V V M x X 2 N t Y X F f Y 2 I 2 Y W U 3 X 3 N 0 Y X R l I H R 4 d C 9 D a G F u Z 2 V k I F R 5 c G U u e 0 F D U k 9 M R U l O L D N 9 J n F 1 b 3 Q 7 L C Z x d W 9 0 O 1 N l Y 3 R p b 2 4 x L 2 F u b n V h b F 8 y M D E 4 Z 2 d f M T h q X 2 F p c n B v c n R z X z E y V V M x X 2 N t Y X F f Y 2 I 2 Y W U 3 X 3 N 0 Y X R l I H R 4 d C 9 D a G F u Z 2 V k I F R 5 c G U u e 0 F M R D I s N H 0 m c X V v d D s s J n F 1 b 3 Q 7 U 2 V j d G l v b j E v Y W 5 u d W F s X z I w M T h n Z 1 8 x O G p f Y W l y c G 9 y d H N f M T J V U z F f Y 2 1 h c V 9 j Y j Z h Z T d f c 3 R h d G U g d H h 0 L 0 N o Y W 5 n Z W Q g V H l w Z S 5 7 Q U x E M l 9 Q U k l N Q V J Z L D V 9 J n F 1 b 3 Q 7 L C Z x d W 9 0 O 1 N l Y 3 R p b 2 4 x L 2 F u b n V h b F 8 y M D E 4 Z 2 d f M T h q X 2 F p c n B v c n R z X z E y V V M x X 2 N t Y X F f Y 2 I 2 Y W U 3 X 3 N 0 Y X R l I H R 4 d C 9 D a G F u Z 2 V k I F R 5 c G U u e 0 F M R F g s N n 0 m c X V v d D s s J n F 1 b 3 Q 7 U 2 V j d G l v b j E v Y W 5 u d W F s X z I w M T h n Z 1 8 x O G p f Y W l y c G 9 y d H N f M T J V U z F f Y 2 1 h c V 9 j Y j Z h Z T d f c 3 R h d G U g d H h 0 L 0 N o Y W 5 n Z W Q g V H l w Z S 5 7 Q V B J T i w 3 f S Z x d W 9 0 O y w m c X V v d D t T Z W N 0 a W 9 u M S 9 h b m 5 1 Y W x f M j A x O G d n X z E 4 a l 9 h a X J w b 3 J 0 c 1 8 x M l V T M V 9 j b W F x X 2 N i N m F l N 1 9 z d G F 0 Z S B 0 e H Q v Q 2 h h b m d l Z C B U e X B l L n t C R U 5 a L D h 9 J n F 1 b 3 Q 7 L C Z x d W 9 0 O 1 N l Y 3 R p b 2 4 x L 2 F u b n V h b F 8 y M D E 4 Z 2 d f M T h q X 2 F p c n B v c n R z X z E y V V M x X 2 N t Y X F f Y 2 I 2 Y W U 3 X 3 N 0 Y X R l I H R 4 d C 9 D a G F u Z 2 V k I F R 5 c G U u e 0 J V V E F E S U V O R T E z L D l 9 J n F 1 b 3 Q 7 L C Z x d W 9 0 O 1 N l Y 3 R p b 2 4 x L 2 F u b n V h b F 8 y M D E 4 Z 2 d f M T h q X 2 F p c n B v c n R z X z E y V V M x X 2 N t Y X F f Y 2 I 2 Y W U 3 X 3 N 0 Y X R l I H R 4 d C 9 D a G F u Z 2 V k I F R 5 c G U u e 0 N I N C w x M H 0 m c X V v d D s s J n F 1 b 3 Q 7 U 2 V j d G l v b j E v Y W 5 u d W F s X z I w M T h n Z 1 8 x O G p f Y W l y c G 9 y d H N f M T J V U z F f Y 2 1 h c V 9 j Y j Z h Z T d f c 3 R h d G U g d H h 0 L 0 N o Y W 5 n Z W Q g V H l w Z S 5 7 Q 0 8 s M T F 9 J n F 1 b 3 Q 7 L C Z x d W 9 0 O 1 N l Y 3 R p b 2 4 x L 2 F u b n V h b F 8 y M D E 4 Z 2 d f M T h q X 2 F p c n B v c n R z X z E y V V M x X 2 N t Y X F f Y 2 I 2 Y W U 3 X 3 N 0 Y X R l I H R 4 d C 9 D a G F u Z 2 V k I F R 5 c G U u e 0 V U S C w x M n 0 m c X V v d D s s J n F 1 b 3 Q 7 U 2 V j d G l v b j E v Y W 5 u d W F s X z I w M T h n Z 1 8 x O G p f Y W l y c G 9 y d H N f M T J V U z F f Y 2 1 h c V 9 j Y j Z h Z T d f c 3 R h d G U g d H h 0 L 0 N o Y W 5 n Z W Q g V H l w Z S 5 7 R V R I Q S w x M 3 0 m c X V v d D s s J n F 1 b 3 Q 7 U 2 V j d G l v b j E v Y W 5 u d W F s X z I w M T h n Z 1 8 x O G p f Y W l y c G 9 y d H N f M T J V U z F f Y 2 1 h c V 9 j Y j Z h Z T d f c 3 R h d G U g d H h 0 L 0 N o Y W 5 n Z W Q g V H l w Z S 5 7 R V R I W S w x N H 0 m c X V v d D s s J n F 1 b 3 Q 7 U 2 V j d G l v b j E v Y W 5 u d W F s X z I w M T h n Z 1 8 x O G p f Y W l y c G 9 y d H N f M T J V U z F f Y 2 1 h c V 9 j Y j Z h Z T d f c 3 R h d G U g d H h 0 L 0 N o Y W 5 n Z W Q g V H l w Z S 5 7 R V R P S C w x N X 0 m c X V v d D s s J n F 1 b 3 Q 7 U 2 V j d G l v b j E v Y W 5 u d W F s X z I w M T h n Z 1 8 x O G p f Y W l y c G 9 y d H N f M T J V U z F f Y 2 1 h c V 9 j Y j Z h Z T d f c 3 R h d G U g d H h 0 L 0 N o Y W 5 n Z W Q g V H l w Z S 5 7 R k F D R C w x N n 0 m c X V v d D s s J n F 1 b 3 Q 7 U 2 V j d G l v b j E v Y W 5 u d W F s X z I w M T h n Z 1 8 x O G p f Y W l y c G 9 y d H N f M T J V U z F f Y 2 1 h c V 9 j Y j Z h Z T d f c 3 R h d G U g d H h 0 L 0 N o Y W 5 n Z W Q g V H l w Z S 5 7 R k 9 S T S w x N 3 0 m c X V v d D s s J n F 1 b 3 Q 7 U 2 V j d G l v b j E v Y W 5 u d W F s X z I w M T h n Z 1 8 x O G p f Y W l y c G 9 y d H N f M T J V U z F f Y 2 1 h c V 9 j Y j Z h Z T d f c 3 R h d G U g d H h 0 L 0 N o Y W 5 n Z W Q g V H l w Z S 5 7 R k 9 S T V 9 Q U k l N Q V J Z L D E 4 f S Z x d W 9 0 O y w m c X V v d D t T Z W N 0 a W 9 u M S 9 h b m 5 1 Y W x f M j A x O G d n X z E 4 a l 9 h a X J w b 3 J 0 c 1 8 x M l V T M V 9 j b W F x X 2 N i N m F l N 1 9 z d G F 0 Z S B 0 e H Q v Q 2 h h b m d l Z C B U e X B l L n t I T 0 5 P L D E 5 f S Z x d W 9 0 O y w m c X V v d D t T Z W N 0 a W 9 u M S 9 h b m 5 1 Y W x f M j A x O G d n X z E 4 a l 9 h a X J w b 3 J 0 c 1 8 x M l V T M V 9 j b W F x X 2 N i N m F l N 1 9 z d G F 0 Z S B 0 e H Q v Q 2 h h b m d l Z C B U e X B l L n t J T 0 x F L D I w f S Z x d W 9 0 O y w m c X V v d D t T Z W N 0 a W 9 u M S 9 h b m 5 1 Y W x f M j A x O G d n X z E 4 a l 9 h a X J w b 3 J 0 c 1 8 x M l V T M V 9 j b W F x X 2 N i N m F l N 1 9 z d G F 0 Z S B 0 e H Q v Q 2 h h b m d l Z C B U e X B l L n t J U 0 9 Q L D I x f S Z x d W 9 0 O y w m c X V v d D t T Z W N 0 a W 9 u M S 9 h b m 5 1 Y W x f M j A x O G d n X z E 4 a l 9 h a X J w b 3 J 0 c 1 8 x M l V T M V 9 j b W F x X 2 N i N m F l N 1 9 z d G F 0 Z S B 0 e H Q v Q 2 h h b m d l Z C B U e X B l L n t J V k 9 D L D I y f S Z x d W 9 0 O y w m c X V v d D t T Z W N 0 a W 9 u M S 9 h b m 5 1 Y W x f M j A x O G d n X z E 4 a l 9 h a X J w b 3 J 0 c 1 8 x M l V T M V 9 j b W F x X 2 N i N m F l N 1 9 z d G F 0 Z S B 0 e H Q v Q 2 h h b m d l Z C B U e X B l L n t L R V Q s M j N 9 J n F 1 b 3 Q 7 L C Z x d W 9 0 O 1 N l Y 3 R p b 2 4 x L 2 F u b n V h b F 8 y M D E 4 Z 2 d f M T h q X 2 F p c n B v c n R z X z E y V V M x X 2 N t Y X F f Y 2 I 2 Y W U 3 X 3 N 0 Y X R l I H R 4 d C 9 D a G F u Z 2 V k I F R 5 c G U u e 0 1 F T 0 g s M j R 9 J n F 1 b 3 Q 7 L C Z x d W 9 0 O 1 N l Y 3 R p b 2 4 x L 2 F u b n V h b F 8 y M D E 4 Z 2 d f M T h q X 2 F p c n B v c n R z X z E y V V M x X 2 N t Y X F f Y 2 I 2 Y W U 3 X 3 N 0 Y X R l I H R 4 d C 9 D a G F u Z 2 V k I F R 5 c G U u e 0 5 B U E g s M j V 9 J n F 1 b 3 Q 7 L C Z x d W 9 0 O 1 N l Y 3 R p b 2 4 x L 2 F u b n V h b F 8 y M D E 4 Z 2 d f M T h q X 2 F p c n B v c n R z X z E y V V M x X 2 N t Y X F f Y 2 I 2 Y W U 3 X 3 N 0 Y X R l I H R 4 d C 9 D a G F u Z 2 V k I F R 5 c G U u e 0 5 N T 0 c s M j Z 9 J n F 1 b 3 Q 7 L C Z x d W 9 0 O 1 N l Y 3 R p b 2 4 x L 2 F u b n V h b F 8 y M D E 4 Z 2 d f M T h q X 2 F p c n B v c n R z X z E y V V M x X 2 N t Y X F f Y 2 I 2 Y W U 3 X 3 N 0 Y X R l I H R 4 d C 9 D a G F u Z 2 V k I F R 5 c G U u e 0 5 P L D I 3 f S Z x d W 9 0 O y w m c X V v d D t T Z W N 0 a W 9 u M S 9 h b m 5 1 Y W x f M j A x O G d n X z E 4 a l 9 h a X J w b 3 J 0 c 1 8 x M l V T M V 9 j b W F x X 2 N i N m F l N 1 9 z d G F 0 Z S B 0 e H Q v Q 2 h h b m d l Z C B U e X B l L n t O T z I s M j h 9 J n F 1 b 3 Q 7 L C Z x d W 9 0 O 1 N l Y 3 R p b 2 4 x L 2 F u b n V h b F 8 y M D E 4 Z 2 d f M T h q X 2 F p c n B v c n R z X z E y V V M x X 2 N t Y X F f Y 2 I 2 Y W U 3 X 3 N 0 Y X R l I H R 4 d C 9 D a G F u Z 2 V k I F R 5 c G U u e 0 5 P W C w y O X 0 m c X V v d D s s J n F 1 b 3 Q 7 U 2 V j d G l v b j E v Y W 5 u d W F s X z I w M T h n Z 1 8 x O G p f Y W l y c G 9 y d H N f M T J V U z F f Y 2 1 h c V 9 j Y j Z h Z T d f c 3 R h d G U g d H h 0 L 0 N o Y W 5 n Z W Q g V H l w Z S 5 7 T l Z P T C w z M H 0 m c X V v d D s s J n F 1 b 3 Q 7 U 2 V j d G l v b j E v Y W 5 u d W F s X z I w M T h n Z 1 8 x O G p f Y W l y c G 9 y d H N f M T J V U z F f Y 2 1 h c V 9 j Y j Z h Z T d f c 3 R h d G U g d H h 0 L 0 N o Y W 5 n Z W Q g V H l w Z S 5 7 T 0 x F L D M x f S Z x d W 9 0 O y w m c X V v d D t T Z W N 0 a W 9 u M S 9 h b m 5 1 Y W x f M j A x O G d n X z E 4 a l 9 h a X J w b 3 J 0 c 1 8 x M l V T M V 9 j b W F x X 2 N i N m F l N 1 9 z d G F 0 Z S B 0 e H Q v Q 2 h h b m d l Z C B U e X B l L n t Q Q U w s M z J 9 J n F 1 b 3 Q 7 L C Z x d W 9 0 O 1 N l Y 3 R p b 2 4 x L 2 F u b n V h b F 8 y M D E 4 Z 2 d f M T h q X 2 F p c n B v c n R z X z E y V V M x X 2 N t Y X F f Y 2 I 2 Y W U 3 X 3 N 0 Y X R l I H R 4 d C 9 D a G F u Z 2 V k I F R 5 c G U u e 1 B B U i w z M 3 0 m c X V v d D s s J n F 1 b 3 Q 7 U 2 V j d G l v b j E v Y W 5 u d W F s X z I w M T h n Z 1 8 x O G p f Y W l y c G 9 y d H N f M T J V U z F f Y 2 1 h c V 9 j Y j Z h Z T d f c 3 R h d G U g d H h 0 L 0 N o Y W 5 n Z W Q g V H l w Z S 5 7 U E N B L D M 0 f S Z x d W 9 0 O y w m c X V v d D t T Z W N 0 a W 9 u M S 9 h b m 5 1 Y W x f M j A x O G d n X z E 4 a l 9 h a X J w b 3 J 0 c 1 8 x M l V T M V 9 j b W F x X 2 N i N m F l N 1 9 z d G F 0 Z S B 0 e H Q v Q 2 h h b m d l Z C B U e X B l L n t Q Q 0 w s M z V 9 J n F 1 b 3 Q 7 L C Z x d W 9 0 O 1 N l Y 3 R p b 2 4 x L 2 F u b n V h b F 8 y M D E 4 Z 2 d f M T h q X 2 F p c n B v c n R z X z E y V V M x X 2 N t Y X F f Y 2 I 2 Y W U 3 X 3 N 0 Y X R l I H R 4 d C 9 D a G F u Z 2 V k I F R 5 c G U u e 1 B F Q y w z N n 0 m c X V v d D s s J n F 1 b 3 Q 7 U 2 V j d G l v b j E v Y W 5 u d W F s X z I w M T h n Z 1 8 x O G p f Y W l y c G 9 y d H N f M T J V U z F f Y 2 1 h c V 9 j Y j Z h Z T d f c 3 R h d G U g d H h 0 L 0 N o Y W 5 n Z W Q g V H l w Z S 5 7 U E Z F L D M 3 f S Z x d W 9 0 O y w m c X V v d D t T Z W N 0 a W 9 u M S 9 h b m 5 1 Y W x f M j A x O G d n X z E 4 a l 9 h a X J w b 3 J 0 c 1 8 x M l V T M V 9 j b W F x X 2 N i N m F l N 1 9 z d G F 0 Z S B 0 e H Q v Q 2 h h b m d l Z C B U e X B l L n t Q S D J P L D M 4 f S Z x d W 9 0 O y w m c X V v d D t T Z W N 0 a W 9 u M S 9 h b m 5 1 Y W x f M j A x O G d n X z E 4 a l 9 h a X J w b 3 J 0 c 1 8 x M l V T M V 9 j b W F x X 2 N i N m F l N 1 9 z d G F 0 Z S B 0 e H Q v Q 2 h h b m d l Z C B U e X B l L n t Q S y w z O X 0 m c X V v d D s s J n F 1 b 3 Q 7 U 2 V j d G l v b j E v Y W 5 u d W F s X z I w M T h n Z 1 8 x O G p f Y W l y c G 9 y d H N f M T J V U z F f Y 2 1 h c V 9 j Y j Z h Z T d f c 3 R h d G U g d H h 0 L 0 N o Y W 5 n Z W Q g V H l w Z S 5 7 U E 0 x M C w 0 M H 0 m c X V v d D s s J n F 1 b 3 Q 7 U 2 V j d G l v b j E v Y W 5 u d W F s X z I w M T h n Z 1 8 x O G p f Y W l y c G 9 y d H N f M T J V U z F f Y 2 1 h c V 9 j Y j Z h Z T d f c 3 R h d G U g d H h 0 L 0 N o Y W 5 n Z W Q g V H l w Z S 5 7 U E 0 y X z U s N D F 9 J n F 1 b 3 Q 7 L C Z x d W 9 0 O 1 N l Y 3 R p b 2 4 x L 2 F u b n V h b F 8 y M D E 4 Z 2 d f M T h q X 2 F p c n B v c n R z X z E y V V M x X 2 N t Y X F f Y 2 I 2 Y W U 3 X 3 N 0 Y X R l I H R 4 d C 9 D a G F u Z 2 V k I F R 5 c G U u e 1 B N Q y w 0 M n 0 m c X V v d D s s J n F 1 b 3 Q 7 U 2 V j d G l v b j E v Y W 5 u d W F s X z I w M T h n Z 1 8 x O G p f Y W l y c G 9 y d H N f M T J V U z F f Y 2 1 h c V 9 j Y j Z h Z T d f c 3 R h d G U g d H h 0 L 0 N o Y W 5 n Z W Q g V H l w Z S 5 7 U E 1 H L D Q z f S Z x d W 9 0 O y w m c X V v d D t T Z W N 0 a W 9 u M S 9 h b m 5 1 Y W x f M j A x O G d n X z E 4 a l 9 h a X J w b 3 J 0 c 1 8 x M l V T M V 9 j b W F x X 2 N i N m F l N 1 9 z d G F 0 Z S B 0 e H Q v Q 2 h h b m d l Z C B U e X B l L n t Q T U 4 s N D R 9 J n F 1 b 3 Q 7 L C Z x d W 9 0 O 1 N l Y 3 R p b 2 4 x L 2 F u b n V h b F 8 y M D E 4 Z 2 d f M T h q X 2 F p c n B v c n R z X z E y V V M x X 2 N t Y X F f Y 2 I 2 Y W U 3 X 3 N 0 Y X R l I H R 4 d C 9 D a G F u Z 2 V k I F R 5 c G U u e 1 B N T 1 R I U i w 0 N X 0 m c X V v d D s s J n F 1 b 3 Q 7 U 2 V j d G l v b j E v Y W 5 u d W F s X z I w M T h n Z 1 8 x O G p f Y W l y c G 9 y d H N f M T J V U z F f Y 2 1 h c V 9 j Y j Z h Z T d f c 3 R h d G U g d H h 0 L 0 N o Y W 5 n Z W Q g V H l w Z S 5 7 U E 5 B L D Q 2 f S Z x d W 9 0 O y w m c X V v d D t T Z W N 0 a W 9 u M S 9 h b m 5 1 Y W x f M j A x O G d n X z E 4 a l 9 h a X J w b 3 J 0 c 1 8 x M l V T M V 9 j b W F x X 2 N i N m F l N 1 9 z d G F 0 Z S B 0 e H Q v Q 2 h h b m d l Z C B U e X B l L n t Q T k N P T S w 0 N 3 0 m c X V v d D s s J n F 1 b 3 Q 7 U 2 V j d G l v b j E v Y W 5 u d W F s X z I w M T h n Z 1 8 x O G p f Y W l y c G 9 y d H N f M T J V U z F f Y 2 1 h c V 9 j Y j Z h Z T d f c 3 R h d G U g d H h 0 L 0 N o Y W 5 n Z W Q g V H l w Z S 5 7 U E 5 I N C w 0 O H 0 m c X V v d D s s J n F 1 b 3 Q 7 U 2 V j d G l v b j E v Y W 5 u d W F s X z I w M T h n Z 1 8 x O G p f Y W l y c G 9 y d H N f M T J V U z F f Y 2 1 h c V 9 j Y j Z h Z T d f c 3 R h d G U g d H h 0 L 0 N o Y W 5 n Z W Q g V H l w Z S 5 7 U E 5 P M y w 0 O X 0 m c X V v d D s s J n F 1 b 3 Q 7 U 2 V j d G l v b j E v Y W 5 u d W F s X z I w M T h n Z 1 8 x O G p f Y W l y c G 9 y d H N f M T J V U z F f Y 2 1 h c V 9 j Y j Z h Z T d f c 3 R h d G U g d H h 0 L 0 N o Y W 5 n Z W Q g V H l w Z S 5 7 U E 9 D L D U w f S Z x d W 9 0 O y w m c X V v d D t T Z W N 0 a W 9 u M S 9 h b m 5 1 Y W x f M j A x O G d n X z E 4 a l 9 h a X J w b 3 J 0 c 1 8 x M l V T M V 9 j b W F x X 2 N i N m F l N 1 9 z d G F 0 Z S B 0 e H Q v Q 2 h h b m d l Z C B U e X B l L n t Q U l B B L D U x f S Z x d W 9 0 O y w m c X V v d D t T Z W N 0 a W 9 u M S 9 h b m 5 1 Y W x f M j A x O G d n X z E 4 a l 9 h a X J w b 3 J 0 c 1 8 x M l V T M V 9 j b W F x X 2 N i N m F l N 1 9 z d G F 0 Z S B 0 e H Q v Q 2 h h b m d l Z C B U e X B l L n t Q U 0 k s N T J 9 J n F 1 b 3 Q 7 L C Z x d W 9 0 O 1 N l Y 3 R p b 2 4 x L 2 F u b n V h b F 8 y M D E 4 Z 2 d f M T h q X 2 F p c n B v c n R z X z E y V V M x X 2 N t Y X F f Y 2 I 2 Y W U 3 X 3 N 0 Y X R l I H R 4 d C 9 D a G F u Z 2 V k I F R 5 c G U u e 1 B T T z Q s N T N 9 J n F 1 b 3 Q 7 L C Z x d W 9 0 O 1 N l Y 3 R p b 2 4 x L 2 F u b n V h b F 8 y M D E 4 Z 2 d f M T h q X 2 F p c n B v c n R z X z E y V V M x X 2 N t Y X F f Y 2 I 2 Y W U 3 X 3 N 0 Y X R l I H R 4 d C 9 D a G F u Z 2 V k I F R 5 c G U u e 1 B U S S w 1 N H 0 m c X V v d D s s J n F 1 b 3 Q 7 U 2 V j d G l v b j E v Y W 5 u d W F s X z I w M T h n Z 1 8 x O G p f Y W l y c G 9 y d H N f M T J V U z F f Y 2 1 h c V 9 j Y j Z h Z T d f c 3 R h d G U g d H h 0 L 0 N o Y W 5 n Z W Q g V H l w Z S 5 7 U 0 8 y L D U 1 f S Z x d W 9 0 O y w m c X V v d D t T Z W N 0 a W 9 u M S 9 h b m 5 1 Y W x f M j A x O G d n X z E 4 a l 9 h a X J w b 3 J 0 c 1 8 x M l V T M V 9 j b W F x X 2 N i N m F l N 1 9 z d G F 0 Z S B 0 e H Q v Q 2 h h b m d l Z C B U e X B l L n t T T 0 F B T E s s N T Z 9 J n F 1 b 3 Q 7 L C Z x d W 9 0 O 1 N l Y 3 R p b 2 4 x L 2 F u b n V h b F 8 y M D E 4 Z 2 d f M T h q X 2 F p c n B v c n R z X z E y V V M x X 2 N t Y X F f Y 2 I 2 Y W U 3 X 3 N 0 Y X R l I H R 4 d C 9 D a G F u Z 2 V k I F R 5 c G U u e 1 N V T E Y s N T d 9 J n F 1 b 3 Q 7 L C Z x d W 9 0 O 1 N l Y 3 R p b 2 4 x L 2 F u b n V h b F 8 y M D E 4 Z 2 d f M T h q X 2 F p c n B v c n R z X z E y V V M x X 2 N t Y X F f Y 2 I 2 Y W U 3 X 3 N 0 Y X R l I H R 4 d C 9 D a G F u Z 2 V k I F R 5 c G U u e 1 R F U l A s N T h 9 J n F 1 b 3 Q 7 L C Z x d W 9 0 O 1 N l Y 3 R p b 2 4 x L 2 F u b n V h b F 8 y M D E 4 Z 2 d f M T h q X 2 F p c n B v c n R z X z E y V V M x X 2 N t Y X F f Y 2 I 2 Y W U 3 X 3 N 0 Y X R l I H R 4 d C 9 D a G F u Z 2 V k I F R 5 c G U u e 1 R P T C w 1 O X 0 m c X V v d D s s J n F 1 b 3 Q 7 U 2 V j d G l v b j E v Y W 5 u d W F s X z I w M T h n Z 1 8 x O G p f Y W l y c G 9 y d H N f M T J V U z F f Y 2 1 h c V 9 j Y j Z h Z T d f c 3 R h d G U g d H h 0 L 0 N o Y W 5 n Z W Q g V H l w Z S 5 7 V U 5 L L D Y w f S Z x d W 9 0 O y w m c X V v d D t T Z W N 0 a W 9 u M S 9 h b m 5 1 Y W x f M j A x O G d n X z E 4 a l 9 h a X J w b 3 J 0 c 1 8 x M l V T M V 9 j b W F x X 2 N i N m F l N 1 9 z d G F 0 Z S B 0 e H Q v Q 2 h h b m d l Z C B U e X B l L n t V T l I s N j F 9 J n F 1 b 3 Q 7 L C Z x d W 9 0 O 1 N l Y 3 R p b 2 4 x L 2 F u b n V h b F 8 y M D E 4 Z 2 d f M T h q X 2 F p c n B v c n R z X z E y V V M x X 2 N t Y X F f Y 2 I 2 Y W U 3 X 3 N 0 Y X R l I H R 4 d C 9 D a G F u Z 2 V k I F R 5 c G U u e 1 Z P Q 1 9 J T l Y s N j J 9 J n F 1 b 3 Q 7 L C Z x d W 9 0 O 1 N l Y 3 R p b 2 4 x L 2 F u b n V h b F 8 y M D E 4 Z 2 d f M T h q X 2 F p c n B v c n R z X z E y V V M x X 2 N t Y X F f Y 2 I 2 Y W U 3 X 3 N 0 Y X R l I H R 4 d C 9 D a G F u Z 2 V k I F R 5 c G U u e 1 h Z T E 1 O L D Y z f S Z x d W 9 0 O 1 0 s J n F 1 b 3 Q 7 Q 2 9 s d W 1 u Q 2 9 1 b n Q m c X V v d D s 6 N j Q s J n F 1 b 3 Q 7 S 2 V 5 Q 2 9 s d W 1 u T m F t Z X M m c X V v d D s 6 W 1 0 s J n F 1 b 3 Q 7 Q 2 9 s d W 1 u S W R l b n R p d G l l c y Z x d W 9 0 O z p b J n F 1 b 3 Q 7 U 2 V j d G l v b j E v Y W 5 u d W F s X z I w M T h n Z 1 8 x O G p f Y W l y c G 9 y d H N f M T J V U z F f Y 2 1 h c V 9 j Y j Z h Z T d f c 3 R h d G U g d H h 0 L 0 N o Y W 5 n Z W Q g V H l w Z S 5 7 I y B T d G F 0 Z S w w f S Z x d W 9 0 O y w m c X V v d D t T Z W N 0 a W 9 u M S 9 h b m 5 1 Y W x f M j A x O G d n X z E 4 a l 9 h a X J w b 3 J 0 c 1 8 x M l V T M V 9 j b W F x X 2 N i N m F l N 1 9 z d G F 0 Z S B 0 e H Q v Q 2 h h b m d l Z C B U e X B l L n t B Q U N E L D F 9 J n F 1 b 3 Q 7 L C Z x d W 9 0 O 1 N l Y 3 R p b 2 4 x L 2 F u b n V h b F 8 y M D E 4 Z 2 d f M T h q X 2 F p c n B v c n R z X z E y V V M x X 2 N t Y X F f Y 2 I 2 Y W U 3 X 3 N 0 Y X R l I H R 4 d C 9 D a G F u Z 2 V k I F R 5 c G U u e 0 F D R V Q s M n 0 m c X V v d D s s J n F 1 b 3 Q 7 U 2 V j d G l v b j E v Y W 5 u d W F s X z I w M T h n Z 1 8 x O G p f Y W l y c G 9 y d H N f M T J V U z F f Y 2 1 h c V 9 j Y j Z h Z T d f c 3 R h d G U g d H h 0 L 0 N o Y W 5 n Z W Q g V H l w Z S 5 7 Q U N S T 0 x F S U 4 s M 3 0 m c X V v d D s s J n F 1 b 3 Q 7 U 2 V j d G l v b j E v Y W 5 u d W F s X z I w M T h n Z 1 8 x O G p f Y W l y c G 9 y d H N f M T J V U z F f Y 2 1 h c V 9 j Y j Z h Z T d f c 3 R h d G U g d H h 0 L 0 N o Y W 5 n Z W Q g V H l w Z S 5 7 Q U x E M i w 0 f S Z x d W 9 0 O y w m c X V v d D t T Z W N 0 a W 9 u M S 9 h b m 5 1 Y W x f M j A x O G d n X z E 4 a l 9 h a X J w b 3 J 0 c 1 8 x M l V T M V 9 j b W F x X 2 N i N m F l N 1 9 z d G F 0 Z S B 0 e H Q v Q 2 h h b m d l Z C B U e X B l L n t B T E Q y X 1 B S S U 1 B U l k s N X 0 m c X V v d D s s J n F 1 b 3 Q 7 U 2 V j d G l v b j E v Y W 5 u d W F s X z I w M T h n Z 1 8 x O G p f Y W l y c G 9 y d H N f M T J V U z F f Y 2 1 h c V 9 j Y j Z h Z T d f c 3 R h d G U g d H h 0 L 0 N o Y W 5 n Z W Q g V H l w Z S 5 7 Q U x E W C w 2 f S Z x d W 9 0 O y w m c X V v d D t T Z W N 0 a W 9 u M S 9 h b m 5 1 Y W x f M j A x O G d n X z E 4 a l 9 h a X J w b 3 J 0 c 1 8 x M l V T M V 9 j b W F x X 2 N i N m F l N 1 9 z d G F 0 Z S B 0 e H Q v Q 2 h h b m d l Z C B U e X B l L n t B U E l O L D d 9 J n F 1 b 3 Q 7 L C Z x d W 9 0 O 1 N l Y 3 R p b 2 4 x L 2 F u b n V h b F 8 y M D E 4 Z 2 d f M T h q X 2 F p c n B v c n R z X z E y V V M x X 2 N t Y X F f Y 2 I 2 Y W U 3 X 3 N 0 Y X R l I H R 4 d C 9 D a G F u Z 2 V k I F R 5 c G U u e 0 J F T l o s O H 0 m c X V v d D s s J n F 1 b 3 Q 7 U 2 V j d G l v b j E v Y W 5 u d W F s X z I w M T h n Z 1 8 x O G p f Y W l y c G 9 y d H N f M T J V U z F f Y 2 1 h c V 9 j Y j Z h Z T d f c 3 R h d G U g d H h 0 L 0 N o Y W 5 n Z W Q g V H l w Z S 5 7 Q l V U Q U R J R U 5 F M T M s O X 0 m c X V v d D s s J n F 1 b 3 Q 7 U 2 V j d G l v b j E v Y W 5 u d W F s X z I w M T h n Z 1 8 x O G p f Y W l y c G 9 y d H N f M T J V U z F f Y 2 1 h c V 9 j Y j Z h Z T d f c 3 R h d G U g d H h 0 L 0 N o Y W 5 n Z W Q g V H l w Z S 5 7 Q 0 g 0 L D E w f S Z x d W 9 0 O y w m c X V v d D t T Z W N 0 a W 9 u M S 9 h b m 5 1 Y W x f M j A x O G d n X z E 4 a l 9 h a X J w b 3 J 0 c 1 8 x M l V T M V 9 j b W F x X 2 N i N m F l N 1 9 z d G F 0 Z S B 0 e H Q v Q 2 h h b m d l Z C B U e X B l L n t D T y w x M X 0 m c X V v d D s s J n F 1 b 3 Q 7 U 2 V j d G l v b j E v Y W 5 u d W F s X z I w M T h n Z 1 8 x O G p f Y W l y c G 9 y d H N f M T J V U z F f Y 2 1 h c V 9 j Y j Z h Z T d f c 3 R h d G U g d H h 0 L 0 N o Y W 5 n Z W Q g V H l w Z S 5 7 R V R I L D E y f S Z x d W 9 0 O y w m c X V v d D t T Z W N 0 a W 9 u M S 9 h b m 5 1 Y W x f M j A x O G d n X z E 4 a l 9 h a X J w b 3 J 0 c 1 8 x M l V T M V 9 j b W F x X 2 N i N m F l N 1 9 z d G F 0 Z S B 0 e H Q v Q 2 h h b m d l Z C B U e X B l L n t F V E h B L D E z f S Z x d W 9 0 O y w m c X V v d D t T Z W N 0 a W 9 u M S 9 h b m 5 1 Y W x f M j A x O G d n X z E 4 a l 9 h a X J w b 3 J 0 c 1 8 x M l V T M V 9 j b W F x X 2 N i N m F l N 1 9 z d G F 0 Z S B 0 e H Q v Q 2 h h b m d l Z C B U e X B l L n t F V E h Z L D E 0 f S Z x d W 9 0 O y w m c X V v d D t T Z W N 0 a W 9 u M S 9 h b m 5 1 Y W x f M j A x O G d n X z E 4 a l 9 h a X J w b 3 J 0 c 1 8 x M l V T M V 9 j b W F x X 2 N i N m F l N 1 9 z d G F 0 Z S B 0 e H Q v Q 2 h h b m d l Z C B U e X B l L n t F V E 9 I L D E 1 f S Z x d W 9 0 O y w m c X V v d D t T Z W N 0 a W 9 u M S 9 h b m 5 1 Y W x f M j A x O G d n X z E 4 a l 9 h a X J w b 3 J 0 c 1 8 x M l V T M V 9 j b W F x X 2 N i N m F l N 1 9 z d G F 0 Z S B 0 e H Q v Q 2 h h b m d l Z C B U e X B l L n t G Q U N E L D E 2 f S Z x d W 9 0 O y w m c X V v d D t T Z W N 0 a W 9 u M S 9 h b m 5 1 Y W x f M j A x O G d n X z E 4 a l 9 h a X J w b 3 J 0 c 1 8 x M l V T M V 9 j b W F x X 2 N i N m F l N 1 9 z d G F 0 Z S B 0 e H Q v Q 2 h h b m d l Z C B U e X B l L n t G T 1 J N L D E 3 f S Z x d W 9 0 O y w m c X V v d D t T Z W N 0 a W 9 u M S 9 h b m 5 1 Y W x f M j A x O G d n X z E 4 a l 9 h a X J w b 3 J 0 c 1 8 x M l V T M V 9 j b W F x X 2 N i N m F l N 1 9 z d G F 0 Z S B 0 e H Q v Q 2 h h b m d l Z C B U e X B l L n t G T 1 J N X 1 B S S U 1 B U l k s M T h 9 J n F 1 b 3 Q 7 L C Z x d W 9 0 O 1 N l Y 3 R p b 2 4 x L 2 F u b n V h b F 8 y M D E 4 Z 2 d f M T h q X 2 F p c n B v c n R z X z E y V V M x X 2 N t Y X F f Y 2 I 2 Y W U 3 X 3 N 0 Y X R l I H R 4 d C 9 D a G F u Z 2 V k I F R 5 c G U u e 0 h P T k 8 s M T l 9 J n F 1 b 3 Q 7 L C Z x d W 9 0 O 1 N l Y 3 R p b 2 4 x L 2 F u b n V h b F 8 y M D E 4 Z 2 d f M T h q X 2 F p c n B v c n R z X z E y V V M x X 2 N t Y X F f Y 2 I 2 Y W U 3 X 3 N 0 Y X R l I H R 4 d C 9 D a G F u Z 2 V k I F R 5 c G U u e 0 l P T E U s M j B 9 J n F 1 b 3 Q 7 L C Z x d W 9 0 O 1 N l Y 3 R p b 2 4 x L 2 F u b n V h b F 8 y M D E 4 Z 2 d f M T h q X 2 F p c n B v c n R z X z E y V V M x X 2 N t Y X F f Y 2 I 2 Y W U 3 X 3 N 0 Y X R l I H R 4 d C 9 D a G F u Z 2 V k I F R 5 c G U u e 0 l T T 1 A s M j F 9 J n F 1 b 3 Q 7 L C Z x d W 9 0 O 1 N l Y 3 R p b 2 4 x L 2 F u b n V h b F 8 y M D E 4 Z 2 d f M T h q X 2 F p c n B v c n R z X z E y V V M x X 2 N t Y X F f Y 2 I 2 Y W U 3 X 3 N 0 Y X R l I H R 4 d C 9 D a G F u Z 2 V k I F R 5 c G U u e 0 l W T 0 M s M j J 9 J n F 1 b 3 Q 7 L C Z x d W 9 0 O 1 N l Y 3 R p b 2 4 x L 2 F u b n V h b F 8 y M D E 4 Z 2 d f M T h q X 2 F p c n B v c n R z X z E y V V M x X 2 N t Y X F f Y 2 I 2 Y W U 3 X 3 N 0 Y X R l I H R 4 d C 9 D a G F u Z 2 V k I F R 5 c G U u e 0 t F V C w y M 3 0 m c X V v d D s s J n F 1 b 3 Q 7 U 2 V j d G l v b j E v Y W 5 u d W F s X z I w M T h n Z 1 8 x O G p f Y W l y c G 9 y d H N f M T J V U z F f Y 2 1 h c V 9 j Y j Z h Z T d f c 3 R h d G U g d H h 0 L 0 N o Y W 5 n Z W Q g V H l w Z S 5 7 T U V P S C w y N H 0 m c X V v d D s s J n F 1 b 3 Q 7 U 2 V j d G l v b j E v Y W 5 u d W F s X z I w M T h n Z 1 8 x O G p f Y W l y c G 9 y d H N f M T J V U z F f Y 2 1 h c V 9 j Y j Z h Z T d f c 3 R h d G U g d H h 0 L 0 N o Y W 5 n Z W Q g V H l w Z S 5 7 T k F Q S C w y N X 0 m c X V v d D s s J n F 1 b 3 Q 7 U 2 V j d G l v b j E v Y W 5 u d W F s X z I w M T h n Z 1 8 x O G p f Y W l y c G 9 y d H N f M T J V U z F f Y 2 1 h c V 9 j Y j Z h Z T d f c 3 R h d G U g d H h 0 L 0 N o Y W 5 n Z W Q g V H l w Z S 5 7 T k 1 P R y w y N n 0 m c X V v d D s s J n F 1 b 3 Q 7 U 2 V j d G l v b j E v Y W 5 u d W F s X z I w M T h n Z 1 8 x O G p f Y W l y c G 9 y d H N f M T J V U z F f Y 2 1 h c V 9 j Y j Z h Z T d f c 3 R h d G U g d H h 0 L 0 N o Y W 5 n Z W Q g V H l w Z S 5 7 T k 8 s M j d 9 J n F 1 b 3 Q 7 L C Z x d W 9 0 O 1 N l Y 3 R p b 2 4 x L 2 F u b n V h b F 8 y M D E 4 Z 2 d f M T h q X 2 F p c n B v c n R z X z E y V V M x X 2 N t Y X F f Y 2 I 2 Y W U 3 X 3 N 0 Y X R l I H R 4 d C 9 D a G F u Z 2 V k I F R 5 c G U u e 0 5 P M i w y O H 0 m c X V v d D s s J n F 1 b 3 Q 7 U 2 V j d G l v b j E v Y W 5 u d W F s X z I w M T h n Z 1 8 x O G p f Y W l y c G 9 y d H N f M T J V U z F f Y 2 1 h c V 9 j Y j Z h Z T d f c 3 R h d G U g d H h 0 L 0 N o Y W 5 n Z W Q g V H l w Z S 5 7 T k 9 Y L D I 5 f S Z x d W 9 0 O y w m c X V v d D t T Z W N 0 a W 9 u M S 9 h b m 5 1 Y W x f M j A x O G d n X z E 4 a l 9 h a X J w b 3 J 0 c 1 8 x M l V T M V 9 j b W F x X 2 N i N m F l N 1 9 z d G F 0 Z S B 0 e H Q v Q 2 h h b m d l Z C B U e X B l L n t O V k 9 M L D M w f S Z x d W 9 0 O y w m c X V v d D t T Z W N 0 a W 9 u M S 9 h b m 5 1 Y W x f M j A x O G d n X z E 4 a l 9 h a X J w b 3 J 0 c 1 8 x M l V T M V 9 j b W F x X 2 N i N m F l N 1 9 z d G F 0 Z S B 0 e H Q v Q 2 h h b m d l Z C B U e X B l L n t P T E U s M z F 9 J n F 1 b 3 Q 7 L C Z x d W 9 0 O 1 N l Y 3 R p b 2 4 x L 2 F u b n V h b F 8 y M D E 4 Z 2 d f M T h q X 2 F p c n B v c n R z X z E y V V M x X 2 N t Y X F f Y 2 I 2 Y W U 3 X 3 N 0 Y X R l I H R 4 d C 9 D a G F u Z 2 V k I F R 5 c G U u e 1 B B T C w z M n 0 m c X V v d D s s J n F 1 b 3 Q 7 U 2 V j d G l v b j E v Y W 5 u d W F s X z I w M T h n Z 1 8 x O G p f Y W l y c G 9 y d H N f M T J V U z F f Y 2 1 h c V 9 j Y j Z h Z T d f c 3 R h d G U g d H h 0 L 0 N o Y W 5 n Z W Q g V H l w Z S 5 7 U E F S L D M z f S Z x d W 9 0 O y w m c X V v d D t T Z W N 0 a W 9 u M S 9 h b m 5 1 Y W x f M j A x O G d n X z E 4 a l 9 h a X J w b 3 J 0 c 1 8 x M l V T M V 9 j b W F x X 2 N i N m F l N 1 9 z d G F 0 Z S B 0 e H Q v Q 2 h h b m d l Z C B U e X B l L n t Q Q 0 E s M z R 9 J n F 1 b 3 Q 7 L C Z x d W 9 0 O 1 N l Y 3 R p b 2 4 x L 2 F u b n V h b F 8 y M D E 4 Z 2 d f M T h q X 2 F p c n B v c n R z X z E y V V M x X 2 N t Y X F f Y 2 I 2 Y W U 3 X 3 N 0 Y X R l I H R 4 d C 9 D a G F u Z 2 V k I F R 5 c G U u e 1 B D T C w z N X 0 m c X V v d D s s J n F 1 b 3 Q 7 U 2 V j d G l v b j E v Y W 5 u d W F s X z I w M T h n Z 1 8 x O G p f Y W l y c G 9 y d H N f M T J V U z F f Y 2 1 h c V 9 j Y j Z h Z T d f c 3 R h d G U g d H h 0 L 0 N o Y W 5 n Z W Q g V H l w Z S 5 7 U E V D L D M 2 f S Z x d W 9 0 O y w m c X V v d D t T Z W N 0 a W 9 u M S 9 h b m 5 1 Y W x f M j A x O G d n X z E 4 a l 9 h a X J w b 3 J 0 c 1 8 x M l V T M V 9 j b W F x X 2 N i N m F l N 1 9 z d G F 0 Z S B 0 e H Q v Q 2 h h b m d l Z C B U e X B l L n t Q R k U s M z d 9 J n F 1 b 3 Q 7 L C Z x d W 9 0 O 1 N l Y 3 R p b 2 4 x L 2 F u b n V h b F 8 y M D E 4 Z 2 d f M T h q X 2 F p c n B v c n R z X z E y V V M x X 2 N t Y X F f Y 2 I 2 Y W U 3 X 3 N 0 Y X R l I H R 4 d C 9 D a G F u Z 2 V k I F R 5 c G U u e 1 B I M k 8 s M z h 9 J n F 1 b 3 Q 7 L C Z x d W 9 0 O 1 N l Y 3 R p b 2 4 x L 2 F u b n V h b F 8 y M D E 4 Z 2 d f M T h q X 2 F p c n B v c n R z X z E y V V M x X 2 N t Y X F f Y 2 I 2 Y W U 3 X 3 N 0 Y X R l I H R 4 d C 9 D a G F u Z 2 V k I F R 5 c G U u e 1 B L L D M 5 f S Z x d W 9 0 O y w m c X V v d D t T Z W N 0 a W 9 u M S 9 h b m 5 1 Y W x f M j A x O G d n X z E 4 a l 9 h a X J w b 3 J 0 c 1 8 x M l V T M V 9 j b W F x X 2 N i N m F l N 1 9 z d G F 0 Z S B 0 e H Q v Q 2 h h b m d l Z C B U e X B l L n t Q T T E w L D Q w f S Z x d W 9 0 O y w m c X V v d D t T Z W N 0 a W 9 u M S 9 h b m 5 1 Y W x f M j A x O G d n X z E 4 a l 9 h a X J w b 3 J 0 c 1 8 x M l V T M V 9 j b W F x X 2 N i N m F l N 1 9 z d G F 0 Z S B 0 e H Q v Q 2 h h b m d l Z C B U e X B l L n t Q T T J f N S w 0 M X 0 m c X V v d D s s J n F 1 b 3 Q 7 U 2 V j d G l v b j E v Y W 5 u d W F s X z I w M T h n Z 1 8 x O G p f Y W l y c G 9 y d H N f M T J V U z F f Y 2 1 h c V 9 j Y j Z h Z T d f c 3 R h d G U g d H h 0 L 0 N o Y W 5 n Z W Q g V H l w Z S 5 7 U E 1 D L D Q y f S Z x d W 9 0 O y w m c X V v d D t T Z W N 0 a W 9 u M S 9 h b m 5 1 Y W x f M j A x O G d n X z E 4 a l 9 h a X J w b 3 J 0 c 1 8 x M l V T M V 9 j b W F x X 2 N i N m F l N 1 9 z d G F 0 Z S B 0 e H Q v Q 2 h h b m d l Z C B U e X B l L n t Q T U c s N D N 9 J n F 1 b 3 Q 7 L C Z x d W 9 0 O 1 N l Y 3 R p b 2 4 x L 2 F u b n V h b F 8 y M D E 4 Z 2 d f M T h q X 2 F p c n B v c n R z X z E y V V M x X 2 N t Y X F f Y 2 I 2 Y W U 3 X 3 N 0 Y X R l I H R 4 d C 9 D a G F u Z 2 V k I F R 5 c G U u e 1 B N T i w 0 N H 0 m c X V v d D s s J n F 1 b 3 Q 7 U 2 V j d G l v b j E v Y W 5 u d W F s X z I w M T h n Z 1 8 x O G p f Y W l y c G 9 y d H N f M T J V U z F f Y 2 1 h c V 9 j Y j Z h Z T d f c 3 R h d G U g d H h 0 L 0 N o Y W 5 n Z W Q g V H l w Z S 5 7 U E 1 P V E h S L D Q 1 f S Z x d W 9 0 O y w m c X V v d D t T Z W N 0 a W 9 u M S 9 h b m 5 1 Y W x f M j A x O G d n X z E 4 a l 9 h a X J w b 3 J 0 c 1 8 x M l V T M V 9 j b W F x X 2 N i N m F l N 1 9 z d G F 0 Z S B 0 e H Q v Q 2 h h b m d l Z C B U e X B l L n t Q T k E s N D Z 9 J n F 1 b 3 Q 7 L C Z x d W 9 0 O 1 N l Y 3 R p b 2 4 x L 2 F u b n V h b F 8 y M D E 4 Z 2 d f M T h q X 2 F p c n B v c n R z X z E y V V M x X 2 N t Y X F f Y 2 I 2 Y W U 3 X 3 N 0 Y X R l I H R 4 d C 9 D a G F u Z 2 V k I F R 5 c G U u e 1 B O Q 0 9 N L D Q 3 f S Z x d W 9 0 O y w m c X V v d D t T Z W N 0 a W 9 u M S 9 h b m 5 1 Y W x f M j A x O G d n X z E 4 a l 9 h a X J w b 3 J 0 c 1 8 x M l V T M V 9 j b W F x X 2 N i N m F l N 1 9 z d G F 0 Z S B 0 e H Q v Q 2 h h b m d l Z C B U e X B l L n t Q T k g 0 L D Q 4 f S Z x d W 9 0 O y w m c X V v d D t T Z W N 0 a W 9 u M S 9 h b m 5 1 Y W x f M j A x O G d n X z E 4 a l 9 h a X J w b 3 J 0 c 1 8 x M l V T M V 9 j b W F x X 2 N i N m F l N 1 9 z d G F 0 Z S B 0 e H Q v Q 2 h h b m d l Z C B U e X B l L n t Q T k 8 z L D Q 5 f S Z x d W 9 0 O y w m c X V v d D t T Z W N 0 a W 9 u M S 9 h b m 5 1 Y W x f M j A x O G d n X z E 4 a l 9 h a X J w b 3 J 0 c 1 8 x M l V T M V 9 j b W F x X 2 N i N m F l N 1 9 z d G F 0 Z S B 0 e H Q v Q 2 h h b m d l Z C B U e X B l L n t Q T 0 M s N T B 9 J n F 1 b 3 Q 7 L C Z x d W 9 0 O 1 N l Y 3 R p b 2 4 x L 2 F u b n V h b F 8 y M D E 4 Z 2 d f M T h q X 2 F p c n B v c n R z X z E y V V M x X 2 N t Y X F f Y 2 I 2 Y W U 3 X 3 N 0 Y X R l I H R 4 d C 9 D a G F u Z 2 V k I F R 5 c G U u e 1 B S U E E s N T F 9 J n F 1 b 3 Q 7 L C Z x d W 9 0 O 1 N l Y 3 R p b 2 4 x L 2 F u b n V h b F 8 y M D E 4 Z 2 d f M T h q X 2 F p c n B v c n R z X z E y V V M x X 2 N t Y X F f Y 2 I 2 Y W U 3 X 3 N 0 Y X R l I H R 4 d C 9 D a G F u Z 2 V k I F R 5 c G U u e 1 B T S S w 1 M n 0 m c X V v d D s s J n F 1 b 3 Q 7 U 2 V j d G l v b j E v Y W 5 u d W F s X z I w M T h n Z 1 8 x O G p f Y W l y c G 9 y d H N f M T J V U z F f Y 2 1 h c V 9 j Y j Z h Z T d f c 3 R h d G U g d H h 0 L 0 N o Y W 5 n Z W Q g V H l w Z S 5 7 U F N P N C w 1 M 3 0 m c X V v d D s s J n F 1 b 3 Q 7 U 2 V j d G l v b j E v Y W 5 u d W F s X z I w M T h n Z 1 8 x O G p f Y W l y c G 9 y d H N f M T J V U z F f Y 2 1 h c V 9 j Y j Z h Z T d f c 3 R h d G U g d H h 0 L 0 N o Y W 5 n Z W Q g V H l w Z S 5 7 U F R J L D U 0 f S Z x d W 9 0 O y w m c X V v d D t T Z W N 0 a W 9 u M S 9 h b m 5 1 Y W x f M j A x O G d n X z E 4 a l 9 h a X J w b 3 J 0 c 1 8 x M l V T M V 9 j b W F x X 2 N i N m F l N 1 9 z d G F 0 Z S B 0 e H Q v Q 2 h h b m d l Z C B U e X B l L n t T T z I s N T V 9 J n F 1 b 3 Q 7 L C Z x d W 9 0 O 1 N l Y 3 R p b 2 4 x L 2 F u b n V h b F 8 y M D E 4 Z 2 d f M T h q X 2 F p c n B v c n R z X z E y V V M x X 2 N t Y X F f Y 2 I 2 Y W U 3 X 3 N 0 Y X R l I H R 4 d C 9 D a G F u Z 2 V k I F R 5 c G U u e 1 N P Q U F M S y w 1 N n 0 m c X V v d D s s J n F 1 b 3 Q 7 U 2 V j d G l v b j E v Y W 5 u d W F s X z I w M T h n Z 1 8 x O G p f Y W l y c G 9 y d H N f M T J V U z F f Y 2 1 h c V 9 j Y j Z h Z T d f c 3 R h d G U g d H h 0 L 0 N o Y W 5 n Z W Q g V H l w Z S 5 7 U 1 V M R i w 1 N 3 0 m c X V v d D s s J n F 1 b 3 Q 7 U 2 V j d G l v b j E v Y W 5 u d W F s X z I w M T h n Z 1 8 x O G p f Y W l y c G 9 y d H N f M T J V U z F f Y 2 1 h c V 9 j Y j Z h Z T d f c 3 R h d G U g d H h 0 L 0 N o Y W 5 n Z W Q g V H l w Z S 5 7 V E V S U C w 1 O H 0 m c X V v d D s s J n F 1 b 3 Q 7 U 2 V j d G l v b j E v Y W 5 u d W F s X z I w M T h n Z 1 8 x O G p f Y W l y c G 9 y d H N f M T J V U z F f Y 2 1 h c V 9 j Y j Z h Z T d f c 3 R h d G U g d H h 0 L 0 N o Y W 5 n Z W Q g V H l w Z S 5 7 V E 9 M L D U 5 f S Z x d W 9 0 O y w m c X V v d D t T Z W N 0 a W 9 u M S 9 h b m 5 1 Y W x f M j A x O G d n X z E 4 a l 9 h a X J w b 3 J 0 c 1 8 x M l V T M V 9 j b W F x X 2 N i N m F l N 1 9 z d G F 0 Z S B 0 e H Q v Q 2 h h b m d l Z C B U e X B l L n t V T k s s N j B 9 J n F 1 b 3 Q 7 L C Z x d W 9 0 O 1 N l Y 3 R p b 2 4 x L 2 F u b n V h b F 8 y M D E 4 Z 2 d f M T h q X 2 F p c n B v c n R z X z E y V V M x X 2 N t Y X F f Y 2 I 2 Y W U 3 X 3 N 0 Y X R l I H R 4 d C 9 D a G F u Z 2 V k I F R 5 c G U u e 1 V O U i w 2 M X 0 m c X V v d D s s J n F 1 b 3 Q 7 U 2 V j d G l v b j E v Y W 5 u d W F s X z I w M T h n Z 1 8 x O G p f Y W l y c G 9 y d H N f M T J V U z F f Y 2 1 h c V 9 j Y j Z h Z T d f c 3 R h d G U g d H h 0 L 0 N o Y W 5 n Z W Q g V H l w Z S 5 7 V k 9 D X 0 l O V i w 2 M n 0 m c X V v d D s s J n F 1 b 3 Q 7 U 2 V j d G l v b j E v Y W 5 u d W F s X z I w M T h n Z 1 8 x O G p f Y W l y c G 9 y d H N f M T J V U z F f Y 2 1 h c V 9 j Y j Z h Z T d f c 3 R h d G U g d H h 0 L 0 N o Y W 5 n Z W Q g V H l w Z S 5 7 W F l M T U 4 s N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m 5 1 Y W x f M j A x O G d n X z E 4 a l 9 h a X J w b 3 J 0 c 1 8 x M l V T M V 9 j b W F x X 2 N i N m F l N 1 9 z d G F 0 Z S U y M H R 4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m 5 1 Y W x f M j A x O G d n X z E 4 a l 9 h a X J w b 3 J 0 c 1 8 x M l V T M V 9 j b W F x X 2 N i N m F l N 1 9 z d G F 0 Z S U y M H R 4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m 5 1 Y W x f M j A x O G d n X z E 4 a l 9 h a X J w b 3 J 0 c 1 8 x M l V T M V 9 j b W F x X 2 N i N m F l N 1 9 z d G F 0 Z S U y M H R 4 d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j u 5 q t D r U C R K + 0 L A 2 q 8 R 8 V A A A A A A I A A A A A A A N m A A D A A A A A E A A A A B k 2 A M 7 x E P z / g Z + v M l O o 2 T A A A A A A B I A A A K A A A A A Q A A A A v N Y 3 d g x E I 4 8 X j I z U S u w T n F A A A A C 7 x C H Y 2 y Z x 2 k t p O 0 d f K Z u w a 2 1 S R / z W M H y n s R o u m e D q q H v 4 h 5 k s z l B m k h q c 8 t B Z a 4 1 p j i P 6 e S v q O m Z 6 A 1 c G e o X e v z a w Z W P 1 6 J 5 I x 7 S z V b c k k R Q A A A D n t Y k X O B B K J b 7 k Z p c / j E m A 1 Q U 8 e g =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46F43D88E304B9A8612EBB1AAEBEA" ma:contentTypeVersion="40" ma:contentTypeDescription="Create a new document." ma:contentTypeScope="" ma:versionID="ac9a69d8df8aae7e826c718da47045af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ba8eb6be-0955-44cd-ad6c-1ec625d649b5" xmlns:ns7="46aa0371-c0be-4330-a5ff-ec128acf39ed" targetNamespace="http://schemas.microsoft.com/office/2006/metadata/properties" ma:root="true" ma:fieldsID="98a3278c4e492ad69417c7ff6d93c632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a8eb6be-0955-44cd-ad6c-1ec625d649b5"/>
    <xsd:import namespace="46aa0371-c0be-4330-a5ff-ec128acf39ed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6:LastSharedByUser" minOccurs="0"/>
                <xsd:element ref="ns6:LastSharedByTime" minOccurs="0"/>
                <xsd:element ref="ns7:MediaServiceMetadata" minOccurs="0"/>
                <xsd:element ref="ns7:MediaServiceFastMetadata" minOccurs="0"/>
                <xsd:element ref="ns7:MediaServiceAutoTags" minOccurs="0"/>
                <xsd:element ref="ns7:MediaServiceOCR" minOccurs="0"/>
                <xsd:element ref="ns6:Records_x0020_Status" minOccurs="0"/>
                <xsd:element ref="ns6:Records_x0020_Date" minOccurs="0"/>
                <xsd:element ref="ns7:MediaServiceDateTaken" minOccurs="0"/>
                <xsd:element ref="ns7:MediaServiceLocation" minOccurs="0"/>
                <xsd:element ref="ns7:MediaServiceEventHashCode" minOccurs="0"/>
                <xsd:element ref="ns7:MediaServiceGenerationTime" minOccurs="0"/>
                <xsd:element ref="ns7:MediaServiceAutoKeyPoints" minOccurs="0"/>
                <xsd:element ref="ns7:MediaServiceKeyPoints" minOccurs="0"/>
                <xsd:element ref="ns1:_ip_UnifiedCompliancePolicyProperties" minOccurs="0"/>
                <xsd:element ref="ns1:_ip_UnifiedCompliancePolicyUIAction" minOccurs="0"/>
                <xsd:element ref="ns7:MediaLengthInSeconds" minOccurs="0"/>
                <xsd:element ref="ns7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7e98d0d4-ff80-45b8-9575-45dc4ee100ce}" ma:internalName="TaxCatchAllLabel" ma:readOnly="true" ma:showField="CatchAllDataLabel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7e98d0d4-ff80-45b8-9575-45dc4ee100ce}" ma:internalName="TaxCatchAll" ma:showField="CatchAllData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eb6be-0955-44cd-ad6c-1ec625d649b5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  <xsd:element name="Records_x0020_Status" ma:index="37" nillable="true" ma:displayName="Records Status" ma:default="Pending" ma:internalName="Records_x0020_Status">
      <xsd:simpleType>
        <xsd:restriction base="dms:Text"/>
      </xsd:simpleType>
    </xsd:element>
    <xsd:element name="Records_x0020_Date" ma:index="38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a0371-c0be-4330-a5ff-ec128acf3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4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4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C066B-8B21-48CB-AA95-08997966BE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5CB6C-E860-4536-99AA-A82EDC72BF2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77800A3-45F5-4E64-8069-7AF11199344B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ba8eb6be-0955-44cd-ad6c-1ec625d649b5"/>
    <ds:schemaRef ds:uri="http://schemas.microsoft.com/sharepoint.v3"/>
    <ds:schemaRef ds:uri="46aa0371-c0be-4330-a5ff-ec128acf39ed"/>
  </ds:schemaRefs>
</ds:datastoreItem>
</file>

<file path=customXml/itemProps4.xml><?xml version="1.0" encoding="utf-8"?>
<ds:datastoreItem xmlns:ds="http://schemas.openxmlformats.org/officeDocument/2006/customXml" ds:itemID="{FA3653F5-3889-4794-A872-A4446B585B0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C13AF2F-2C1A-44D1-BC9B-3A208DCD3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a8eb6be-0955-44cd-ad6c-1ec625d649b5"/>
    <ds:schemaRef ds:uri="46aa0371-c0be-4330-a5ff-ec128acf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32</vt:i4>
      </vt:variant>
    </vt:vector>
  </HeadingPairs>
  <TitlesOfParts>
    <vt:vector size="65" baseType="lpstr">
      <vt:lpstr>README</vt:lpstr>
      <vt:lpstr>State Totals 12</vt:lpstr>
      <vt:lpstr>All Sectors 12</vt:lpstr>
      <vt:lpstr>Model Species 12</vt:lpstr>
      <vt:lpstr>airports</vt:lpstr>
      <vt:lpstr>afdust</vt:lpstr>
      <vt:lpstr>fertilizer</vt:lpstr>
      <vt:lpstr>livestock</vt:lpstr>
      <vt:lpstr>biogenics 12</vt:lpstr>
      <vt:lpstr>rail</vt:lpstr>
      <vt:lpstr>cmv_c1c2 12</vt:lpstr>
      <vt:lpstr>cmv_c3 12</vt:lpstr>
      <vt:lpstr>nonpt</vt:lpstr>
      <vt:lpstr>np_solvents</vt:lpstr>
      <vt:lpstr>ptagfire</vt:lpstr>
      <vt:lpstr>nonroad</vt:lpstr>
      <vt:lpstr>onroad all</vt:lpstr>
      <vt:lpstr>othar 12US1</vt:lpstr>
      <vt:lpstr>onroad_can 12US1</vt:lpstr>
      <vt:lpstr>onroad_mex 12US1</vt:lpstr>
      <vt:lpstr>othpt 12US1</vt:lpstr>
      <vt:lpstr>canada_og2D 12US1</vt:lpstr>
      <vt:lpstr>canada_ag 12US1</vt:lpstr>
      <vt:lpstr>othafdust 12US1</vt:lpstr>
      <vt:lpstr>othptdust 12US1</vt:lpstr>
      <vt:lpstr>ptfire-rx</vt:lpstr>
      <vt:lpstr>ptfire-wild</vt:lpstr>
      <vt:lpstr>ptfire_othna 12US1</vt:lpstr>
      <vt:lpstr>ptegu (full year)</vt:lpstr>
      <vt:lpstr>ptnonipm</vt:lpstr>
      <vt:lpstr>pt_oilgas</vt:lpstr>
      <vt:lpstr>np_oilgas</vt:lpstr>
      <vt:lpstr>rwc</vt:lpstr>
      <vt:lpstr>'ptfire-rx'!annual_2011_draft_ptfire_12US2_cbo5_soa</vt:lpstr>
      <vt:lpstr>'ptfire-wild'!annual_2011_draft_ptfire_12US2_cbo5_soa</vt:lpstr>
      <vt:lpstr>afdust!annual_2011ea_v6_11f_afdust_12US2_cmaq_cb05_soa_state</vt:lpstr>
      <vt:lpstr>'othafdust 12US1'!annual_2011ea_v6_11f_afdust_12US2_cmaq_cb05_soa_state</vt:lpstr>
      <vt:lpstr>afdust!annual_2011ea_v6_11f_afdust_12US2_cmaq_cb05_soa_state_1</vt:lpstr>
      <vt:lpstr>afdust!annual_2011ea_v6_11f_afdust_12US2_cmaq_cb05_soa_state_2</vt:lpstr>
      <vt:lpstr>afdust!annual_2011ea_v6_11f_afdust_12US2_cmaq_cb05_soa_state_3</vt:lpstr>
      <vt:lpstr>afdust!annual_2011ea_v6_11f_afdust_12US2_cmaq_cb05_soa_state_4</vt:lpstr>
      <vt:lpstr>afdust!annual_2011ea_v6_11f_afdust_12US2_cmaq_cb05_soa_state_5</vt:lpstr>
      <vt:lpstr>fertilizer!annual_2011ea_v6_11f_c1c2rail_12US2_cbo5_soa_state</vt:lpstr>
      <vt:lpstr>livestock!annual_2011ea_v6_11f_c1c2rail_12US2_cbo5_soa_state</vt:lpstr>
      <vt:lpstr>rail!annual_2011ea_v6_11f_c1c2rail_12US2_cbo5_soa_state</vt:lpstr>
      <vt:lpstr>fertilizer!annual_2011ea_v6_11f_c1c2rail_12US2_cbo5_soa_state_5</vt:lpstr>
      <vt:lpstr>'cmv_c1c2 12'!annual_2011ea_v6_11f_c3marine_12US2_cbo5_soa_state</vt:lpstr>
      <vt:lpstr>'cmv_c3 12'!annual_2011ea_v6_11f_c3marine_12US2_cbo5_soa_state</vt:lpstr>
      <vt:lpstr>nonpt!annual_2011ea_v6_11f_nonpt_12US2_cbo5_soa_state</vt:lpstr>
      <vt:lpstr>ptagfire!annual_2011ea_v6_11f_nonpt_12US2_cbo5_soa_state</vt:lpstr>
      <vt:lpstr>nonroad!annual_2011ea_v6_11f_nonroad_12US2_cbo5_soa_state</vt:lpstr>
      <vt:lpstr>'othar 12US1'!annual_2011ea_v6_11f_othar_12US2_cmaq_cb05_soa_state</vt:lpstr>
      <vt:lpstr>'ptfire_othna 12US1'!annual_2011ea_v6_11f_othar_12US2_cmaq_cb05_soa_state</vt:lpstr>
      <vt:lpstr>'onroad_can 12US1'!annual_2011ea_v6_11f_othon_12US2_cmaq_cb05_soa_state</vt:lpstr>
      <vt:lpstr>'onroad_mex 12US1'!annual_2011ea_v6_11f_othon_12US2_cmaq_cb05_soa_state</vt:lpstr>
      <vt:lpstr>'canada_ag 12US1'!annual_2011ea_v6_11f_othpt_12US2_cmaq_cb05_soa_state</vt:lpstr>
      <vt:lpstr>'canada_og2D 12US1'!annual_2011ea_v6_11f_othpt_12US2_cmaq_cb05_soa_state</vt:lpstr>
      <vt:lpstr>'othpt 12US1'!annual_2011ea_v6_11f_othpt_12US2_cmaq_cb05_soa_state</vt:lpstr>
      <vt:lpstr>np_solvents!annual_2011ea_v6_11f_ptipm_12US2_cbo5_soa_state</vt:lpstr>
      <vt:lpstr>'ptegu (full year)'!annual_2011ea_v6_11f_ptipm_12US2_cbo5_soa_state</vt:lpstr>
      <vt:lpstr>airports!annual_2011ea_v6_11f_ptnonipm_12US2_cbo5_soa_state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</vt:vector>
  </TitlesOfParts>
  <Manager/>
  <Company>US-EPA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jbeidler</dc:creator>
  <cp:keywords/>
  <dc:description/>
  <cp:lastModifiedBy>Eyth, Alison</cp:lastModifiedBy>
  <cp:revision/>
  <dcterms:created xsi:type="dcterms:W3CDTF">2013-06-04T13:06:38Z</dcterms:created>
  <dcterms:modified xsi:type="dcterms:W3CDTF">2024-03-06T15:12:02Z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2cd34214-4147-4e57-9bee-9b794e65ab80</vt:lpwstr>
  </property>
  <property fmtid="{D5CDD505-2E9C-101B-9397-08002B2CF9AE}" pid="3" name="ContentTypeId">
    <vt:lpwstr>0x010100BC446F43D88E304B9A8612EBB1AAEBEA</vt:lpwstr>
  </property>
</Properties>
</file>