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defaultThemeVersion="166925"/>
  <mc:AlternateContent xmlns:mc="http://schemas.openxmlformats.org/markup-compatibility/2006">
    <mc:Choice Requires="x15">
      <x15ac:absPath xmlns:x15ac="http://schemas.microsoft.com/office/spreadsheetml/2010/11/ac" url="https://usepa.sharepoint.com/sites/ORD_Community/speciate/Shared Documents/3-SPECIATE5.1/SPECIATE 5.1 Workbooks/"/>
    </mc:Choice>
  </mc:AlternateContent>
  <xr:revisionPtr revIDLastSave="2" documentId="8_{1EA1280A-1907-4D8F-B5B2-88865A503A33}" xr6:coauthVersionLast="44" xr6:coauthVersionMax="44" xr10:uidLastSave="{C750B385-DE6C-4632-A198-D3A1EEA20FB5}"/>
  <bookViews>
    <workbookView xWindow="-110" yWindow="-110" windowWidth="19420" windowHeight="10420" activeTab="4" xr2:uid="{51B0A99F-A836-454B-BB6E-70AE3C9B654D}"/>
  </bookViews>
  <sheets>
    <sheet name="readme" sheetId="6" r:id="rId1"/>
    <sheet name="NBAF haps only" sheetId="9" r:id="rId2"/>
    <sheet name="species" sheetId="10" r:id="rId3"/>
    <sheet name="all NEI Haps-not used" sheetId="8" r:id="rId4"/>
    <sheet name="profile meta data" sheetId="7" r:id="rId5"/>
    <sheet name="data sources CMV HAPtoCAP ratio" sheetId="4" r:id="rId6"/>
  </sheets>
  <externalReferences>
    <externalReference r:id="rId7"/>
  </externalReferences>
  <definedNames>
    <definedName name="_xlnm._FilterDatabase" localSheetId="3" hidden="1">'all NEI Haps-not used'!$A$1:$N$104</definedName>
    <definedName name="_xlnm._FilterDatabase" localSheetId="1" hidden="1">'NBAF haps only'!$A$1:$N$104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2" i="9" l="1"/>
  <c r="H2" i="9" s="1"/>
  <c r="K2" i="9"/>
  <c r="F3" i="9"/>
  <c r="H3" i="9" s="1"/>
  <c r="F4" i="9"/>
  <c r="H4" i="9" s="1"/>
  <c r="F5" i="9"/>
  <c r="H5" i="9" s="1"/>
  <c r="F6" i="9"/>
  <c r="H6" i="9" s="1"/>
  <c r="F7" i="9"/>
  <c r="H7" i="9" s="1"/>
  <c r="F8" i="9"/>
  <c r="H8" i="9" s="1"/>
  <c r="F9" i="9"/>
  <c r="H9" i="9" s="1"/>
  <c r="F10" i="9"/>
  <c r="H10" i="9" s="1"/>
  <c r="F11" i="9"/>
  <c r="H11" i="9" s="1"/>
  <c r="F12" i="9"/>
  <c r="H12" i="9" s="1"/>
  <c r="F13" i="9"/>
  <c r="H13" i="9" s="1"/>
  <c r="F14" i="9"/>
  <c r="H14" i="9" s="1"/>
  <c r="F15" i="9"/>
  <c r="H15" i="9"/>
  <c r="L15" i="9"/>
  <c r="F16" i="9"/>
  <c r="H16" i="9" s="1"/>
  <c r="F17" i="9"/>
  <c r="H17" i="9" s="1"/>
  <c r="F18" i="9"/>
  <c r="H18" i="9" s="1"/>
  <c r="F19" i="9"/>
  <c r="H19" i="9" s="1"/>
  <c r="F20" i="9"/>
  <c r="H20" i="9" s="1"/>
  <c r="F21" i="9"/>
  <c r="H21" i="9" s="1"/>
  <c r="F22" i="9"/>
  <c r="H22" i="9" s="1"/>
  <c r="F23" i="9"/>
  <c r="H23" i="9" s="1"/>
  <c r="F24" i="9"/>
  <c r="H24" i="9" s="1"/>
  <c r="F25" i="9"/>
  <c r="H25" i="9" s="1"/>
  <c r="F26" i="9"/>
  <c r="H26" i="9" s="1"/>
  <c r="F27" i="9"/>
  <c r="H27" i="9" s="1"/>
  <c r="F28" i="9"/>
  <c r="H28" i="9" s="1"/>
  <c r="F29" i="9"/>
  <c r="H29" i="9" s="1"/>
  <c r="F30" i="9"/>
  <c r="H30" i="9" s="1"/>
  <c r="F31" i="9"/>
  <c r="H31" i="9" s="1"/>
  <c r="F32" i="9"/>
  <c r="H32" i="9" s="1"/>
  <c r="F33" i="9"/>
  <c r="H33" i="9" s="1"/>
  <c r="F34" i="9"/>
  <c r="H34" i="9" s="1"/>
  <c r="F35" i="9"/>
  <c r="H35" i="9" s="1"/>
  <c r="F36" i="9"/>
  <c r="H36" i="9" s="1"/>
  <c r="F37" i="9"/>
  <c r="H37" i="9" s="1"/>
  <c r="F38" i="9"/>
  <c r="H38" i="9" s="1"/>
  <c r="F39" i="9"/>
  <c r="H39" i="9" s="1"/>
  <c r="F40" i="9"/>
  <c r="H40" i="9" s="1"/>
  <c r="F41" i="9"/>
  <c r="H41" i="9" s="1"/>
  <c r="F42" i="9"/>
  <c r="H42" i="9" s="1"/>
  <c r="F43" i="9"/>
  <c r="H43" i="9" s="1"/>
  <c r="F44" i="9"/>
  <c r="H44" i="9" s="1"/>
  <c r="F45" i="9"/>
  <c r="H45" i="9"/>
  <c r="L45" i="9" s="1"/>
  <c r="F46" i="9"/>
  <c r="H46" i="9" s="1"/>
  <c r="F47" i="9"/>
  <c r="H47" i="9" s="1"/>
  <c r="F48" i="9"/>
  <c r="H48" i="9" s="1"/>
  <c r="F49" i="9"/>
  <c r="H49" i="9" s="1"/>
  <c r="F50" i="9"/>
  <c r="H50" i="9" s="1"/>
  <c r="F51" i="9"/>
  <c r="H51" i="9" s="1"/>
  <c r="F52" i="9"/>
  <c r="H52" i="9" s="1"/>
  <c r="F53" i="9"/>
  <c r="H53" i="9" s="1"/>
  <c r="F54" i="9"/>
  <c r="H54" i="9" s="1"/>
  <c r="F55" i="9"/>
  <c r="H55" i="9" s="1"/>
  <c r="F56" i="9"/>
  <c r="H56" i="9" s="1"/>
  <c r="F57" i="9"/>
  <c r="H57" i="9" s="1"/>
  <c r="F58" i="9"/>
  <c r="H58" i="9" s="1"/>
  <c r="F59" i="9"/>
  <c r="H59" i="9" s="1"/>
  <c r="F60" i="9"/>
  <c r="H60" i="9" s="1"/>
  <c r="F61" i="9"/>
  <c r="H61" i="9" s="1"/>
  <c r="F62" i="9"/>
  <c r="H62" i="9" s="1"/>
  <c r="F63" i="9"/>
  <c r="H63" i="9" s="1"/>
  <c r="F64" i="9"/>
  <c r="H64" i="9" s="1"/>
  <c r="F65" i="9"/>
  <c r="H65" i="9" s="1"/>
  <c r="F66" i="9"/>
  <c r="H66" i="9" s="1"/>
  <c r="F67" i="9"/>
  <c r="H67" i="9" s="1"/>
  <c r="F68" i="9"/>
  <c r="H68" i="9" s="1"/>
  <c r="F69" i="9"/>
  <c r="H69" i="9" s="1"/>
  <c r="F70" i="9"/>
  <c r="H70" i="9" s="1"/>
  <c r="F71" i="9"/>
  <c r="H71" i="9" s="1"/>
  <c r="F72" i="9"/>
  <c r="H72" i="9" s="1"/>
  <c r="F73" i="9"/>
  <c r="H73" i="9" s="1"/>
  <c r="F74" i="9"/>
  <c r="H74" i="9" s="1"/>
  <c r="F75" i="9"/>
  <c r="H75" i="9" s="1"/>
  <c r="F76" i="9"/>
  <c r="H76" i="9" s="1"/>
  <c r="F77" i="9"/>
  <c r="H77" i="9" s="1"/>
  <c r="F78" i="9"/>
  <c r="H78" i="9" s="1"/>
  <c r="F79" i="9"/>
  <c r="H79" i="9" s="1"/>
  <c r="F80" i="9"/>
  <c r="H80" i="9" s="1"/>
  <c r="F81" i="9"/>
  <c r="H81" i="9" s="1"/>
  <c r="F82" i="9"/>
  <c r="H82" i="9" s="1"/>
  <c r="F83" i="9"/>
  <c r="H83" i="9" s="1"/>
  <c r="F84" i="9"/>
  <c r="H84" i="9" s="1"/>
  <c r="F85" i="9"/>
  <c r="H85" i="9" s="1"/>
  <c r="F86" i="9"/>
  <c r="H86" i="9" s="1"/>
  <c r="F87" i="9"/>
  <c r="H87" i="9" s="1"/>
  <c r="J2" i="9" s="1"/>
  <c r="F88" i="9"/>
  <c r="H88" i="9"/>
  <c r="L88" i="9"/>
  <c r="F89" i="9"/>
  <c r="H89" i="9" s="1"/>
  <c r="F90" i="9"/>
  <c r="H90" i="9" s="1"/>
  <c r="F91" i="9"/>
  <c r="H91" i="9" s="1"/>
  <c r="F92" i="9"/>
  <c r="H92" i="9" s="1"/>
  <c r="F93" i="9"/>
  <c r="H93" i="9" s="1"/>
  <c r="F94" i="9"/>
  <c r="H94" i="9" s="1"/>
  <c r="F95" i="9"/>
  <c r="H95" i="9"/>
  <c r="L95" i="9" s="1"/>
  <c r="F96" i="9"/>
  <c r="H96" i="9" s="1"/>
  <c r="F97" i="9"/>
  <c r="H97" i="9" s="1"/>
  <c r="F98" i="9"/>
  <c r="H98" i="9" s="1"/>
  <c r="F99" i="9"/>
  <c r="H99" i="9" s="1"/>
  <c r="F100" i="9"/>
  <c r="H100" i="9" s="1"/>
  <c r="F101" i="9"/>
  <c r="H101" i="9" s="1"/>
  <c r="F102" i="9"/>
  <c r="H102" i="9" s="1"/>
  <c r="F2" i="8"/>
  <c r="H2" i="8" s="1"/>
  <c r="K2" i="8"/>
  <c r="F3" i="8"/>
  <c r="H3" i="8" s="1"/>
  <c r="F4" i="8"/>
  <c r="H4" i="8"/>
  <c r="L4" i="8"/>
  <c r="F5" i="8"/>
  <c r="H5" i="8" s="1"/>
  <c r="F6" i="8"/>
  <c r="H6" i="8"/>
  <c r="F7" i="8"/>
  <c r="H7" i="8" s="1"/>
  <c r="F8" i="8"/>
  <c r="H8" i="8"/>
  <c r="F9" i="8"/>
  <c r="H9" i="8" s="1"/>
  <c r="F10" i="8"/>
  <c r="H10" i="8" s="1"/>
  <c r="F11" i="8"/>
  <c r="H11" i="8" s="1"/>
  <c r="F12" i="8"/>
  <c r="H12" i="8" s="1"/>
  <c r="F13" i="8"/>
  <c r="H13" i="8" s="1"/>
  <c r="F14" i="8"/>
  <c r="H14" i="8" s="1"/>
  <c r="F15" i="8"/>
  <c r="H15" i="8"/>
  <c r="L15" i="8" s="1"/>
  <c r="F16" i="8"/>
  <c r="H16" i="8" s="1"/>
  <c r="F17" i="8"/>
  <c r="H17" i="8" s="1"/>
  <c r="F18" i="8"/>
  <c r="H18" i="8" s="1"/>
  <c r="F19" i="8"/>
  <c r="H19" i="8" s="1"/>
  <c r="F20" i="8"/>
  <c r="H20" i="8" s="1"/>
  <c r="F21" i="8"/>
  <c r="H21" i="8" s="1"/>
  <c r="F22" i="8"/>
  <c r="H22" i="8" s="1"/>
  <c r="F23" i="8"/>
  <c r="H23" i="8" s="1"/>
  <c r="F24" i="8"/>
  <c r="H24" i="8" s="1"/>
  <c r="F25" i="8"/>
  <c r="H25" i="8" s="1"/>
  <c r="F26" i="8"/>
  <c r="H26" i="8" s="1"/>
  <c r="F27" i="8"/>
  <c r="H27" i="8"/>
  <c r="L27" i="8" s="1"/>
  <c r="F28" i="8"/>
  <c r="H28" i="8" s="1"/>
  <c r="F29" i="8"/>
  <c r="H29" i="8" s="1"/>
  <c r="F30" i="8"/>
  <c r="H30" i="8" s="1"/>
  <c r="F31" i="8"/>
  <c r="H31" i="8" s="1"/>
  <c r="F32" i="8"/>
  <c r="H32" i="8" s="1"/>
  <c r="F33" i="8"/>
  <c r="H33" i="8" s="1"/>
  <c r="F34" i="8"/>
  <c r="H34" i="8" s="1"/>
  <c r="F35" i="8"/>
  <c r="H35" i="8" s="1"/>
  <c r="F36" i="8"/>
  <c r="H36" i="8" s="1"/>
  <c r="F37" i="8"/>
  <c r="H37" i="8" s="1"/>
  <c r="F38" i="8"/>
  <c r="H38" i="8" s="1"/>
  <c r="F39" i="8"/>
  <c r="H39" i="8" s="1"/>
  <c r="F40" i="8"/>
  <c r="H40" i="8"/>
  <c r="L40" i="8"/>
  <c r="F41" i="8"/>
  <c r="H41" i="8" s="1"/>
  <c r="F42" i="8"/>
  <c r="H42" i="8"/>
  <c r="L42" i="8"/>
  <c r="F43" i="8"/>
  <c r="H43" i="8" s="1"/>
  <c r="F44" i="8"/>
  <c r="H44" i="8"/>
  <c r="L44" i="8"/>
  <c r="F45" i="8"/>
  <c r="H45" i="8"/>
  <c r="L45" i="8"/>
  <c r="F46" i="8"/>
  <c r="H46" i="8" s="1"/>
  <c r="F47" i="8"/>
  <c r="H47" i="8" s="1"/>
  <c r="F48" i="8"/>
  <c r="H48" i="8" s="1"/>
  <c r="F49" i="8"/>
  <c r="H49" i="8" s="1"/>
  <c r="F50" i="8"/>
  <c r="H50" i="8" s="1"/>
  <c r="F51" i="8"/>
  <c r="H51" i="8" s="1"/>
  <c r="F52" i="8"/>
  <c r="H52" i="8" s="1"/>
  <c r="F53" i="8"/>
  <c r="H53" i="8" s="1"/>
  <c r="F54" i="8"/>
  <c r="H54" i="8" s="1"/>
  <c r="F55" i="8"/>
  <c r="H55" i="8" s="1"/>
  <c r="F56" i="8"/>
  <c r="H56" i="8" s="1"/>
  <c r="F57" i="8"/>
  <c r="H57" i="8" s="1"/>
  <c r="F58" i="8"/>
  <c r="H58" i="8" s="1"/>
  <c r="F59" i="8"/>
  <c r="H59" i="8" s="1"/>
  <c r="F60" i="8"/>
  <c r="H60" i="8" s="1"/>
  <c r="F61" i="8"/>
  <c r="H61" i="8" s="1"/>
  <c r="F62" i="8"/>
  <c r="H62" i="8" s="1"/>
  <c r="F63" i="8"/>
  <c r="H63" i="8" s="1"/>
  <c r="F64" i="8"/>
  <c r="H64" i="8" s="1"/>
  <c r="F65" i="8"/>
  <c r="H65" i="8" s="1"/>
  <c r="F66" i="8"/>
  <c r="H66" i="8" s="1"/>
  <c r="F67" i="8"/>
  <c r="H67" i="8" s="1"/>
  <c r="F68" i="8"/>
  <c r="H68" i="8" s="1"/>
  <c r="F69" i="8"/>
  <c r="H69" i="8" s="1"/>
  <c r="F70" i="8"/>
  <c r="H70" i="8" s="1"/>
  <c r="F71" i="8"/>
  <c r="H71" i="8" s="1"/>
  <c r="F72" i="8"/>
  <c r="H72" i="8" s="1"/>
  <c r="F73" i="8"/>
  <c r="H73" i="8" s="1"/>
  <c r="F74" i="8"/>
  <c r="H74" i="8" s="1"/>
  <c r="F75" i="8"/>
  <c r="H75" i="8" s="1"/>
  <c r="F76" i="8"/>
  <c r="H76" i="8" s="1"/>
  <c r="F77" i="8"/>
  <c r="H77" i="8" s="1"/>
  <c r="F78" i="8"/>
  <c r="H78" i="8" s="1"/>
  <c r="F79" i="8"/>
  <c r="H79" i="8" s="1"/>
  <c r="F80" i="8"/>
  <c r="H80" i="8" s="1"/>
  <c r="F81" i="8"/>
  <c r="H81" i="8" s="1"/>
  <c r="F82" i="8"/>
  <c r="H82" i="8" s="1"/>
  <c r="F83" i="8"/>
  <c r="H83" i="8" s="1"/>
  <c r="F84" i="8"/>
  <c r="H84" i="8" s="1"/>
  <c r="F85" i="8"/>
  <c r="H85" i="8" s="1"/>
  <c r="F86" i="8"/>
  <c r="H86" i="8" s="1"/>
  <c r="F87" i="8"/>
  <c r="H87" i="8" s="1"/>
  <c r="F88" i="8"/>
  <c r="H88" i="8"/>
  <c r="L88" i="8"/>
  <c r="F89" i="8"/>
  <c r="H89" i="8" s="1"/>
  <c r="F90" i="8"/>
  <c r="H90" i="8" s="1"/>
  <c r="F91" i="8"/>
  <c r="H91" i="8" s="1"/>
  <c r="F92" i="8"/>
  <c r="H92" i="8" s="1"/>
  <c r="F93" i="8"/>
  <c r="H93" i="8" s="1"/>
  <c r="F94" i="8"/>
  <c r="H94" i="8" s="1"/>
  <c r="F95" i="8"/>
  <c r="H95" i="8"/>
  <c r="L95" i="8" s="1"/>
  <c r="F96" i="8"/>
  <c r="H96" i="8" s="1"/>
  <c r="F97" i="8"/>
  <c r="H97" i="8" s="1"/>
  <c r="F98" i="8"/>
  <c r="H98" i="8" s="1"/>
  <c r="F99" i="8"/>
  <c r="H99" i="8" s="1"/>
  <c r="F100" i="8"/>
  <c r="H100" i="8" s="1"/>
  <c r="F101" i="8"/>
  <c r="H101" i="8" s="1"/>
  <c r="F102" i="8"/>
  <c r="H102" i="8" s="1"/>
  <c r="K3" i="9" l="1"/>
  <c r="L92" i="9" s="1"/>
  <c r="H107" i="9"/>
  <c r="L29" i="9"/>
  <c r="J2" i="8"/>
  <c r="K3" i="8" s="1"/>
  <c r="D3" i="4"/>
  <c r="J3" i="4" s="1"/>
  <c r="E3" i="4"/>
  <c r="K3" i="4" s="1"/>
  <c r="F3" i="4"/>
  <c r="L3" i="4"/>
  <c r="M3" i="4"/>
  <c r="J4" i="4"/>
  <c r="K4" i="4"/>
  <c r="L4" i="4"/>
  <c r="M4" i="4"/>
  <c r="D5" i="4"/>
  <c r="J5" i="4" s="1"/>
  <c r="E5" i="4"/>
  <c r="K5" i="4" s="1"/>
  <c r="F5" i="4"/>
  <c r="L5" i="4" s="1"/>
  <c r="M5" i="4"/>
  <c r="D6" i="4"/>
  <c r="J6" i="4" s="1"/>
  <c r="E6" i="4"/>
  <c r="F6" i="4"/>
  <c r="L6" i="4" s="1"/>
  <c r="K6" i="4"/>
  <c r="M6" i="4"/>
  <c r="D7" i="4"/>
  <c r="J7" i="4" s="1"/>
  <c r="E7" i="4"/>
  <c r="K7" i="4" s="1"/>
  <c r="F7" i="4"/>
  <c r="L7" i="4" s="1"/>
  <c r="M7" i="4"/>
  <c r="D8" i="4"/>
  <c r="J8" i="4" s="1"/>
  <c r="E8" i="4"/>
  <c r="K8" i="4" s="1"/>
  <c r="F8" i="4"/>
  <c r="L8" i="4" s="1"/>
  <c r="M8" i="4"/>
  <c r="A9" i="4"/>
  <c r="J9" i="4" s="1"/>
  <c r="B9" i="4"/>
  <c r="K9" i="4" s="1"/>
  <c r="C9" i="4"/>
  <c r="L9" i="4" s="1"/>
  <c r="M9" i="4"/>
  <c r="D10" i="4"/>
  <c r="J10" i="4" s="1"/>
  <c r="E10" i="4"/>
  <c r="F10" i="4"/>
  <c r="L10" i="4" s="1"/>
  <c r="K10" i="4"/>
  <c r="M10" i="4"/>
  <c r="D11" i="4"/>
  <c r="J11" i="4" s="1"/>
  <c r="E11" i="4"/>
  <c r="K11" i="4" s="1"/>
  <c r="F11" i="4"/>
  <c r="L11" i="4" s="1"/>
  <c r="M11" i="4"/>
  <c r="A12" i="4"/>
  <c r="J12" i="4" s="1"/>
  <c r="B12" i="4"/>
  <c r="K12" i="4" s="1"/>
  <c r="C12" i="4"/>
  <c r="L12" i="4" s="1"/>
  <c r="M12" i="4"/>
  <c r="D13" i="4"/>
  <c r="J13" i="4" s="1"/>
  <c r="E13" i="4"/>
  <c r="K13" i="4" s="1"/>
  <c r="F13" i="4"/>
  <c r="L13" i="4" s="1"/>
  <c r="M13" i="4"/>
  <c r="D14" i="4"/>
  <c r="J14" i="4" s="1"/>
  <c r="E14" i="4"/>
  <c r="K14" i="4" s="1"/>
  <c r="F14" i="4"/>
  <c r="L14" i="4" s="1"/>
  <c r="M14" i="4"/>
  <c r="A15" i="4"/>
  <c r="J15" i="4" s="1"/>
  <c r="B15" i="4"/>
  <c r="K15" i="4" s="1"/>
  <c r="C15" i="4"/>
  <c r="L15" i="4" s="1"/>
  <c r="D15" i="4"/>
  <c r="E15" i="4"/>
  <c r="F15" i="4"/>
  <c r="M15" i="4"/>
  <c r="A16" i="4"/>
  <c r="J16" i="4" s="1"/>
  <c r="B16" i="4"/>
  <c r="K16" i="4" s="1"/>
  <c r="C16" i="4"/>
  <c r="L16" i="4" s="1"/>
  <c r="D16" i="4"/>
  <c r="E16" i="4"/>
  <c r="F16" i="4"/>
  <c r="M16" i="4"/>
  <c r="A17" i="4"/>
  <c r="J17" i="4" s="1"/>
  <c r="B17" i="4"/>
  <c r="K17" i="4" s="1"/>
  <c r="C17" i="4"/>
  <c r="L17" i="4" s="1"/>
  <c r="D17" i="4"/>
  <c r="E17" i="4"/>
  <c r="F17" i="4"/>
  <c r="M17" i="4"/>
  <c r="D18" i="4"/>
  <c r="J18" i="4" s="1"/>
  <c r="E18" i="4"/>
  <c r="K18" i="4" s="1"/>
  <c r="F18" i="4"/>
  <c r="L18" i="4" s="1"/>
  <c r="M18" i="4"/>
  <c r="A19" i="4"/>
  <c r="J19" i="4" s="1"/>
  <c r="B19" i="4"/>
  <c r="C19" i="4"/>
  <c r="D19" i="4"/>
  <c r="E19" i="4"/>
  <c r="F19" i="4"/>
  <c r="L19" i="4" s="1"/>
  <c r="K19" i="4"/>
  <c r="D20" i="4"/>
  <c r="J20" i="4" s="1"/>
  <c r="E20" i="4"/>
  <c r="K20" i="4" s="1"/>
  <c r="F20" i="4"/>
  <c r="L20" i="4" s="1"/>
  <c r="M20" i="4"/>
  <c r="A21" i="4"/>
  <c r="J21" i="4" s="1"/>
  <c r="B21" i="4"/>
  <c r="K21" i="4" s="1"/>
  <c r="C21" i="4"/>
  <c r="L21" i="4" s="1"/>
  <c r="D21" i="4"/>
  <c r="E21" i="4"/>
  <c r="F21" i="4"/>
  <c r="M21" i="4"/>
  <c r="J22" i="4"/>
  <c r="K22" i="4"/>
  <c r="L22" i="4"/>
  <c r="M22" i="4"/>
  <c r="D23" i="4"/>
  <c r="J23" i="4" s="1"/>
  <c r="E23" i="4"/>
  <c r="K23" i="4" s="1"/>
  <c r="F23" i="4"/>
  <c r="L23" i="4" s="1"/>
  <c r="M23" i="4"/>
  <c r="D24" i="4"/>
  <c r="J24" i="4" s="1"/>
  <c r="E24" i="4"/>
  <c r="K24" i="4" s="1"/>
  <c r="F24" i="4"/>
  <c r="L24" i="4" s="1"/>
  <c r="M24" i="4"/>
  <c r="D25" i="4"/>
  <c r="J25" i="4" s="1"/>
  <c r="E25" i="4"/>
  <c r="K25" i="4" s="1"/>
  <c r="F25" i="4"/>
  <c r="L25" i="4" s="1"/>
  <c r="M25" i="4"/>
  <c r="D26" i="4"/>
  <c r="J26" i="4" s="1"/>
  <c r="E26" i="4"/>
  <c r="K26" i="4" s="1"/>
  <c r="F26" i="4"/>
  <c r="L26" i="4" s="1"/>
  <c r="M26" i="4"/>
  <c r="D27" i="4"/>
  <c r="J27" i="4" s="1"/>
  <c r="E27" i="4"/>
  <c r="K27" i="4" s="1"/>
  <c r="F27" i="4"/>
  <c r="L27" i="4" s="1"/>
  <c r="M27" i="4"/>
  <c r="A28" i="4"/>
  <c r="J28" i="4" s="1"/>
  <c r="B28" i="4"/>
  <c r="K28" i="4" s="1"/>
  <c r="C28" i="4"/>
  <c r="L28" i="4" s="1"/>
  <c r="D28" i="4"/>
  <c r="E28" i="4"/>
  <c r="F28" i="4"/>
  <c r="M28" i="4"/>
  <c r="A29" i="4"/>
  <c r="J29" i="4" s="1"/>
  <c r="B29" i="4"/>
  <c r="K29" i="4" s="1"/>
  <c r="C29" i="4"/>
  <c r="L29" i="4" s="1"/>
  <c r="M29" i="4"/>
  <c r="J30" i="4"/>
  <c r="K30" i="4"/>
  <c r="L30" i="4"/>
  <c r="M30" i="4"/>
  <c r="A31" i="4"/>
  <c r="J31" i="4" s="1"/>
  <c r="B31" i="4"/>
  <c r="K31" i="4" s="1"/>
  <c r="C31" i="4"/>
  <c r="L31" i="4" s="1"/>
  <c r="M31" i="4"/>
  <c r="D32" i="4"/>
  <c r="J32" i="4" s="1"/>
  <c r="E32" i="4"/>
  <c r="K32" i="4" s="1"/>
  <c r="F32" i="4"/>
  <c r="L32" i="4"/>
  <c r="J33" i="4"/>
  <c r="K33" i="4"/>
  <c r="L33" i="4"/>
  <c r="M33" i="4"/>
  <c r="A34" i="4"/>
  <c r="J34" i="4" s="1"/>
  <c r="B34" i="4"/>
  <c r="K34" i="4" s="1"/>
  <c r="C34" i="4"/>
  <c r="L34" i="4" s="1"/>
  <c r="D34" i="4"/>
  <c r="E34" i="4"/>
  <c r="F34" i="4"/>
  <c r="M34" i="4"/>
  <c r="A35" i="4"/>
  <c r="J35" i="4" s="1"/>
  <c r="B35" i="4"/>
  <c r="K35" i="4" s="1"/>
  <c r="C35" i="4"/>
  <c r="L35" i="4" s="1"/>
  <c r="M35" i="4"/>
  <c r="D36" i="4"/>
  <c r="J36" i="4" s="1"/>
  <c r="E36" i="4"/>
  <c r="K36" i="4" s="1"/>
  <c r="F36" i="4"/>
  <c r="L36" i="4" s="1"/>
  <c r="M36" i="4"/>
  <c r="D37" i="4"/>
  <c r="J37" i="4" s="1"/>
  <c r="E37" i="4"/>
  <c r="K37" i="4" s="1"/>
  <c r="F37" i="4"/>
  <c r="L37" i="4" s="1"/>
  <c r="M37" i="4"/>
  <c r="D38" i="4"/>
  <c r="J38" i="4" s="1"/>
  <c r="E38" i="4"/>
  <c r="K38" i="4" s="1"/>
  <c r="F38" i="4"/>
  <c r="L38" i="4" s="1"/>
  <c r="M38" i="4"/>
  <c r="A39" i="4"/>
  <c r="J39" i="4" s="1"/>
  <c r="B39" i="4"/>
  <c r="K39" i="4" s="1"/>
  <c r="C39" i="4"/>
  <c r="L39" i="4" s="1"/>
  <c r="M39" i="4"/>
  <c r="J40" i="4"/>
  <c r="K40" i="4"/>
  <c r="L40" i="4"/>
  <c r="M40" i="4"/>
  <c r="D41" i="4"/>
  <c r="J41" i="4" s="1"/>
  <c r="E41" i="4"/>
  <c r="K41" i="4" s="1"/>
  <c r="F41" i="4"/>
  <c r="L41" i="4" s="1"/>
  <c r="M41" i="4"/>
  <c r="D42" i="4"/>
  <c r="J42" i="4" s="1"/>
  <c r="E42" i="4"/>
  <c r="K42" i="4" s="1"/>
  <c r="F42" i="4"/>
  <c r="L42" i="4" s="1"/>
  <c r="M42" i="4"/>
  <c r="D43" i="4"/>
  <c r="J43" i="4" s="1"/>
  <c r="E43" i="4"/>
  <c r="K43" i="4" s="1"/>
  <c r="F43" i="4"/>
  <c r="L43" i="4" s="1"/>
  <c r="M43" i="4"/>
  <c r="A44" i="4"/>
  <c r="J44" i="4" s="1"/>
  <c r="B44" i="4"/>
  <c r="K44" i="4" s="1"/>
  <c r="C44" i="4"/>
  <c r="L44" i="4" s="1"/>
  <c r="M44" i="4"/>
  <c r="L47" i="9" l="1"/>
  <c r="L79" i="9"/>
  <c r="L28" i="9"/>
  <c r="L60" i="9"/>
  <c r="L49" i="9"/>
  <c r="L14" i="9"/>
  <c r="L46" i="9"/>
  <c r="L78" i="9"/>
  <c r="L33" i="9"/>
  <c r="L67" i="9"/>
  <c r="L101" i="9"/>
  <c r="L32" i="9"/>
  <c r="L48" i="9"/>
  <c r="L64" i="9"/>
  <c r="L98" i="9"/>
  <c r="L13" i="9"/>
  <c r="L99" i="9"/>
  <c r="L30" i="9"/>
  <c r="L62" i="9"/>
  <c r="L96" i="9"/>
  <c r="L17" i="9"/>
  <c r="L51" i="9"/>
  <c r="L83" i="9"/>
  <c r="L16" i="9"/>
  <c r="L80" i="9"/>
  <c r="L19" i="9"/>
  <c r="L35" i="9"/>
  <c r="L53" i="9"/>
  <c r="L69" i="9"/>
  <c r="L85" i="9"/>
  <c r="L2" i="9"/>
  <c r="L18" i="9"/>
  <c r="L34" i="9"/>
  <c r="L50" i="9"/>
  <c r="L66" i="9"/>
  <c r="L82" i="9"/>
  <c r="L100" i="9"/>
  <c r="L63" i="9"/>
  <c r="L97" i="9"/>
  <c r="L76" i="9"/>
  <c r="L81" i="9"/>
  <c r="L21" i="9"/>
  <c r="L55" i="9"/>
  <c r="L4" i="9"/>
  <c r="L68" i="9"/>
  <c r="L39" i="9"/>
  <c r="L73" i="9"/>
  <c r="L89" i="9"/>
  <c r="L38" i="9"/>
  <c r="L54" i="9"/>
  <c r="L70" i="9"/>
  <c r="L86" i="9"/>
  <c r="H109" i="9"/>
  <c r="H111" i="9" s="1"/>
  <c r="L44" i="9"/>
  <c r="L31" i="9"/>
  <c r="L3" i="9"/>
  <c r="L71" i="9"/>
  <c r="L20" i="9"/>
  <c r="L84" i="9"/>
  <c r="L5" i="9"/>
  <c r="L6" i="9"/>
  <c r="L7" i="9"/>
  <c r="L25" i="9"/>
  <c r="L41" i="9"/>
  <c r="L59" i="9"/>
  <c r="L75" i="9"/>
  <c r="L91" i="9"/>
  <c r="L8" i="9"/>
  <c r="L24" i="9"/>
  <c r="L40" i="9"/>
  <c r="L56" i="9"/>
  <c r="L72" i="9"/>
  <c r="L90" i="9"/>
  <c r="L11" i="9"/>
  <c r="L12" i="9"/>
  <c r="L94" i="9"/>
  <c r="L65" i="9"/>
  <c r="L37" i="9"/>
  <c r="L87" i="9"/>
  <c r="L36" i="9"/>
  <c r="L52" i="9"/>
  <c r="L102" i="9"/>
  <c r="L23" i="9"/>
  <c r="L57" i="9"/>
  <c r="L22" i="9"/>
  <c r="L9" i="9"/>
  <c r="L27" i="9"/>
  <c r="L43" i="9"/>
  <c r="L61" i="9"/>
  <c r="L77" i="9"/>
  <c r="L93" i="9"/>
  <c r="L10" i="9"/>
  <c r="L26" i="9"/>
  <c r="L42" i="9"/>
  <c r="L58" i="9"/>
  <c r="L74" i="9"/>
  <c r="L30" i="8"/>
  <c r="L60" i="8"/>
  <c r="L72" i="8"/>
  <c r="L80" i="8"/>
  <c r="L94" i="8"/>
  <c r="L6" i="8"/>
  <c r="L24" i="8"/>
  <c r="L38" i="8"/>
  <c r="L46" i="8"/>
  <c r="L56" i="8"/>
  <c r="L70" i="8"/>
  <c r="L86" i="8"/>
  <c r="L98" i="8"/>
  <c r="L8" i="8"/>
  <c r="L26" i="8"/>
  <c r="L48" i="8"/>
  <c r="L58" i="8"/>
  <c r="L68" i="8"/>
  <c r="L84" i="8"/>
  <c r="L96" i="8"/>
  <c r="L10" i="8"/>
  <c r="L36" i="8"/>
  <c r="L50" i="8"/>
  <c r="L64" i="8"/>
  <c r="L74" i="8"/>
  <c r="L82" i="8"/>
  <c r="L92" i="8"/>
  <c r="L12" i="8"/>
  <c r="L18" i="8"/>
  <c r="L22" i="8"/>
  <c r="L32" i="8"/>
  <c r="L52" i="8"/>
  <c r="L62" i="8"/>
  <c r="L76" i="8"/>
  <c r="L102" i="8"/>
  <c r="L14" i="8"/>
  <c r="L16" i="8"/>
  <c r="L20" i="8"/>
  <c r="L28" i="8"/>
  <c r="L34" i="8"/>
  <c r="L54" i="8"/>
  <c r="L66" i="8"/>
  <c r="L78" i="8"/>
  <c r="L90" i="8"/>
  <c r="L100" i="8"/>
  <c r="L97" i="8"/>
  <c r="L79" i="8"/>
  <c r="L63" i="8"/>
  <c r="L47" i="8"/>
  <c r="L29" i="8"/>
  <c r="L9" i="8"/>
  <c r="L73" i="8"/>
  <c r="L87" i="8"/>
  <c r="L37" i="8"/>
  <c r="L33" i="8"/>
  <c r="L81" i="8"/>
  <c r="L93" i="8"/>
  <c r="L77" i="8"/>
  <c r="L61" i="8"/>
  <c r="L43" i="8"/>
  <c r="L25" i="8"/>
  <c r="L7" i="8"/>
  <c r="L3" i="8"/>
  <c r="L71" i="8"/>
  <c r="L19" i="8"/>
  <c r="L67" i="8"/>
  <c r="L13" i="8"/>
  <c r="L65" i="8"/>
  <c r="L91" i="8"/>
  <c r="L75" i="8"/>
  <c r="L59" i="8"/>
  <c r="L41" i="8"/>
  <c r="L23" i="8"/>
  <c r="L5" i="8"/>
  <c r="L89" i="8"/>
  <c r="L39" i="8"/>
  <c r="L21" i="8"/>
  <c r="L55" i="8"/>
  <c r="L83" i="8"/>
  <c r="L49" i="8"/>
  <c r="L57" i="8"/>
  <c r="L101" i="8"/>
  <c r="L31" i="8"/>
  <c r="L11" i="8"/>
  <c r="L2" i="8"/>
  <c r="L85" i="8"/>
  <c r="L69" i="8"/>
  <c r="L53" i="8"/>
  <c r="L35" i="8"/>
  <c r="L17" i="8"/>
  <c r="L51" i="8"/>
  <c r="L99" i="8"/>
  <c r="N63" i="9" l="1"/>
  <c r="N57" i="9"/>
  <c r="M2" i="9"/>
  <c r="N65" i="9" s="1"/>
  <c r="N17" i="9"/>
  <c r="N91" i="9"/>
  <c r="N60" i="9"/>
  <c r="N70" i="9"/>
  <c r="N61" i="9"/>
  <c r="N50" i="9"/>
  <c r="N19" i="9"/>
  <c r="N43" i="9"/>
  <c r="N36" i="9"/>
  <c r="N80" i="9"/>
  <c r="N99" i="9"/>
  <c r="N87" i="9"/>
  <c r="N56" i="9"/>
  <c r="N13" i="9"/>
  <c r="N78" i="9"/>
  <c r="M2" i="8"/>
  <c r="N52" i="8" s="1"/>
  <c r="N54" i="8"/>
  <c r="N83" i="9" l="1"/>
  <c r="N32" i="9"/>
  <c r="N27" i="9"/>
  <c r="N74" i="9"/>
  <c r="N21" i="9"/>
  <c r="N28" i="9"/>
  <c r="N75" i="9"/>
  <c r="N96" i="9"/>
  <c r="N23" i="9"/>
  <c r="N100" i="9"/>
  <c r="N2" i="9"/>
  <c r="N6" i="9"/>
  <c r="N20" i="9"/>
  <c r="N39" i="9"/>
  <c r="N81" i="9"/>
  <c r="N101" i="9"/>
  <c r="N53" i="9"/>
  <c r="N93" i="9"/>
  <c r="N68" i="9"/>
  <c r="N40" i="9"/>
  <c r="N24" i="9"/>
  <c r="N69" i="9"/>
  <c r="N16" i="9"/>
  <c r="N18" i="9"/>
  <c r="N44" i="9"/>
  <c r="N97" i="9"/>
  <c r="N102" i="9"/>
  <c r="N15" i="9"/>
  <c r="N88" i="9"/>
  <c r="N45" i="9"/>
  <c r="N95" i="9"/>
  <c r="N92" i="9"/>
  <c r="N29" i="9"/>
  <c r="N89" i="9"/>
  <c r="N9" i="9"/>
  <c r="N3" i="9"/>
  <c r="N79" i="9"/>
  <c r="N59" i="9"/>
  <c r="N35" i="9"/>
  <c r="N77" i="9"/>
  <c r="N4" i="9"/>
  <c r="N7" i="9"/>
  <c r="N5" i="9"/>
  <c r="N64" i="9"/>
  <c r="N22" i="9"/>
  <c r="N10" i="9"/>
  <c r="N34" i="9"/>
  <c r="N58" i="9"/>
  <c r="N54" i="9"/>
  <c r="N11" i="9"/>
  <c r="N76" i="9"/>
  <c r="N38" i="9"/>
  <c r="N37" i="9"/>
  <c r="N71" i="9"/>
  <c r="N62" i="9"/>
  <c r="N82" i="9"/>
  <c r="N73" i="9"/>
  <c r="N14" i="9"/>
  <c r="N31" i="9"/>
  <c r="N47" i="9"/>
  <c r="N41" i="9"/>
  <c r="N67" i="9"/>
  <c r="N90" i="9"/>
  <c r="N66" i="9"/>
  <c r="N98" i="9"/>
  <c r="N86" i="9"/>
  <c r="N49" i="9"/>
  <c r="N8" i="9"/>
  <c r="N51" i="9"/>
  <c r="N26" i="9"/>
  <c r="N12" i="9"/>
  <c r="N25" i="9"/>
  <c r="N33" i="9"/>
  <c r="N72" i="9"/>
  <c r="N30" i="9"/>
  <c r="N52" i="9"/>
  <c r="N55" i="9"/>
  <c r="N42" i="9"/>
  <c r="N84" i="9"/>
  <c r="N48" i="9"/>
  <c r="N94" i="9"/>
  <c r="N85" i="9"/>
  <c r="N46" i="9"/>
  <c r="N38" i="8"/>
  <c r="N7" i="8"/>
  <c r="N13" i="8"/>
  <c r="N75" i="8"/>
  <c r="N93" i="8"/>
  <c r="N60" i="8"/>
  <c r="N67" i="8"/>
  <c r="N70" i="8"/>
  <c r="N89" i="8"/>
  <c r="N96" i="8"/>
  <c r="N11" i="8"/>
  <c r="N98" i="8"/>
  <c r="N21" i="8"/>
  <c r="N8" i="8"/>
  <c r="N55" i="8"/>
  <c r="N80" i="8"/>
  <c r="N25" i="8"/>
  <c r="N49" i="8"/>
  <c r="N39" i="8"/>
  <c r="N30" i="8"/>
  <c r="N84" i="8"/>
  <c r="N99" i="8"/>
  <c r="N10" i="8"/>
  <c r="N2" i="8"/>
  <c r="N36" i="8"/>
  <c r="N85" i="8"/>
  <c r="N61" i="8"/>
  <c r="N81" i="8"/>
  <c r="N72" i="8"/>
  <c r="N94" i="8"/>
  <c r="N19" i="8"/>
  <c r="N68" i="8"/>
  <c r="N79" i="8"/>
  <c r="N50" i="8"/>
  <c r="N29" i="8"/>
  <c r="N41" i="8"/>
  <c r="N77" i="8"/>
  <c r="N91" i="8"/>
  <c r="N56" i="8"/>
  <c r="N31" i="8"/>
  <c r="N23" i="8"/>
  <c r="N92" i="8"/>
  <c r="N14" i="8"/>
  <c r="N18" i="8"/>
  <c r="N22" i="8"/>
  <c r="N58" i="8"/>
  <c r="N57" i="8"/>
  <c r="N82" i="8"/>
  <c r="N17" i="8"/>
  <c r="N102" i="8"/>
  <c r="N26" i="8"/>
  <c r="N90" i="8"/>
  <c r="N33" i="8"/>
  <c r="N16" i="8"/>
  <c r="N32" i="8"/>
  <c r="N20" i="8"/>
  <c r="N3" i="8"/>
  <c r="N34" i="8"/>
  <c r="N65" i="8"/>
  <c r="N47" i="8"/>
  <c r="N86" i="8"/>
  <c r="N6" i="8"/>
  <c r="N5" i="8"/>
  <c r="N12" i="8"/>
  <c r="N46" i="8"/>
  <c r="N101" i="8"/>
  <c r="N51" i="8"/>
  <c r="N76" i="8"/>
  <c r="N78" i="8"/>
  <c r="N48" i="8"/>
  <c r="N73" i="8"/>
  <c r="N69" i="8"/>
  <c r="N100" i="8"/>
  <c r="N83" i="8"/>
  <c r="N97" i="8"/>
  <c r="N45" i="8"/>
  <c r="N4" i="8"/>
  <c r="N40" i="8"/>
  <c r="N88" i="8"/>
  <c r="N44" i="8"/>
  <c r="N42" i="8"/>
  <c r="N95" i="8"/>
  <c r="N15" i="8"/>
  <c r="N27" i="8"/>
  <c r="N74" i="8"/>
  <c r="N35" i="8"/>
  <c r="N28" i="8"/>
  <c r="N62" i="8"/>
  <c r="N24" i="8"/>
  <c r="N66" i="8"/>
  <c r="N59" i="8"/>
  <c r="N9" i="8"/>
  <c r="N53" i="8"/>
  <c r="N43" i="8"/>
  <c r="N64" i="8"/>
  <c r="N87" i="8"/>
  <c r="N63" i="8"/>
  <c r="N37" i="8"/>
  <c r="N71" i="8"/>
</calcChain>
</file>

<file path=xl/sharedStrings.xml><?xml version="1.0" encoding="utf-8"?>
<sst xmlns="http://schemas.openxmlformats.org/spreadsheetml/2006/main" count="875" uniqueCount="350">
  <si>
    <t>SPECIES_ID</t>
  </si>
  <si>
    <t>CAS</t>
  </si>
  <si>
    <t>SPECIES_NAME</t>
  </si>
  <si>
    <t>98-82-8</t>
  </si>
  <si>
    <t>Isopropylbenzene (or cumene || 2-Phenylpropane)</t>
  </si>
  <si>
    <t>590-86-3</t>
  </si>
  <si>
    <t>Isovaleraldehyde</t>
  </si>
  <si>
    <t>108-38-3; 106-42-3</t>
  </si>
  <si>
    <t>M &amp; p-xylene (or m,p-xylene)</t>
  </si>
  <si>
    <t>74-82-8</t>
  </si>
  <si>
    <t>Methane</t>
  </si>
  <si>
    <t>78-93-3</t>
  </si>
  <si>
    <t>Methyl ethyl ketone (or MEK || 2-butanone)</t>
  </si>
  <si>
    <t>108-87-2</t>
  </si>
  <si>
    <t>Methylcyclohexane</t>
  </si>
  <si>
    <t>112-40-3</t>
  </si>
  <si>
    <t>N-dodecane</t>
  </si>
  <si>
    <t>104-51-8</t>
  </si>
  <si>
    <t>N-butylbenzene</t>
  </si>
  <si>
    <t>124-18-5</t>
  </si>
  <si>
    <t>N-decane</t>
  </si>
  <si>
    <t>78-79-5</t>
  </si>
  <si>
    <t>Isoprene</t>
  </si>
  <si>
    <t>106-97-8</t>
  </si>
  <si>
    <t>N-butane</t>
  </si>
  <si>
    <t>96-37-7</t>
  </si>
  <si>
    <t>Methylcyclopentane</t>
  </si>
  <si>
    <t>115-11-7</t>
  </si>
  <si>
    <t>Isobutylene</t>
  </si>
  <si>
    <t>50-00-0</t>
  </si>
  <si>
    <t>Formaldehyde</t>
  </si>
  <si>
    <t>74-85-1</t>
  </si>
  <si>
    <t>Ethylene (or ethene)</t>
  </si>
  <si>
    <t>100-41-4</t>
  </si>
  <si>
    <t>Ethylbenzene</t>
  </si>
  <si>
    <t>74-84-0</t>
  </si>
  <si>
    <t>Ethane</t>
  </si>
  <si>
    <t>142-29-0</t>
  </si>
  <si>
    <t>Cyclopentene</t>
  </si>
  <si>
    <t>287-92-3</t>
  </si>
  <si>
    <t>Cyclopentane</t>
  </si>
  <si>
    <t>110-82-7</t>
  </si>
  <si>
    <t>Cyclohexane</t>
  </si>
  <si>
    <t>142-82-5</t>
  </si>
  <si>
    <t>N-heptane</t>
  </si>
  <si>
    <t>N/A</t>
  </si>
  <si>
    <t>C-8 Compounds</t>
  </si>
  <si>
    <t>4170-30-3</t>
  </si>
  <si>
    <t>Crotonaldehyde (or 2-Butenal)</t>
  </si>
  <si>
    <t>2613-66-3</t>
  </si>
  <si>
    <t>Cis-1-ethyl-3-methylcyclopentane</t>
  </si>
  <si>
    <t>110-83-8</t>
  </si>
  <si>
    <t>Cyclohexene</t>
  </si>
  <si>
    <t>108-88-3</t>
  </si>
  <si>
    <t>Toluene</t>
  </si>
  <si>
    <t>926-82-9</t>
  </si>
  <si>
    <t>3,5-dimethylheptane</t>
  </si>
  <si>
    <t>930-89-2</t>
  </si>
  <si>
    <t>Cis-1-ethyl-2-methylcyclopentane</t>
  </si>
  <si>
    <t>1334-78-7</t>
  </si>
  <si>
    <t>Methylbenzaldehyde</t>
  </si>
  <si>
    <t>78-84-2</t>
  </si>
  <si>
    <t>Isobutyraldehyde (or α-Methylpropionaldehyde || Isobutanal || Isopropylaldehyde || Isopropylformaldehyde || 2-Methylpropanal || 2-Methyl-1-propanal)</t>
  </si>
  <si>
    <t>C-7 Compounds</t>
  </si>
  <si>
    <t>5779-94-2</t>
  </si>
  <si>
    <t>2,5-Dimethylbenzaldehyde</t>
  </si>
  <si>
    <t>529-20-4</t>
  </si>
  <si>
    <t>o-Tolualdehyde</t>
  </si>
  <si>
    <t>110-62-3</t>
  </si>
  <si>
    <t>Valeraldehyde (or n-Pentanal || 1-pentanal)</t>
  </si>
  <si>
    <t>66-25-1</t>
  </si>
  <si>
    <t>Hexaldehyde (or hexanal || Hexanaldehyde)</t>
  </si>
  <si>
    <t>646-04-8</t>
  </si>
  <si>
    <t>Trans-2-pentene</t>
  </si>
  <si>
    <t>C-6 Compounds</t>
  </si>
  <si>
    <t>6876-23-9</t>
  </si>
  <si>
    <t>Trans-1,2-dimethylcyclohexane</t>
  </si>
  <si>
    <t>110-54-3</t>
  </si>
  <si>
    <t>N-hexane</t>
  </si>
  <si>
    <t>2040-96-2</t>
  </si>
  <si>
    <t>Propylcyclopentane</t>
  </si>
  <si>
    <t>123-38-6</t>
  </si>
  <si>
    <t>Propionaldehyde (or Propanal || 1-Propanone || 1-Propanal)</t>
  </si>
  <si>
    <t>74-98-6</t>
  </si>
  <si>
    <t>Propane</t>
  </si>
  <si>
    <t>95-47-6</t>
  </si>
  <si>
    <t>O-xylene</t>
  </si>
  <si>
    <t>91-20-3</t>
  </si>
  <si>
    <t>Naphthalene</t>
  </si>
  <si>
    <t>1120-21-4</t>
  </si>
  <si>
    <t>N-undecane</t>
  </si>
  <si>
    <t>103-65-1</t>
  </si>
  <si>
    <t>N-propylbenzene</t>
  </si>
  <si>
    <t>538-68-1</t>
  </si>
  <si>
    <t>N-pentylbenzene</t>
  </si>
  <si>
    <t>109-66-0</t>
  </si>
  <si>
    <t>N-pentane</t>
  </si>
  <si>
    <t>111-65-9</t>
  </si>
  <si>
    <t>N-octane</t>
  </si>
  <si>
    <t>111-84-2</t>
  </si>
  <si>
    <t>N-nonane</t>
  </si>
  <si>
    <t>624-64-6</t>
  </si>
  <si>
    <t>Trans-2-butene</t>
  </si>
  <si>
    <t>592-41-6</t>
  </si>
  <si>
    <t>1-hexene</t>
  </si>
  <si>
    <t>590-35-2</t>
  </si>
  <si>
    <t>2,2-dimethylpentane</t>
  </si>
  <si>
    <t>15869-87-1</t>
  </si>
  <si>
    <t>2,2-dimethyloctane</t>
  </si>
  <si>
    <t>75-83-2</t>
  </si>
  <si>
    <t>2,2-dimethylbutane</t>
  </si>
  <si>
    <t>540-84-1</t>
  </si>
  <si>
    <t>2,2,4-trimethylpentane</t>
  </si>
  <si>
    <t>464-06-2</t>
  </si>
  <si>
    <t>2,2,3-trimethylbutane</t>
  </si>
  <si>
    <t>109-67-1</t>
  </si>
  <si>
    <t>1-pentene</t>
  </si>
  <si>
    <t>124-11-8</t>
  </si>
  <si>
    <t>1-nonene</t>
  </si>
  <si>
    <t>693-89-0</t>
  </si>
  <si>
    <t>1-Methylcyclopentene</t>
  </si>
  <si>
    <t>1074-55-1</t>
  </si>
  <si>
    <t>1-Methyl-4-n-propylbenzene</t>
  </si>
  <si>
    <t>622-96-8</t>
  </si>
  <si>
    <t>1-Methyl-4-ethylbenzene (or 1-Ethyl-4-methylbenzene || 4-ethyltoluene)</t>
  </si>
  <si>
    <t>560-21-4</t>
  </si>
  <si>
    <t>2,3,3-trimethylpentane</t>
  </si>
  <si>
    <t>527-84-4</t>
  </si>
  <si>
    <t>1-Methyl-2-isopropylbenzene (or o-cymene || Ortho-Isopropyltoluene)</t>
  </si>
  <si>
    <t>1074-92-6</t>
  </si>
  <si>
    <t>1-Methyl-2-tert-butylbenzene</t>
  </si>
  <si>
    <t>98-19-1</t>
  </si>
  <si>
    <t>1-(1,1-dimethylethyl)-3,5-dimethylbenzene  (or tert-butyl-3,5-dimethylbenzene)</t>
  </si>
  <si>
    <t>1758-88-9</t>
  </si>
  <si>
    <t>1,4-dimethyl-2-ethylbenzene</t>
  </si>
  <si>
    <t>105-05-5</t>
  </si>
  <si>
    <t>1,4-diethylbenzene ( or p-diethylbenzene)</t>
  </si>
  <si>
    <t>106-99-0</t>
  </si>
  <si>
    <t>1,3-butadiene</t>
  </si>
  <si>
    <t>108-67-8</t>
  </si>
  <si>
    <t>1,3,5-trimethylbenzene</t>
  </si>
  <si>
    <t>934-80-5</t>
  </si>
  <si>
    <t>1,2-dimethyl-4-ethylbenzene (or 2-Methyl-p-ethyltoluene || 4-Ethyl-o-xylene || 4-Ethyl-1,2-dimethylbenzene || 3,4-Dimethyl-1-ethylbenzene)</t>
  </si>
  <si>
    <t>95-63-6</t>
  </si>
  <si>
    <t>1,2,4-trimethylbenzene</t>
  </si>
  <si>
    <t>527-53-7</t>
  </si>
  <si>
    <t>1,2,3,5-tetramethylbenzene</t>
  </si>
  <si>
    <t>538-93-2</t>
  </si>
  <si>
    <t>(2-methylpropyl)benzene (or isobutylbenzene)</t>
  </si>
  <si>
    <t>2532-58-3</t>
  </si>
  <si>
    <t>Cis-1,3-dimethylcyclopentane</t>
  </si>
  <si>
    <t>589-34-4</t>
  </si>
  <si>
    <t>3-methylhexane</t>
  </si>
  <si>
    <t>620-14-4</t>
  </si>
  <si>
    <t>1-Methyl-3-ethylbenzene (or 1-Ethyl-3-methylbenzene || 3-Ethyltoluene)</t>
  </si>
  <si>
    <t>691-37-2</t>
  </si>
  <si>
    <t>4-methyl-1-pentene</t>
  </si>
  <si>
    <t>90622-57-4</t>
  </si>
  <si>
    <t>C9-c12 isoalkanes</t>
  </si>
  <si>
    <t>611-14-3</t>
  </si>
  <si>
    <t>1-Methyl-2-ethylbenzene (or o-ethyltoluene || 1-Ethyl-2-methylbenzene || 2-ethyltoluene || 2-Ethylmethylbenzene)</t>
  </si>
  <si>
    <t>565-75-3</t>
  </si>
  <si>
    <t>2,3,4-trimethylpentane</t>
  </si>
  <si>
    <t>100-52-7</t>
  </si>
  <si>
    <t>Benzaldehyde</t>
  </si>
  <si>
    <t>107-02-8</t>
  </si>
  <si>
    <t>Acrolein (or 2-propenal)</t>
  </si>
  <si>
    <t>74-86-2</t>
  </si>
  <si>
    <t>Acetylene (or ethyne)</t>
  </si>
  <si>
    <t>67-64-1</t>
  </si>
  <si>
    <t>Acetone</t>
  </si>
  <si>
    <t>589-53-7</t>
  </si>
  <si>
    <t>4-methylheptane</t>
  </si>
  <si>
    <t>71-43-2</t>
  </si>
  <si>
    <t>Benzene</t>
  </si>
  <si>
    <t>96-14-0</t>
  </si>
  <si>
    <t>3-methylpentane</t>
  </si>
  <si>
    <t>2216-33-3</t>
  </si>
  <si>
    <t>3-methyloctane</t>
  </si>
  <si>
    <t>619-99-8</t>
  </si>
  <si>
    <t>3-ethylhexane</t>
  </si>
  <si>
    <t>108-08-7</t>
  </si>
  <si>
    <t>2,4-dimethylpentane</t>
  </si>
  <si>
    <t>565-59-3</t>
  </si>
  <si>
    <t>2,3-dimethylpentane</t>
  </si>
  <si>
    <t>116502-44-4</t>
  </si>
  <si>
    <t>2,4-dimethylhexane</t>
  </si>
  <si>
    <t>75-07-0</t>
  </si>
  <si>
    <t>Acetaldehyde</t>
  </si>
  <si>
    <t>4032-94-4</t>
  </si>
  <si>
    <t>2,4-dimethyloctane</t>
  </si>
  <si>
    <t>2216-30-0</t>
  </si>
  <si>
    <t>2,5-dimethylheptane</t>
  </si>
  <si>
    <t>1072-05-5</t>
  </si>
  <si>
    <t>2,6-dimethylheptane</t>
  </si>
  <si>
    <t>563-46-2</t>
  </si>
  <si>
    <t>2-methyl-1-butene</t>
  </si>
  <si>
    <t>763-29-1</t>
  </si>
  <si>
    <t>2-methyl-1-pentene</t>
  </si>
  <si>
    <t>3221-61-2</t>
  </si>
  <si>
    <t>2-methyloctane</t>
  </si>
  <si>
    <t>107-83-5</t>
  </si>
  <si>
    <t>2-methylpentane (or isohexane)</t>
  </si>
  <si>
    <t>TOG_to_VOC RATIO</t>
  </si>
  <si>
    <t xml:space="preserve"> </t>
  </si>
  <si>
    <t>Reference: Speciation Profiles and toxic Emission Factors for Nonroad Engines in MOVES2014b, EPA -420-R-18-011 July 2018</t>
  </si>
  <si>
    <t>Suppliment Details of Sampling and Analysis Methods</t>
  </si>
  <si>
    <t>Reference: Agrawal, Harshit, William A Welch, J Wayne Miller, and David R Cocker. 2008. 'Emission Measurements from a Crude Oil Tanker at Sea,' Environmental Science &amp; Technology, 42, no. 19: 7098-103. DOI: 10.1021/es703102y.   Used data for auxiliary engine which burned marine gas oil with 0.06 wt % sulfur and 0.01 wt,% ash content.</t>
  </si>
  <si>
    <t>Reference: Swedish Environmental Protection Agency, Swedish Methodology for Environmental Data; Methodogy for claucltian emissions from Ships: 1. Update of emission factors</t>
  </si>
  <si>
    <t>Remove</t>
  </si>
  <si>
    <t xml:space="preserve"> add all togther</t>
  </si>
  <si>
    <t>VOC</t>
  </si>
  <si>
    <t>Xylenes</t>
  </si>
  <si>
    <t>Styrene</t>
  </si>
  <si>
    <t>Pyrene</t>
  </si>
  <si>
    <t>Propionaldehyde</t>
  </si>
  <si>
    <t>Phenanthrene</t>
  </si>
  <si>
    <t>PM2.5</t>
  </si>
  <si>
    <t>Nickel</t>
  </si>
  <si>
    <t>Hexane</t>
  </si>
  <si>
    <t>MOVES</t>
  </si>
  <si>
    <t>Napthalene</t>
  </si>
  <si>
    <t>Elemental Gas-Phase Hg</t>
  </si>
  <si>
    <t>Manganese</t>
  </si>
  <si>
    <t>Indeno(1,2,3-cd)pyrene</t>
  </si>
  <si>
    <t>Fluorene</t>
  </si>
  <si>
    <t>Fluoranthene</t>
  </si>
  <si>
    <t>Ethyl Benzene</t>
  </si>
  <si>
    <t>Dibenz(a,h)anthracene</t>
  </si>
  <si>
    <t>Keep</t>
  </si>
  <si>
    <t>Chromium VI</t>
  </si>
  <si>
    <t>Chrysene</t>
  </si>
  <si>
    <t>Tanker study</t>
  </si>
  <si>
    <t>Benzo(ghi)perylene</t>
  </si>
  <si>
    <t>Benzo(k)fluoranthene</t>
  </si>
  <si>
    <t>Benzo(b)fluoranthene</t>
  </si>
  <si>
    <t>Benzo(a)pyrene</t>
  </si>
  <si>
    <t>Benz(a)anthracene</t>
  </si>
  <si>
    <t>Arsenic</t>
  </si>
  <si>
    <t>Anthracene</t>
  </si>
  <si>
    <t>Acrolein</t>
  </si>
  <si>
    <t>Acenapthylene</t>
  </si>
  <si>
    <t>Acenapthene</t>
  </si>
  <si>
    <t>2,2,4- Trimethylpentane</t>
  </si>
  <si>
    <t>1,3-Butadiene</t>
  </si>
  <si>
    <t>Source</t>
  </si>
  <si>
    <t>Fraction</t>
  </si>
  <si>
    <t>Basis</t>
  </si>
  <si>
    <t>Pollutant</t>
  </si>
  <si>
    <t>to be used in 2017 NEI</t>
  </si>
  <si>
    <t>SEPA</t>
  </si>
  <si>
    <t>A blended profile was created for use for CMV.  Profile 95331 (Diesel Exhaust Emissions from Pre-Tier 1 Off-road Engines) is the profile assigned to CMV.</t>
  </si>
  <si>
    <t>CE-CERT Tanker study (Agrawal, Harshit, William A Welch, J Wayne Miller, and David R Cocker. 2008. 'Emission Measurements from a Crude Oil Tanker at Sea,' Environmental Science &amp; Technology, 42, no. 19: 7098-103. http://doi.org/10.1021/es703102y)</t>
  </si>
  <si>
    <t>MOVES model -- Reference: Speciation Profiles and toxic Emission Factors for Nonroad Engines in MOVES2014b, EPA -420-R-18-011 July 2018</t>
  </si>
  <si>
    <t>data source (see data sources CMV HAPtoCAP ratio for the HAP to VOC ratio value)</t>
  </si>
  <si>
    <t>The reason the MOVES model was used for N-hexane and Napththalene is that:  1)N-hexane was not reported in CE-CERT and 2) Napthalene in CE-CERT was orders of magnitude higher than MOVES and did not make sense in comparison to other HAPs.</t>
  </si>
  <si>
    <t>PROFILE_CODE</t>
  </si>
  <si>
    <t>PROFILE_NAME</t>
  </si>
  <si>
    <t>PROFILE_TYPE</t>
  </si>
  <si>
    <t>MASTER_POLLUTANT</t>
  </si>
  <si>
    <t>QSCORE</t>
  </si>
  <si>
    <t>QSCORE_DESC</t>
  </si>
  <si>
    <t>QUALITY</t>
  </si>
  <si>
    <t>CONTROLS</t>
  </si>
  <si>
    <t>PROFILE_DATE</t>
  </si>
  <si>
    <t>PROFILE_NOTES</t>
  </si>
  <si>
    <t>TOTAL</t>
  </si>
  <si>
    <t>TEST_METHOD</t>
  </si>
  <si>
    <t>NORMALIZATION_BASIS</t>
  </si>
  <si>
    <t>ORIGINAL_COMPOSITE</t>
  </si>
  <si>
    <t>STANDARD</t>
  </si>
  <si>
    <t>INCLUDES_INORGANIC GAS</t>
  </si>
  <si>
    <t>TEST_YEAR</t>
  </si>
  <si>
    <t>JUDGEMENT_RATING</t>
  </si>
  <si>
    <t>VINTAGE_RATING</t>
  </si>
  <si>
    <t>DATA_QUANTITY_RATING</t>
  </si>
  <si>
    <t>REGION</t>
  </si>
  <si>
    <t>SAMPLES</t>
  </si>
  <si>
    <t>LOWER_SIZE</t>
  </si>
  <si>
    <t>UPPER_SIZE</t>
  </si>
  <si>
    <t>SIBLING</t>
  </si>
  <si>
    <t>VERSION</t>
  </si>
  <si>
    <t>TEMP_SAMPLE_C</t>
  </si>
  <si>
    <t>RH_SAMPLE</t>
  </si>
  <si>
    <t>PARTICLE_LOADING_ug_per_m3</t>
  </si>
  <si>
    <t>ORGANIC_LOADING_ug_per_m3</t>
  </si>
  <si>
    <t>CATEGORY_LEVEL_1_Generation_Mechanism</t>
  </si>
  <si>
    <t>CATEGORY_LEVEL_2_Sector_Equipment</t>
  </si>
  <si>
    <t>CATEGORY_LEVEL_3_ Fuel_Product</t>
  </si>
  <si>
    <t>MASTER_POLLUTANT_EMISSION_RATE</t>
  </si>
  <si>
    <t>MASTER_POLL_EMISSION_RATE_UNIT</t>
  </si>
  <si>
    <t>ORGANIC_MATTER_to_ORGANIC_CARBON_RATIO</t>
  </si>
  <si>
    <t>MASS_OVERAGE_PERCENT</t>
  </si>
  <si>
    <t>CREATED BY</t>
  </si>
  <si>
    <t>CREATED Date</t>
  </si>
  <si>
    <t>MODIFIED BY</t>
  </si>
  <si>
    <t>MODIFIED DATE</t>
  </si>
  <si>
    <t>REVIEWED BY</t>
  </si>
  <si>
    <t>REVIEWED DATE</t>
  </si>
  <si>
    <t>Data_Origin</t>
  </si>
  <si>
    <t>Keywords</t>
  </si>
  <si>
    <t>DOC_LINK</t>
  </si>
  <si>
    <t>Q_LINK</t>
  </si>
  <si>
    <t/>
  </si>
  <si>
    <t>Not Available</t>
  </si>
  <si>
    <t>C</t>
  </si>
  <si>
    <t>United States</t>
  </si>
  <si>
    <t>Combustion</t>
  </si>
  <si>
    <t>Mobile; Marine</t>
  </si>
  <si>
    <t>95331NEIHP</t>
  </si>
  <si>
    <t>GAS</t>
  </si>
  <si>
    <t>Marine Vessel -  95331 blend with CMV HAP</t>
  </si>
  <si>
    <t>TOG</t>
  </si>
  <si>
    <t>Sum of Species</t>
  </si>
  <si>
    <t>residual oil; diesel</t>
  </si>
  <si>
    <t>EPA</t>
  </si>
  <si>
    <t>REF_Code</t>
  </si>
  <si>
    <t>REFERENCE</t>
  </si>
  <si>
    <t>REF_DESCRIPTION</t>
  </si>
  <si>
    <t>LINK</t>
  </si>
  <si>
    <t>ftp://newftp.epa.gov/air/emismod/SPECIATE_supportingdata/v5_1/cmv_95331NEIHP.xlsx</t>
  </si>
  <si>
    <t>Calculations were done in the profile workbook that show how profile 95331 was adjusted to use the same HAP to VOC ratios as were used in the 2017 NEI. There is no other reference document for this profile</t>
  </si>
  <si>
    <t>Marine Vessel; Commercial Marine</t>
  </si>
  <si>
    <t>original</t>
  </si>
  <si>
    <t>NEI</t>
  </si>
  <si>
    <t>nonvoc</t>
  </si>
  <si>
    <t>FACTOR TO INCREASE non-NEI SPECIES to RENORMALIZE SPECIES-to-VOC ratios such that sum(NEI/VOC+Original/VOC) =1</t>
  </si>
  <si>
    <t>Adjusted Weight Percent TOG</t>
  </si>
  <si>
    <t>Recalculate TOG_to_VOC ratio (sum of all species / sum of all species except ACET/CH4/ETHA)</t>
  </si>
  <si>
    <t>Adjusted:   species/VOC (change original and nonvoc only)</t>
  </si>
  <si>
    <t>sum of NEI VOC Species</t>
  </si>
  <si>
    <t>sum of non NEI VOC species (pre-adjusted)</t>
  </si>
  <si>
    <t>which type of species</t>
  </si>
  <si>
    <t xml:space="preserve"> species/VOC ratio after replacement of NEI NBAFM</t>
  </si>
  <si>
    <t>NEI NBAFM (species/VOC)</t>
  </si>
  <si>
    <t>Compute species/VOC ratio (from TOG)  95331</t>
  </si>
  <si>
    <t>TOG_to_VOC RATIO  95331</t>
  </si>
  <si>
    <t>WEIGHT_PERCENT TOG  95331</t>
  </si>
  <si>
    <t>sum voc</t>
  </si>
  <si>
    <t>sum nonvoc</t>
  </si>
  <si>
    <t>NEI NBAF</t>
  </si>
  <si>
    <t>*NBAFM is: naphthalene, benzene, formaldehyde, acetaldehyde and methanol.  This profile and NEI has no methanol so we use only NEI NBAF</t>
  </si>
  <si>
    <t>sum of non NEI  NBAFM* VOC species (pre-adjusted)</t>
  </si>
  <si>
    <t>The reason we chose to use the "NBAF haps only" TAB for the profile is that these species are explicit in the chemical mechanism and we want them to match the NEI HAPs.  The other species are not explicit and we therefore will use the 95331 pre-TIER 1 profile for everything but the explict HAPs</t>
  </si>
  <si>
    <t>in order to make it consistent with the HAP to CAP ratios used for the NEI for SELECTED HAPS ONLY, the profile was modifed to add those ratios.</t>
  </si>
  <si>
    <t>profile 95331 with adjustments/additions for formaldehyde, acetaldehyde, naphthalene, benzene, based on HAP-to-VOC ratios used for the 2017 NEI.  Data originally from Agarwal2008 CE-CERT tanker study (http://doi.org/10.1021/es703102y) or the MOVES model.  In the NEI, MOVES was used just for naphthalene and Agarwal2008 was used for the other HAPs</t>
  </si>
  <si>
    <t>We computed, but did not add to SPECIATE,  a profile that would have both the NBAF and other HAPs from the NEI CMV (tab all NEI Haps-not used).  It was created by adding HAP to VOC ratios for the pollutants below in order that these HAPs that would be consistent with the NEI.  It was created for comparison (informational) purposes.</t>
  </si>
  <si>
    <t>PROFILE 95331NEIHP  -- is in the "NBAF haps only" TAB (column N):  This  TOG profile was created by selecting only naphthalene (N), benzene (B), acetaldehyde (A) to VOC ratios for the pollutants below in order that these HAPs that would be consistent with the NEI.</t>
  </si>
  <si>
    <t>Strum2020a</t>
  </si>
  <si>
    <t>Readme TAB, cmv_95331NEIHP.xlsx workbook, provided by Madeleine Strum, USEPA, OAQPS, Air Quality Assessment Division, Emissions Inventory and Analysis Group,  5/13/2020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</si>
</sst>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0000"/>
  </numFmts>
  <fonts count="11" x14ac:knownFonts="1">
    <font>
      <sz val="11"/>
      <color theme="1"/>
      <name val="Calibri"/>
      <family val="2"/>
      <scheme val="minor"/>
    </font>
    <font>
      <sz val="11"/>
      <color indexed="8"/>
      <name val="Calibri"/>
      <family val="2"/>
    </font>
    <font>
      <sz val="10"/>
      <color indexed="8"/>
      <name val="Arial"/>
      <family val="2"/>
    </font>
    <font>
      <sz val="11"/>
      <color rgb="FFFF0000"/>
      <name val="Calibri"/>
      <family val="2"/>
      <scheme val="minor"/>
    </font>
    <font>
      <b/>
      <sz val="11"/>
      <color theme="1"/>
      <name val="Calibri"/>
      <family val="2"/>
      <scheme val="minor"/>
    </font>
    <font>
      <b/>
      <sz val="11"/>
      <name val="Calibri"/>
      <family val="2"/>
      <scheme val="minor"/>
    </font>
    <font>
      <sz val="11"/>
      <name val="Calibri"/>
      <family val="2"/>
      <scheme val="minor"/>
    </font>
    <font>
      <u/>
      <sz val="11"/>
      <color indexed="12"/>
      <name val="Calibri"/>
      <family val="2"/>
    </font>
    <font>
      <sz val="10"/>
      <color indexed="8"/>
      <name val="Arial"/>
      <family val="2"/>
    </font>
    <font>
      <sz val="11"/>
      <color indexed="8"/>
      <name val="Calibri"/>
      <family val="2"/>
    </font>
    <font>
      <b/>
      <sz val="11"/>
      <color indexed="8"/>
      <name val="Calibri"/>
      <family val="2"/>
    </font>
  </fonts>
  <fills count="12">
    <fill>
      <patternFill patternType="none"/>
    </fill>
    <fill>
      <patternFill patternType="gray125"/>
    </fill>
    <fill>
      <patternFill patternType="solid">
        <fgColor indexed="22"/>
        <bgColor indexed="0"/>
      </patternFill>
    </fill>
    <fill>
      <patternFill patternType="solid">
        <fgColor rgb="FFFFFF00"/>
        <bgColor indexed="64"/>
      </patternFill>
    </fill>
    <fill>
      <patternFill patternType="solid">
        <fgColor theme="4" tint="0.79998168889431442"/>
        <bgColor indexed="64"/>
      </patternFill>
    </fill>
    <fill>
      <patternFill patternType="solid">
        <fgColor theme="7" tint="0.39997558519241921"/>
        <bgColor indexed="64"/>
      </patternFill>
    </fill>
    <fill>
      <patternFill patternType="solid">
        <fgColor theme="9" tint="0.59999389629810485"/>
        <bgColor indexed="64"/>
      </patternFill>
    </fill>
    <fill>
      <patternFill patternType="solid">
        <fgColor rgb="FFFEDAF4"/>
        <bgColor indexed="64"/>
      </patternFill>
    </fill>
    <fill>
      <patternFill patternType="solid">
        <fgColor theme="7" tint="0.39994506668294322"/>
        <bgColor indexed="64"/>
      </patternFill>
    </fill>
    <fill>
      <patternFill patternType="solid">
        <fgColor theme="4" tint="0.39997558519241921"/>
        <bgColor indexed="64"/>
      </patternFill>
    </fill>
    <fill>
      <patternFill patternType="solid">
        <fgColor theme="6" tint="0.39997558519241921"/>
        <bgColor indexed="64"/>
      </patternFill>
    </fill>
    <fill>
      <patternFill patternType="solid">
        <fgColor rgb="FFFFFF00"/>
        <bgColor indexed="0"/>
      </patternFill>
    </fill>
  </fills>
  <borders count="6">
    <border>
      <left/>
      <right/>
      <top/>
      <bottom/>
      <diagonal/>
    </border>
    <border>
      <left style="thin">
        <color indexed="8"/>
      </left>
      <right style="thin">
        <color indexed="8"/>
      </right>
      <top style="thin">
        <color indexed="8"/>
      </top>
      <bottom style="thin">
        <color indexed="8"/>
      </bottom>
      <diagonal/>
    </border>
    <border>
      <left style="thin">
        <color indexed="22"/>
      </left>
      <right style="thin">
        <color indexed="22"/>
      </right>
      <top style="thin">
        <color indexed="22"/>
      </top>
      <bottom style="thin">
        <color indexed="22"/>
      </bottom>
      <diagonal/>
    </border>
    <border>
      <left style="thin">
        <color indexed="8"/>
      </left>
      <right style="thin">
        <color indexed="8"/>
      </right>
      <top/>
      <bottom/>
      <diagonal/>
    </border>
    <border>
      <left style="thin">
        <color auto="1"/>
      </left>
      <right style="thin">
        <color auto="1"/>
      </right>
      <top/>
      <bottom/>
      <diagonal/>
    </border>
    <border>
      <left style="thin">
        <color auto="1"/>
      </left>
      <right style="thin">
        <color auto="1"/>
      </right>
      <top style="thin">
        <color auto="1"/>
      </top>
      <bottom style="thin">
        <color auto="1"/>
      </bottom>
      <diagonal/>
    </border>
  </borders>
  <cellStyleXfs count="4">
    <xf numFmtId="0" fontId="0" fillId="0" borderId="0"/>
    <xf numFmtId="0" fontId="2" fillId="0" borderId="0"/>
    <xf numFmtId="0" fontId="2" fillId="0" borderId="0"/>
    <xf numFmtId="0" fontId="8" fillId="0" borderId="0"/>
  </cellStyleXfs>
  <cellXfs count="75">
    <xf numFmtId="0" fontId="0" fillId="0" borderId="0" xfId="0"/>
    <xf numFmtId="0" fontId="1" fillId="0" borderId="2" xfId="1" applyFont="1" applyFill="1" applyBorder="1" applyAlignment="1">
      <alignment wrapText="1"/>
    </xf>
    <xf numFmtId="0" fontId="0" fillId="3" borderId="0" xfId="0" applyFill="1"/>
    <xf numFmtId="0" fontId="1" fillId="2" borderId="1" xfId="1" applyFont="1" applyFill="1" applyBorder="1" applyAlignment="1">
      <alignment horizontal="center" wrapText="1"/>
    </xf>
    <xf numFmtId="0" fontId="0" fillId="0" borderId="0" xfId="0" applyAlignment="1">
      <alignment wrapText="1"/>
    </xf>
    <xf numFmtId="11" fontId="0" fillId="0" borderId="0" xfId="0" applyNumberFormat="1"/>
    <xf numFmtId="0" fontId="0" fillId="0" borderId="0" xfId="0" applyAlignment="1">
      <alignment horizontal="center"/>
    </xf>
    <xf numFmtId="0" fontId="0" fillId="4" borderId="4" xfId="0" applyFill="1" applyBorder="1"/>
    <xf numFmtId="11" fontId="0" fillId="0" borderId="0" xfId="0" applyNumberFormat="1" applyAlignment="1">
      <alignment horizontal="center"/>
    </xf>
    <xf numFmtId="0" fontId="0" fillId="5" borderId="0" xfId="0" applyFill="1"/>
    <xf numFmtId="0" fontId="0" fillId="5" borderId="0" xfId="0" applyFill="1" applyAlignment="1">
      <alignment vertical="center"/>
    </xf>
    <xf numFmtId="0" fontId="0" fillId="6" borderId="0" xfId="0" applyFill="1"/>
    <xf numFmtId="0" fontId="5" fillId="7" borderId="5" xfId="0" applyFont="1" applyFill="1" applyBorder="1"/>
    <xf numFmtId="11" fontId="5" fillId="7" borderId="5" xfId="0" applyNumberFormat="1" applyFont="1" applyFill="1" applyBorder="1"/>
    <xf numFmtId="0" fontId="5" fillId="7" borderId="5" xfId="0" applyFont="1" applyFill="1" applyBorder="1" applyAlignment="1">
      <alignment horizontal="center"/>
    </xf>
    <xf numFmtId="11" fontId="0" fillId="4" borderId="5" xfId="0" applyNumberFormat="1" applyFill="1" applyBorder="1"/>
    <xf numFmtId="0" fontId="0" fillId="4" borderId="5" xfId="0" applyFill="1" applyBorder="1" applyAlignment="1">
      <alignment horizontal="center"/>
    </xf>
    <xf numFmtId="0" fontId="0" fillId="4" borderId="5" xfId="0" applyFill="1" applyBorder="1"/>
    <xf numFmtId="11" fontId="4" fillId="8" borderId="5" xfId="0" applyNumberFormat="1" applyFont="1" applyFill="1" applyBorder="1"/>
    <xf numFmtId="0" fontId="0" fillId="8" borderId="5" xfId="0" applyFill="1" applyBorder="1" applyAlignment="1">
      <alignment horizontal="center"/>
    </xf>
    <xf numFmtId="0" fontId="0" fillId="8" borderId="5" xfId="0" applyFill="1" applyBorder="1"/>
    <xf numFmtId="11" fontId="4" fillId="6" borderId="5" xfId="0" applyNumberFormat="1" applyFont="1" applyFill="1" applyBorder="1"/>
    <xf numFmtId="0" fontId="4" fillId="6" borderId="5" xfId="0" applyFont="1" applyFill="1" applyBorder="1" applyAlignment="1">
      <alignment horizontal="center"/>
    </xf>
    <xf numFmtId="0" fontId="4" fillId="6" borderId="5" xfId="0" applyFont="1" applyFill="1" applyBorder="1"/>
    <xf numFmtId="0" fontId="4" fillId="8" borderId="5" xfId="0" applyFont="1" applyFill="1" applyBorder="1"/>
    <xf numFmtId="0" fontId="4" fillId="8" borderId="5" xfId="0" applyFont="1" applyFill="1" applyBorder="1" applyAlignment="1">
      <alignment horizontal="center"/>
    </xf>
    <xf numFmtId="0" fontId="6" fillId="7" borderId="5" xfId="0" applyFont="1" applyFill="1" applyBorder="1"/>
    <xf numFmtId="11" fontId="6" fillId="7" borderId="5" xfId="0" applyNumberFormat="1" applyFont="1" applyFill="1" applyBorder="1"/>
    <xf numFmtId="0" fontId="6" fillId="7" borderId="5" xfId="0" applyFont="1" applyFill="1" applyBorder="1" applyAlignment="1">
      <alignment horizontal="center"/>
    </xf>
    <xf numFmtId="11" fontId="4" fillId="4" borderId="5" xfId="0" applyNumberFormat="1" applyFont="1" applyFill="1" applyBorder="1"/>
    <xf numFmtId="0" fontId="4" fillId="4" borderId="5" xfId="0" applyFont="1" applyFill="1" applyBorder="1" applyAlignment="1">
      <alignment horizontal="center"/>
    </xf>
    <xf numFmtId="0" fontId="4" fillId="4" borderId="5" xfId="0" applyFont="1" applyFill="1" applyBorder="1"/>
    <xf numFmtId="11" fontId="0" fillId="8" borderId="5" xfId="0" applyNumberFormat="1" applyFill="1" applyBorder="1"/>
    <xf numFmtId="11" fontId="0" fillId="6" borderId="5" xfId="0" applyNumberFormat="1" applyFill="1" applyBorder="1"/>
    <xf numFmtId="0" fontId="0" fillId="6" borderId="5" xfId="0" applyFill="1" applyBorder="1" applyAlignment="1">
      <alignment horizontal="center"/>
    </xf>
    <xf numFmtId="0" fontId="0" fillId="6" borderId="5" xfId="0" applyFill="1" applyBorder="1"/>
    <xf numFmtId="11" fontId="0" fillId="6" borderId="5" xfId="0" applyNumberFormat="1" applyFill="1" applyBorder="1" applyAlignment="1">
      <alignment horizontal="center"/>
    </xf>
    <xf numFmtId="11" fontId="4" fillId="8" borderId="5" xfId="0" applyNumberFormat="1" applyFont="1" applyFill="1" applyBorder="1" applyAlignment="1">
      <alignment horizontal="center"/>
    </xf>
    <xf numFmtId="11" fontId="6" fillId="8" borderId="5" xfId="0" applyNumberFormat="1" applyFont="1" applyFill="1" applyBorder="1" applyAlignment="1">
      <alignment horizontal="center"/>
    </xf>
    <xf numFmtId="0" fontId="5" fillId="8" borderId="5" xfId="0" applyFont="1" applyFill="1" applyBorder="1" applyAlignment="1">
      <alignment horizontal="center"/>
    </xf>
    <xf numFmtId="0" fontId="3" fillId="6" borderId="5" xfId="0" applyFont="1" applyFill="1" applyBorder="1"/>
    <xf numFmtId="11" fontId="4" fillId="6" borderId="5" xfId="0" applyNumberFormat="1" applyFont="1" applyFill="1" applyBorder="1" applyAlignment="1">
      <alignment horizontal="center"/>
    </xf>
    <xf numFmtId="11" fontId="6" fillId="6" borderId="5" xfId="0" applyNumberFormat="1" applyFont="1" applyFill="1" applyBorder="1" applyAlignment="1">
      <alignment horizontal="center"/>
    </xf>
    <xf numFmtId="0" fontId="0" fillId="6" borderId="5" xfId="0" quotePrefix="1" applyFill="1" applyBorder="1"/>
    <xf numFmtId="0" fontId="1" fillId="2" borderId="1" xfId="2" applyFont="1" applyFill="1" applyBorder="1" applyAlignment="1">
      <alignment horizontal="center"/>
    </xf>
    <xf numFmtId="0" fontId="1" fillId="0" borderId="2" xfId="2" applyFont="1" applyFill="1" applyBorder="1" applyAlignment="1">
      <alignment wrapText="1"/>
    </xf>
    <xf numFmtId="0" fontId="2" fillId="0" borderId="0" xfId="2"/>
    <xf numFmtId="14" fontId="1" fillId="0" borderId="2" xfId="2" applyNumberFormat="1" applyFont="1" applyFill="1" applyBorder="1" applyAlignment="1">
      <alignment horizontal="right" wrapText="1"/>
    </xf>
    <xf numFmtId="0" fontId="1" fillId="0" borderId="2" xfId="2" applyFont="1" applyFill="1" applyBorder="1" applyAlignment="1">
      <alignment horizontal="right" wrapText="1"/>
    </xf>
    <xf numFmtId="0" fontId="7" fillId="0" borderId="2" xfId="2" applyFont="1" applyFill="1" applyBorder="1" applyAlignment="1">
      <alignment wrapText="1"/>
    </xf>
    <xf numFmtId="0" fontId="0" fillId="0" borderId="0" xfId="0" applyFill="1"/>
    <xf numFmtId="164" fontId="0" fillId="0" borderId="0" xfId="0" applyNumberFormat="1"/>
    <xf numFmtId="0" fontId="9" fillId="0" borderId="2" xfId="3" applyFont="1" applyBorder="1" applyAlignment="1">
      <alignment horizontal="right" wrapText="1"/>
    </xf>
    <xf numFmtId="0" fontId="9" fillId="0" borderId="2" xfId="3" applyFont="1" applyBorder="1" applyAlignment="1">
      <alignment wrapText="1"/>
    </xf>
    <xf numFmtId="0" fontId="9" fillId="3" borderId="2" xfId="3" applyFont="1" applyFill="1" applyBorder="1" applyAlignment="1">
      <alignment horizontal="right" wrapText="1"/>
    </xf>
    <xf numFmtId="0" fontId="9" fillId="3" borderId="2" xfId="3" applyFont="1" applyFill="1" applyBorder="1" applyAlignment="1">
      <alignment wrapText="1"/>
    </xf>
    <xf numFmtId="164" fontId="0" fillId="3" borderId="0" xfId="0" applyNumberFormat="1" applyFill="1"/>
    <xf numFmtId="0" fontId="0" fillId="9" borderId="0" xfId="0" applyFill="1"/>
    <xf numFmtId="0" fontId="0" fillId="9" borderId="0" xfId="0" applyFill="1" applyAlignment="1">
      <alignment wrapText="1"/>
    </xf>
    <xf numFmtId="0" fontId="10" fillId="2" borderId="3" xfId="3" applyFont="1" applyFill="1" applyBorder="1" applyAlignment="1">
      <alignment horizontal="center" wrapText="1"/>
    </xf>
    <xf numFmtId="0" fontId="1" fillId="2" borderId="3" xfId="3" applyFont="1" applyFill="1" applyBorder="1" applyAlignment="1">
      <alignment horizontal="center" wrapText="1"/>
    </xf>
    <xf numFmtId="0" fontId="9" fillId="2" borderId="3" xfId="3" applyFont="1" applyFill="1" applyBorder="1" applyAlignment="1">
      <alignment horizontal="center" wrapText="1"/>
    </xf>
    <xf numFmtId="0" fontId="9" fillId="2" borderId="1" xfId="3" applyFont="1" applyFill="1" applyBorder="1" applyAlignment="1">
      <alignment horizontal="center" wrapText="1"/>
    </xf>
    <xf numFmtId="0" fontId="9" fillId="2" borderId="1" xfId="3" applyFont="1" applyFill="1" applyBorder="1" applyAlignment="1">
      <alignment horizontal="center"/>
    </xf>
    <xf numFmtId="0" fontId="0" fillId="10" borderId="0" xfId="0" applyFill="1"/>
    <xf numFmtId="0" fontId="9" fillId="10" borderId="2" xfId="3" applyFont="1" applyFill="1" applyBorder="1" applyAlignment="1">
      <alignment horizontal="right" wrapText="1"/>
    </xf>
    <xf numFmtId="0" fontId="9" fillId="10" borderId="2" xfId="3" applyFont="1" applyFill="1" applyBorder="1" applyAlignment="1">
      <alignment wrapText="1"/>
    </xf>
    <xf numFmtId="0" fontId="10" fillId="11" borderId="3" xfId="3" applyFont="1" applyFill="1" applyBorder="1" applyAlignment="1">
      <alignment horizontal="center" wrapText="1"/>
    </xf>
    <xf numFmtId="0" fontId="1" fillId="3" borderId="2" xfId="1" applyFont="1" applyFill="1" applyBorder="1" applyAlignment="1">
      <alignment wrapText="1"/>
    </xf>
    <xf numFmtId="165" fontId="0" fillId="0" borderId="0" xfId="0" applyNumberFormat="1"/>
    <xf numFmtId="0" fontId="4" fillId="6" borderId="5" xfId="0" applyFont="1" applyFill="1" applyBorder="1"/>
    <xf numFmtId="0" fontId="4" fillId="0" borderId="5" xfId="0" applyFont="1" applyBorder="1"/>
    <xf numFmtId="0" fontId="4" fillId="8" borderId="5" xfId="0" applyFont="1" applyFill="1" applyBorder="1"/>
    <xf numFmtId="0" fontId="4" fillId="4" borderId="5" xfId="0" applyFont="1" applyFill="1" applyBorder="1"/>
    <xf numFmtId="0" fontId="5" fillId="7" borderId="5" xfId="0" applyFont="1" applyFill="1" applyBorder="1" applyAlignment="1">
      <alignment horizontal="center"/>
    </xf>
  </cellXfs>
  <cellStyles count="4">
    <cellStyle name="Normal" xfId="0" builtinId="0"/>
    <cellStyle name="Normal_profile meta data" xfId="2" xr:uid="{82323E1F-956A-45B1-9B3D-ADC0463DFA73}"/>
    <cellStyle name="Normal_Sheet1" xfId="1" xr:uid="{6D7D645C-AAD5-49B2-9E27-838D525594D3}"/>
    <cellStyle name="Normal_Sheet1 2" xfId="3" xr:uid="{A0E0F6D7-C1E8-46F4-82FF-FDA13BF5DF5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MSTRUM\AppData\Local\Microsoft\Windows\INetCache\Content.Outlook\34PY1PE8\2017%20NEI%20CMV%20HAPs%20Final_RB_20190530_LM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nal HAP profile"/>
      <sheetName val="Comparison"/>
      <sheetName val="SEPA C1-2 HAPs"/>
      <sheetName val="SEPA-data"/>
      <sheetName val="Tanker"/>
      <sheetName val="Tanker PAH"/>
      <sheetName val="Tanker Organics"/>
      <sheetName val="5675 Metals"/>
      <sheetName val="MOVES"/>
      <sheetName val="older tanker data"/>
      <sheetName val="Sheet3"/>
      <sheetName val="Sheet4"/>
    </sheetNames>
    <sheetDataSet>
      <sheetData sheetId="0"/>
      <sheetData sheetId="1"/>
      <sheetData sheetId="2">
        <row r="2">
          <cell r="A2" t="str">
            <v>Ammonia</v>
          </cell>
          <cell r="B2" t="str">
            <v>PM2.5</v>
          </cell>
          <cell r="C2">
            <v>1.924675E-2</v>
          </cell>
        </row>
        <row r="3">
          <cell r="A3" t="str">
            <v>Arsenic</v>
          </cell>
          <cell r="B3" t="str">
            <v>PM2.5</v>
          </cell>
          <cell r="C3">
            <v>2.5874999999999999E-5</v>
          </cell>
        </row>
        <row r="4">
          <cell r="A4" t="str">
            <v xml:space="preserve">Benzo[a]Pyrene </v>
          </cell>
          <cell r="B4" t="str">
            <v>PM2.5</v>
          </cell>
          <cell r="C4">
            <v>4.1749999999999998E-6</v>
          </cell>
        </row>
        <row r="5">
          <cell r="A5" t="str">
            <v xml:space="preserve">Benzo[b]Fluoranthene </v>
          </cell>
          <cell r="B5" t="str">
            <v>PM2.5</v>
          </cell>
          <cell r="C5">
            <v>8.3499999999999997E-6</v>
          </cell>
        </row>
        <row r="6">
          <cell r="A6" t="str">
            <v xml:space="preserve">Benzo[k]Fluoranthene </v>
          </cell>
          <cell r="B6" t="str">
            <v>PM2.5</v>
          </cell>
          <cell r="C6">
            <v>4.1749999999999998E-6</v>
          </cell>
        </row>
        <row r="7">
          <cell r="A7" t="str">
            <v xml:space="preserve">Cadmium </v>
          </cell>
          <cell r="B7" t="str">
            <v>PM2.5</v>
          </cell>
          <cell r="C7">
            <v>4.3827500000000005E-6</v>
          </cell>
        </row>
        <row r="8">
          <cell r="A8" t="str">
            <v xml:space="preserve">Chromium </v>
          </cell>
          <cell r="B8" t="str">
            <v>PM2.5</v>
          </cell>
          <cell r="C8">
            <v>4.1749999999999998E-5</v>
          </cell>
        </row>
        <row r="12">
          <cell r="A12" t="str">
            <v xml:space="preserve">Indeno[1,2,3-c,d]Pyrene </v>
          </cell>
          <cell r="B12" t="str">
            <v>PM2.5</v>
          </cell>
          <cell r="C12">
            <v>8.3499999999999997E-6</v>
          </cell>
        </row>
        <row r="13">
          <cell r="A13" t="str">
            <v xml:space="preserve">Lead </v>
          </cell>
          <cell r="B13" t="str">
            <v>PM2.5</v>
          </cell>
          <cell r="C13">
            <v>1.2525000000000001E-4</v>
          </cell>
        </row>
        <row r="14">
          <cell r="A14" t="str">
            <v>Mercury</v>
          </cell>
          <cell r="B14" t="str">
            <v>PM2.5</v>
          </cell>
          <cell r="C14">
            <v>4.175E-8</v>
          </cell>
        </row>
        <row r="15">
          <cell r="A15" t="str">
            <v xml:space="preserve">Nickel </v>
          </cell>
          <cell r="B15" t="str">
            <v>PM2.5</v>
          </cell>
          <cell r="C15">
            <v>6.8650000000000004E-4</v>
          </cell>
        </row>
        <row r="16">
          <cell r="A16" t="str">
            <v>PCB</v>
          </cell>
          <cell r="B16" t="str">
            <v>PM2.5</v>
          </cell>
          <cell r="C16">
            <v>4.1750000000000003E-7</v>
          </cell>
        </row>
        <row r="17">
          <cell r="A17" t="str">
            <v xml:space="preserve">Selenium </v>
          </cell>
          <cell r="B17" t="str">
            <v>PM2.5</v>
          </cell>
          <cell r="C17">
            <v>4.38275E-8</v>
          </cell>
        </row>
        <row r="18">
          <cell r="A18" t="str">
            <v>Zinc</v>
          </cell>
          <cell r="B18" t="str">
            <v>PM2.5</v>
          </cell>
          <cell r="C18">
            <v>8.3500000000000002E-4</v>
          </cell>
        </row>
      </sheetData>
      <sheetData sheetId="3"/>
      <sheetData sheetId="4">
        <row r="2">
          <cell r="B2" t="str">
            <v>1,3 Butadiene</v>
          </cell>
          <cell r="C2" t="str">
            <v>VOC</v>
          </cell>
          <cell r="D2">
            <v>1.0130434782608694E-3</v>
          </cell>
        </row>
        <row r="3">
          <cell r="B3" t="str">
            <v xml:space="preserve">Acenaphthene </v>
          </cell>
          <cell r="C3" t="str">
            <v>VOC</v>
          </cell>
          <cell r="D3">
            <v>5.08695652173913E-5</v>
          </cell>
        </row>
        <row r="4">
          <cell r="B4" t="str">
            <v xml:space="preserve">Acenaphthylene </v>
          </cell>
          <cell r="C4" t="str">
            <v>VOC</v>
          </cell>
          <cell r="D4">
            <v>1.1782608695652174E-4</v>
          </cell>
        </row>
        <row r="5">
          <cell r="B5" t="str">
            <v>Acetaldehyde</v>
          </cell>
          <cell r="C5" t="str">
            <v>VOC</v>
          </cell>
          <cell r="D5">
            <v>9.7826086956521729E-3</v>
          </cell>
        </row>
        <row r="6">
          <cell r="B6" t="str">
            <v>Acrolein</v>
          </cell>
          <cell r="C6" t="str">
            <v>VOC</v>
          </cell>
          <cell r="D6">
            <v>1.8478260869565215E-3</v>
          </cell>
        </row>
        <row r="7">
          <cell r="B7" t="str">
            <v>Anthracene</v>
          </cell>
          <cell r="C7" t="str">
            <v>VOC</v>
          </cell>
          <cell r="D7">
            <v>3.4361739130434781E-4</v>
          </cell>
        </row>
        <row r="8">
          <cell r="B8" t="str">
            <v>Benz(a)anthracene</v>
          </cell>
          <cell r="C8" t="str">
            <v>PM2.5</v>
          </cell>
          <cell r="D8">
            <v>8.8195744680851077E-6</v>
          </cell>
        </row>
        <row r="9">
          <cell r="B9" t="str">
            <v>Benzene</v>
          </cell>
          <cell r="C9" t="str">
            <v>VOC</v>
          </cell>
          <cell r="D9">
            <v>4.7391304347826086E-3</v>
          </cell>
        </row>
        <row r="10">
          <cell r="B10" t="str">
            <v xml:space="preserve">Benzo(a)pyrene </v>
          </cell>
          <cell r="C10" t="str">
            <v>PM2.5</v>
          </cell>
          <cell r="D10">
            <v>1.0354609929078016E-5</v>
          </cell>
        </row>
        <row r="11">
          <cell r="B11" t="str">
            <v>Benzo(b)ﬂuoranthene</v>
          </cell>
          <cell r="C11" t="str">
            <v>PM2.5</v>
          </cell>
          <cell r="D11">
            <v>5.5319148936170221E-6</v>
          </cell>
        </row>
        <row r="12">
          <cell r="B12" t="str">
            <v xml:space="preserve">Benzo(k)ﬂuoranthene </v>
          </cell>
          <cell r="C12" t="str">
            <v>PM2.5</v>
          </cell>
          <cell r="D12">
            <v>1.0354609929078016E-5</v>
          </cell>
        </row>
        <row r="13">
          <cell r="B13" t="str">
            <v>Benzo[ghi]perylene</v>
          </cell>
          <cell r="C13" t="str">
            <v>PM2.5</v>
          </cell>
          <cell r="D13">
            <v>1.315744680851064E-4</v>
          </cell>
        </row>
        <row r="14">
          <cell r="B14" t="str">
            <v>Cadmium</v>
          </cell>
          <cell r="C14" t="str">
            <v>PM2.5</v>
          </cell>
          <cell r="D14">
            <v>2.3640661938534281E-4</v>
          </cell>
        </row>
        <row r="15">
          <cell r="B15" t="str">
            <v>Chrysene</v>
          </cell>
          <cell r="C15" t="str">
            <v>PM2.5</v>
          </cell>
          <cell r="D15">
            <v>1.634326241134752E-5</v>
          </cell>
        </row>
        <row r="17">
          <cell r="B17" t="str">
            <v>Chromium</v>
          </cell>
          <cell r="C17" t="str">
            <v>PM2.5</v>
          </cell>
          <cell r="D17">
            <v>0</v>
          </cell>
        </row>
        <row r="18">
          <cell r="B18" t="str">
            <v xml:space="preserve">Dibenz[a,h]anthracene </v>
          </cell>
          <cell r="C18" t="str">
            <v>PM2.5</v>
          </cell>
          <cell r="D18">
            <v>8.6524822695035472E-6</v>
          </cell>
        </row>
        <row r="19">
          <cell r="B19" t="str">
            <v>Ethyl Benzene</v>
          </cell>
          <cell r="C19" t="str">
            <v>VOC</v>
          </cell>
          <cell r="D19">
            <v>4.3913043478260871E-4</v>
          </cell>
        </row>
        <row r="20">
          <cell r="B20" t="str">
            <v>Fluoranthene</v>
          </cell>
          <cell r="C20" t="str">
            <v>PM2.5</v>
          </cell>
          <cell r="D20">
            <v>8.9659574468085111E-5</v>
          </cell>
        </row>
        <row r="21">
          <cell r="B21" t="str">
            <v>Fuorene</v>
          </cell>
          <cell r="C21" t="str">
            <v>VOC</v>
          </cell>
          <cell r="D21">
            <v>1.6416739130434781E-4</v>
          </cell>
        </row>
        <row r="22">
          <cell r="B22" t="str">
            <v>Formaldehyde</v>
          </cell>
          <cell r="C22" t="str">
            <v>VOC</v>
          </cell>
          <cell r="D22">
            <v>4.2695652173913044E-2</v>
          </cell>
        </row>
        <row r="23">
          <cell r="B23" t="str">
            <v xml:space="preserve">Indeno[1,2,3-cd]pyrene </v>
          </cell>
          <cell r="C23" t="str">
            <v>PM2.5</v>
          </cell>
          <cell r="D23">
            <v>8.5106382978723412E-6</v>
          </cell>
        </row>
        <row r="24">
          <cell r="B24" t="str">
            <v>m&amp;p Xylene</v>
          </cell>
          <cell r="C24" t="str">
            <v>VOC</v>
          </cell>
          <cell r="D24">
            <v>1.4217391304347825E-3</v>
          </cell>
        </row>
        <row r="25">
          <cell r="B25" t="str">
            <v xml:space="preserve">Naphthalene </v>
          </cell>
          <cell r="C25" t="str">
            <v>VOC</v>
          </cell>
          <cell r="D25">
            <v>3.1304347826086952E-2</v>
          </cell>
        </row>
        <row r="26">
          <cell r="B26" t="str">
            <v>Nickel</v>
          </cell>
          <cell r="C26" t="str">
            <v>PM2.5</v>
          </cell>
          <cell r="D26">
            <v>2.6004728132387713E-4</v>
          </cell>
        </row>
        <row r="27">
          <cell r="B27" t="str">
            <v>o-Xylene</v>
          </cell>
          <cell r="C27" t="str">
            <v>VOC</v>
          </cell>
          <cell r="D27">
            <v>5.1304347826086952E-4</v>
          </cell>
        </row>
        <row r="28">
          <cell r="B28" t="str">
            <v xml:space="preserve">Phenanthrene </v>
          </cell>
          <cell r="C28" t="str">
            <v>VOC</v>
          </cell>
          <cell r="D28">
            <v>1.3560217391304348E-3</v>
          </cell>
        </row>
        <row r="29">
          <cell r="B29" t="str">
            <v>Propionaldehyde</v>
          </cell>
          <cell r="C29" t="str">
            <v>VOC</v>
          </cell>
          <cell r="D29">
            <v>1.5173913043478261E-3</v>
          </cell>
        </row>
        <row r="30">
          <cell r="B30" t="str">
            <v>Pyrene</v>
          </cell>
          <cell r="C30" t="str">
            <v>PM2.5</v>
          </cell>
          <cell r="D30">
            <v>3.3699999999999999E-5</v>
          </cell>
        </row>
        <row r="31">
          <cell r="B31" t="str">
            <v>Antimony</v>
          </cell>
          <cell r="C31" t="str">
            <v>PM2.5</v>
          </cell>
          <cell r="D31">
            <v>6.1465721040189145E-4</v>
          </cell>
        </row>
        <row r="32">
          <cell r="B32" t="str">
            <v>Toluene</v>
          </cell>
          <cell r="C32" t="str">
            <v>VOC</v>
          </cell>
          <cell r="D32">
            <v>2.0347826086956522E-3</v>
          </cell>
        </row>
      </sheetData>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4B2AFD-764B-4A0B-8051-1D41B02ACB1D}">
  <dimension ref="A1:C24"/>
  <sheetViews>
    <sheetView workbookViewId="0">
      <selection activeCell="C20" sqref="C20"/>
    </sheetView>
  </sheetViews>
  <sheetFormatPr defaultRowHeight="14.5" x14ac:dyDescent="0.35"/>
  <cols>
    <col min="2" max="2" width="55.6328125" customWidth="1"/>
  </cols>
  <sheetData>
    <row r="1" spans="1:3" x14ac:dyDescent="0.35">
      <c r="A1" t="s">
        <v>251</v>
      </c>
    </row>
    <row r="2" spans="1:3" x14ac:dyDescent="0.35">
      <c r="B2" t="s">
        <v>344</v>
      </c>
    </row>
    <row r="5" spans="1:3" x14ac:dyDescent="0.35">
      <c r="B5" t="s">
        <v>347</v>
      </c>
    </row>
    <row r="7" spans="1:3" x14ac:dyDescent="0.35">
      <c r="B7" s="3" t="s">
        <v>2</v>
      </c>
      <c r="C7" t="s">
        <v>254</v>
      </c>
    </row>
    <row r="8" spans="1:3" x14ac:dyDescent="0.35">
      <c r="B8" s="1" t="s">
        <v>8</v>
      </c>
      <c r="C8" t="s">
        <v>252</v>
      </c>
    </row>
    <row r="9" spans="1:3" x14ac:dyDescent="0.35">
      <c r="B9" s="68" t="s">
        <v>30</v>
      </c>
      <c r="C9" t="s">
        <v>252</v>
      </c>
    </row>
    <row r="10" spans="1:3" x14ac:dyDescent="0.35">
      <c r="B10" s="1" t="s">
        <v>54</v>
      </c>
      <c r="C10" t="s">
        <v>252</v>
      </c>
    </row>
    <row r="11" spans="1:3" x14ac:dyDescent="0.35">
      <c r="B11" s="1" t="s">
        <v>78</v>
      </c>
      <c r="C11" t="s">
        <v>253</v>
      </c>
    </row>
    <row r="12" spans="1:3" x14ac:dyDescent="0.35">
      <c r="B12" s="1" t="s">
        <v>82</v>
      </c>
      <c r="C12" t="s">
        <v>252</v>
      </c>
    </row>
    <row r="13" spans="1:3" x14ac:dyDescent="0.35">
      <c r="B13" s="1" t="s">
        <v>86</v>
      </c>
      <c r="C13" t="s">
        <v>252</v>
      </c>
    </row>
    <row r="14" spans="1:3" x14ac:dyDescent="0.35">
      <c r="B14" s="68" t="s">
        <v>88</v>
      </c>
      <c r="C14" t="s">
        <v>253</v>
      </c>
    </row>
    <row r="15" spans="1:3" x14ac:dyDescent="0.35">
      <c r="B15" s="68" t="s">
        <v>174</v>
      </c>
      <c r="C15" t="s">
        <v>252</v>
      </c>
    </row>
    <row r="16" spans="1:3" x14ac:dyDescent="0.35">
      <c r="B16" s="68" t="s">
        <v>188</v>
      </c>
      <c r="C16" t="s">
        <v>252</v>
      </c>
    </row>
    <row r="18" spans="2:2" x14ac:dyDescent="0.35">
      <c r="B18" t="s">
        <v>255</v>
      </c>
    </row>
    <row r="20" spans="2:2" x14ac:dyDescent="0.35">
      <c r="B20" t="s">
        <v>343</v>
      </c>
    </row>
    <row r="24" spans="2:2" x14ac:dyDescent="0.35">
      <c r="B24" t="s">
        <v>346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851F42-9F3D-4FAC-998D-3BF1B62B9954}">
  <sheetPr>
    <tabColor rgb="FFFFFF00"/>
  </sheetPr>
  <dimension ref="A1:N111"/>
  <sheetViews>
    <sheetView workbookViewId="0">
      <pane xSplit="4" topLeftCell="M1" activePane="topRight" state="frozen"/>
      <selection pane="topRight" activeCell="N1" sqref="N1:N1048576"/>
    </sheetView>
  </sheetViews>
  <sheetFormatPr defaultRowHeight="14.5" x14ac:dyDescent="0.35"/>
  <cols>
    <col min="3" max="3" width="40.81640625" customWidth="1"/>
    <col min="4" max="4" width="16.54296875" customWidth="1"/>
    <col min="5" max="5" width="15.08984375" customWidth="1"/>
    <col min="6" max="6" width="15.6328125" customWidth="1"/>
    <col min="7" max="7" width="12.453125" customWidth="1"/>
    <col min="8" max="8" width="18" customWidth="1"/>
    <col min="9" max="9" width="11.6328125" customWidth="1"/>
    <col min="10" max="10" width="36.6328125" customWidth="1"/>
    <col min="11" max="13" width="24.90625" customWidth="1"/>
    <col min="14" max="14" width="15.81640625" style="2" customWidth="1"/>
  </cols>
  <sheetData>
    <row r="1" spans="1:14" ht="58" x14ac:dyDescent="0.35">
      <c r="A1" s="63" t="s">
        <v>0</v>
      </c>
      <c r="B1" s="63" t="s">
        <v>1</v>
      </c>
      <c r="C1" s="63" t="s">
        <v>2</v>
      </c>
      <c r="D1" s="62" t="s">
        <v>337</v>
      </c>
      <c r="E1" s="62" t="s">
        <v>336</v>
      </c>
      <c r="F1" s="60" t="s">
        <v>335</v>
      </c>
      <c r="G1" s="61" t="s">
        <v>334</v>
      </c>
      <c r="H1" s="60" t="s">
        <v>333</v>
      </c>
      <c r="I1" s="60" t="s">
        <v>332</v>
      </c>
      <c r="J1" s="60" t="s">
        <v>342</v>
      </c>
      <c r="K1" s="60" t="s">
        <v>330</v>
      </c>
      <c r="L1" s="60" t="s">
        <v>329</v>
      </c>
      <c r="M1" s="60" t="s">
        <v>328</v>
      </c>
      <c r="N1" s="67" t="s">
        <v>327</v>
      </c>
    </row>
    <row r="2" spans="1:14" ht="29" x14ac:dyDescent="0.35">
      <c r="A2" s="52">
        <v>514</v>
      </c>
      <c r="B2" s="53" t="s">
        <v>3</v>
      </c>
      <c r="C2" s="53" t="s">
        <v>4</v>
      </c>
      <c r="D2" s="52">
        <v>0.36979717934937728</v>
      </c>
      <c r="E2" s="52">
        <v>1.0390509999999999</v>
      </c>
      <c r="F2">
        <f t="shared" ref="F2:F33" si="0">D2*E2/100</f>
        <v>3.8423812900014983E-3</v>
      </c>
      <c r="H2">
        <f t="shared" ref="H2:H14" si="1">F2</f>
        <v>3.8423812900014983E-3</v>
      </c>
      <c r="I2" t="s">
        <v>323</v>
      </c>
      <c r="J2">
        <f>SUM(H2:H4)+SUM(H6:H14)+SUM(H16:H17)+ SUM(H19:H44)+SUM(H46:H85)+H87+SUM(H89:H94)+SUM(H96:H102)</f>
        <v>0.69889770138160812</v>
      </c>
      <c r="K2">
        <f>SUM(G:G)</f>
        <v>5.9947999999999994E-2</v>
      </c>
      <c r="L2">
        <f t="shared" ref="L2:L14" si="2">F2*$K$3</f>
        <v>5.1681930120646711E-3</v>
      </c>
      <c r="M2" s="69">
        <f>SUM(L2:L102)/(SUM(L2:L102)-L5-L18-L86)</f>
        <v>1.0525259309795376</v>
      </c>
      <c r="N2" s="56">
        <f t="shared" ref="N2:N33" si="3">100*L2/$M$2</f>
        <v>0.49102761841267617</v>
      </c>
    </row>
    <row r="3" spans="1:14" ht="43.5" x14ac:dyDescent="0.35">
      <c r="A3" s="52">
        <v>517</v>
      </c>
      <c r="B3" s="53" t="s">
        <v>5</v>
      </c>
      <c r="C3" s="53" t="s">
        <v>6</v>
      </c>
      <c r="D3" s="52">
        <v>0.67478447853502954</v>
      </c>
      <c r="E3" s="52">
        <v>1.0390509999999999</v>
      </c>
      <c r="F3">
        <f t="shared" si="0"/>
        <v>7.0113548720630095E-3</v>
      </c>
      <c r="H3">
        <f t="shared" si="1"/>
        <v>7.0113548720630095E-3</v>
      </c>
      <c r="I3" t="s">
        <v>323</v>
      </c>
      <c r="J3" s="58" t="s">
        <v>326</v>
      </c>
      <c r="K3" s="57">
        <f>(1-K2)/J2</f>
        <v>1.3450494945707629</v>
      </c>
      <c r="L3">
        <f t="shared" si="2"/>
        <v>9.4306193269246066E-3</v>
      </c>
      <c r="N3" s="56">
        <f t="shared" si="3"/>
        <v>0.89599876348395158</v>
      </c>
    </row>
    <row r="4" spans="1:14" s="64" customFormat="1" ht="29" x14ac:dyDescent="0.35">
      <c r="A4" s="65">
        <v>522</v>
      </c>
      <c r="B4" s="66" t="s">
        <v>7</v>
      </c>
      <c r="C4" s="66" t="s">
        <v>8</v>
      </c>
      <c r="D4" s="65">
        <v>1.4750594251566234</v>
      </c>
      <c r="E4" s="65">
        <v>1.0390509999999999</v>
      </c>
      <c r="F4" s="64">
        <f t="shared" si="0"/>
        <v>1.5326619707684145E-2</v>
      </c>
      <c r="G4" s="64" t="s">
        <v>204</v>
      </c>
      <c r="H4">
        <f t="shared" si="1"/>
        <v>1.5326619707684145E-2</v>
      </c>
      <c r="I4" t="s">
        <v>323</v>
      </c>
      <c r="J4" t="s">
        <v>204</v>
      </c>
      <c r="K4" t="s">
        <v>204</v>
      </c>
      <c r="L4">
        <f t="shared" si="2"/>
        <v>2.0615062091298854E-2</v>
      </c>
      <c r="M4"/>
      <c r="N4" s="56">
        <f t="shared" si="3"/>
        <v>1.9586274774354835</v>
      </c>
    </row>
    <row r="5" spans="1:14" ht="58" x14ac:dyDescent="0.35">
      <c r="A5" s="52">
        <v>529</v>
      </c>
      <c r="B5" s="53" t="s">
        <v>9</v>
      </c>
      <c r="C5" s="53" t="s">
        <v>10</v>
      </c>
      <c r="D5" s="52">
        <v>1.7385424006933903</v>
      </c>
      <c r="E5" s="52">
        <v>1.0390509999999999</v>
      </c>
      <c r="F5">
        <f t="shared" si="0"/>
        <v>1.8064342199828679E-2</v>
      </c>
      <c r="G5" t="s">
        <v>204</v>
      </c>
      <c r="H5">
        <f t="shared" si="1"/>
        <v>1.8064342199828679E-2</v>
      </c>
      <c r="I5" t="s">
        <v>325</v>
      </c>
      <c r="J5" s="4" t="s">
        <v>341</v>
      </c>
      <c r="L5">
        <f t="shared" si="2"/>
        <v>2.4297434345632869E-2</v>
      </c>
      <c r="N5" s="56">
        <f t="shared" si="3"/>
        <v>2.3084879555433244</v>
      </c>
    </row>
    <row r="6" spans="1:14" x14ac:dyDescent="0.35">
      <c r="A6" s="52">
        <v>536</v>
      </c>
      <c r="B6" s="53" t="s">
        <v>11</v>
      </c>
      <c r="C6" s="53" t="s">
        <v>12</v>
      </c>
      <c r="D6" s="52">
        <v>0.61648834191430668</v>
      </c>
      <c r="E6" s="52">
        <v>1.0390509999999999</v>
      </c>
      <c r="F6">
        <f t="shared" si="0"/>
        <v>6.4056282815440225E-3</v>
      </c>
      <c r="H6">
        <f t="shared" si="1"/>
        <v>6.4056282815440225E-3</v>
      </c>
      <c r="I6" t="s">
        <v>323</v>
      </c>
      <c r="L6">
        <f t="shared" si="2"/>
        <v>8.6158870824989721E-3</v>
      </c>
      <c r="N6" s="56">
        <f t="shared" si="3"/>
        <v>0.81859143123253608</v>
      </c>
    </row>
    <row r="7" spans="1:14" x14ac:dyDescent="0.35">
      <c r="A7" s="52">
        <v>550</v>
      </c>
      <c r="B7" s="53" t="s">
        <v>13</v>
      </c>
      <c r="C7" s="53" t="s">
        <v>14</v>
      </c>
      <c r="D7" s="52">
        <v>0.34823318568745365</v>
      </c>
      <c r="E7" s="52">
        <v>1.0390509999999999</v>
      </c>
      <c r="F7">
        <f t="shared" si="0"/>
        <v>3.618320398217344E-3</v>
      </c>
      <c r="H7">
        <f t="shared" si="1"/>
        <v>3.618320398217344E-3</v>
      </c>
      <c r="I7" t="s">
        <v>323</v>
      </c>
      <c r="L7">
        <f t="shared" si="2"/>
        <v>4.8668200228173201E-3</v>
      </c>
      <c r="N7" s="56">
        <f t="shared" si="3"/>
        <v>0.46239431063593789</v>
      </c>
    </row>
    <row r="8" spans="1:14" x14ac:dyDescent="0.35">
      <c r="A8" s="52">
        <v>599</v>
      </c>
      <c r="B8" s="53" t="s">
        <v>15</v>
      </c>
      <c r="C8" s="53" t="s">
        <v>16</v>
      </c>
      <c r="D8" s="52">
        <v>0.44328224565872593</v>
      </c>
      <c r="E8" s="52">
        <v>1.0390509999999999</v>
      </c>
      <c r="F8">
        <f t="shared" si="0"/>
        <v>4.6059286063394487E-3</v>
      </c>
      <c r="H8">
        <f t="shared" si="1"/>
        <v>4.6059286063394487E-3</v>
      </c>
      <c r="I8" t="s">
        <v>323</v>
      </c>
      <c r="L8">
        <f t="shared" si="2"/>
        <v>6.1952019439858938E-3</v>
      </c>
      <c r="N8" s="56">
        <f t="shared" si="3"/>
        <v>0.58860326018004172</v>
      </c>
    </row>
    <row r="9" spans="1:14" x14ac:dyDescent="0.35">
      <c r="A9" s="52">
        <v>596</v>
      </c>
      <c r="B9" s="53" t="s">
        <v>17</v>
      </c>
      <c r="C9" s="53" t="s">
        <v>18</v>
      </c>
      <c r="D9" s="52">
        <v>0.25085377029825795</v>
      </c>
      <c r="E9" s="52">
        <v>1.0390509999999999</v>
      </c>
      <c r="F9">
        <f t="shared" si="0"/>
        <v>2.6064986088217522E-3</v>
      </c>
      <c r="H9">
        <f t="shared" si="1"/>
        <v>2.6064986088217522E-3</v>
      </c>
      <c r="I9" t="s">
        <v>323</v>
      </c>
      <c r="L9">
        <f t="shared" si="2"/>
        <v>3.5058696363950946E-3</v>
      </c>
      <c r="N9" s="56">
        <f t="shared" si="3"/>
        <v>0.33309104633007403</v>
      </c>
    </row>
    <row r="10" spans="1:14" x14ac:dyDescent="0.35">
      <c r="A10" s="52">
        <v>598</v>
      </c>
      <c r="B10" s="53" t="s">
        <v>19</v>
      </c>
      <c r="C10" s="53" t="s">
        <v>20</v>
      </c>
      <c r="D10" s="52">
        <v>0.18476128800870098</v>
      </c>
      <c r="E10" s="52">
        <v>1.0390509999999999</v>
      </c>
      <c r="F10">
        <f t="shared" si="0"/>
        <v>1.9197640106672876E-3</v>
      </c>
      <c r="H10">
        <f t="shared" si="1"/>
        <v>1.9197640106672876E-3</v>
      </c>
      <c r="I10" t="s">
        <v>323</v>
      </c>
      <c r="L10">
        <f t="shared" si="2"/>
        <v>2.582177612243176E-3</v>
      </c>
      <c r="N10" s="56">
        <f t="shared" si="3"/>
        <v>0.24533149599839899</v>
      </c>
    </row>
    <row r="11" spans="1:14" x14ac:dyDescent="0.35">
      <c r="A11" s="52">
        <v>511</v>
      </c>
      <c r="B11" s="53" t="s">
        <v>21</v>
      </c>
      <c r="C11" s="53" t="s">
        <v>22</v>
      </c>
      <c r="D11" s="52">
        <v>9.2040999041725691E-2</v>
      </c>
      <c r="E11" s="52">
        <v>1.0390509999999999</v>
      </c>
      <c r="F11">
        <f t="shared" si="0"/>
        <v>9.563529209530412E-4</v>
      </c>
      <c r="H11">
        <f t="shared" si="1"/>
        <v>9.563529209530412E-4</v>
      </c>
      <c r="I11" t="s">
        <v>323</v>
      </c>
      <c r="L11">
        <f t="shared" si="2"/>
        <v>1.2863420129591609E-3</v>
      </c>
      <c r="N11" s="56">
        <f t="shared" si="3"/>
        <v>0.12221475738483908</v>
      </c>
    </row>
    <row r="12" spans="1:14" x14ac:dyDescent="0.35">
      <c r="A12" s="52">
        <v>592</v>
      </c>
      <c r="B12" s="53" t="s">
        <v>23</v>
      </c>
      <c r="C12" s="53" t="s">
        <v>24</v>
      </c>
      <c r="D12" s="52">
        <v>0.33638799659930091</v>
      </c>
      <c r="E12" s="52">
        <v>1.0390509999999999</v>
      </c>
      <c r="F12">
        <f t="shared" si="0"/>
        <v>3.495242842545002E-3</v>
      </c>
      <c r="H12">
        <f t="shared" si="1"/>
        <v>3.495242842545002E-3</v>
      </c>
      <c r="I12" t="s">
        <v>323</v>
      </c>
      <c r="L12">
        <f t="shared" si="2"/>
        <v>4.701274618767232E-3</v>
      </c>
      <c r="N12" s="56">
        <f t="shared" si="3"/>
        <v>0.44666591866216271</v>
      </c>
    </row>
    <row r="13" spans="1:14" x14ac:dyDescent="0.35">
      <c r="A13" s="52">
        <v>551</v>
      </c>
      <c r="B13" s="53" t="s">
        <v>25</v>
      </c>
      <c r="C13" s="53" t="s">
        <v>26</v>
      </c>
      <c r="D13" s="52">
        <v>1.8412440509131153E-2</v>
      </c>
      <c r="E13" s="52">
        <v>1.0390509999999999</v>
      </c>
      <c r="F13">
        <f t="shared" si="0"/>
        <v>1.9131464723453232E-4</v>
      </c>
      <c r="H13">
        <f t="shared" si="1"/>
        <v>1.9131464723453232E-4</v>
      </c>
      <c r="I13" t="s">
        <v>323</v>
      </c>
      <c r="L13">
        <f t="shared" si="2"/>
        <v>2.5732766956679151E-4</v>
      </c>
      <c r="N13" s="56">
        <f t="shared" si="3"/>
        <v>2.4448582404740227E-2</v>
      </c>
    </row>
    <row r="14" spans="1:14" x14ac:dyDescent="0.35">
      <c r="A14" s="52">
        <v>497</v>
      </c>
      <c r="B14" s="53" t="s">
        <v>27</v>
      </c>
      <c r="C14" s="53" t="s">
        <v>28</v>
      </c>
      <c r="D14" s="52">
        <v>0.34072051350310573</v>
      </c>
      <c r="E14" s="52">
        <v>1.0390509999999999</v>
      </c>
      <c r="F14">
        <f t="shared" si="0"/>
        <v>3.5402599027591548E-3</v>
      </c>
      <c r="H14">
        <f t="shared" si="1"/>
        <v>3.5402599027591548E-3</v>
      </c>
      <c r="I14" t="s">
        <v>323</v>
      </c>
      <c r="J14" t="s">
        <v>204</v>
      </c>
      <c r="L14">
        <f t="shared" si="2"/>
        <v>4.7618247928553391E-3</v>
      </c>
      <c r="N14" s="56">
        <f t="shared" si="3"/>
        <v>0.45241876258798935</v>
      </c>
    </row>
    <row r="15" spans="1:14" s="2" customFormat="1" x14ac:dyDescent="0.35">
      <c r="A15" s="54">
        <v>465</v>
      </c>
      <c r="B15" s="55" t="s">
        <v>29</v>
      </c>
      <c r="C15" s="55" t="s">
        <v>30</v>
      </c>
      <c r="D15" s="54">
        <v>19.875486299079462</v>
      </c>
      <c r="E15" s="54">
        <v>1.0390509999999999</v>
      </c>
      <c r="F15" s="2">
        <f t="shared" si="0"/>
        <v>0.20651643914544812</v>
      </c>
      <c r="G15" s="2">
        <v>4.2695999999999998E-2</v>
      </c>
      <c r="H15" s="2">
        <f>G15</f>
        <v>4.2695999999999998E-2</v>
      </c>
      <c r="I15" s="2" t="s">
        <v>340</v>
      </c>
      <c r="J15" s="2" t="s">
        <v>204</v>
      </c>
      <c r="L15" s="2">
        <f>H15</f>
        <v>4.2695999999999998E-2</v>
      </c>
      <c r="N15" s="56">
        <f t="shared" si="3"/>
        <v>4.0565271356559158</v>
      </c>
    </row>
    <row r="16" spans="1:14" x14ac:dyDescent="0.35">
      <c r="A16" s="52">
        <v>452</v>
      </c>
      <c r="B16" s="53" t="s">
        <v>31</v>
      </c>
      <c r="C16" s="53" t="s">
        <v>32</v>
      </c>
      <c r="D16" s="52">
        <v>16.646504384029043</v>
      </c>
      <c r="E16" s="52">
        <v>1.0390509999999999</v>
      </c>
      <c r="F16">
        <f t="shared" si="0"/>
        <v>0.17296567026729762</v>
      </c>
      <c r="H16">
        <f t="shared" ref="H16:H44" si="4">F16</f>
        <v>0.17296567026729762</v>
      </c>
      <c r="I16" t="s">
        <v>323</v>
      </c>
      <c r="L16">
        <f t="shared" ref="L16:L44" si="5">F16*$K$3</f>
        <v>0.23264738737112189</v>
      </c>
      <c r="N16" s="56">
        <f t="shared" si="3"/>
        <v>22.103720252726472</v>
      </c>
    </row>
    <row r="17" spans="1:14" x14ac:dyDescent="0.35">
      <c r="A17" s="52">
        <v>449</v>
      </c>
      <c r="B17" s="53" t="s">
        <v>33</v>
      </c>
      <c r="C17" s="53" t="s">
        <v>34</v>
      </c>
      <c r="D17" s="52">
        <v>0.90911637449933325</v>
      </c>
      <c r="E17" s="52">
        <v>1.0390509999999999</v>
      </c>
      <c r="F17">
        <f t="shared" si="0"/>
        <v>9.4461827803990657E-3</v>
      </c>
      <c r="H17">
        <f t="shared" si="4"/>
        <v>9.4461827803990657E-3</v>
      </c>
      <c r="I17" t="s">
        <v>323</v>
      </c>
      <c r="L17">
        <f t="shared" si="5"/>
        <v>1.2705583374398808E-2</v>
      </c>
      <c r="N17" s="56">
        <f t="shared" si="3"/>
        <v>1.2071515770233141</v>
      </c>
    </row>
    <row r="18" spans="1:14" x14ac:dyDescent="0.35">
      <c r="A18" s="52">
        <v>438</v>
      </c>
      <c r="B18" s="53" t="s">
        <v>35</v>
      </c>
      <c r="C18" s="53" t="s">
        <v>36</v>
      </c>
      <c r="D18" s="52">
        <v>0.12644666983372921</v>
      </c>
      <c r="E18" s="52">
        <v>1.0390509999999999</v>
      </c>
      <c r="F18">
        <f t="shared" si="0"/>
        <v>1.3138453873740615E-3</v>
      </c>
      <c r="G18" t="s">
        <v>204</v>
      </c>
      <c r="H18">
        <f t="shared" si="4"/>
        <v>1.3138453873740615E-3</v>
      </c>
      <c r="I18" t="s">
        <v>325</v>
      </c>
      <c r="L18">
        <f t="shared" si="5"/>
        <v>1.7671870742316097E-3</v>
      </c>
      <c r="N18" s="56">
        <f t="shared" si="3"/>
        <v>0.16789962339331344</v>
      </c>
    </row>
    <row r="19" spans="1:14" x14ac:dyDescent="0.35">
      <c r="A19" s="52">
        <v>391</v>
      </c>
      <c r="B19" s="53" t="s">
        <v>37</v>
      </c>
      <c r="C19" s="53" t="s">
        <v>38</v>
      </c>
      <c r="D19" s="52">
        <v>4.3416198347107443E-2</v>
      </c>
      <c r="E19" s="52">
        <v>1.0390509999999999</v>
      </c>
      <c r="F19">
        <f t="shared" si="0"/>
        <v>4.5111644308760339E-4</v>
      </c>
      <c r="H19">
        <f t="shared" si="4"/>
        <v>4.5111644308760339E-4</v>
      </c>
      <c r="I19" t="s">
        <v>323</v>
      </c>
      <c r="L19">
        <f t="shared" si="5"/>
        <v>6.0677394376754124E-4</v>
      </c>
      <c r="N19" s="56">
        <f t="shared" si="3"/>
        <v>5.7649310663808968E-2</v>
      </c>
    </row>
    <row r="20" spans="1:14" x14ac:dyDescent="0.35">
      <c r="A20" s="52">
        <v>390</v>
      </c>
      <c r="B20" s="53" t="s">
        <v>39</v>
      </c>
      <c r="C20" s="53" t="s">
        <v>40</v>
      </c>
      <c r="D20" s="52">
        <v>0.20216134152162271</v>
      </c>
      <c r="E20" s="52">
        <v>1.0390509999999999</v>
      </c>
      <c r="F20">
        <f t="shared" si="0"/>
        <v>2.1005594406938357E-3</v>
      </c>
      <c r="H20">
        <f t="shared" si="4"/>
        <v>2.1005594406938357E-3</v>
      </c>
      <c r="I20" t="s">
        <v>323</v>
      </c>
      <c r="L20">
        <f t="shared" si="5"/>
        <v>2.825356414021088E-3</v>
      </c>
      <c r="N20" s="56">
        <f t="shared" si="3"/>
        <v>0.26843580104403303</v>
      </c>
    </row>
    <row r="21" spans="1:14" x14ac:dyDescent="0.35">
      <c r="A21" s="52">
        <v>385</v>
      </c>
      <c r="B21" s="53" t="s">
        <v>41</v>
      </c>
      <c r="C21" s="53" t="s">
        <v>42</v>
      </c>
      <c r="D21" s="52">
        <v>9.1559407281964475E-2</v>
      </c>
      <c r="E21" s="52">
        <v>1.0390509999999999</v>
      </c>
      <c r="F21">
        <f t="shared" si="0"/>
        <v>9.5134893695732474E-4</v>
      </c>
      <c r="H21">
        <f t="shared" si="4"/>
        <v>9.5134893695732474E-4</v>
      </c>
      <c r="I21" t="s">
        <v>323</v>
      </c>
      <c r="L21">
        <f t="shared" si="5"/>
        <v>1.2796114068148823E-3</v>
      </c>
      <c r="N21" s="56">
        <f t="shared" si="3"/>
        <v>0.12157528562018483</v>
      </c>
    </row>
    <row r="22" spans="1:14" x14ac:dyDescent="0.35">
      <c r="A22" s="52">
        <v>600</v>
      </c>
      <c r="B22" s="53" t="s">
        <v>43</v>
      </c>
      <c r="C22" s="53" t="s">
        <v>44</v>
      </c>
      <c r="D22" s="52">
        <v>0.26296762392943679</v>
      </c>
      <c r="E22" s="52">
        <v>1.0390509999999999</v>
      </c>
      <c r="F22">
        <f t="shared" si="0"/>
        <v>2.7323677261150521E-3</v>
      </c>
      <c r="H22">
        <f t="shared" si="4"/>
        <v>2.7323677261150521E-3</v>
      </c>
      <c r="I22" t="s">
        <v>323</v>
      </c>
      <c r="L22">
        <f t="shared" si="5"/>
        <v>3.6751698289925155E-3</v>
      </c>
      <c r="N22" s="56">
        <f t="shared" si="3"/>
        <v>0.34917617902033099</v>
      </c>
    </row>
    <row r="23" spans="1:14" x14ac:dyDescent="0.35">
      <c r="A23" s="52">
        <v>2011</v>
      </c>
      <c r="B23" s="53" t="s">
        <v>45</v>
      </c>
      <c r="C23" s="53" t="s">
        <v>46</v>
      </c>
      <c r="D23" s="52">
        <v>3.9514584323040385E-2</v>
      </c>
      <c r="E23" s="52">
        <v>1.0390509999999999</v>
      </c>
      <c r="F23">
        <f t="shared" si="0"/>
        <v>4.1057668355439436E-4</v>
      </c>
      <c r="H23">
        <f t="shared" si="4"/>
        <v>4.1057668355439436E-4</v>
      </c>
      <c r="I23" t="s">
        <v>323</v>
      </c>
      <c r="L23">
        <f t="shared" si="5"/>
        <v>5.5224596069737824E-4</v>
      </c>
      <c r="N23" s="56">
        <f t="shared" si="3"/>
        <v>5.2468632310410469E-2</v>
      </c>
    </row>
    <row r="24" spans="1:14" ht="29" x14ac:dyDescent="0.35">
      <c r="A24" s="52">
        <v>382</v>
      </c>
      <c r="B24" s="53" t="s">
        <v>47</v>
      </c>
      <c r="C24" s="53" t="s">
        <v>48</v>
      </c>
      <c r="D24" s="52">
        <v>1.9406892658543324</v>
      </c>
      <c r="E24" s="52">
        <v>1.0390509999999999</v>
      </c>
      <c r="F24">
        <f t="shared" si="0"/>
        <v>2.0164751223752098E-2</v>
      </c>
      <c r="H24">
        <f t="shared" si="4"/>
        <v>2.0164751223752098E-2</v>
      </c>
      <c r="I24" t="s">
        <v>323</v>
      </c>
      <c r="L24">
        <f t="shared" si="5"/>
        <v>2.7122588441652933E-2</v>
      </c>
      <c r="N24" s="56">
        <f t="shared" si="3"/>
        <v>2.576904534448019</v>
      </c>
    </row>
    <row r="25" spans="1:14" ht="29" x14ac:dyDescent="0.35">
      <c r="A25" s="52">
        <v>364</v>
      </c>
      <c r="B25" s="53" t="s">
        <v>49</v>
      </c>
      <c r="C25" s="53" t="s">
        <v>50</v>
      </c>
      <c r="D25" s="52">
        <v>0.61561836588443319</v>
      </c>
      <c r="E25" s="52">
        <v>1.0390509999999999</v>
      </c>
      <c r="F25">
        <f t="shared" si="0"/>
        <v>6.3965887869058616E-3</v>
      </c>
      <c r="H25">
        <f t="shared" si="4"/>
        <v>6.3965887869058616E-3</v>
      </c>
      <c r="I25" t="s">
        <v>323</v>
      </c>
      <c r="L25">
        <f t="shared" si="5"/>
        <v>8.6037285148047385E-3</v>
      </c>
      <c r="N25" s="56">
        <f t="shared" si="3"/>
        <v>0.81743625136129827</v>
      </c>
    </row>
    <row r="26" spans="1:14" x14ac:dyDescent="0.35">
      <c r="A26" s="52">
        <v>388</v>
      </c>
      <c r="B26" s="53" t="s">
        <v>51</v>
      </c>
      <c r="C26" s="53" t="s">
        <v>52</v>
      </c>
      <c r="D26" s="52">
        <v>0.39268678111587985</v>
      </c>
      <c r="E26" s="52">
        <v>1.0390509999999999</v>
      </c>
      <c r="F26">
        <f t="shared" si="0"/>
        <v>4.0802159260523605E-3</v>
      </c>
      <c r="H26">
        <f t="shared" si="4"/>
        <v>4.0802159260523605E-3</v>
      </c>
      <c r="I26" t="s">
        <v>323</v>
      </c>
      <c r="L26">
        <f t="shared" si="5"/>
        <v>5.4880923690763051E-3</v>
      </c>
      <c r="N26" s="56">
        <f t="shared" si="3"/>
        <v>0.52142110778864981</v>
      </c>
    </row>
    <row r="27" spans="1:14" x14ac:dyDescent="0.35">
      <c r="A27" s="52">
        <v>717</v>
      </c>
      <c r="B27" s="53" t="s">
        <v>53</v>
      </c>
      <c r="C27" s="53" t="s">
        <v>54</v>
      </c>
      <c r="D27" s="52">
        <v>1.1747091185528</v>
      </c>
      <c r="E27" s="52">
        <v>1.0390509999999999</v>
      </c>
      <c r="F27">
        <f t="shared" si="0"/>
        <v>1.2205826843414053E-2</v>
      </c>
      <c r="H27">
        <f t="shared" si="4"/>
        <v>1.2205826843414053E-2</v>
      </c>
      <c r="I27" t="s">
        <v>323</v>
      </c>
      <c r="L27">
        <f t="shared" si="5"/>
        <v>1.6417441226552323E-2</v>
      </c>
      <c r="N27" s="56">
        <f t="shared" si="3"/>
        <v>1.5598134680894145</v>
      </c>
    </row>
    <row r="28" spans="1:14" x14ac:dyDescent="0.35">
      <c r="A28" s="52">
        <v>215</v>
      </c>
      <c r="B28" s="53" t="s">
        <v>55</v>
      </c>
      <c r="C28" s="53" t="s">
        <v>56</v>
      </c>
      <c r="D28" s="52">
        <v>0.21860260320427846</v>
      </c>
      <c r="E28" s="52">
        <v>1.0390509999999999</v>
      </c>
      <c r="F28">
        <f t="shared" si="0"/>
        <v>2.271392534620087E-3</v>
      </c>
      <c r="H28">
        <f t="shared" si="4"/>
        <v>2.271392534620087E-3</v>
      </c>
      <c r="I28" t="s">
        <v>323</v>
      </c>
      <c r="L28">
        <f t="shared" si="5"/>
        <v>3.0551353806625523E-3</v>
      </c>
      <c r="N28" s="56">
        <f t="shared" si="3"/>
        <v>0.29026699397508221</v>
      </c>
    </row>
    <row r="29" spans="1:14" x14ac:dyDescent="0.35">
      <c r="A29" s="52">
        <v>362</v>
      </c>
      <c r="B29" s="53" t="s">
        <v>57</v>
      </c>
      <c r="C29" s="53" t="s">
        <v>58</v>
      </c>
      <c r="D29" s="52">
        <v>3.5215156646909405E-2</v>
      </c>
      <c r="E29" s="52">
        <v>1.0390509999999999</v>
      </c>
      <c r="F29">
        <f t="shared" si="0"/>
        <v>3.659034372912786E-4</v>
      </c>
      <c r="H29">
        <f t="shared" si="4"/>
        <v>3.659034372912786E-4</v>
      </c>
      <c r="I29" t="s">
        <v>323</v>
      </c>
      <c r="L29">
        <f t="shared" si="5"/>
        <v>4.9215823339033909E-4</v>
      </c>
      <c r="N29" s="56">
        <f t="shared" si="3"/>
        <v>4.6759725238532605E-2</v>
      </c>
    </row>
    <row r="30" spans="1:14" ht="29" x14ac:dyDescent="0.35">
      <c r="A30" s="52">
        <v>2164</v>
      </c>
      <c r="B30" s="53" t="s">
        <v>59</v>
      </c>
      <c r="C30" s="53" t="s">
        <v>60</v>
      </c>
      <c r="D30" s="52">
        <v>1.3587537784048929</v>
      </c>
      <c r="E30" s="52">
        <v>1.0390509999999999</v>
      </c>
      <c r="F30">
        <f t="shared" si="0"/>
        <v>1.4118144722053822E-2</v>
      </c>
      <c r="H30">
        <f t="shared" si="4"/>
        <v>1.4118144722053822E-2</v>
      </c>
      <c r="I30" t="s">
        <v>323</v>
      </c>
      <c r="L30">
        <f t="shared" si="5"/>
        <v>1.8989603422675378E-2</v>
      </c>
      <c r="N30" s="56">
        <f t="shared" si="3"/>
        <v>1.8041934040525374</v>
      </c>
    </row>
    <row r="31" spans="1:14" ht="58" x14ac:dyDescent="0.35">
      <c r="A31" s="52">
        <v>2119</v>
      </c>
      <c r="B31" s="53" t="s">
        <v>61</v>
      </c>
      <c r="C31" s="53" t="s">
        <v>62</v>
      </c>
      <c r="D31" s="52">
        <v>0.61648834191430668</v>
      </c>
      <c r="E31" s="52">
        <v>1.0390509999999999</v>
      </c>
      <c r="F31">
        <f t="shared" si="0"/>
        <v>6.4056282815440225E-3</v>
      </c>
      <c r="H31">
        <f t="shared" si="4"/>
        <v>6.4056282815440225E-3</v>
      </c>
      <c r="I31" t="s">
        <v>323</v>
      </c>
      <c r="L31">
        <f t="shared" si="5"/>
        <v>8.6158870824989721E-3</v>
      </c>
      <c r="N31" s="56">
        <f t="shared" si="3"/>
        <v>0.81859143123253608</v>
      </c>
    </row>
    <row r="32" spans="1:14" x14ac:dyDescent="0.35">
      <c r="A32" s="52">
        <v>2005</v>
      </c>
      <c r="B32" s="53" t="s">
        <v>45</v>
      </c>
      <c r="C32" s="53" t="s">
        <v>63</v>
      </c>
      <c r="D32" s="52">
        <v>4.6031101272827883E-2</v>
      </c>
      <c r="E32" s="52">
        <v>1.0390509999999999</v>
      </c>
      <c r="F32">
        <f t="shared" si="0"/>
        <v>4.7828661808633084E-4</v>
      </c>
      <c r="H32">
        <f t="shared" si="4"/>
        <v>4.7828661808633084E-4</v>
      </c>
      <c r="I32" t="s">
        <v>323</v>
      </c>
      <c r="L32">
        <f t="shared" si="5"/>
        <v>6.4331917391697885E-4</v>
      </c>
      <c r="N32" s="56">
        <f t="shared" si="3"/>
        <v>6.1121456011850574E-2</v>
      </c>
    </row>
    <row r="33" spans="1:14" ht="29" x14ac:dyDescent="0.35">
      <c r="A33" s="52">
        <v>1712</v>
      </c>
      <c r="B33" s="53" t="s">
        <v>64</v>
      </c>
      <c r="C33" s="53" t="s">
        <v>65</v>
      </c>
      <c r="D33" s="52">
        <v>0.14213542876520638</v>
      </c>
      <c r="E33" s="52">
        <v>1.0390509999999999</v>
      </c>
      <c r="F33">
        <f t="shared" si="0"/>
        <v>1.4768595939391644E-3</v>
      </c>
      <c r="H33">
        <f t="shared" si="4"/>
        <v>1.4768595939391644E-3</v>
      </c>
      <c r="I33" t="s">
        <v>323</v>
      </c>
      <c r="L33">
        <f t="shared" si="5"/>
        <v>1.9864492503798552E-3</v>
      </c>
      <c r="N33" s="56">
        <f t="shared" si="3"/>
        <v>0.18873162094269336</v>
      </c>
    </row>
    <row r="34" spans="1:14" x14ac:dyDescent="0.35">
      <c r="A34" s="52">
        <v>1467</v>
      </c>
      <c r="B34" s="53" t="s">
        <v>66</v>
      </c>
      <c r="C34" s="53" t="s">
        <v>67</v>
      </c>
      <c r="D34" s="52">
        <v>0.1086338096162955</v>
      </c>
      <c r="E34" s="52">
        <v>1.0390509999999999</v>
      </c>
      <c r="F34">
        <f t="shared" ref="F34:F65" si="6">D34*E34/100</f>
        <v>1.1287606851562145E-3</v>
      </c>
      <c r="H34">
        <f t="shared" si="4"/>
        <v>1.1287606851562145E-3</v>
      </c>
      <c r="I34" t="s">
        <v>323</v>
      </c>
      <c r="L34">
        <f t="shared" si="5"/>
        <v>1.5182389890607143E-3</v>
      </c>
      <c r="N34" s="56">
        <f t="shared" ref="N34:N65" si="7">100*L34/$M$2</f>
        <v>0.14424718141127021</v>
      </c>
    </row>
    <row r="35" spans="1:14" x14ac:dyDescent="0.35">
      <c r="A35" s="52">
        <v>845</v>
      </c>
      <c r="B35" s="53" t="s">
        <v>68</v>
      </c>
      <c r="C35" s="53" t="s">
        <v>69</v>
      </c>
      <c r="D35" s="52">
        <v>0.45279366226755574</v>
      </c>
      <c r="E35" s="52">
        <v>1.0390509999999999</v>
      </c>
      <c r="F35">
        <f t="shared" si="6"/>
        <v>4.7047570757276606E-3</v>
      </c>
      <c r="H35">
        <f t="shared" si="4"/>
        <v>4.7047570757276606E-3</v>
      </c>
      <c r="I35" t="s">
        <v>323</v>
      </c>
      <c r="L35">
        <f t="shared" si="5"/>
        <v>6.3281311267857103E-3</v>
      </c>
      <c r="N35" s="56">
        <f t="shared" si="7"/>
        <v>0.60123280011699176</v>
      </c>
    </row>
    <row r="36" spans="1:14" x14ac:dyDescent="0.35">
      <c r="A36" s="52">
        <v>840</v>
      </c>
      <c r="B36" s="53" t="s">
        <v>70</v>
      </c>
      <c r="C36" s="53" t="s">
        <v>71</v>
      </c>
      <c r="D36" s="52">
        <v>0.20905973286255572</v>
      </c>
      <c r="E36" s="52">
        <v>1.0390509999999999</v>
      </c>
      <c r="F36">
        <f t="shared" si="6"/>
        <v>2.1722372449057138E-3</v>
      </c>
      <c r="H36">
        <f t="shared" si="4"/>
        <v>2.1722372449057138E-3</v>
      </c>
      <c r="I36" t="s">
        <v>323</v>
      </c>
      <c r="L36">
        <f t="shared" si="5"/>
        <v>2.921766608348217E-3</v>
      </c>
      <c r="N36" s="56">
        <f t="shared" si="7"/>
        <v>0.27759568884246516</v>
      </c>
    </row>
    <row r="37" spans="1:14" x14ac:dyDescent="0.35">
      <c r="A37" s="52">
        <v>742</v>
      </c>
      <c r="B37" s="53" t="s">
        <v>72</v>
      </c>
      <c r="C37" s="53" t="s">
        <v>73</v>
      </c>
      <c r="D37" s="52">
        <v>7.472974096994979E-2</v>
      </c>
      <c r="E37" s="52">
        <v>1.0390509999999999</v>
      </c>
      <c r="F37">
        <f t="shared" si="6"/>
        <v>7.7648012084567295E-4</v>
      </c>
      <c r="H37">
        <f t="shared" si="4"/>
        <v>7.7648012084567295E-4</v>
      </c>
      <c r="I37" t="s">
        <v>323</v>
      </c>
      <c r="L37">
        <f t="shared" si="5"/>
        <v>1.0444041940877173E-3</v>
      </c>
      <c r="N37" s="56">
        <f t="shared" si="7"/>
        <v>9.9228357548943061E-2</v>
      </c>
    </row>
    <row r="38" spans="1:14" x14ac:dyDescent="0.35">
      <c r="A38" s="52">
        <v>1999</v>
      </c>
      <c r="B38" s="53" t="s">
        <v>45</v>
      </c>
      <c r="C38" s="53" t="s">
        <v>74</v>
      </c>
      <c r="D38" s="52">
        <v>0.44958559523834313</v>
      </c>
      <c r="E38" s="52">
        <v>1.0390509999999999</v>
      </c>
      <c r="F38">
        <f t="shared" si="6"/>
        <v>4.6714236231799565E-3</v>
      </c>
      <c r="H38">
        <f t="shared" si="4"/>
        <v>4.6714236231799565E-3</v>
      </c>
      <c r="I38" t="s">
        <v>323</v>
      </c>
      <c r="L38">
        <f t="shared" si="5"/>
        <v>6.2832959832841229E-3</v>
      </c>
      <c r="N38" s="56">
        <f t="shared" si="7"/>
        <v>0.59697303395048396</v>
      </c>
    </row>
    <row r="39" spans="1:14" ht="29" x14ac:dyDescent="0.35">
      <c r="A39" s="52">
        <v>724</v>
      </c>
      <c r="B39" s="53" t="s">
        <v>75</v>
      </c>
      <c r="C39" s="53" t="s">
        <v>76</v>
      </c>
      <c r="D39" s="52">
        <v>7.1395321936165615E-2</v>
      </c>
      <c r="E39" s="52">
        <v>1.0390509999999999</v>
      </c>
      <c r="F39">
        <f t="shared" si="6"/>
        <v>7.4183380653094827E-4</v>
      </c>
      <c r="H39">
        <f t="shared" si="4"/>
        <v>7.4183380653094827E-4</v>
      </c>
      <c r="I39" t="s">
        <v>323</v>
      </c>
      <c r="L39">
        <f t="shared" si="5"/>
        <v>9.9780318652995708E-4</v>
      </c>
      <c r="N39" s="56">
        <f t="shared" si="7"/>
        <v>9.4800817458373432E-2</v>
      </c>
    </row>
    <row r="40" spans="1:14" x14ac:dyDescent="0.35">
      <c r="A40" s="52">
        <v>601</v>
      </c>
      <c r="B40" s="53" t="s">
        <v>77</v>
      </c>
      <c r="C40" s="53" t="s">
        <v>78</v>
      </c>
      <c r="D40" s="52">
        <v>0.22411558626015191</v>
      </c>
      <c r="E40" s="52">
        <v>1.0390509999999999</v>
      </c>
      <c r="F40">
        <f t="shared" si="6"/>
        <v>2.328675240191971E-3</v>
      </c>
      <c r="H40">
        <f t="shared" si="4"/>
        <v>2.328675240191971E-3</v>
      </c>
      <c r="I40" t="s">
        <v>323</v>
      </c>
      <c r="L40">
        <f t="shared" si="5"/>
        <v>3.1321834548396605E-3</v>
      </c>
      <c r="N40" s="56">
        <f t="shared" si="7"/>
        <v>0.29758729572816139</v>
      </c>
    </row>
    <row r="41" spans="1:14" ht="29" x14ac:dyDescent="0.35">
      <c r="A41" s="52">
        <v>677</v>
      </c>
      <c r="B41" s="53" t="s">
        <v>79</v>
      </c>
      <c r="C41" s="53" t="s">
        <v>80</v>
      </c>
      <c r="D41" s="52">
        <v>0.53959684230131366</v>
      </c>
      <c r="E41" s="52">
        <v>1.0390509999999999</v>
      </c>
      <c r="F41">
        <f t="shared" si="6"/>
        <v>5.6066863859002228E-3</v>
      </c>
      <c r="H41">
        <f t="shared" si="4"/>
        <v>5.6066863859002228E-3</v>
      </c>
      <c r="I41" t="s">
        <v>323</v>
      </c>
      <c r="L41">
        <f t="shared" si="5"/>
        <v>7.5412706895718719E-3</v>
      </c>
      <c r="N41" s="56">
        <f t="shared" si="7"/>
        <v>0.71649262669980562</v>
      </c>
    </row>
    <row r="42" spans="1:14" ht="29" x14ac:dyDescent="0.35">
      <c r="A42" s="52">
        <v>673</v>
      </c>
      <c r="B42" s="53" t="s">
        <v>81</v>
      </c>
      <c r="C42" s="53" t="s">
        <v>82</v>
      </c>
      <c r="D42" s="52">
        <v>1.3852087759016507</v>
      </c>
      <c r="E42" s="52">
        <v>1.0390509999999999</v>
      </c>
      <c r="F42">
        <f t="shared" si="6"/>
        <v>1.4393025638093859E-2</v>
      </c>
      <c r="H42">
        <f t="shared" si="4"/>
        <v>1.4393025638093859E-2</v>
      </c>
      <c r="I42" t="s">
        <v>323</v>
      </c>
      <c r="L42">
        <f t="shared" si="5"/>
        <v>1.9359331859862178E-2</v>
      </c>
      <c r="N42" s="56">
        <f t="shared" si="7"/>
        <v>1.8393211311996216</v>
      </c>
    </row>
    <row r="43" spans="1:14" x14ac:dyDescent="0.35">
      <c r="A43" s="52">
        <v>671</v>
      </c>
      <c r="B43" s="53" t="s">
        <v>83</v>
      </c>
      <c r="C43" s="53" t="s">
        <v>84</v>
      </c>
      <c r="D43" s="52">
        <v>6.2754417679458274E-2</v>
      </c>
      <c r="E43" s="52">
        <v>1.0390509999999999</v>
      </c>
      <c r="F43">
        <f t="shared" si="6"/>
        <v>6.5205040444258797E-4</v>
      </c>
      <c r="H43">
        <f t="shared" si="4"/>
        <v>6.5205040444258797E-4</v>
      </c>
      <c r="I43" t="s">
        <v>323</v>
      </c>
      <c r="L43">
        <f t="shared" si="5"/>
        <v>8.7704006693016447E-4</v>
      </c>
      <c r="N43" s="56">
        <f t="shared" si="7"/>
        <v>8.3327169537185997E-2</v>
      </c>
    </row>
    <row r="44" spans="1:14" s="64" customFormat="1" x14ac:dyDescent="0.35">
      <c r="A44" s="65">
        <v>620</v>
      </c>
      <c r="B44" s="66" t="s">
        <v>85</v>
      </c>
      <c r="C44" s="66" t="s">
        <v>86</v>
      </c>
      <c r="D44" s="65">
        <v>0.6970812885824561</v>
      </c>
      <c r="E44" s="65">
        <v>1.0390509999999999</v>
      </c>
      <c r="F44" s="64">
        <f t="shared" si="6"/>
        <v>7.2430300998288953E-3</v>
      </c>
      <c r="G44" s="64" t="s">
        <v>204</v>
      </c>
      <c r="H44">
        <f t="shared" si="4"/>
        <v>7.2430300998288953E-3</v>
      </c>
      <c r="I44" t="s">
        <v>323</v>
      </c>
      <c r="L44">
        <f t="shared" si="5"/>
        <v>9.7422339749356785E-3</v>
      </c>
      <c r="M44"/>
      <c r="N44" s="56">
        <f t="shared" si="7"/>
        <v>0.92560512650448701</v>
      </c>
    </row>
    <row r="45" spans="1:14" s="2" customFormat="1" x14ac:dyDescent="0.35">
      <c r="A45" s="54">
        <v>611</v>
      </c>
      <c r="B45" s="55" t="s">
        <v>87</v>
      </c>
      <c r="C45" s="55" t="s">
        <v>88</v>
      </c>
      <c r="D45" s="54">
        <v>4.7417501187648446E-2</v>
      </c>
      <c r="E45" s="54">
        <v>1.0390509999999999</v>
      </c>
      <c r="F45" s="2">
        <f t="shared" si="6"/>
        <v>4.9269202026527305E-4</v>
      </c>
      <c r="G45" s="2">
        <v>2.7299999999999998E-3</v>
      </c>
      <c r="H45" s="2">
        <f>G45</f>
        <v>2.7299999999999998E-3</v>
      </c>
      <c r="I45" s="2" t="s">
        <v>324</v>
      </c>
      <c r="L45" s="2">
        <f>H45</f>
        <v>2.7299999999999998E-3</v>
      </c>
      <c r="N45" s="56">
        <f t="shared" si="7"/>
        <v>0.25937603242319301</v>
      </c>
    </row>
    <row r="46" spans="1:14" ht="29" x14ac:dyDescent="0.35">
      <c r="A46" s="52">
        <v>610</v>
      </c>
      <c r="B46" s="53" t="s">
        <v>89</v>
      </c>
      <c r="C46" s="53" t="s">
        <v>90</v>
      </c>
      <c r="D46" s="52">
        <v>0.44136321878358098</v>
      </c>
      <c r="E46" s="52">
        <v>1.0390509999999999</v>
      </c>
      <c r="F46">
        <f t="shared" si="6"/>
        <v>4.5859889384029856E-3</v>
      </c>
      <c r="H46">
        <f t="shared" ref="H46:H87" si="8">F46</f>
        <v>4.5859889384029856E-3</v>
      </c>
      <c r="I46" t="s">
        <v>323</v>
      </c>
      <c r="L46">
        <f t="shared" ref="L46:L87" si="9">F46*$K$3</f>
        <v>6.1683821037060455E-3</v>
      </c>
      <c r="N46" s="56">
        <f t="shared" si="7"/>
        <v>0.5860551196078766</v>
      </c>
    </row>
    <row r="47" spans="1:14" x14ac:dyDescent="0.35">
      <c r="A47" s="52">
        <v>608</v>
      </c>
      <c r="B47" s="53" t="s">
        <v>91</v>
      </c>
      <c r="C47" s="53" t="s">
        <v>92</v>
      </c>
      <c r="D47" s="52">
        <v>0.95735296286183802</v>
      </c>
      <c r="E47" s="52">
        <v>1.0390509999999999</v>
      </c>
      <c r="F47">
        <f t="shared" si="6"/>
        <v>9.9473855341455572E-3</v>
      </c>
      <c r="H47">
        <f t="shared" si="8"/>
        <v>9.9473855341455572E-3</v>
      </c>
      <c r="I47" t="s">
        <v>323</v>
      </c>
      <c r="L47">
        <f t="shared" si="9"/>
        <v>1.3379725885003E-2</v>
      </c>
      <c r="N47" s="56">
        <f t="shared" si="7"/>
        <v>1.2712015439421147</v>
      </c>
    </row>
    <row r="48" spans="1:14" x14ac:dyDescent="0.35">
      <c r="A48" s="52">
        <v>606</v>
      </c>
      <c r="B48" s="53" t="s">
        <v>93</v>
      </c>
      <c r="C48" s="53" t="s">
        <v>94</v>
      </c>
      <c r="D48" s="52">
        <v>4.5246527651858569E-2</v>
      </c>
      <c r="E48" s="52">
        <v>1.0390509999999999</v>
      </c>
      <c r="F48">
        <f t="shared" si="6"/>
        <v>4.7013449803191295E-4</v>
      </c>
      <c r="H48">
        <f t="shared" si="8"/>
        <v>4.7013449803191295E-4</v>
      </c>
      <c r="I48" t="s">
        <v>323</v>
      </c>
      <c r="L48">
        <f t="shared" si="9"/>
        <v>6.3235416895810381E-4</v>
      </c>
      <c r="N48" s="56">
        <f t="shared" si="7"/>
        <v>6.0079675981911516E-2</v>
      </c>
    </row>
    <row r="49" spans="1:14" x14ac:dyDescent="0.35">
      <c r="A49" s="52">
        <v>605</v>
      </c>
      <c r="B49" s="53" t="s">
        <v>95</v>
      </c>
      <c r="C49" s="53" t="s">
        <v>96</v>
      </c>
      <c r="D49" s="52">
        <v>0.11741684639532406</v>
      </c>
      <c r="E49" s="52">
        <v>1.0390509999999999</v>
      </c>
      <c r="F49">
        <f t="shared" si="6"/>
        <v>1.2200209166390785E-3</v>
      </c>
      <c r="H49">
        <f t="shared" si="8"/>
        <v>1.2200209166390785E-3</v>
      </c>
      <c r="I49" t="s">
        <v>323</v>
      </c>
      <c r="L49">
        <f t="shared" si="9"/>
        <v>1.6409885172911514E-3</v>
      </c>
      <c r="N49" s="56">
        <f t="shared" si="7"/>
        <v>0.15590955709413817</v>
      </c>
    </row>
    <row r="50" spans="1:14" x14ac:dyDescent="0.35">
      <c r="A50" s="52">
        <v>604</v>
      </c>
      <c r="B50" s="53" t="s">
        <v>97</v>
      </c>
      <c r="C50" s="53" t="s">
        <v>98</v>
      </c>
      <c r="D50" s="52">
        <v>0.74927761926992975</v>
      </c>
      <c r="E50" s="52">
        <v>1.0390509999999999</v>
      </c>
      <c r="F50">
        <f t="shared" si="6"/>
        <v>7.785376595800397E-3</v>
      </c>
      <c r="H50">
        <f t="shared" si="8"/>
        <v>7.785376595800397E-3</v>
      </c>
      <c r="I50" t="s">
        <v>323</v>
      </c>
      <c r="L50">
        <f t="shared" si="9"/>
        <v>1.0471716855224371E-2</v>
      </c>
      <c r="N50" s="56">
        <f t="shared" si="7"/>
        <v>0.99491295625171194</v>
      </c>
    </row>
    <row r="51" spans="1:14" x14ac:dyDescent="0.35">
      <c r="A51" s="52">
        <v>603</v>
      </c>
      <c r="B51" s="53" t="s">
        <v>99</v>
      </c>
      <c r="C51" s="53" t="s">
        <v>100</v>
      </c>
      <c r="D51" s="52">
        <v>2.2252564480804091</v>
      </c>
      <c r="E51" s="52">
        <v>1.0390509999999999</v>
      </c>
      <c r="F51">
        <f t="shared" si="6"/>
        <v>2.3121549376343972E-2</v>
      </c>
      <c r="H51">
        <f t="shared" si="8"/>
        <v>2.3121549376343972E-2</v>
      </c>
      <c r="I51" t="s">
        <v>323</v>
      </c>
      <c r="L51">
        <f t="shared" si="9"/>
        <v>3.1099628302344397E-2</v>
      </c>
      <c r="N51" s="56">
        <f t="shared" si="7"/>
        <v>2.954761245017631</v>
      </c>
    </row>
    <row r="52" spans="1:14" x14ac:dyDescent="0.35">
      <c r="A52" s="52">
        <v>737</v>
      </c>
      <c r="B52" s="53" t="s">
        <v>101</v>
      </c>
      <c r="C52" s="53" t="s">
        <v>102</v>
      </c>
      <c r="D52" s="52">
        <v>1.5048490586956405</v>
      </c>
      <c r="E52" s="52">
        <v>1.0390509999999999</v>
      </c>
      <c r="F52">
        <f t="shared" si="6"/>
        <v>1.563614919286764E-2</v>
      </c>
      <c r="H52">
        <f t="shared" si="8"/>
        <v>1.563614919286764E-2</v>
      </c>
      <c r="I52" t="s">
        <v>323</v>
      </c>
      <c r="L52">
        <f t="shared" si="9"/>
        <v>2.1031394568899662E-2</v>
      </c>
      <c r="N52" s="56">
        <f t="shared" si="7"/>
        <v>1.9981830328234014</v>
      </c>
    </row>
    <row r="53" spans="1:14" x14ac:dyDescent="0.35">
      <c r="A53" s="52">
        <v>78</v>
      </c>
      <c r="B53" s="53" t="s">
        <v>103</v>
      </c>
      <c r="C53" s="53" t="s">
        <v>104</v>
      </c>
      <c r="D53" s="52">
        <v>0.64438327102967907</v>
      </c>
      <c r="E53" s="52">
        <v>1.0390509999999999</v>
      </c>
      <c r="F53">
        <f t="shared" si="6"/>
        <v>6.6954708214665903E-3</v>
      </c>
      <c r="H53">
        <f t="shared" si="8"/>
        <v>6.6954708214665903E-3</v>
      </c>
      <c r="I53" t="s">
        <v>323</v>
      </c>
      <c r="L53">
        <f t="shared" si="9"/>
        <v>9.0057396443269291E-3</v>
      </c>
      <c r="N53" s="56">
        <f t="shared" si="7"/>
        <v>0.85563114211786684</v>
      </c>
    </row>
    <row r="54" spans="1:14" x14ac:dyDescent="0.35">
      <c r="A54" s="52">
        <v>126</v>
      </c>
      <c r="B54" s="53" t="s">
        <v>105</v>
      </c>
      <c r="C54" s="53" t="s">
        <v>106</v>
      </c>
      <c r="D54" s="52">
        <v>1.8412440509131153E-2</v>
      </c>
      <c r="E54" s="52">
        <v>1.0390509999999999</v>
      </c>
      <c r="F54">
        <f t="shared" si="6"/>
        <v>1.9131464723453232E-4</v>
      </c>
      <c r="H54">
        <f t="shared" si="8"/>
        <v>1.9131464723453232E-4</v>
      </c>
      <c r="I54" t="s">
        <v>323</v>
      </c>
      <c r="L54">
        <f t="shared" si="9"/>
        <v>2.5732766956679151E-4</v>
      </c>
      <c r="N54" s="56">
        <f t="shared" si="7"/>
        <v>2.4448582404740227E-2</v>
      </c>
    </row>
    <row r="55" spans="1:14" ht="29" x14ac:dyDescent="0.35">
      <c r="A55" s="52">
        <v>125</v>
      </c>
      <c r="B55" s="53" t="s">
        <v>107</v>
      </c>
      <c r="C55" s="53" t="s">
        <v>108</v>
      </c>
      <c r="D55" s="52">
        <v>0.44975996099024956</v>
      </c>
      <c r="E55" s="52">
        <v>1.0390509999999999</v>
      </c>
      <c r="F55">
        <f t="shared" si="6"/>
        <v>4.6732353722687978E-3</v>
      </c>
      <c r="H55">
        <f t="shared" si="8"/>
        <v>4.6732353722687978E-3</v>
      </c>
      <c r="I55" t="s">
        <v>323</v>
      </c>
      <c r="L55">
        <f t="shared" si="9"/>
        <v>6.285732875480358E-3</v>
      </c>
      <c r="N55" s="56">
        <f t="shared" si="7"/>
        <v>0.59720456194656546</v>
      </c>
    </row>
    <row r="56" spans="1:14" x14ac:dyDescent="0.35">
      <c r="A56" s="52">
        <v>122</v>
      </c>
      <c r="B56" s="53" t="s">
        <v>109</v>
      </c>
      <c r="C56" s="53" t="s">
        <v>110</v>
      </c>
      <c r="D56" s="52">
        <v>3.5215156646909405E-2</v>
      </c>
      <c r="E56" s="52">
        <v>1.0390509999999999</v>
      </c>
      <c r="F56">
        <f t="shared" si="6"/>
        <v>3.659034372912786E-4</v>
      </c>
      <c r="H56">
        <f t="shared" si="8"/>
        <v>3.659034372912786E-4</v>
      </c>
      <c r="I56" t="s">
        <v>323</v>
      </c>
      <c r="L56">
        <f t="shared" si="9"/>
        <v>4.9215823339033909E-4</v>
      </c>
      <c r="N56" s="56">
        <f t="shared" si="7"/>
        <v>4.6759725238532605E-2</v>
      </c>
    </row>
    <row r="57" spans="1:14" x14ac:dyDescent="0.35">
      <c r="A57" s="52">
        <v>118</v>
      </c>
      <c r="B57" s="53" t="s">
        <v>111</v>
      </c>
      <c r="C57" s="53" t="s">
        <v>112</v>
      </c>
      <c r="D57" s="52">
        <v>0.77832331933558752</v>
      </c>
      <c r="E57" s="52">
        <v>1.0390509999999999</v>
      </c>
      <c r="F57">
        <f t="shared" si="6"/>
        <v>8.0871762327896154E-3</v>
      </c>
      <c r="H57">
        <f t="shared" si="8"/>
        <v>8.0871762327896154E-3</v>
      </c>
      <c r="I57" t="s">
        <v>323</v>
      </c>
      <c r="L57">
        <f t="shared" si="9"/>
        <v>1.0877652304418358E-2</v>
      </c>
      <c r="N57" s="56">
        <f t="shared" si="7"/>
        <v>1.0334806947981821</v>
      </c>
    </row>
    <row r="58" spans="1:14" x14ac:dyDescent="0.35">
      <c r="A58" s="52">
        <v>112</v>
      </c>
      <c r="B58" s="53" t="s">
        <v>113</v>
      </c>
      <c r="C58" s="53" t="s">
        <v>114</v>
      </c>
      <c r="D58" s="52">
        <v>0.66183537165909401</v>
      </c>
      <c r="E58" s="52">
        <v>1.0390509999999999</v>
      </c>
      <c r="F58">
        <f t="shared" si="6"/>
        <v>6.8768070475775326E-3</v>
      </c>
      <c r="H58">
        <f t="shared" si="8"/>
        <v>6.8768070475775326E-3</v>
      </c>
      <c r="I58" t="s">
        <v>323</v>
      </c>
      <c r="L58">
        <f t="shared" si="9"/>
        <v>9.2496458436048205E-3</v>
      </c>
      <c r="N58" s="56">
        <f t="shared" si="7"/>
        <v>0.87880455686223324</v>
      </c>
    </row>
    <row r="59" spans="1:14" x14ac:dyDescent="0.35">
      <c r="A59" s="52">
        <v>108</v>
      </c>
      <c r="B59" s="53" t="s">
        <v>115</v>
      </c>
      <c r="C59" s="53" t="s">
        <v>116</v>
      </c>
      <c r="D59" s="52">
        <v>1.2655534089730838</v>
      </c>
      <c r="E59" s="52">
        <v>1.0390509999999999</v>
      </c>
      <c r="F59">
        <f t="shared" si="6"/>
        <v>1.3149745351468916E-2</v>
      </c>
      <c r="H59">
        <f t="shared" si="8"/>
        <v>1.3149745351468916E-2</v>
      </c>
      <c r="I59" t="s">
        <v>323</v>
      </c>
      <c r="L59">
        <f t="shared" si="9"/>
        <v>1.7687058338727503E-2</v>
      </c>
      <c r="N59" s="56">
        <f t="shared" si="7"/>
        <v>1.6804392004163706</v>
      </c>
    </row>
    <row r="60" spans="1:14" x14ac:dyDescent="0.35">
      <c r="A60" s="52">
        <v>106</v>
      </c>
      <c r="B60" s="53" t="s">
        <v>117</v>
      </c>
      <c r="C60" s="53" t="s">
        <v>118</v>
      </c>
      <c r="D60" s="52">
        <v>0.77376786821260302</v>
      </c>
      <c r="E60" s="52">
        <v>1.0390509999999999</v>
      </c>
      <c r="F60">
        <f t="shared" si="6"/>
        <v>8.0398427723417324E-3</v>
      </c>
      <c r="H60">
        <f t="shared" si="8"/>
        <v>8.0398427723417324E-3</v>
      </c>
      <c r="I60" t="s">
        <v>323</v>
      </c>
      <c r="L60">
        <f t="shared" si="9"/>
        <v>1.0813986457366649E-2</v>
      </c>
      <c r="N60" s="56">
        <f t="shared" si="7"/>
        <v>1.0274318322307334</v>
      </c>
    </row>
    <row r="61" spans="1:14" x14ac:dyDescent="0.35">
      <c r="A61" s="52">
        <v>103</v>
      </c>
      <c r="B61" s="53" t="s">
        <v>119</v>
      </c>
      <c r="C61" s="53" t="s">
        <v>120</v>
      </c>
      <c r="D61" s="52">
        <v>0.34806328326180253</v>
      </c>
      <c r="E61" s="52">
        <v>1.0390509999999999</v>
      </c>
      <c r="F61">
        <f t="shared" si="6"/>
        <v>3.6165550253645915E-3</v>
      </c>
      <c r="H61">
        <f t="shared" si="8"/>
        <v>3.6165550253645915E-3</v>
      </c>
      <c r="I61" t="s">
        <v>323</v>
      </c>
      <c r="L61">
        <f t="shared" si="9"/>
        <v>4.8644455089539964E-3</v>
      </c>
      <c r="N61" s="56">
        <f t="shared" si="7"/>
        <v>0.46216870917630315</v>
      </c>
    </row>
    <row r="62" spans="1:14" ht="29" x14ac:dyDescent="0.35">
      <c r="A62" s="52">
        <v>100</v>
      </c>
      <c r="B62" s="53" t="s">
        <v>121</v>
      </c>
      <c r="C62" s="53" t="s">
        <v>122</v>
      </c>
      <c r="D62" s="52">
        <v>0.25085377029825795</v>
      </c>
      <c r="E62" s="52">
        <v>1.0390509999999999</v>
      </c>
      <c r="F62">
        <f t="shared" si="6"/>
        <v>2.6064986088217522E-3</v>
      </c>
      <c r="H62">
        <f t="shared" si="8"/>
        <v>2.6064986088217522E-3</v>
      </c>
      <c r="I62" t="s">
        <v>323</v>
      </c>
      <c r="L62">
        <f t="shared" si="9"/>
        <v>3.5058696363950946E-3</v>
      </c>
      <c r="N62" s="56">
        <f t="shared" si="7"/>
        <v>0.33309104633007403</v>
      </c>
    </row>
    <row r="63" spans="1:14" ht="29" x14ac:dyDescent="0.35">
      <c r="A63" s="52">
        <v>94</v>
      </c>
      <c r="B63" s="53" t="s">
        <v>123</v>
      </c>
      <c r="C63" s="53" t="s">
        <v>124</v>
      </c>
      <c r="D63" s="52">
        <v>0.24303025046188984</v>
      </c>
      <c r="E63" s="52">
        <v>1.0390509999999999</v>
      </c>
      <c r="F63">
        <f t="shared" si="6"/>
        <v>2.5252082477267707E-3</v>
      </c>
      <c r="H63">
        <f t="shared" si="8"/>
        <v>2.5252082477267707E-3</v>
      </c>
      <c r="I63" t="s">
        <v>323</v>
      </c>
      <c r="L63">
        <f t="shared" si="9"/>
        <v>3.3965300772908148E-3</v>
      </c>
      <c r="N63" s="56">
        <f t="shared" si="7"/>
        <v>0.32270274558744788</v>
      </c>
    </row>
    <row r="64" spans="1:14" x14ac:dyDescent="0.35">
      <c r="A64" s="52">
        <v>128</v>
      </c>
      <c r="B64" s="53" t="s">
        <v>125</v>
      </c>
      <c r="C64" s="53" t="s">
        <v>126</v>
      </c>
      <c r="D64" s="52">
        <v>7.7473344623200699E-2</v>
      </c>
      <c r="E64" s="52">
        <v>1.0390509999999999</v>
      </c>
      <c r="F64">
        <f t="shared" si="6"/>
        <v>8.0498756204081315E-4</v>
      </c>
      <c r="H64">
        <f t="shared" si="8"/>
        <v>8.0498756204081315E-4</v>
      </c>
      <c r="I64" t="s">
        <v>323</v>
      </c>
      <c r="L64">
        <f t="shared" si="9"/>
        <v>1.0827481134587464E-3</v>
      </c>
      <c r="N64" s="56">
        <f t="shared" si="7"/>
        <v>0.10287139552477177</v>
      </c>
    </row>
    <row r="65" spans="1:14" ht="29" x14ac:dyDescent="0.35">
      <c r="A65" s="52">
        <v>81</v>
      </c>
      <c r="B65" s="53" t="s">
        <v>127</v>
      </c>
      <c r="C65" s="53" t="s">
        <v>128</v>
      </c>
      <c r="D65" s="52">
        <v>0.3852494034398391</v>
      </c>
      <c r="E65" s="52">
        <v>1.0390509999999999</v>
      </c>
      <c r="F65">
        <f t="shared" si="6"/>
        <v>4.0029377789356823E-3</v>
      </c>
      <c r="H65">
        <f t="shared" si="8"/>
        <v>4.0029377789356823E-3</v>
      </c>
      <c r="I65" t="s">
        <v>323</v>
      </c>
      <c r="L65">
        <f t="shared" si="9"/>
        <v>5.3841494363556517E-3</v>
      </c>
      <c r="N65" s="56">
        <f t="shared" si="7"/>
        <v>0.51154553801300373</v>
      </c>
    </row>
    <row r="66" spans="1:14" ht="29" x14ac:dyDescent="0.35">
      <c r="A66" s="52">
        <v>86</v>
      </c>
      <c r="B66" s="53" t="s">
        <v>129</v>
      </c>
      <c r="C66" s="53" t="s">
        <v>130</v>
      </c>
      <c r="D66" s="52">
        <v>0.35179021608583833</v>
      </c>
      <c r="E66" s="52">
        <v>1.0390509999999999</v>
      </c>
      <c r="F66">
        <f t="shared" ref="F66:F97" si="10">D66*E66/100</f>
        <v>3.6552797581420639E-3</v>
      </c>
      <c r="H66">
        <f t="shared" si="8"/>
        <v>3.6552797581420639E-3</v>
      </c>
      <c r="I66" t="s">
        <v>323</v>
      </c>
      <c r="L66">
        <f t="shared" si="9"/>
        <v>4.9165321912037234E-3</v>
      </c>
      <c r="N66" s="56">
        <f t="shared" ref="N66:N102" si="11">100*L66/$M$2</f>
        <v>0.46711744067228184</v>
      </c>
    </row>
    <row r="67" spans="1:14" ht="29" x14ac:dyDescent="0.35">
      <c r="A67" s="52">
        <v>63</v>
      </c>
      <c r="B67" s="53" t="s">
        <v>131</v>
      </c>
      <c r="C67" s="53" t="s">
        <v>132</v>
      </c>
      <c r="D67" s="52">
        <v>0.34105178091254601</v>
      </c>
      <c r="E67" s="52">
        <v>1.0390509999999999</v>
      </c>
      <c r="F67">
        <f t="shared" si="10"/>
        <v>3.5437019400896179E-3</v>
      </c>
      <c r="H67">
        <f t="shared" si="8"/>
        <v>3.5437019400896179E-3</v>
      </c>
      <c r="I67" t="s">
        <v>323</v>
      </c>
      <c r="L67">
        <f t="shared" si="9"/>
        <v>4.7664545034269727E-3</v>
      </c>
      <c r="N67" s="56">
        <f t="shared" si="11"/>
        <v>0.45285862923976156</v>
      </c>
    </row>
    <row r="68" spans="1:14" ht="29" x14ac:dyDescent="0.35">
      <c r="A68" s="52">
        <v>60</v>
      </c>
      <c r="B68" s="53" t="s">
        <v>133</v>
      </c>
      <c r="C68" s="53" t="s">
        <v>134</v>
      </c>
      <c r="D68" s="52">
        <v>9.4049690344937195E-2</v>
      </c>
      <c r="E68" s="52">
        <v>1.0390509999999999</v>
      </c>
      <c r="F68">
        <f t="shared" si="10"/>
        <v>9.772242480259733E-4</v>
      </c>
      <c r="H68">
        <f t="shared" si="8"/>
        <v>9.772242480259733E-4</v>
      </c>
      <c r="I68" t="s">
        <v>323</v>
      </c>
      <c r="L68">
        <f t="shared" si="9"/>
        <v>1.3144149808896294E-3</v>
      </c>
      <c r="N68" s="56">
        <f t="shared" si="11"/>
        <v>0.12488195703324512</v>
      </c>
    </row>
    <row r="69" spans="1:14" x14ac:dyDescent="0.35">
      <c r="A69" s="52">
        <v>59</v>
      </c>
      <c r="B69" s="53" t="s">
        <v>135</v>
      </c>
      <c r="C69" s="53" t="s">
        <v>136</v>
      </c>
      <c r="D69" s="52">
        <v>0.48909072506667961</v>
      </c>
      <c r="E69" s="52">
        <v>1.0390509999999999</v>
      </c>
      <c r="F69">
        <f t="shared" si="10"/>
        <v>5.0819020697125848E-3</v>
      </c>
      <c r="H69">
        <f t="shared" si="8"/>
        <v>5.0819020697125848E-3</v>
      </c>
      <c r="I69" t="s">
        <v>323</v>
      </c>
      <c r="L69">
        <f t="shared" si="9"/>
        <v>6.8354098103250265E-3</v>
      </c>
      <c r="N69" s="56">
        <f t="shared" si="11"/>
        <v>0.64942911230354428</v>
      </c>
    </row>
    <row r="70" spans="1:14" x14ac:dyDescent="0.35">
      <c r="A70" s="52">
        <v>46</v>
      </c>
      <c r="B70" s="53" t="s">
        <v>137</v>
      </c>
      <c r="C70" s="53" t="s">
        <v>138</v>
      </c>
      <c r="D70" s="52">
        <v>0.18615999999999999</v>
      </c>
      <c r="E70" s="52">
        <v>1.0390509999999999</v>
      </c>
      <c r="F70">
        <f t="shared" si="10"/>
        <v>1.9342973415999998E-3</v>
      </c>
      <c r="H70">
        <f t="shared" si="8"/>
        <v>1.9342973415999998E-3</v>
      </c>
      <c r="I70" t="s">
        <v>323</v>
      </c>
      <c r="L70">
        <f t="shared" si="9"/>
        <v>2.60172566166865E-3</v>
      </c>
      <c r="N70" s="56">
        <f t="shared" si="11"/>
        <v>0.24718874709788322</v>
      </c>
    </row>
    <row r="71" spans="1:14" x14ac:dyDescent="0.35">
      <c r="A71" s="52">
        <v>44</v>
      </c>
      <c r="B71" s="53" t="s">
        <v>139</v>
      </c>
      <c r="C71" s="53" t="s">
        <v>140</v>
      </c>
      <c r="D71" s="52">
        <v>0.44108123638101188</v>
      </c>
      <c r="E71" s="52">
        <v>1.0390509999999999</v>
      </c>
      <c r="F71">
        <f t="shared" si="10"/>
        <v>4.5830589974292677E-3</v>
      </c>
      <c r="H71">
        <f t="shared" si="8"/>
        <v>4.5830589974292677E-3</v>
      </c>
      <c r="I71" t="s">
        <v>323</v>
      </c>
      <c r="L71">
        <f t="shared" si="9"/>
        <v>6.1644411880802238E-3</v>
      </c>
      <c r="N71" s="56">
        <f t="shared" si="11"/>
        <v>0.58568069504408893</v>
      </c>
    </row>
    <row r="72" spans="1:14" ht="58" x14ac:dyDescent="0.35">
      <c r="A72" s="52">
        <v>39</v>
      </c>
      <c r="B72" s="53" t="s">
        <v>141</v>
      </c>
      <c r="C72" s="53" t="s">
        <v>142</v>
      </c>
      <c r="D72" s="52">
        <v>3.9514584323040385E-2</v>
      </c>
      <c r="E72" s="52">
        <v>1.0390509999999999</v>
      </c>
      <c r="F72">
        <f t="shared" si="10"/>
        <v>4.1057668355439436E-4</v>
      </c>
      <c r="H72">
        <f t="shared" si="8"/>
        <v>4.1057668355439436E-4</v>
      </c>
      <c r="I72" t="s">
        <v>323</v>
      </c>
      <c r="L72">
        <f t="shared" si="9"/>
        <v>5.5224596069737824E-4</v>
      </c>
      <c r="N72" s="56">
        <f t="shared" si="11"/>
        <v>5.2468632310410469E-2</v>
      </c>
    </row>
    <row r="73" spans="1:14" x14ac:dyDescent="0.35">
      <c r="A73" s="52">
        <v>30</v>
      </c>
      <c r="B73" s="53" t="s">
        <v>143</v>
      </c>
      <c r="C73" s="53" t="s">
        <v>144</v>
      </c>
      <c r="D73" s="52">
        <v>0.37866529619355976</v>
      </c>
      <c r="E73" s="52">
        <v>1.0390509999999999</v>
      </c>
      <c r="F73">
        <f t="shared" si="10"/>
        <v>3.9345255467521448E-3</v>
      </c>
      <c r="H73">
        <f t="shared" si="8"/>
        <v>3.9345255467521448E-3</v>
      </c>
      <c r="I73" t="s">
        <v>323</v>
      </c>
      <c r="L73">
        <f t="shared" si="9"/>
        <v>5.292131598034727E-3</v>
      </c>
      <c r="N73" s="56">
        <f t="shared" si="11"/>
        <v>0.5028029659192893</v>
      </c>
    </row>
    <row r="74" spans="1:14" x14ac:dyDescent="0.35">
      <c r="A74" s="52">
        <v>23</v>
      </c>
      <c r="B74" s="53" t="s">
        <v>145</v>
      </c>
      <c r="C74" s="53" t="s">
        <v>146</v>
      </c>
      <c r="D74" s="52">
        <v>0.11047464305478689</v>
      </c>
      <c r="E74" s="52">
        <v>1.0390509999999999</v>
      </c>
      <c r="F74">
        <f t="shared" si="10"/>
        <v>1.1478878834071937E-3</v>
      </c>
      <c r="H74">
        <f t="shared" si="8"/>
        <v>1.1478878834071937E-3</v>
      </c>
      <c r="I74" t="s">
        <v>323</v>
      </c>
      <c r="L74">
        <f t="shared" si="9"/>
        <v>1.5439660174007487E-3</v>
      </c>
      <c r="N74" s="56">
        <f t="shared" si="11"/>
        <v>0.14669149442844134</v>
      </c>
    </row>
    <row r="75" spans="1:14" x14ac:dyDescent="0.35">
      <c r="A75" s="52">
        <v>3</v>
      </c>
      <c r="B75" s="53" t="s">
        <v>147</v>
      </c>
      <c r="C75" s="53" t="s">
        <v>148</v>
      </c>
      <c r="D75" s="52">
        <v>0.17722020006672454</v>
      </c>
      <c r="E75" s="52">
        <v>1.0390509999999999</v>
      </c>
      <c r="F75">
        <f t="shared" si="10"/>
        <v>1.8414082609953019E-3</v>
      </c>
      <c r="H75">
        <f t="shared" si="8"/>
        <v>1.8414082609953019E-3</v>
      </c>
      <c r="I75" t="s">
        <v>323</v>
      </c>
      <c r="L75">
        <f t="shared" si="9"/>
        <v>2.4767852507501585E-3</v>
      </c>
      <c r="N75" s="56">
        <f t="shared" si="11"/>
        <v>0.23531821666808037</v>
      </c>
    </row>
    <row r="76" spans="1:14" ht="29" x14ac:dyDescent="0.35">
      <c r="A76" s="52">
        <v>353</v>
      </c>
      <c r="B76" s="53" t="s">
        <v>149</v>
      </c>
      <c r="C76" s="53" t="s">
        <v>150</v>
      </c>
      <c r="D76" s="52">
        <v>0.23054852049268978</v>
      </c>
      <c r="E76" s="52">
        <v>1.0390509999999999</v>
      </c>
      <c r="F76">
        <f t="shared" si="10"/>
        <v>2.3955167076644981E-3</v>
      </c>
      <c r="H76">
        <f t="shared" si="8"/>
        <v>2.3955167076644981E-3</v>
      </c>
      <c r="I76" t="s">
        <v>323</v>
      </c>
      <c r="L76">
        <f t="shared" si="9"/>
        <v>3.2220885368799512E-3</v>
      </c>
      <c r="N76" s="56">
        <f t="shared" si="11"/>
        <v>0.30612913582863477</v>
      </c>
    </row>
    <row r="77" spans="1:14" x14ac:dyDescent="0.35">
      <c r="A77" s="52">
        <v>245</v>
      </c>
      <c r="B77" s="53" t="s">
        <v>151</v>
      </c>
      <c r="C77" s="53" t="s">
        <v>152</v>
      </c>
      <c r="D77" s="52">
        <v>0.10020511678148343</v>
      </c>
      <c r="E77" s="52">
        <v>1.0390509999999999</v>
      </c>
      <c r="F77">
        <f t="shared" si="10"/>
        <v>1.0411822679691715E-3</v>
      </c>
      <c r="H77">
        <f t="shared" si="8"/>
        <v>1.0411822679691715E-3</v>
      </c>
      <c r="I77" t="s">
        <v>323</v>
      </c>
      <c r="L77">
        <f t="shared" si="9"/>
        <v>1.4004416832879747E-3</v>
      </c>
      <c r="N77" s="56">
        <f t="shared" si="11"/>
        <v>0.13305531408472263</v>
      </c>
    </row>
    <row r="78" spans="1:14" ht="29" x14ac:dyDescent="0.35">
      <c r="A78" s="52">
        <v>89</v>
      </c>
      <c r="B78" s="53" t="s">
        <v>153</v>
      </c>
      <c r="C78" s="53" t="s">
        <v>154</v>
      </c>
      <c r="D78" s="52">
        <v>0.41531858707449087</v>
      </c>
      <c r="E78" s="52">
        <v>1.0390509999999999</v>
      </c>
      <c r="F78">
        <f t="shared" si="10"/>
        <v>4.315371932183368E-3</v>
      </c>
      <c r="H78">
        <f t="shared" si="8"/>
        <v>4.315371932183368E-3</v>
      </c>
      <c r="I78" t="s">
        <v>323</v>
      </c>
      <c r="L78">
        <f t="shared" si="9"/>
        <v>5.8043888362680962E-3</v>
      </c>
      <c r="N78" s="56">
        <f t="shared" si="11"/>
        <v>0.55147228827571193</v>
      </c>
    </row>
    <row r="79" spans="1:14" x14ac:dyDescent="0.35">
      <c r="A79" s="52">
        <v>258</v>
      </c>
      <c r="B79" s="53" t="s">
        <v>155</v>
      </c>
      <c r="C79" s="53" t="s">
        <v>156</v>
      </c>
      <c r="D79" s="52">
        <v>0.26158401230059775</v>
      </c>
      <c r="E79" s="52">
        <v>1.0390509999999999</v>
      </c>
      <c r="F79">
        <f t="shared" si="10"/>
        <v>2.717991295649484E-3</v>
      </c>
      <c r="H79">
        <f t="shared" si="8"/>
        <v>2.717991295649484E-3</v>
      </c>
      <c r="I79" t="s">
        <v>323</v>
      </c>
      <c r="L79">
        <f t="shared" si="9"/>
        <v>3.6558328184610714E-3</v>
      </c>
      <c r="N79" s="56">
        <f t="shared" si="11"/>
        <v>0.34733897862818025</v>
      </c>
    </row>
    <row r="80" spans="1:14" ht="29" x14ac:dyDescent="0.35">
      <c r="A80" s="52">
        <v>327</v>
      </c>
      <c r="B80" s="53" t="s">
        <v>157</v>
      </c>
      <c r="C80" s="53" t="s">
        <v>158</v>
      </c>
      <c r="D80" s="52">
        <v>5.0026173331642267</v>
      </c>
      <c r="E80" s="52">
        <v>1.0390509999999999</v>
      </c>
      <c r="F80">
        <f t="shared" si="10"/>
        <v>5.197974542641623E-2</v>
      </c>
      <c r="H80">
        <f t="shared" si="8"/>
        <v>5.197974542641623E-2</v>
      </c>
      <c r="I80" t="s">
        <v>323</v>
      </c>
      <c r="L80">
        <f t="shared" si="9"/>
        <v>6.9915330313718077E-2</v>
      </c>
      <c r="N80" s="56">
        <f t="shared" si="11"/>
        <v>6.6426230704502531</v>
      </c>
    </row>
    <row r="81" spans="1:14" ht="43.5" x14ac:dyDescent="0.35">
      <c r="A81" s="52">
        <v>80</v>
      </c>
      <c r="B81" s="53" t="s">
        <v>159</v>
      </c>
      <c r="C81" s="53" t="s">
        <v>160</v>
      </c>
      <c r="D81" s="52">
        <v>0.28456122309820914</v>
      </c>
      <c r="E81" s="52">
        <v>1.0390509999999999</v>
      </c>
      <c r="F81">
        <f t="shared" si="10"/>
        <v>2.956736234214173E-3</v>
      </c>
      <c r="H81">
        <f t="shared" si="8"/>
        <v>2.956736234214173E-3</v>
      </c>
      <c r="I81" t="s">
        <v>323</v>
      </c>
      <c r="L81">
        <f t="shared" si="9"/>
        <v>3.9769565774088345E-3</v>
      </c>
      <c r="N81" s="56">
        <f t="shared" si="11"/>
        <v>0.37784879786359882</v>
      </c>
    </row>
    <row r="82" spans="1:14" x14ac:dyDescent="0.35">
      <c r="A82" s="52">
        <v>130</v>
      </c>
      <c r="B82" s="53" t="s">
        <v>161</v>
      </c>
      <c r="C82" s="53" t="s">
        <v>162</v>
      </c>
      <c r="D82" s="52">
        <v>0.25001041964560289</v>
      </c>
      <c r="E82" s="52">
        <v>1.0390509999999999</v>
      </c>
      <c r="F82">
        <f t="shared" si="10"/>
        <v>2.5977357654318333E-3</v>
      </c>
      <c r="H82">
        <f t="shared" si="8"/>
        <v>2.5977357654318333E-3</v>
      </c>
      <c r="I82" t="s">
        <v>323</v>
      </c>
      <c r="L82">
        <f t="shared" si="9"/>
        <v>3.4940831783224812E-3</v>
      </c>
      <c r="N82" s="56">
        <f t="shared" si="11"/>
        <v>0.33197122042121074</v>
      </c>
    </row>
    <row r="83" spans="1:14" x14ac:dyDescent="0.35">
      <c r="A83" s="52">
        <v>301</v>
      </c>
      <c r="B83" s="53" t="s">
        <v>163</v>
      </c>
      <c r="C83" s="53" t="s">
        <v>164</v>
      </c>
      <c r="D83" s="52">
        <v>0.3487739134612034</v>
      </c>
      <c r="E83" s="52">
        <v>1.0390509999999999</v>
      </c>
      <c r="F83">
        <f t="shared" si="10"/>
        <v>3.6239388355577685E-3</v>
      </c>
      <c r="H83">
        <f t="shared" si="8"/>
        <v>3.6239388355577685E-3</v>
      </c>
      <c r="I83" t="s">
        <v>323</v>
      </c>
      <c r="L83">
        <f t="shared" si="9"/>
        <v>4.8743770991223354E-3</v>
      </c>
      <c r="N83" s="56">
        <f t="shared" si="11"/>
        <v>0.46311230494682221</v>
      </c>
    </row>
    <row r="84" spans="1:14" x14ac:dyDescent="0.35">
      <c r="A84" s="52">
        <v>283</v>
      </c>
      <c r="B84" s="53" t="s">
        <v>165</v>
      </c>
      <c r="C84" s="53" t="s">
        <v>166</v>
      </c>
      <c r="D84" s="52">
        <v>2.9179908519001585</v>
      </c>
      <c r="E84" s="52">
        <v>1.0390509999999999</v>
      </c>
      <c r="F84">
        <f t="shared" si="10"/>
        <v>3.0319413126577113E-2</v>
      </c>
      <c r="H84">
        <f t="shared" si="8"/>
        <v>3.0319413126577113E-2</v>
      </c>
      <c r="I84" t="s">
        <v>323</v>
      </c>
      <c r="L84">
        <f t="shared" si="9"/>
        <v>4.0781111301584703E-2</v>
      </c>
      <c r="N84" s="56">
        <f t="shared" si="11"/>
        <v>3.87459444952882</v>
      </c>
    </row>
    <row r="85" spans="1:14" x14ac:dyDescent="0.35">
      <c r="A85" s="52">
        <v>282</v>
      </c>
      <c r="B85" s="53" t="s">
        <v>167</v>
      </c>
      <c r="C85" s="53" t="s">
        <v>168</v>
      </c>
      <c r="D85" s="52">
        <v>2.9064497009105117</v>
      </c>
      <c r="E85" s="52">
        <v>1.0390509999999999</v>
      </c>
      <c r="F85">
        <f t="shared" si="10"/>
        <v>3.019949468180768E-2</v>
      </c>
      <c r="H85">
        <f t="shared" si="8"/>
        <v>3.019949468180768E-2</v>
      </c>
      <c r="I85" t="s">
        <v>323</v>
      </c>
      <c r="L85">
        <f t="shared" si="9"/>
        <v>4.0619815058057861E-2</v>
      </c>
      <c r="N85" s="56">
        <f t="shared" si="11"/>
        <v>3.8592697683234141</v>
      </c>
    </row>
    <row r="86" spans="1:14" x14ac:dyDescent="0.35">
      <c r="A86" s="52">
        <v>281</v>
      </c>
      <c r="B86" s="53" t="s">
        <v>169</v>
      </c>
      <c r="C86" s="53" t="s">
        <v>170</v>
      </c>
      <c r="D86" s="52">
        <v>1.8933731024005711</v>
      </c>
      <c r="E86" s="52">
        <v>1.0390509999999999</v>
      </c>
      <c r="F86">
        <f t="shared" si="10"/>
        <v>1.9673112154224157E-2</v>
      </c>
      <c r="G86" t="s">
        <v>204</v>
      </c>
      <c r="H86">
        <f t="shared" si="8"/>
        <v>1.9673112154224157E-2</v>
      </c>
      <c r="I86" t="s">
        <v>325</v>
      </c>
      <c r="L86">
        <f t="shared" si="9"/>
        <v>2.6461309559673137E-2</v>
      </c>
      <c r="N86" s="56">
        <f t="shared" si="11"/>
        <v>2.5140767349120612</v>
      </c>
    </row>
    <row r="87" spans="1:14" x14ac:dyDescent="0.35">
      <c r="A87" s="52">
        <v>264</v>
      </c>
      <c r="B87" s="53" t="s">
        <v>171</v>
      </c>
      <c r="C87" s="53" t="s">
        <v>172</v>
      </c>
      <c r="D87" s="52">
        <v>0.3111072753695851</v>
      </c>
      <c r="E87" s="52">
        <v>1.0390509999999999</v>
      </c>
      <c r="F87">
        <f t="shared" si="10"/>
        <v>3.2325632558004276E-3</v>
      </c>
      <c r="H87">
        <f t="shared" si="8"/>
        <v>3.2325632558004276E-3</v>
      </c>
      <c r="I87" t="s">
        <v>323</v>
      </c>
      <c r="L87">
        <f t="shared" si="9"/>
        <v>4.3479575733823854E-3</v>
      </c>
      <c r="N87" s="56">
        <f t="shared" si="11"/>
        <v>0.41309743023014556</v>
      </c>
    </row>
    <row r="88" spans="1:14" s="2" customFormat="1" x14ac:dyDescent="0.35">
      <c r="A88" s="54">
        <v>302</v>
      </c>
      <c r="B88" s="55" t="s">
        <v>173</v>
      </c>
      <c r="C88" s="55" t="s">
        <v>174</v>
      </c>
      <c r="D88" s="54">
        <v>1.8759296692264671</v>
      </c>
      <c r="E88" s="54">
        <v>1.0390509999999999</v>
      </c>
      <c r="F88" s="2">
        <f t="shared" si="10"/>
        <v>1.9491865987394295E-2</v>
      </c>
      <c r="G88" s="2">
        <v>4.7390000000000002E-3</v>
      </c>
      <c r="H88" s="2">
        <f>G88</f>
        <v>4.7390000000000002E-3</v>
      </c>
      <c r="I88" s="2" t="s">
        <v>324</v>
      </c>
      <c r="L88" s="2">
        <f>G88</f>
        <v>4.7390000000000002E-3</v>
      </c>
      <c r="N88" s="56">
        <f t="shared" si="11"/>
        <v>0.45025018961667101</v>
      </c>
    </row>
    <row r="89" spans="1:14" x14ac:dyDescent="0.35">
      <c r="A89" s="52">
        <v>248</v>
      </c>
      <c r="B89" s="53" t="s">
        <v>175</v>
      </c>
      <c r="C89" s="53" t="s">
        <v>176</v>
      </c>
      <c r="D89" s="52">
        <v>0.55086069958053596</v>
      </c>
      <c r="E89" s="52">
        <v>1.0390509999999999</v>
      </c>
      <c r="F89">
        <f t="shared" si="10"/>
        <v>5.7237236075985539E-3</v>
      </c>
      <c r="H89">
        <f t="shared" ref="H89:H94" si="12">F89</f>
        <v>5.7237236075985539E-3</v>
      </c>
      <c r="I89" t="s">
        <v>323</v>
      </c>
      <c r="L89">
        <f t="shared" ref="L89:L94" si="13">F89*$K$3</f>
        <v>7.6986915454631787E-3</v>
      </c>
      <c r="N89" s="56">
        <f t="shared" si="11"/>
        <v>0.73144910912535521</v>
      </c>
    </row>
    <row r="90" spans="1:14" ht="29" x14ac:dyDescent="0.35">
      <c r="A90" s="52">
        <v>247</v>
      </c>
      <c r="B90" s="53" t="s">
        <v>177</v>
      </c>
      <c r="C90" s="53" t="s">
        <v>178</v>
      </c>
      <c r="D90" s="52">
        <v>0.59665246084682544</v>
      </c>
      <c r="E90" s="52">
        <v>1.0390509999999999</v>
      </c>
      <c r="F90">
        <f t="shared" si="10"/>
        <v>6.1995233609535485E-3</v>
      </c>
      <c r="H90">
        <f t="shared" si="12"/>
        <v>6.1995233609535485E-3</v>
      </c>
      <c r="I90" t="s">
        <v>323</v>
      </c>
      <c r="L90">
        <f t="shared" si="13"/>
        <v>8.3386657632302085E-3</v>
      </c>
      <c r="N90" s="56">
        <f t="shared" si="11"/>
        <v>0.79225276240650855</v>
      </c>
    </row>
    <row r="91" spans="1:14" x14ac:dyDescent="0.35">
      <c r="A91" s="52">
        <v>226</v>
      </c>
      <c r="B91" s="53" t="s">
        <v>179</v>
      </c>
      <c r="C91" s="53" t="s">
        <v>180</v>
      </c>
      <c r="D91" s="52">
        <v>0.11055773957964998</v>
      </c>
      <c r="E91" s="52">
        <v>1.0390509999999999</v>
      </c>
      <c r="F91">
        <f t="shared" si="10"/>
        <v>1.1487512986797488E-3</v>
      </c>
      <c r="H91">
        <f t="shared" si="12"/>
        <v>1.1487512986797488E-3</v>
      </c>
      <c r="I91" t="s">
        <v>323</v>
      </c>
      <c r="L91">
        <f t="shared" si="13"/>
        <v>1.5451273536767037E-3</v>
      </c>
      <c r="N91" s="56">
        <f t="shared" si="11"/>
        <v>0.1468018324487953</v>
      </c>
    </row>
    <row r="92" spans="1:14" x14ac:dyDescent="0.35">
      <c r="A92" s="52">
        <v>152</v>
      </c>
      <c r="B92" s="53" t="s">
        <v>181</v>
      </c>
      <c r="C92" s="53" t="s">
        <v>182</v>
      </c>
      <c r="D92" s="52">
        <v>0.18993114879918735</v>
      </c>
      <c r="E92" s="52">
        <v>1.0390509999999999</v>
      </c>
      <c r="F92">
        <f t="shared" si="10"/>
        <v>1.9734815009094437E-3</v>
      </c>
      <c r="H92">
        <f t="shared" si="12"/>
        <v>1.9734815009094437E-3</v>
      </c>
      <c r="I92" t="s">
        <v>323</v>
      </c>
      <c r="L92">
        <f t="shared" si="13"/>
        <v>2.654430295342998E-3</v>
      </c>
      <c r="N92" s="56">
        <f t="shared" si="11"/>
        <v>0.25219618987179171</v>
      </c>
    </row>
    <row r="93" spans="1:14" x14ac:dyDescent="0.35">
      <c r="A93" s="52">
        <v>140</v>
      </c>
      <c r="B93" s="53" t="s">
        <v>183</v>
      </c>
      <c r="C93" s="53" t="s">
        <v>184</v>
      </c>
      <c r="D93" s="52">
        <v>8.8142630132707622E-2</v>
      </c>
      <c r="E93" s="52">
        <v>1.0390509999999999</v>
      </c>
      <c r="F93">
        <f t="shared" si="10"/>
        <v>9.1584687982019977E-4</v>
      </c>
      <c r="H93">
        <f t="shared" si="12"/>
        <v>9.1584687982019977E-4</v>
      </c>
      <c r="I93" t="s">
        <v>323</v>
      </c>
      <c r="L93">
        <f t="shared" si="13"/>
        <v>1.23185938280637E-3</v>
      </c>
      <c r="N93" s="56">
        <f t="shared" si="11"/>
        <v>0.11703838799106213</v>
      </c>
    </row>
    <row r="94" spans="1:14" ht="29" x14ac:dyDescent="0.35">
      <c r="A94" s="52">
        <v>149</v>
      </c>
      <c r="B94" s="53" t="s">
        <v>185</v>
      </c>
      <c r="C94" s="53" t="s">
        <v>186</v>
      </c>
      <c r="D94" s="52">
        <v>0.49251796867429415</v>
      </c>
      <c r="E94" s="52">
        <v>1.0390509999999999</v>
      </c>
      <c r="F94">
        <f t="shared" si="10"/>
        <v>5.1175128786899397E-3</v>
      </c>
      <c r="H94">
        <f t="shared" si="12"/>
        <v>5.1175128786899397E-3</v>
      </c>
      <c r="I94" t="s">
        <v>323</v>
      </c>
      <c r="L94">
        <f t="shared" si="13"/>
        <v>6.8833081109412738E-3</v>
      </c>
      <c r="N94" s="56">
        <f t="shared" si="11"/>
        <v>0.65397990760524971</v>
      </c>
    </row>
    <row r="95" spans="1:14" s="2" customFormat="1" x14ac:dyDescent="0.35">
      <c r="A95" s="54">
        <v>279</v>
      </c>
      <c r="B95" s="55" t="s">
        <v>187</v>
      </c>
      <c r="C95" s="55" t="s">
        <v>188</v>
      </c>
      <c r="D95" s="54">
        <v>7.1797247415052192</v>
      </c>
      <c r="E95" s="54">
        <v>1.0390509999999999</v>
      </c>
      <c r="F95" s="2">
        <f t="shared" si="10"/>
        <v>7.4601001723857391E-2</v>
      </c>
      <c r="G95" s="2">
        <v>9.783E-3</v>
      </c>
      <c r="H95" s="2">
        <f>G95</f>
        <v>9.783E-3</v>
      </c>
      <c r="I95" s="2" t="s">
        <v>324</v>
      </c>
      <c r="L95" s="2">
        <f>H95</f>
        <v>9.783E-3</v>
      </c>
      <c r="N95" s="56">
        <f t="shared" si="11"/>
        <v>0.92947828761761808</v>
      </c>
    </row>
    <row r="96" spans="1:14" ht="29" x14ac:dyDescent="0.35">
      <c r="A96" s="52">
        <v>151</v>
      </c>
      <c r="B96" s="53" t="s">
        <v>189</v>
      </c>
      <c r="C96" s="53" t="s">
        <v>190</v>
      </c>
      <c r="D96" s="52">
        <v>0.52850863363834855</v>
      </c>
      <c r="E96" s="52">
        <v>1.0390509999999999</v>
      </c>
      <c r="F96">
        <f t="shared" si="10"/>
        <v>5.4914742429055963E-3</v>
      </c>
      <c r="H96">
        <f t="shared" ref="H96:H102" si="14">F96</f>
        <v>5.4914742429055963E-3</v>
      </c>
      <c r="I96" t="s">
        <v>323</v>
      </c>
      <c r="L96">
        <f t="shared" ref="L96:L102" si="15">F96*$K$3</f>
        <v>7.3863046548685351E-3</v>
      </c>
      <c r="N96" s="56">
        <f t="shared" si="11"/>
        <v>0.70176937569551756</v>
      </c>
    </row>
    <row r="97" spans="1:14" ht="29" x14ac:dyDescent="0.35">
      <c r="A97" s="52">
        <v>155</v>
      </c>
      <c r="B97" s="53" t="s">
        <v>191</v>
      </c>
      <c r="C97" s="53" t="s">
        <v>192</v>
      </c>
      <c r="D97" s="52">
        <v>0.21860260320427846</v>
      </c>
      <c r="E97" s="52">
        <v>1.0390509999999999</v>
      </c>
      <c r="F97">
        <f t="shared" si="10"/>
        <v>2.271392534620087E-3</v>
      </c>
      <c r="H97">
        <f t="shared" si="14"/>
        <v>2.271392534620087E-3</v>
      </c>
      <c r="I97" t="s">
        <v>323</v>
      </c>
      <c r="L97">
        <f t="shared" si="15"/>
        <v>3.0551353806625523E-3</v>
      </c>
      <c r="N97" s="56">
        <f t="shared" si="11"/>
        <v>0.29026699397508221</v>
      </c>
    </row>
    <row r="98" spans="1:14" ht="29" x14ac:dyDescent="0.35">
      <c r="A98" s="52">
        <v>160</v>
      </c>
      <c r="B98" s="53" t="s">
        <v>193</v>
      </c>
      <c r="C98" s="53" t="s">
        <v>194</v>
      </c>
      <c r="D98" s="52">
        <v>0.53959684230131366</v>
      </c>
      <c r="E98" s="52">
        <v>1.0390509999999999</v>
      </c>
      <c r="F98">
        <f t="shared" ref="F98:F102" si="16">D98*E98/100</f>
        <v>5.6066863859002228E-3</v>
      </c>
      <c r="H98">
        <f t="shared" si="14"/>
        <v>5.6066863859002228E-3</v>
      </c>
      <c r="I98" t="s">
        <v>323</v>
      </c>
      <c r="L98">
        <f t="shared" si="15"/>
        <v>7.5412706895718719E-3</v>
      </c>
      <c r="N98" s="56">
        <f t="shared" si="11"/>
        <v>0.71649262669980562</v>
      </c>
    </row>
    <row r="99" spans="1:14" x14ac:dyDescent="0.35">
      <c r="A99" s="52">
        <v>181</v>
      </c>
      <c r="B99" s="53" t="s">
        <v>195</v>
      </c>
      <c r="C99" s="53" t="s">
        <v>196</v>
      </c>
      <c r="D99" s="52">
        <v>0.2649045712626657</v>
      </c>
      <c r="E99" s="52">
        <v>1.0390509999999999</v>
      </c>
      <c r="F99">
        <f t="shared" si="16"/>
        <v>2.7524935967504407E-3</v>
      </c>
      <c r="H99">
        <f t="shared" si="14"/>
        <v>2.7524935967504407E-3</v>
      </c>
      <c r="I99" t="s">
        <v>323</v>
      </c>
      <c r="L99">
        <f t="shared" si="15"/>
        <v>3.7022401211184415E-3</v>
      </c>
      <c r="N99" s="56">
        <f t="shared" si="11"/>
        <v>0.35174811490610369</v>
      </c>
    </row>
    <row r="100" spans="1:14" x14ac:dyDescent="0.35">
      <c r="A100" s="52">
        <v>184</v>
      </c>
      <c r="B100" s="53" t="s">
        <v>197</v>
      </c>
      <c r="C100" s="53" t="s">
        <v>198</v>
      </c>
      <c r="D100" s="52">
        <v>0.64438327102967907</v>
      </c>
      <c r="E100" s="52">
        <v>1.0390509999999999</v>
      </c>
      <c r="F100">
        <f t="shared" si="16"/>
        <v>6.6954708214665903E-3</v>
      </c>
      <c r="H100">
        <f t="shared" si="14"/>
        <v>6.6954708214665903E-3</v>
      </c>
      <c r="I100" t="s">
        <v>323</v>
      </c>
      <c r="L100">
        <f t="shared" si="15"/>
        <v>9.0057396443269291E-3</v>
      </c>
      <c r="N100" s="56">
        <f t="shared" si="11"/>
        <v>0.85563114211786684</v>
      </c>
    </row>
    <row r="101" spans="1:14" ht="29" x14ac:dyDescent="0.35">
      <c r="A101" s="52">
        <v>198</v>
      </c>
      <c r="B101" s="53" t="s">
        <v>199</v>
      </c>
      <c r="C101" s="53" t="s">
        <v>200</v>
      </c>
      <c r="D101" s="52">
        <v>1.1193134695267888</v>
      </c>
      <c r="E101" s="52">
        <v>1.0390509999999999</v>
      </c>
      <c r="F101">
        <f t="shared" si="16"/>
        <v>1.1630237798252794E-2</v>
      </c>
      <c r="H101">
        <f t="shared" si="14"/>
        <v>1.1630237798252794E-2</v>
      </c>
      <c r="I101" t="s">
        <v>323</v>
      </c>
      <c r="L101">
        <f t="shared" si="15"/>
        <v>1.5643245472277703E-2</v>
      </c>
      <c r="N101" s="56">
        <f t="shared" si="11"/>
        <v>1.4862574889455931</v>
      </c>
    </row>
    <row r="102" spans="1:14" x14ac:dyDescent="0.35">
      <c r="A102" s="52">
        <v>199</v>
      </c>
      <c r="B102" s="53" t="s">
        <v>201</v>
      </c>
      <c r="C102" s="53" t="s">
        <v>202</v>
      </c>
      <c r="D102" s="52">
        <v>0.1462122262643997</v>
      </c>
      <c r="E102" s="52">
        <v>1.0390509999999999</v>
      </c>
      <c r="F102">
        <f t="shared" si="16"/>
        <v>1.5192195991225077E-3</v>
      </c>
      <c r="H102">
        <f t="shared" si="14"/>
        <v>1.5192195991225077E-3</v>
      </c>
      <c r="I102" t="s">
        <v>323</v>
      </c>
      <c r="L102">
        <f t="shared" si="15"/>
        <v>2.043425553941726E-3</v>
      </c>
      <c r="N102" s="56">
        <f t="shared" si="11"/>
        <v>0.19414491308921991</v>
      </c>
    </row>
    <row r="103" spans="1:14" x14ac:dyDescent="0.35">
      <c r="H103" t="s">
        <v>204</v>
      </c>
      <c r="I103" t="s">
        <v>204</v>
      </c>
      <c r="L103" t="s">
        <v>204</v>
      </c>
    </row>
    <row r="104" spans="1:14" x14ac:dyDescent="0.35">
      <c r="H104" t="s">
        <v>204</v>
      </c>
    </row>
    <row r="106" spans="1:14" x14ac:dyDescent="0.35">
      <c r="H106" t="s">
        <v>339</v>
      </c>
    </row>
    <row r="107" spans="1:14" x14ac:dyDescent="0.35">
      <c r="H107">
        <f>H5+H18+H86</f>
        <v>3.9051299741426897E-2</v>
      </c>
    </row>
    <row r="108" spans="1:14" x14ac:dyDescent="0.35">
      <c r="H108" t="s">
        <v>338</v>
      </c>
    </row>
    <row r="109" spans="1:14" x14ac:dyDescent="0.35">
      <c r="H109">
        <f>SUM(H2:H102)-H107</f>
        <v>0.75884570138160812</v>
      </c>
    </row>
    <row r="111" spans="1:14" x14ac:dyDescent="0.35">
      <c r="H111">
        <f>(H107+H109)/((H107+H109)-H109)</f>
        <v>20.432021633241586</v>
      </c>
    </row>
  </sheetData>
  <autoFilter ref="A1:N104" xr:uid="{73D78620-D84C-4DE7-A3FD-D6888FA7ED73}"/>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1956E9-065F-4158-A11C-77D30CF4A0D7}">
  <dimension ref="A1:B102"/>
  <sheetViews>
    <sheetView workbookViewId="0">
      <selection activeCell="H17" sqref="H17"/>
    </sheetView>
  </sheetViews>
  <sheetFormatPr defaultRowHeight="14.5" x14ac:dyDescent="0.35"/>
  <sheetData>
    <row r="1" spans="1:2" x14ac:dyDescent="0.35">
      <c r="A1" t="s">
        <v>0</v>
      </c>
      <c r="B1" t="s">
        <v>327</v>
      </c>
    </row>
    <row r="2" spans="1:2" x14ac:dyDescent="0.35">
      <c r="A2">
        <v>3</v>
      </c>
      <c r="B2">
        <v>0.23531821666808037</v>
      </c>
    </row>
    <row r="3" spans="1:2" x14ac:dyDescent="0.35">
      <c r="A3">
        <v>23</v>
      </c>
      <c r="B3">
        <v>0.14669149442844134</v>
      </c>
    </row>
    <row r="4" spans="1:2" x14ac:dyDescent="0.35">
      <c r="A4">
        <v>30</v>
      </c>
      <c r="B4">
        <v>0.5028029659192893</v>
      </c>
    </row>
    <row r="5" spans="1:2" x14ac:dyDescent="0.35">
      <c r="A5">
        <v>39</v>
      </c>
      <c r="B5">
        <v>5.2468632310410469E-2</v>
      </c>
    </row>
    <row r="6" spans="1:2" x14ac:dyDescent="0.35">
      <c r="A6">
        <v>44</v>
      </c>
      <c r="B6">
        <v>0.58568069504408893</v>
      </c>
    </row>
    <row r="7" spans="1:2" x14ac:dyDescent="0.35">
      <c r="A7">
        <v>46</v>
      </c>
      <c r="B7">
        <v>0.24718874709788322</v>
      </c>
    </row>
    <row r="8" spans="1:2" x14ac:dyDescent="0.35">
      <c r="A8">
        <v>59</v>
      </c>
      <c r="B8">
        <v>0.64942911230354428</v>
      </c>
    </row>
    <row r="9" spans="1:2" x14ac:dyDescent="0.35">
      <c r="A9">
        <v>60</v>
      </c>
      <c r="B9">
        <v>0.12488195703324512</v>
      </c>
    </row>
    <row r="10" spans="1:2" x14ac:dyDescent="0.35">
      <c r="A10">
        <v>63</v>
      </c>
      <c r="B10">
        <v>0.45285862923976156</v>
      </c>
    </row>
    <row r="11" spans="1:2" x14ac:dyDescent="0.35">
      <c r="A11">
        <v>78</v>
      </c>
      <c r="B11">
        <v>0.85563114211786684</v>
      </c>
    </row>
    <row r="12" spans="1:2" x14ac:dyDescent="0.35">
      <c r="A12">
        <v>80</v>
      </c>
      <c r="B12">
        <v>0.37784879786359882</v>
      </c>
    </row>
    <row r="13" spans="1:2" x14ac:dyDescent="0.35">
      <c r="A13">
        <v>81</v>
      </c>
      <c r="B13">
        <v>0.51154553801300373</v>
      </c>
    </row>
    <row r="14" spans="1:2" x14ac:dyDescent="0.35">
      <c r="A14">
        <v>86</v>
      </c>
      <c r="B14">
        <v>0.46711744067228184</v>
      </c>
    </row>
    <row r="15" spans="1:2" x14ac:dyDescent="0.35">
      <c r="A15">
        <v>89</v>
      </c>
      <c r="B15">
        <v>0.55147228827571193</v>
      </c>
    </row>
    <row r="16" spans="1:2" x14ac:dyDescent="0.35">
      <c r="A16">
        <v>94</v>
      </c>
      <c r="B16">
        <v>0.32270274558744788</v>
      </c>
    </row>
    <row r="17" spans="1:2" x14ac:dyDescent="0.35">
      <c r="A17">
        <v>100</v>
      </c>
      <c r="B17">
        <v>0.33309104633007403</v>
      </c>
    </row>
    <row r="18" spans="1:2" x14ac:dyDescent="0.35">
      <c r="A18">
        <v>103</v>
      </c>
      <c r="B18">
        <v>0.46216870917630315</v>
      </c>
    </row>
    <row r="19" spans="1:2" x14ac:dyDescent="0.35">
      <c r="A19">
        <v>106</v>
      </c>
      <c r="B19">
        <v>1.0274318322307334</v>
      </c>
    </row>
    <row r="20" spans="1:2" x14ac:dyDescent="0.35">
      <c r="A20">
        <v>108</v>
      </c>
      <c r="B20">
        <v>1.6804392004163706</v>
      </c>
    </row>
    <row r="21" spans="1:2" x14ac:dyDescent="0.35">
      <c r="A21">
        <v>112</v>
      </c>
      <c r="B21">
        <v>0.87880455686223324</v>
      </c>
    </row>
    <row r="22" spans="1:2" x14ac:dyDescent="0.35">
      <c r="A22">
        <v>118</v>
      </c>
      <c r="B22">
        <v>1.0334806947981821</v>
      </c>
    </row>
    <row r="23" spans="1:2" x14ac:dyDescent="0.35">
      <c r="A23">
        <v>122</v>
      </c>
      <c r="B23">
        <v>4.6759725238532605E-2</v>
      </c>
    </row>
    <row r="24" spans="1:2" x14ac:dyDescent="0.35">
      <c r="A24">
        <v>125</v>
      </c>
      <c r="B24">
        <v>0.59720456194656546</v>
      </c>
    </row>
    <row r="25" spans="1:2" x14ac:dyDescent="0.35">
      <c r="A25">
        <v>126</v>
      </c>
      <c r="B25">
        <v>2.4448582404740227E-2</v>
      </c>
    </row>
    <row r="26" spans="1:2" x14ac:dyDescent="0.35">
      <c r="A26">
        <v>128</v>
      </c>
      <c r="B26">
        <v>0.10287139552477177</v>
      </c>
    </row>
    <row r="27" spans="1:2" x14ac:dyDescent="0.35">
      <c r="A27">
        <v>130</v>
      </c>
      <c r="B27">
        <v>0.33197122042121074</v>
      </c>
    </row>
    <row r="28" spans="1:2" x14ac:dyDescent="0.35">
      <c r="A28">
        <v>140</v>
      </c>
      <c r="B28">
        <v>0.11703838799106213</v>
      </c>
    </row>
    <row r="29" spans="1:2" x14ac:dyDescent="0.35">
      <c r="A29">
        <v>149</v>
      </c>
      <c r="B29">
        <v>0.65397990760524971</v>
      </c>
    </row>
    <row r="30" spans="1:2" x14ac:dyDescent="0.35">
      <c r="A30">
        <v>151</v>
      </c>
      <c r="B30">
        <v>0.70176937569551756</v>
      </c>
    </row>
    <row r="31" spans="1:2" x14ac:dyDescent="0.35">
      <c r="A31">
        <v>152</v>
      </c>
      <c r="B31">
        <v>0.25219618987179171</v>
      </c>
    </row>
    <row r="32" spans="1:2" x14ac:dyDescent="0.35">
      <c r="A32">
        <v>155</v>
      </c>
      <c r="B32">
        <v>0.29026699397508221</v>
      </c>
    </row>
    <row r="33" spans="1:2" x14ac:dyDescent="0.35">
      <c r="A33">
        <v>160</v>
      </c>
      <c r="B33">
        <v>0.71649262669980562</v>
      </c>
    </row>
    <row r="34" spans="1:2" x14ac:dyDescent="0.35">
      <c r="A34">
        <v>181</v>
      </c>
      <c r="B34">
        <v>0.35174811490610369</v>
      </c>
    </row>
    <row r="35" spans="1:2" x14ac:dyDescent="0.35">
      <c r="A35">
        <v>184</v>
      </c>
      <c r="B35">
        <v>0.85563114211786684</v>
      </c>
    </row>
    <row r="36" spans="1:2" x14ac:dyDescent="0.35">
      <c r="A36">
        <v>198</v>
      </c>
      <c r="B36">
        <v>1.4862574889455931</v>
      </c>
    </row>
    <row r="37" spans="1:2" x14ac:dyDescent="0.35">
      <c r="A37">
        <v>199</v>
      </c>
      <c r="B37">
        <v>0.19414491308921991</v>
      </c>
    </row>
    <row r="38" spans="1:2" x14ac:dyDescent="0.35">
      <c r="A38">
        <v>215</v>
      </c>
      <c r="B38">
        <v>0.29026699397508221</v>
      </c>
    </row>
    <row r="39" spans="1:2" x14ac:dyDescent="0.35">
      <c r="A39">
        <v>226</v>
      </c>
      <c r="B39">
        <v>0.1468018324487953</v>
      </c>
    </row>
    <row r="40" spans="1:2" x14ac:dyDescent="0.35">
      <c r="A40">
        <v>245</v>
      </c>
      <c r="B40">
        <v>0.13305531408472263</v>
      </c>
    </row>
    <row r="41" spans="1:2" x14ac:dyDescent="0.35">
      <c r="A41">
        <v>247</v>
      </c>
      <c r="B41">
        <v>0.79225276240650855</v>
      </c>
    </row>
    <row r="42" spans="1:2" x14ac:dyDescent="0.35">
      <c r="A42">
        <v>248</v>
      </c>
      <c r="B42">
        <v>0.73144910912535521</v>
      </c>
    </row>
    <row r="43" spans="1:2" x14ac:dyDescent="0.35">
      <c r="A43">
        <v>258</v>
      </c>
      <c r="B43">
        <v>0.34733897862818025</v>
      </c>
    </row>
    <row r="44" spans="1:2" x14ac:dyDescent="0.35">
      <c r="A44">
        <v>264</v>
      </c>
      <c r="B44">
        <v>0.41309743023014556</v>
      </c>
    </row>
    <row r="45" spans="1:2" x14ac:dyDescent="0.35">
      <c r="A45">
        <v>279</v>
      </c>
      <c r="B45">
        <v>0.92947828761761808</v>
      </c>
    </row>
    <row r="46" spans="1:2" x14ac:dyDescent="0.35">
      <c r="A46">
        <v>281</v>
      </c>
      <c r="B46">
        <v>2.5140767349120612</v>
      </c>
    </row>
    <row r="47" spans="1:2" x14ac:dyDescent="0.35">
      <c r="A47">
        <v>282</v>
      </c>
      <c r="B47">
        <v>3.8592697683234141</v>
      </c>
    </row>
    <row r="48" spans="1:2" x14ac:dyDescent="0.35">
      <c r="A48">
        <v>283</v>
      </c>
      <c r="B48">
        <v>3.87459444952882</v>
      </c>
    </row>
    <row r="49" spans="1:2" x14ac:dyDescent="0.35">
      <c r="A49">
        <v>301</v>
      </c>
      <c r="B49">
        <v>0.46311230494682221</v>
      </c>
    </row>
    <row r="50" spans="1:2" x14ac:dyDescent="0.35">
      <c r="A50">
        <v>302</v>
      </c>
      <c r="B50">
        <v>0.45025018961667101</v>
      </c>
    </row>
    <row r="51" spans="1:2" x14ac:dyDescent="0.35">
      <c r="A51">
        <v>327</v>
      </c>
      <c r="B51">
        <v>6.6426230704502531</v>
      </c>
    </row>
    <row r="52" spans="1:2" x14ac:dyDescent="0.35">
      <c r="A52">
        <v>353</v>
      </c>
      <c r="B52">
        <v>0.30612913582863477</v>
      </c>
    </row>
    <row r="53" spans="1:2" x14ac:dyDescent="0.35">
      <c r="A53">
        <v>362</v>
      </c>
      <c r="B53">
        <v>4.6759725238532605E-2</v>
      </c>
    </row>
    <row r="54" spans="1:2" x14ac:dyDescent="0.35">
      <c r="A54">
        <v>364</v>
      </c>
      <c r="B54">
        <v>0.81743625136129827</v>
      </c>
    </row>
    <row r="55" spans="1:2" x14ac:dyDescent="0.35">
      <c r="A55">
        <v>382</v>
      </c>
      <c r="B55">
        <v>2.576904534448019</v>
      </c>
    </row>
    <row r="56" spans="1:2" x14ac:dyDescent="0.35">
      <c r="A56">
        <v>385</v>
      </c>
      <c r="B56">
        <v>0.12157528562018483</v>
      </c>
    </row>
    <row r="57" spans="1:2" x14ac:dyDescent="0.35">
      <c r="A57">
        <v>388</v>
      </c>
      <c r="B57">
        <v>0.52142110778864981</v>
      </c>
    </row>
    <row r="58" spans="1:2" x14ac:dyDescent="0.35">
      <c r="A58">
        <v>390</v>
      </c>
      <c r="B58">
        <v>0.26843580104403303</v>
      </c>
    </row>
    <row r="59" spans="1:2" x14ac:dyDescent="0.35">
      <c r="A59">
        <v>391</v>
      </c>
      <c r="B59">
        <v>5.7649310663808968E-2</v>
      </c>
    </row>
    <row r="60" spans="1:2" x14ac:dyDescent="0.35">
      <c r="A60">
        <v>438</v>
      </c>
      <c r="B60">
        <v>0.16789962339331344</v>
      </c>
    </row>
    <row r="61" spans="1:2" x14ac:dyDescent="0.35">
      <c r="A61">
        <v>449</v>
      </c>
      <c r="B61">
        <v>1.2071515770233141</v>
      </c>
    </row>
    <row r="62" spans="1:2" x14ac:dyDescent="0.35">
      <c r="A62">
        <v>452</v>
      </c>
      <c r="B62">
        <v>22.103720252726472</v>
      </c>
    </row>
    <row r="63" spans="1:2" x14ac:dyDescent="0.35">
      <c r="A63">
        <v>465</v>
      </c>
      <c r="B63">
        <v>4.0565271356559158</v>
      </c>
    </row>
    <row r="64" spans="1:2" x14ac:dyDescent="0.35">
      <c r="A64">
        <v>497</v>
      </c>
      <c r="B64">
        <v>0.45241876258798935</v>
      </c>
    </row>
    <row r="65" spans="1:2" x14ac:dyDescent="0.35">
      <c r="A65">
        <v>511</v>
      </c>
      <c r="B65">
        <v>0.12221475738483908</v>
      </c>
    </row>
    <row r="66" spans="1:2" x14ac:dyDescent="0.35">
      <c r="A66">
        <v>514</v>
      </c>
      <c r="B66">
        <v>0.49102761841267617</v>
      </c>
    </row>
    <row r="67" spans="1:2" x14ac:dyDescent="0.35">
      <c r="A67">
        <v>517</v>
      </c>
      <c r="B67">
        <v>0.89599876348395158</v>
      </c>
    </row>
    <row r="68" spans="1:2" x14ac:dyDescent="0.35">
      <c r="A68">
        <v>522</v>
      </c>
      <c r="B68">
        <v>1.9586274774354835</v>
      </c>
    </row>
    <row r="69" spans="1:2" x14ac:dyDescent="0.35">
      <c r="A69">
        <v>529</v>
      </c>
      <c r="B69">
        <v>2.3084879555433244</v>
      </c>
    </row>
    <row r="70" spans="1:2" x14ac:dyDescent="0.35">
      <c r="A70">
        <v>536</v>
      </c>
      <c r="B70">
        <v>0.81859143123253608</v>
      </c>
    </row>
    <row r="71" spans="1:2" x14ac:dyDescent="0.35">
      <c r="A71">
        <v>550</v>
      </c>
      <c r="B71">
        <v>0.46239431063593789</v>
      </c>
    </row>
    <row r="72" spans="1:2" x14ac:dyDescent="0.35">
      <c r="A72">
        <v>551</v>
      </c>
      <c r="B72">
        <v>2.4448582404740227E-2</v>
      </c>
    </row>
    <row r="73" spans="1:2" x14ac:dyDescent="0.35">
      <c r="A73">
        <v>592</v>
      </c>
      <c r="B73">
        <v>0.44666591866216271</v>
      </c>
    </row>
    <row r="74" spans="1:2" x14ac:dyDescent="0.35">
      <c r="A74">
        <v>596</v>
      </c>
      <c r="B74">
        <v>0.33309104633007403</v>
      </c>
    </row>
    <row r="75" spans="1:2" x14ac:dyDescent="0.35">
      <c r="A75">
        <v>598</v>
      </c>
      <c r="B75">
        <v>0.24533149599839899</v>
      </c>
    </row>
    <row r="76" spans="1:2" x14ac:dyDescent="0.35">
      <c r="A76">
        <v>599</v>
      </c>
      <c r="B76">
        <v>0.58860326018004172</v>
      </c>
    </row>
    <row r="77" spans="1:2" x14ac:dyDescent="0.35">
      <c r="A77">
        <v>600</v>
      </c>
      <c r="B77">
        <v>0.34917617902033099</v>
      </c>
    </row>
    <row r="78" spans="1:2" x14ac:dyDescent="0.35">
      <c r="A78">
        <v>601</v>
      </c>
      <c r="B78">
        <v>0.29758729572816139</v>
      </c>
    </row>
    <row r="79" spans="1:2" x14ac:dyDescent="0.35">
      <c r="A79">
        <v>603</v>
      </c>
      <c r="B79">
        <v>2.954761245017631</v>
      </c>
    </row>
    <row r="80" spans="1:2" x14ac:dyDescent="0.35">
      <c r="A80">
        <v>604</v>
      </c>
      <c r="B80">
        <v>0.99491295625171194</v>
      </c>
    </row>
    <row r="81" spans="1:2" x14ac:dyDescent="0.35">
      <c r="A81">
        <v>605</v>
      </c>
      <c r="B81">
        <v>0.15590955709413817</v>
      </c>
    </row>
    <row r="82" spans="1:2" x14ac:dyDescent="0.35">
      <c r="A82">
        <v>606</v>
      </c>
      <c r="B82">
        <v>6.0079675981911516E-2</v>
      </c>
    </row>
    <row r="83" spans="1:2" x14ac:dyDescent="0.35">
      <c r="A83">
        <v>608</v>
      </c>
      <c r="B83">
        <v>1.2712015439421147</v>
      </c>
    </row>
    <row r="84" spans="1:2" x14ac:dyDescent="0.35">
      <c r="A84">
        <v>610</v>
      </c>
      <c r="B84">
        <v>0.5860551196078766</v>
      </c>
    </row>
    <row r="85" spans="1:2" x14ac:dyDescent="0.35">
      <c r="A85">
        <v>611</v>
      </c>
      <c r="B85">
        <v>0.25937603242319301</v>
      </c>
    </row>
    <row r="86" spans="1:2" x14ac:dyDescent="0.35">
      <c r="A86">
        <v>620</v>
      </c>
      <c r="B86">
        <v>0.92560512650448701</v>
      </c>
    </row>
    <row r="87" spans="1:2" x14ac:dyDescent="0.35">
      <c r="A87">
        <v>671</v>
      </c>
      <c r="B87">
        <v>8.3327169537185997E-2</v>
      </c>
    </row>
    <row r="88" spans="1:2" x14ac:dyDescent="0.35">
      <c r="A88">
        <v>673</v>
      </c>
      <c r="B88">
        <v>1.8393211311996216</v>
      </c>
    </row>
    <row r="89" spans="1:2" x14ac:dyDescent="0.35">
      <c r="A89">
        <v>677</v>
      </c>
      <c r="B89">
        <v>0.71649262669980562</v>
      </c>
    </row>
    <row r="90" spans="1:2" x14ac:dyDescent="0.35">
      <c r="A90">
        <v>717</v>
      </c>
      <c r="B90">
        <v>1.5598134680894145</v>
      </c>
    </row>
    <row r="91" spans="1:2" x14ac:dyDescent="0.35">
      <c r="A91">
        <v>724</v>
      </c>
      <c r="B91">
        <v>9.4800817458373432E-2</v>
      </c>
    </row>
    <row r="92" spans="1:2" x14ac:dyDescent="0.35">
      <c r="A92">
        <v>737</v>
      </c>
      <c r="B92">
        <v>1.9981830328234014</v>
      </c>
    </row>
    <row r="93" spans="1:2" x14ac:dyDescent="0.35">
      <c r="A93">
        <v>742</v>
      </c>
      <c r="B93">
        <v>9.9228357548943061E-2</v>
      </c>
    </row>
    <row r="94" spans="1:2" x14ac:dyDescent="0.35">
      <c r="A94">
        <v>840</v>
      </c>
      <c r="B94">
        <v>0.27759568884246516</v>
      </c>
    </row>
    <row r="95" spans="1:2" x14ac:dyDescent="0.35">
      <c r="A95">
        <v>845</v>
      </c>
      <c r="B95">
        <v>0.60123280011699176</v>
      </c>
    </row>
    <row r="96" spans="1:2" x14ac:dyDescent="0.35">
      <c r="A96">
        <v>1467</v>
      </c>
      <c r="B96">
        <v>0.14424718141127021</v>
      </c>
    </row>
    <row r="97" spans="1:2" x14ac:dyDescent="0.35">
      <c r="A97">
        <v>1712</v>
      </c>
      <c r="B97">
        <v>0.18873162094269336</v>
      </c>
    </row>
    <row r="98" spans="1:2" x14ac:dyDescent="0.35">
      <c r="A98">
        <v>1999</v>
      </c>
      <c r="B98">
        <v>0.59697303395048396</v>
      </c>
    </row>
    <row r="99" spans="1:2" x14ac:dyDescent="0.35">
      <c r="A99">
        <v>2005</v>
      </c>
      <c r="B99">
        <v>6.1121456011850574E-2</v>
      </c>
    </row>
    <row r="100" spans="1:2" x14ac:dyDescent="0.35">
      <c r="A100">
        <v>2011</v>
      </c>
      <c r="B100">
        <v>5.2468632310410469E-2</v>
      </c>
    </row>
    <row r="101" spans="1:2" x14ac:dyDescent="0.35">
      <c r="A101">
        <v>2119</v>
      </c>
      <c r="B101">
        <v>0.81859143123253608</v>
      </c>
    </row>
    <row r="102" spans="1:2" x14ac:dyDescent="0.35">
      <c r="A102">
        <v>2164</v>
      </c>
      <c r="B102">
        <v>1.8041934040525374</v>
      </c>
    </row>
  </sheetData>
  <sortState xmlns:xlrd2="http://schemas.microsoft.com/office/spreadsheetml/2017/richdata2" ref="A2:B111">
    <sortCondition ref="A2:A111"/>
  </sortState>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17EE5B-5070-4095-8A61-D60B28EE482F}">
  <dimension ref="A1:N111"/>
  <sheetViews>
    <sheetView workbookViewId="0">
      <pane xSplit="4" topLeftCell="L1" activePane="topRight" state="frozen"/>
      <selection pane="topRight" activeCell="C12" sqref="C12"/>
    </sheetView>
  </sheetViews>
  <sheetFormatPr defaultRowHeight="14.5" x14ac:dyDescent="0.35"/>
  <cols>
    <col min="3" max="3" width="40.81640625" customWidth="1"/>
    <col min="4" max="4" width="16.54296875" customWidth="1"/>
    <col min="5" max="5" width="15.08984375" customWidth="1"/>
    <col min="6" max="6" width="15.6328125" customWidth="1"/>
    <col min="7" max="7" width="12.453125" customWidth="1"/>
    <col min="8" max="8" width="18" customWidth="1"/>
    <col min="9" max="9" width="11.6328125" customWidth="1"/>
    <col min="10" max="10" width="36.6328125" customWidth="1"/>
    <col min="11" max="13" width="24.90625" customWidth="1"/>
    <col min="14" max="14" width="15.81640625" customWidth="1"/>
  </cols>
  <sheetData>
    <row r="1" spans="1:14" ht="58" x14ac:dyDescent="0.35">
      <c r="A1" s="63" t="s">
        <v>0</v>
      </c>
      <c r="B1" s="63" t="s">
        <v>1</v>
      </c>
      <c r="C1" s="63" t="s">
        <v>2</v>
      </c>
      <c r="D1" s="62" t="s">
        <v>337</v>
      </c>
      <c r="E1" s="62" t="s">
        <v>336</v>
      </c>
      <c r="F1" s="60" t="s">
        <v>335</v>
      </c>
      <c r="G1" s="61" t="s">
        <v>334</v>
      </c>
      <c r="H1" s="60" t="s">
        <v>333</v>
      </c>
      <c r="I1" s="60" t="s">
        <v>332</v>
      </c>
      <c r="J1" s="60" t="s">
        <v>331</v>
      </c>
      <c r="K1" s="60" t="s">
        <v>330</v>
      </c>
      <c r="L1" s="60" t="s">
        <v>329</v>
      </c>
      <c r="M1" s="60" t="s">
        <v>328</v>
      </c>
      <c r="N1" s="59" t="s">
        <v>327</v>
      </c>
    </row>
    <row r="2" spans="1:14" ht="29" x14ac:dyDescent="0.35">
      <c r="A2" s="52">
        <v>514</v>
      </c>
      <c r="B2" s="53" t="s">
        <v>3</v>
      </c>
      <c r="C2" s="53" t="s">
        <v>4</v>
      </c>
      <c r="D2" s="52">
        <v>0.36979717934937728</v>
      </c>
      <c r="E2" s="52">
        <v>1.0390509999999999</v>
      </c>
      <c r="F2">
        <f t="shared" ref="F2:F33" si="0">D2*E2/100</f>
        <v>3.8423812900014983E-3</v>
      </c>
      <c r="H2">
        <f>F2</f>
        <v>3.8423812900014983E-3</v>
      </c>
      <c r="I2" t="s">
        <v>323</v>
      </c>
      <c r="J2">
        <f>SUM(H2:H3)+SUM(H6:H14)+SUM(H16:H17)+ SUM(H19:H26)+SUM(H28:H39)+H41+H43+SUM(H46:H85)+H87+SUM(H89:H94)+SUM(H96:H102)</f>
        <v>0.64740052385239522</v>
      </c>
      <c r="K2">
        <f>SUM(G:G)</f>
        <v>6.8225000000000008E-2</v>
      </c>
      <c r="L2">
        <f>F2*$K$3</f>
        <v>5.5301698015113518E-3</v>
      </c>
      <c r="M2">
        <f>SUM(L2:L102)/(SUM(L2:L102)-L5-L18-L86)</f>
        <v>1.0562048121308969</v>
      </c>
      <c r="N2" s="51">
        <f t="shared" ref="N2:N33" si="1">100*L2/$M$2</f>
        <v>0.52358877160900408</v>
      </c>
    </row>
    <row r="3" spans="1:14" ht="43.5" x14ac:dyDescent="0.35">
      <c r="A3" s="52">
        <v>517</v>
      </c>
      <c r="B3" s="53" t="s">
        <v>5</v>
      </c>
      <c r="C3" s="53" t="s">
        <v>6</v>
      </c>
      <c r="D3" s="52">
        <v>0.67478447853502954</v>
      </c>
      <c r="E3" s="52">
        <v>1.0390509999999999</v>
      </c>
      <c r="F3">
        <f t="shared" si="0"/>
        <v>7.0113548720630095E-3</v>
      </c>
      <c r="H3">
        <f>F3</f>
        <v>7.0113548720630095E-3</v>
      </c>
      <c r="I3" t="s">
        <v>323</v>
      </c>
      <c r="J3" s="58" t="s">
        <v>326</v>
      </c>
      <c r="K3" s="57">
        <f>(1-K2)/J2</f>
        <v>1.4392558635192594</v>
      </c>
      <c r="L3">
        <f>F3*$K$3</f>
        <v>1.0091133610831013E-2</v>
      </c>
      <c r="N3" s="51">
        <f t="shared" si="1"/>
        <v>0.95541447027419957</v>
      </c>
    </row>
    <row r="4" spans="1:14" s="2" customFormat="1" ht="29" x14ac:dyDescent="0.35">
      <c r="A4" s="54">
        <v>522</v>
      </c>
      <c r="B4" s="55" t="s">
        <v>7</v>
      </c>
      <c r="C4" s="55" t="s">
        <v>8</v>
      </c>
      <c r="D4" s="54">
        <v>1.4750594251566234</v>
      </c>
      <c r="E4" s="54">
        <v>1.0390509999999999</v>
      </c>
      <c r="F4" s="2">
        <f t="shared" si="0"/>
        <v>1.5326619707684145E-2</v>
      </c>
      <c r="G4">
        <v>1.4220000000000001E-3</v>
      </c>
      <c r="H4" s="2">
        <f>G4</f>
        <v>1.4220000000000001E-3</v>
      </c>
      <c r="I4" s="2" t="s">
        <v>324</v>
      </c>
      <c r="J4" s="2" t="s">
        <v>204</v>
      </c>
      <c r="K4" s="2" t="s">
        <v>204</v>
      </c>
      <c r="L4" s="2">
        <f>H4</f>
        <v>1.4220000000000001E-3</v>
      </c>
      <c r="N4" s="56">
        <f t="shared" si="1"/>
        <v>0.1346329787241842</v>
      </c>
    </row>
    <row r="5" spans="1:14" x14ac:dyDescent="0.35">
      <c r="A5" s="52">
        <v>529</v>
      </c>
      <c r="B5" s="53" t="s">
        <v>9</v>
      </c>
      <c r="C5" s="53" t="s">
        <v>10</v>
      </c>
      <c r="D5" s="52">
        <v>1.7385424006933903</v>
      </c>
      <c r="E5" s="52">
        <v>1.0390509999999999</v>
      </c>
      <c r="F5">
        <f t="shared" si="0"/>
        <v>1.8064342199828679E-2</v>
      </c>
      <c r="G5" t="s">
        <v>204</v>
      </c>
      <c r="H5">
        <f t="shared" ref="H5:H14" si="2">F5</f>
        <v>1.8064342199828679E-2</v>
      </c>
      <c r="I5" t="s">
        <v>325</v>
      </c>
      <c r="J5" s="4" t="s">
        <v>204</v>
      </c>
      <c r="L5">
        <f t="shared" ref="L5:L14" si="3">F5*$K$3</f>
        <v>2.5999210431721823E-2</v>
      </c>
      <c r="N5" s="51">
        <f t="shared" si="1"/>
        <v>2.4615690189167312</v>
      </c>
    </row>
    <row r="6" spans="1:14" x14ac:dyDescent="0.35">
      <c r="A6" s="52">
        <v>536</v>
      </c>
      <c r="B6" s="53" t="s">
        <v>11</v>
      </c>
      <c r="C6" s="53" t="s">
        <v>12</v>
      </c>
      <c r="D6" s="52">
        <v>0.61648834191430668</v>
      </c>
      <c r="E6" s="52">
        <v>1.0390509999999999</v>
      </c>
      <c r="F6">
        <f t="shared" si="0"/>
        <v>6.4056282815440225E-3</v>
      </c>
      <c r="H6">
        <f t="shared" si="2"/>
        <v>6.4056282815440225E-3</v>
      </c>
      <c r="I6" t="s">
        <v>323</v>
      </c>
      <c r="L6">
        <f t="shared" si="3"/>
        <v>9.2193380637370318E-3</v>
      </c>
      <c r="N6" s="51">
        <f t="shared" si="1"/>
        <v>0.87287408255004872</v>
      </c>
    </row>
    <row r="7" spans="1:14" x14ac:dyDescent="0.35">
      <c r="A7" s="52">
        <v>550</v>
      </c>
      <c r="B7" s="53" t="s">
        <v>13</v>
      </c>
      <c r="C7" s="53" t="s">
        <v>14</v>
      </c>
      <c r="D7" s="52">
        <v>0.34823318568745365</v>
      </c>
      <c r="E7" s="52">
        <v>1.0390509999999999</v>
      </c>
      <c r="F7">
        <f t="shared" si="0"/>
        <v>3.618320398217344E-3</v>
      </c>
      <c r="H7">
        <f t="shared" si="2"/>
        <v>3.618320398217344E-3</v>
      </c>
      <c r="I7" t="s">
        <v>323</v>
      </c>
      <c r="L7">
        <f t="shared" si="3"/>
        <v>5.2076888492256536E-3</v>
      </c>
      <c r="N7" s="51">
        <f t="shared" si="1"/>
        <v>0.49305672436003423</v>
      </c>
    </row>
    <row r="8" spans="1:14" x14ac:dyDescent="0.35">
      <c r="A8" s="52">
        <v>599</v>
      </c>
      <c r="B8" s="53" t="s">
        <v>15</v>
      </c>
      <c r="C8" s="53" t="s">
        <v>16</v>
      </c>
      <c r="D8" s="52">
        <v>0.44328224565872593</v>
      </c>
      <c r="E8" s="52">
        <v>1.0390509999999999</v>
      </c>
      <c r="F8">
        <f t="shared" si="0"/>
        <v>4.6059286063394487E-3</v>
      </c>
      <c r="H8">
        <f t="shared" si="2"/>
        <v>4.6059286063394487E-3</v>
      </c>
      <c r="I8" t="s">
        <v>323</v>
      </c>
      <c r="L8">
        <f t="shared" si="3"/>
        <v>6.6291097536251425E-3</v>
      </c>
      <c r="N8" s="51">
        <f t="shared" si="1"/>
        <v>0.62763487511961713</v>
      </c>
    </row>
    <row r="9" spans="1:14" x14ac:dyDescent="0.35">
      <c r="A9" s="52">
        <v>596</v>
      </c>
      <c r="B9" s="53" t="s">
        <v>17</v>
      </c>
      <c r="C9" s="53" t="s">
        <v>18</v>
      </c>
      <c r="D9" s="52">
        <v>0.25085377029825795</v>
      </c>
      <c r="E9" s="52">
        <v>1.0390509999999999</v>
      </c>
      <c r="F9">
        <f t="shared" si="0"/>
        <v>2.6064986088217522E-3</v>
      </c>
      <c r="H9">
        <f t="shared" si="2"/>
        <v>2.6064986088217522E-3</v>
      </c>
      <c r="I9" t="s">
        <v>323</v>
      </c>
      <c r="L9">
        <f t="shared" si="3"/>
        <v>3.7514184060014992E-3</v>
      </c>
      <c r="N9" s="51">
        <f t="shared" si="1"/>
        <v>0.35517906782047315</v>
      </c>
    </row>
    <row r="10" spans="1:14" x14ac:dyDescent="0.35">
      <c r="A10" s="52">
        <v>598</v>
      </c>
      <c r="B10" s="53" t="s">
        <v>19</v>
      </c>
      <c r="C10" s="53" t="s">
        <v>20</v>
      </c>
      <c r="D10" s="52">
        <v>0.18476128800870098</v>
      </c>
      <c r="E10" s="52">
        <v>1.0390509999999999</v>
      </c>
      <c r="F10">
        <f t="shared" si="0"/>
        <v>1.9197640106672876E-3</v>
      </c>
      <c r="H10">
        <f t="shared" si="2"/>
        <v>1.9197640106672876E-3</v>
      </c>
      <c r="I10" t="s">
        <v>323</v>
      </c>
      <c r="L10">
        <f t="shared" si="3"/>
        <v>2.7630316089261439E-3</v>
      </c>
      <c r="N10" s="51">
        <f t="shared" si="1"/>
        <v>0.26159998299493803</v>
      </c>
    </row>
    <row r="11" spans="1:14" x14ac:dyDescent="0.35">
      <c r="A11" s="52">
        <v>511</v>
      </c>
      <c r="B11" s="53" t="s">
        <v>21</v>
      </c>
      <c r="C11" s="53" t="s">
        <v>22</v>
      </c>
      <c r="D11" s="52">
        <v>9.2040999041725691E-2</v>
      </c>
      <c r="E11" s="52">
        <v>1.0390509999999999</v>
      </c>
      <c r="F11">
        <f t="shared" si="0"/>
        <v>9.563529209530412E-4</v>
      </c>
      <c r="H11">
        <f t="shared" si="2"/>
        <v>9.563529209530412E-4</v>
      </c>
      <c r="I11" t="s">
        <v>323</v>
      </c>
      <c r="L11">
        <f t="shared" si="3"/>
        <v>1.3764365490754353E-3</v>
      </c>
      <c r="N11" s="51">
        <f t="shared" si="1"/>
        <v>0.13031909467430561</v>
      </c>
    </row>
    <row r="12" spans="1:14" x14ac:dyDescent="0.35">
      <c r="A12" s="52">
        <v>592</v>
      </c>
      <c r="B12" s="53" t="s">
        <v>23</v>
      </c>
      <c r="C12" s="53" t="s">
        <v>24</v>
      </c>
      <c r="D12" s="52">
        <v>0.33638799659930091</v>
      </c>
      <c r="E12" s="52">
        <v>1.0390509999999999</v>
      </c>
      <c r="F12">
        <f t="shared" si="0"/>
        <v>3.495242842545002E-3</v>
      </c>
      <c r="H12">
        <f t="shared" si="2"/>
        <v>3.495242842545002E-3</v>
      </c>
      <c r="I12" t="s">
        <v>323</v>
      </c>
      <c r="L12">
        <f t="shared" si="3"/>
        <v>5.0305487555566174E-3</v>
      </c>
      <c r="N12" s="51">
        <f t="shared" si="1"/>
        <v>0.47628534710114301</v>
      </c>
    </row>
    <row r="13" spans="1:14" x14ac:dyDescent="0.35">
      <c r="A13" s="52">
        <v>551</v>
      </c>
      <c r="B13" s="53" t="s">
        <v>25</v>
      </c>
      <c r="C13" s="53" t="s">
        <v>26</v>
      </c>
      <c r="D13" s="52">
        <v>1.8412440509131153E-2</v>
      </c>
      <c r="E13" s="52">
        <v>1.0390509999999999</v>
      </c>
      <c r="F13">
        <f t="shared" si="0"/>
        <v>1.9131464723453232E-4</v>
      </c>
      <c r="H13">
        <f t="shared" si="2"/>
        <v>1.9131464723453232E-4</v>
      </c>
      <c r="I13" t="s">
        <v>323</v>
      </c>
      <c r="L13">
        <f t="shared" si="3"/>
        <v>2.7535072780941928E-4</v>
      </c>
      <c r="N13" s="51">
        <f t="shared" si="1"/>
        <v>2.6069823262204066E-2</v>
      </c>
    </row>
    <row r="14" spans="1:14" x14ac:dyDescent="0.35">
      <c r="A14" s="52">
        <v>497</v>
      </c>
      <c r="B14" s="53" t="s">
        <v>27</v>
      </c>
      <c r="C14" s="53" t="s">
        <v>28</v>
      </c>
      <c r="D14" s="52">
        <v>0.34072051350310573</v>
      </c>
      <c r="E14" s="52">
        <v>1.0390509999999999</v>
      </c>
      <c r="F14">
        <f t="shared" si="0"/>
        <v>3.5402599027591548E-3</v>
      </c>
      <c r="H14">
        <f t="shared" si="2"/>
        <v>3.5402599027591548E-3</v>
      </c>
      <c r="I14" t="s">
        <v>323</v>
      </c>
      <c r="J14" t="s">
        <v>204</v>
      </c>
      <c r="L14">
        <f t="shared" si="3"/>
        <v>5.095339823428237E-3</v>
      </c>
      <c r="N14" s="51">
        <f t="shared" si="1"/>
        <v>0.4824196751336865</v>
      </c>
    </row>
    <row r="15" spans="1:14" s="2" customFormat="1" x14ac:dyDescent="0.35">
      <c r="A15" s="54">
        <v>465</v>
      </c>
      <c r="B15" s="55" t="s">
        <v>29</v>
      </c>
      <c r="C15" s="55" t="s">
        <v>30</v>
      </c>
      <c r="D15" s="54">
        <v>19.875486299079462</v>
      </c>
      <c r="E15" s="54">
        <v>1.0390509999999999</v>
      </c>
      <c r="F15" s="2">
        <f t="shared" si="0"/>
        <v>0.20651643914544812</v>
      </c>
      <c r="G15" s="2">
        <v>4.2695999999999998E-2</v>
      </c>
      <c r="H15" s="2">
        <f>G15</f>
        <v>4.2695999999999998E-2</v>
      </c>
      <c r="I15" s="2" t="s">
        <v>324</v>
      </c>
      <c r="J15" s="2" t="s">
        <v>204</v>
      </c>
      <c r="L15" s="2">
        <f>H15</f>
        <v>4.2695999999999998E-2</v>
      </c>
      <c r="N15" s="51">
        <f t="shared" si="1"/>
        <v>4.0423977915666436</v>
      </c>
    </row>
    <row r="16" spans="1:14" x14ac:dyDescent="0.35">
      <c r="A16" s="52">
        <v>452</v>
      </c>
      <c r="B16" s="53" t="s">
        <v>31</v>
      </c>
      <c r="C16" s="53" t="s">
        <v>32</v>
      </c>
      <c r="D16" s="52">
        <v>16.646504384029043</v>
      </c>
      <c r="E16" s="52">
        <v>1.0390509999999999</v>
      </c>
      <c r="F16">
        <f t="shared" si="0"/>
        <v>0.17296567026729762</v>
      </c>
      <c r="H16">
        <f t="shared" ref="H16:H26" si="4">F16</f>
        <v>0.17296567026729762</v>
      </c>
      <c r="I16" t="s">
        <v>323</v>
      </c>
      <c r="L16">
        <f t="shared" ref="L16:L26" si="5">F16*$K$3</f>
        <v>0.24894185511974692</v>
      </c>
      <c r="N16" s="51">
        <f t="shared" si="1"/>
        <v>23.569467991487926</v>
      </c>
    </row>
    <row r="17" spans="1:14" x14ac:dyDescent="0.35">
      <c r="A17" s="52">
        <v>449</v>
      </c>
      <c r="B17" s="53" t="s">
        <v>33</v>
      </c>
      <c r="C17" s="53" t="s">
        <v>34</v>
      </c>
      <c r="D17" s="52">
        <v>0.90911637449933325</v>
      </c>
      <c r="E17" s="52">
        <v>1.0390509999999999</v>
      </c>
      <c r="F17">
        <f t="shared" si="0"/>
        <v>9.4461827803990657E-3</v>
      </c>
      <c r="H17">
        <f t="shared" si="4"/>
        <v>9.4461827803990657E-3</v>
      </c>
      <c r="I17" t="s">
        <v>323</v>
      </c>
      <c r="L17">
        <f t="shared" si="5"/>
        <v>1.3595473954564017E-2</v>
      </c>
      <c r="N17" s="51">
        <f t="shared" si="1"/>
        <v>1.2872005314135144</v>
      </c>
    </row>
    <row r="18" spans="1:14" x14ac:dyDescent="0.35">
      <c r="A18" s="52">
        <v>438</v>
      </c>
      <c r="B18" s="53" t="s">
        <v>35</v>
      </c>
      <c r="C18" s="53" t="s">
        <v>36</v>
      </c>
      <c r="D18" s="52">
        <v>0.12644666983372921</v>
      </c>
      <c r="E18" s="52">
        <v>1.0390509999999999</v>
      </c>
      <c r="F18">
        <f t="shared" si="0"/>
        <v>1.3138453873740615E-3</v>
      </c>
      <c r="G18" t="s">
        <v>204</v>
      </c>
      <c r="H18">
        <f t="shared" si="4"/>
        <v>1.3138453873740615E-3</v>
      </c>
      <c r="I18" t="s">
        <v>325</v>
      </c>
      <c r="L18">
        <f t="shared" si="5"/>
        <v>1.8909596775358508E-3</v>
      </c>
      <c r="N18" s="51">
        <f t="shared" si="1"/>
        <v>0.17903342759069929</v>
      </c>
    </row>
    <row r="19" spans="1:14" x14ac:dyDescent="0.35">
      <c r="A19" s="52">
        <v>391</v>
      </c>
      <c r="B19" s="53" t="s">
        <v>37</v>
      </c>
      <c r="C19" s="53" t="s">
        <v>38</v>
      </c>
      <c r="D19" s="52">
        <v>4.3416198347107443E-2</v>
      </c>
      <c r="E19" s="52">
        <v>1.0390509999999999</v>
      </c>
      <c r="F19">
        <f t="shared" si="0"/>
        <v>4.5111644308760339E-4</v>
      </c>
      <c r="H19">
        <f t="shared" si="4"/>
        <v>4.5111644308760339E-4</v>
      </c>
      <c r="I19" t="s">
        <v>323</v>
      </c>
      <c r="L19">
        <f t="shared" si="5"/>
        <v>6.492719858437855E-4</v>
      </c>
      <c r="N19" s="51">
        <f t="shared" si="1"/>
        <v>6.1472166987563429E-2</v>
      </c>
    </row>
    <row r="20" spans="1:14" x14ac:dyDescent="0.35">
      <c r="A20" s="52">
        <v>390</v>
      </c>
      <c r="B20" s="53" t="s">
        <v>39</v>
      </c>
      <c r="C20" s="53" t="s">
        <v>40</v>
      </c>
      <c r="D20" s="52">
        <v>0.20216134152162271</v>
      </c>
      <c r="E20" s="52">
        <v>1.0390509999999999</v>
      </c>
      <c r="F20">
        <f t="shared" si="0"/>
        <v>2.1005594406938357E-3</v>
      </c>
      <c r="H20">
        <f t="shared" si="4"/>
        <v>2.1005594406938357E-3</v>
      </c>
      <c r="I20" t="s">
        <v>323</v>
      </c>
      <c r="L20">
        <f t="shared" si="5"/>
        <v>3.0232424916893392E-3</v>
      </c>
      <c r="N20" s="51">
        <f t="shared" si="1"/>
        <v>0.28623638682254599</v>
      </c>
    </row>
    <row r="21" spans="1:14" x14ac:dyDescent="0.35">
      <c r="A21" s="52">
        <v>385</v>
      </c>
      <c r="B21" s="53" t="s">
        <v>41</v>
      </c>
      <c r="C21" s="53" t="s">
        <v>42</v>
      </c>
      <c r="D21" s="52">
        <v>9.1559407281964475E-2</v>
      </c>
      <c r="E21" s="52">
        <v>1.0390509999999999</v>
      </c>
      <c r="F21">
        <f t="shared" si="0"/>
        <v>9.5134893695732474E-4</v>
      </c>
      <c r="H21">
        <f t="shared" si="4"/>
        <v>9.5134893695732474E-4</v>
      </c>
      <c r="I21" t="s">
        <v>323</v>
      </c>
      <c r="L21">
        <f t="shared" si="5"/>
        <v>1.3692345357686438E-3</v>
      </c>
      <c r="N21" s="51">
        <f t="shared" si="1"/>
        <v>0.12963721808900003</v>
      </c>
    </row>
    <row r="22" spans="1:14" x14ac:dyDescent="0.35">
      <c r="A22" s="52">
        <v>600</v>
      </c>
      <c r="B22" s="53" t="s">
        <v>43</v>
      </c>
      <c r="C22" s="53" t="s">
        <v>44</v>
      </c>
      <c r="D22" s="52">
        <v>0.26296762392943679</v>
      </c>
      <c r="E22" s="52">
        <v>1.0390509999999999</v>
      </c>
      <c r="F22">
        <f t="shared" si="0"/>
        <v>2.7323677261150521E-3</v>
      </c>
      <c r="H22">
        <f t="shared" si="4"/>
        <v>2.7323677261150521E-3</v>
      </c>
      <c r="I22" t="s">
        <v>323</v>
      </c>
      <c r="L22">
        <f t="shared" si="5"/>
        <v>3.9325762711018746E-3</v>
      </c>
      <c r="N22" s="51">
        <f t="shared" si="1"/>
        <v>0.37233084208051354</v>
      </c>
    </row>
    <row r="23" spans="1:14" x14ac:dyDescent="0.35">
      <c r="A23" s="52">
        <v>2011</v>
      </c>
      <c r="B23" s="53" t="s">
        <v>45</v>
      </c>
      <c r="C23" s="53" t="s">
        <v>46</v>
      </c>
      <c r="D23" s="52">
        <v>3.9514584323040385E-2</v>
      </c>
      <c r="E23" s="52">
        <v>1.0390509999999999</v>
      </c>
      <c r="F23">
        <f t="shared" si="0"/>
        <v>4.1057668355439436E-4</v>
      </c>
      <c r="H23">
        <f t="shared" si="4"/>
        <v>4.1057668355439436E-4</v>
      </c>
      <c r="I23" t="s">
        <v>323</v>
      </c>
      <c r="L23">
        <f t="shared" si="5"/>
        <v>5.9092489922995357E-4</v>
      </c>
      <c r="N23" s="51">
        <f t="shared" si="1"/>
        <v>5.5947946122093549E-2</v>
      </c>
    </row>
    <row r="24" spans="1:14" ht="29" x14ac:dyDescent="0.35">
      <c r="A24" s="52">
        <v>382</v>
      </c>
      <c r="B24" s="53" t="s">
        <v>47</v>
      </c>
      <c r="C24" s="53" t="s">
        <v>48</v>
      </c>
      <c r="D24" s="52">
        <v>1.9406892658543324</v>
      </c>
      <c r="E24" s="52">
        <v>1.0390509999999999</v>
      </c>
      <c r="F24">
        <f t="shared" si="0"/>
        <v>2.0164751223752098E-2</v>
      </c>
      <c r="H24">
        <f t="shared" si="4"/>
        <v>2.0164751223752098E-2</v>
      </c>
      <c r="I24" t="s">
        <v>323</v>
      </c>
      <c r="L24">
        <f t="shared" si="5"/>
        <v>2.9022236435192368E-2</v>
      </c>
      <c r="N24" s="51">
        <f t="shared" si="1"/>
        <v>2.7477849089363553</v>
      </c>
    </row>
    <row r="25" spans="1:14" ht="29" x14ac:dyDescent="0.35">
      <c r="A25" s="52">
        <v>364</v>
      </c>
      <c r="B25" s="53" t="s">
        <v>49</v>
      </c>
      <c r="C25" s="53" t="s">
        <v>50</v>
      </c>
      <c r="D25" s="52">
        <v>0.61561836588443319</v>
      </c>
      <c r="E25" s="52">
        <v>1.0390509999999999</v>
      </c>
      <c r="F25">
        <f t="shared" si="0"/>
        <v>6.3965887869058616E-3</v>
      </c>
      <c r="H25">
        <f t="shared" si="4"/>
        <v>6.3965887869058616E-3</v>
      </c>
      <c r="I25" t="s">
        <v>323</v>
      </c>
      <c r="L25">
        <f t="shared" si="5"/>
        <v>9.2063279180758083E-3</v>
      </c>
      <c r="N25" s="51">
        <f t="shared" si="1"/>
        <v>0.87164230008590948</v>
      </c>
    </row>
    <row r="26" spans="1:14" x14ac:dyDescent="0.35">
      <c r="A26" s="52">
        <v>388</v>
      </c>
      <c r="B26" s="53" t="s">
        <v>51</v>
      </c>
      <c r="C26" s="53" t="s">
        <v>52</v>
      </c>
      <c r="D26" s="52">
        <v>0.39268678111587985</v>
      </c>
      <c r="E26" s="52">
        <v>1.0390509999999999</v>
      </c>
      <c r="F26">
        <f t="shared" si="0"/>
        <v>4.0802159260523605E-3</v>
      </c>
      <c r="H26">
        <f t="shared" si="4"/>
        <v>4.0802159260523605E-3</v>
      </c>
      <c r="I26" t="s">
        <v>323</v>
      </c>
      <c r="L26">
        <f t="shared" si="5"/>
        <v>5.872474695995525E-3</v>
      </c>
      <c r="N26" s="51">
        <f t="shared" si="1"/>
        <v>0.55599772208458198</v>
      </c>
    </row>
    <row r="27" spans="1:14" s="2" customFormat="1" x14ac:dyDescent="0.35">
      <c r="A27" s="54">
        <v>717</v>
      </c>
      <c r="B27" s="55" t="s">
        <v>53</v>
      </c>
      <c r="C27" s="55" t="s">
        <v>54</v>
      </c>
      <c r="D27" s="54">
        <v>1.1747091185528</v>
      </c>
      <c r="E27" s="54">
        <v>1.0390509999999999</v>
      </c>
      <c r="F27" s="2">
        <f t="shared" si="0"/>
        <v>1.2205826843414053E-2</v>
      </c>
      <c r="G27" s="2">
        <v>2.0349999999999999E-3</v>
      </c>
      <c r="H27" s="2">
        <f>G27</f>
        <v>2.0349999999999999E-3</v>
      </c>
      <c r="I27" s="2" t="s">
        <v>324</v>
      </c>
      <c r="L27" s="2">
        <f>H27</f>
        <v>2.0349999999999999E-3</v>
      </c>
      <c r="N27" s="56">
        <f t="shared" si="1"/>
        <v>0.19267096462989788</v>
      </c>
    </row>
    <row r="28" spans="1:14" x14ac:dyDescent="0.35">
      <c r="A28" s="52">
        <v>215</v>
      </c>
      <c r="B28" s="53" t="s">
        <v>55</v>
      </c>
      <c r="C28" s="53" t="s">
        <v>56</v>
      </c>
      <c r="D28" s="52">
        <v>0.21860260320427846</v>
      </c>
      <c r="E28" s="52">
        <v>1.0390509999999999</v>
      </c>
      <c r="F28">
        <f t="shared" si="0"/>
        <v>2.271392534620087E-3</v>
      </c>
      <c r="H28">
        <f t="shared" ref="H28:H39" si="6">F28</f>
        <v>2.271392534620087E-3</v>
      </c>
      <c r="I28" t="s">
        <v>323</v>
      </c>
      <c r="L28">
        <f t="shared" ref="L28:L39" si="7">F28*$K$3</f>
        <v>3.2691150238058327E-3</v>
      </c>
      <c r="N28" s="51">
        <f t="shared" si="1"/>
        <v>0.30951525558858056</v>
      </c>
    </row>
    <row r="29" spans="1:14" x14ac:dyDescent="0.35">
      <c r="A29" s="52">
        <v>362</v>
      </c>
      <c r="B29" s="53" t="s">
        <v>57</v>
      </c>
      <c r="C29" s="53" t="s">
        <v>58</v>
      </c>
      <c r="D29" s="52">
        <v>3.5215156646909405E-2</v>
      </c>
      <c r="E29" s="52">
        <v>1.0390509999999999</v>
      </c>
      <c r="F29">
        <f t="shared" si="0"/>
        <v>3.659034372912786E-4</v>
      </c>
      <c r="H29">
        <f t="shared" si="6"/>
        <v>3.659034372912786E-4</v>
      </c>
      <c r="I29" t="s">
        <v>323</v>
      </c>
      <c r="L29">
        <f t="shared" si="7"/>
        <v>5.2662866760332431E-4</v>
      </c>
      <c r="N29" s="51">
        <f t="shared" si="1"/>
        <v>4.9860468495769222E-2</v>
      </c>
    </row>
    <row r="30" spans="1:14" ht="29" x14ac:dyDescent="0.35">
      <c r="A30" s="52">
        <v>2164</v>
      </c>
      <c r="B30" s="53" t="s">
        <v>59</v>
      </c>
      <c r="C30" s="53" t="s">
        <v>60</v>
      </c>
      <c r="D30" s="52">
        <v>1.3587537784048929</v>
      </c>
      <c r="E30" s="52">
        <v>1.0390509999999999</v>
      </c>
      <c r="F30">
        <f t="shared" si="0"/>
        <v>1.4118144722053822E-2</v>
      </c>
      <c r="H30">
        <f t="shared" si="6"/>
        <v>1.4118144722053822E-2</v>
      </c>
      <c r="I30" t="s">
        <v>323</v>
      </c>
      <c r="L30">
        <f t="shared" si="7"/>
        <v>2.0319622573229449E-2</v>
      </c>
      <c r="N30" s="51">
        <f t="shared" si="1"/>
        <v>1.9238335538572806</v>
      </c>
    </row>
    <row r="31" spans="1:14" ht="58" x14ac:dyDescent="0.35">
      <c r="A31" s="52">
        <v>2119</v>
      </c>
      <c r="B31" s="53" t="s">
        <v>61</v>
      </c>
      <c r="C31" s="53" t="s">
        <v>62</v>
      </c>
      <c r="D31" s="52">
        <v>0.61648834191430668</v>
      </c>
      <c r="E31" s="52">
        <v>1.0390509999999999</v>
      </c>
      <c r="F31">
        <f t="shared" si="0"/>
        <v>6.4056282815440225E-3</v>
      </c>
      <c r="H31">
        <f t="shared" si="6"/>
        <v>6.4056282815440225E-3</v>
      </c>
      <c r="I31" t="s">
        <v>323</v>
      </c>
      <c r="L31">
        <f t="shared" si="7"/>
        <v>9.2193380637370318E-3</v>
      </c>
      <c r="N31" s="51">
        <f t="shared" si="1"/>
        <v>0.87287408255004872</v>
      </c>
    </row>
    <row r="32" spans="1:14" x14ac:dyDescent="0.35">
      <c r="A32" s="52">
        <v>2005</v>
      </c>
      <c r="B32" s="53" t="s">
        <v>45</v>
      </c>
      <c r="C32" s="53" t="s">
        <v>63</v>
      </c>
      <c r="D32" s="52">
        <v>4.6031101272827883E-2</v>
      </c>
      <c r="E32" s="52">
        <v>1.0390509999999999</v>
      </c>
      <c r="F32">
        <f t="shared" si="0"/>
        <v>4.7828661808633084E-4</v>
      </c>
      <c r="H32">
        <f t="shared" si="6"/>
        <v>4.7828661808633084E-4</v>
      </c>
      <c r="I32" t="s">
        <v>323</v>
      </c>
      <c r="L32">
        <f t="shared" si="7"/>
        <v>6.8837681952354829E-4</v>
      </c>
      <c r="N32" s="51">
        <f t="shared" si="1"/>
        <v>6.5174558155510168E-2</v>
      </c>
    </row>
    <row r="33" spans="1:14" ht="29" x14ac:dyDescent="0.35">
      <c r="A33" s="52">
        <v>1712</v>
      </c>
      <c r="B33" s="53" t="s">
        <v>64</v>
      </c>
      <c r="C33" s="53" t="s">
        <v>65</v>
      </c>
      <c r="D33" s="52">
        <v>0.14213542876520638</v>
      </c>
      <c r="E33" s="52">
        <v>1.0390509999999999</v>
      </c>
      <c r="F33">
        <f t="shared" si="0"/>
        <v>1.4768595939391644E-3</v>
      </c>
      <c r="H33">
        <f t="shared" si="6"/>
        <v>1.4768595939391644E-3</v>
      </c>
      <c r="I33" t="s">
        <v>323</v>
      </c>
      <c r="L33">
        <f t="shared" si="7"/>
        <v>2.125578830171615E-3</v>
      </c>
      <c r="N33" s="51">
        <f t="shared" si="1"/>
        <v>0.2012468420668575</v>
      </c>
    </row>
    <row r="34" spans="1:14" x14ac:dyDescent="0.35">
      <c r="A34" s="52">
        <v>1467</v>
      </c>
      <c r="B34" s="53" t="s">
        <v>66</v>
      </c>
      <c r="C34" s="53" t="s">
        <v>67</v>
      </c>
      <c r="D34" s="52">
        <v>0.1086338096162955</v>
      </c>
      <c r="E34" s="52">
        <v>1.0390509999999999</v>
      </c>
      <c r="F34">
        <f t="shared" ref="F34:F65" si="8">D34*E34/100</f>
        <v>1.1287606851562145E-3</v>
      </c>
      <c r="H34">
        <f t="shared" si="6"/>
        <v>1.1287606851562145E-3</v>
      </c>
      <c r="I34" t="s">
        <v>323</v>
      </c>
      <c r="L34">
        <f t="shared" si="7"/>
        <v>1.6245754346210983E-3</v>
      </c>
      <c r="N34" s="51">
        <f t="shared" ref="N34:N65" si="9">100*L34/$M$2</f>
        <v>0.15381253862529859</v>
      </c>
    </row>
    <row r="35" spans="1:14" x14ac:dyDescent="0.35">
      <c r="A35" s="52">
        <v>845</v>
      </c>
      <c r="B35" s="53" t="s">
        <v>68</v>
      </c>
      <c r="C35" s="53" t="s">
        <v>69</v>
      </c>
      <c r="D35" s="52">
        <v>0.45279366226755574</v>
      </c>
      <c r="E35" s="52">
        <v>1.0390509999999999</v>
      </c>
      <c r="F35">
        <f t="shared" si="8"/>
        <v>4.7047570757276606E-3</v>
      </c>
      <c r="H35">
        <f t="shared" si="6"/>
        <v>4.7047570757276606E-3</v>
      </c>
      <c r="I35" t="s">
        <v>323</v>
      </c>
      <c r="L35">
        <f t="shared" si="7"/>
        <v>6.7713492076747596E-3</v>
      </c>
      <c r="N35" s="51">
        <f t="shared" si="9"/>
        <v>0.64110190844648196</v>
      </c>
    </row>
    <row r="36" spans="1:14" x14ac:dyDescent="0.35">
      <c r="A36" s="52">
        <v>840</v>
      </c>
      <c r="B36" s="53" t="s">
        <v>70</v>
      </c>
      <c r="C36" s="53" t="s">
        <v>71</v>
      </c>
      <c r="D36" s="52">
        <v>0.20905973286255572</v>
      </c>
      <c r="E36" s="52">
        <v>1.0390509999999999</v>
      </c>
      <c r="F36">
        <f t="shared" si="8"/>
        <v>2.1722372449057138E-3</v>
      </c>
      <c r="H36">
        <f t="shared" si="6"/>
        <v>2.1722372449057138E-3</v>
      </c>
      <c r="I36" t="s">
        <v>323</v>
      </c>
      <c r="L36">
        <f t="shared" si="7"/>
        <v>3.1264051916854701E-3</v>
      </c>
      <c r="N36" s="51">
        <f t="shared" si="9"/>
        <v>0.29600368752135647</v>
      </c>
    </row>
    <row r="37" spans="1:14" x14ac:dyDescent="0.35">
      <c r="A37" s="52">
        <v>742</v>
      </c>
      <c r="B37" s="53" t="s">
        <v>72</v>
      </c>
      <c r="C37" s="53" t="s">
        <v>73</v>
      </c>
      <c r="D37" s="52">
        <v>7.472974096994979E-2</v>
      </c>
      <c r="E37" s="52">
        <v>1.0390509999999999</v>
      </c>
      <c r="F37">
        <f t="shared" si="8"/>
        <v>7.7648012084567295E-4</v>
      </c>
      <c r="H37">
        <f t="shared" si="6"/>
        <v>7.7648012084567295E-4</v>
      </c>
      <c r="I37" t="s">
        <v>323</v>
      </c>
      <c r="L37">
        <f t="shared" si="7"/>
        <v>1.1175535668332779E-3</v>
      </c>
      <c r="N37" s="51">
        <f t="shared" si="9"/>
        <v>0.10580841461786276</v>
      </c>
    </row>
    <row r="38" spans="1:14" x14ac:dyDescent="0.35">
      <c r="A38" s="52">
        <v>1999</v>
      </c>
      <c r="B38" s="53" t="s">
        <v>45</v>
      </c>
      <c r="C38" s="53" t="s">
        <v>74</v>
      </c>
      <c r="D38" s="52">
        <v>0.44958559523834313</v>
      </c>
      <c r="E38" s="52">
        <v>1.0390509999999999</v>
      </c>
      <c r="F38">
        <f t="shared" si="8"/>
        <v>4.6714236231799565E-3</v>
      </c>
      <c r="H38">
        <f t="shared" si="6"/>
        <v>4.6714236231799565E-3</v>
      </c>
      <c r="I38" t="s">
        <v>323</v>
      </c>
      <c r="L38">
        <f t="shared" si="7"/>
        <v>6.7233738406441354E-3</v>
      </c>
      <c r="N38" s="51">
        <f t="shared" si="9"/>
        <v>0.63655966754020987</v>
      </c>
    </row>
    <row r="39" spans="1:14" ht="29" x14ac:dyDescent="0.35">
      <c r="A39" s="52">
        <v>724</v>
      </c>
      <c r="B39" s="53" t="s">
        <v>75</v>
      </c>
      <c r="C39" s="53" t="s">
        <v>76</v>
      </c>
      <c r="D39" s="52">
        <v>7.1395321936165615E-2</v>
      </c>
      <c r="E39" s="52">
        <v>1.0390509999999999</v>
      </c>
      <c r="F39">
        <f t="shared" si="8"/>
        <v>7.4183380653094827E-4</v>
      </c>
      <c r="H39">
        <f t="shared" si="6"/>
        <v>7.4183380653094827E-4</v>
      </c>
      <c r="I39" t="s">
        <v>323</v>
      </c>
      <c r="L39">
        <f t="shared" si="7"/>
        <v>1.0676886558064792E-3</v>
      </c>
      <c r="N39" s="51">
        <f t="shared" si="9"/>
        <v>0.10108727431873878</v>
      </c>
    </row>
    <row r="40" spans="1:14" s="2" customFormat="1" x14ac:dyDescent="0.35">
      <c r="A40" s="54">
        <v>601</v>
      </c>
      <c r="B40" s="55" t="s">
        <v>77</v>
      </c>
      <c r="C40" s="55" t="s">
        <v>78</v>
      </c>
      <c r="D40" s="54">
        <v>0.22411558626015191</v>
      </c>
      <c r="E40" s="54">
        <v>1.0390509999999999</v>
      </c>
      <c r="F40" s="2">
        <f t="shared" si="8"/>
        <v>2.328675240191971E-3</v>
      </c>
      <c r="G40" s="2">
        <v>2.7899999999999999E-3</v>
      </c>
      <c r="H40" s="2">
        <f>G40</f>
        <v>2.7899999999999999E-3</v>
      </c>
      <c r="I40" s="2" t="s">
        <v>324</v>
      </c>
      <c r="L40" s="2">
        <f>H40</f>
        <v>2.7899999999999999E-3</v>
      </c>
      <c r="N40" s="56">
        <f t="shared" si="9"/>
        <v>0.26415331268669046</v>
      </c>
    </row>
    <row r="41" spans="1:14" ht="29" x14ac:dyDescent="0.35">
      <c r="A41" s="52">
        <v>677</v>
      </c>
      <c r="B41" s="53" t="s">
        <v>79</v>
      </c>
      <c r="C41" s="53" t="s">
        <v>80</v>
      </c>
      <c r="D41" s="52">
        <v>0.53959684230131366</v>
      </c>
      <c r="E41" s="52">
        <v>1.0390509999999999</v>
      </c>
      <c r="F41">
        <f t="shared" si="8"/>
        <v>5.6066863859002228E-3</v>
      </c>
      <c r="H41">
        <f>F41</f>
        <v>5.6066863859002228E-3</v>
      </c>
      <c r="I41" t="s">
        <v>323</v>
      </c>
      <c r="L41">
        <f>F41*$K$3</f>
        <v>8.0694562558205011E-3</v>
      </c>
      <c r="N41" s="51">
        <f t="shared" si="9"/>
        <v>0.76400487510943493</v>
      </c>
    </row>
    <row r="42" spans="1:14" s="2" customFormat="1" ht="29" x14ac:dyDescent="0.35">
      <c r="A42" s="54">
        <v>673</v>
      </c>
      <c r="B42" s="55" t="s">
        <v>81</v>
      </c>
      <c r="C42" s="55" t="s">
        <v>82</v>
      </c>
      <c r="D42" s="54">
        <v>1.3852087759016507</v>
      </c>
      <c r="E42" s="54">
        <v>1.0390509999999999</v>
      </c>
      <c r="F42" s="2">
        <f t="shared" si="8"/>
        <v>1.4393025638093859E-2</v>
      </c>
      <c r="G42" s="2">
        <v>1.5169999999999999E-3</v>
      </c>
      <c r="H42" s="2">
        <f>G42</f>
        <v>1.5169999999999999E-3</v>
      </c>
      <c r="I42" s="2" t="s">
        <v>324</v>
      </c>
      <c r="L42" s="2">
        <f>H42</f>
        <v>1.5169999999999999E-3</v>
      </c>
      <c r="N42" s="56">
        <f t="shared" si="9"/>
        <v>0.14362744636046934</v>
      </c>
    </row>
    <row r="43" spans="1:14" x14ac:dyDescent="0.35">
      <c r="A43" s="52">
        <v>671</v>
      </c>
      <c r="B43" s="53" t="s">
        <v>83</v>
      </c>
      <c r="C43" s="53" t="s">
        <v>84</v>
      </c>
      <c r="D43" s="52">
        <v>6.2754417679458274E-2</v>
      </c>
      <c r="E43" s="52">
        <v>1.0390509999999999</v>
      </c>
      <c r="F43">
        <f t="shared" si="8"/>
        <v>6.5205040444258797E-4</v>
      </c>
      <c r="H43">
        <f>F43</f>
        <v>6.5205040444258797E-4</v>
      </c>
      <c r="I43" t="s">
        <v>323</v>
      </c>
      <c r="L43">
        <f>F43*$K$3</f>
        <v>9.3846736790409923E-4</v>
      </c>
      <c r="N43" s="51">
        <f t="shared" si="9"/>
        <v>8.8852782824454093E-2</v>
      </c>
    </row>
    <row r="44" spans="1:14" s="2" customFormat="1" x14ac:dyDescent="0.35">
      <c r="A44" s="54">
        <v>620</v>
      </c>
      <c r="B44" s="55" t="s">
        <v>85</v>
      </c>
      <c r="C44" s="55" t="s">
        <v>86</v>
      </c>
      <c r="D44" s="54">
        <v>0.6970812885824561</v>
      </c>
      <c r="E44" s="54">
        <v>1.0390509999999999</v>
      </c>
      <c r="F44" s="2">
        <f t="shared" si="8"/>
        <v>7.2430300998288953E-3</v>
      </c>
      <c r="G44" s="2">
        <v>5.13E-4</v>
      </c>
      <c r="H44" s="2">
        <f>G44</f>
        <v>5.13E-4</v>
      </c>
      <c r="I44" s="2" t="s">
        <v>324</v>
      </c>
      <c r="L44" s="2">
        <f>H44</f>
        <v>5.13E-4</v>
      </c>
      <c r="N44" s="56">
        <f t="shared" si="9"/>
        <v>4.8570125235939864E-2</v>
      </c>
    </row>
    <row r="45" spans="1:14" s="2" customFormat="1" x14ac:dyDescent="0.35">
      <c r="A45" s="54">
        <v>611</v>
      </c>
      <c r="B45" s="55" t="s">
        <v>87</v>
      </c>
      <c r="C45" s="55" t="s">
        <v>88</v>
      </c>
      <c r="D45" s="54">
        <v>4.7417501187648446E-2</v>
      </c>
      <c r="E45" s="54">
        <v>1.0390509999999999</v>
      </c>
      <c r="F45" s="2">
        <f t="shared" si="8"/>
        <v>4.9269202026527305E-4</v>
      </c>
      <c r="G45" s="2">
        <v>2.7299999999999998E-3</v>
      </c>
      <c r="H45" s="2">
        <f>G45</f>
        <v>2.7299999999999998E-3</v>
      </c>
      <c r="I45" s="2" t="s">
        <v>324</v>
      </c>
      <c r="L45" s="2">
        <f>H45</f>
        <v>2.7299999999999998E-3</v>
      </c>
      <c r="N45" s="51">
        <f t="shared" si="9"/>
        <v>0.25847259628482616</v>
      </c>
    </row>
    <row r="46" spans="1:14" ht="29" x14ac:dyDescent="0.35">
      <c r="A46" s="52">
        <v>610</v>
      </c>
      <c r="B46" s="53" t="s">
        <v>89</v>
      </c>
      <c r="C46" s="53" t="s">
        <v>90</v>
      </c>
      <c r="D46" s="52">
        <v>0.44136321878358098</v>
      </c>
      <c r="E46" s="52">
        <v>1.0390509999999999</v>
      </c>
      <c r="F46">
        <f t="shared" si="8"/>
        <v>4.5859889384029856E-3</v>
      </c>
      <c r="H46">
        <f t="shared" ref="H46:H87" si="10">F46</f>
        <v>4.5859889384029856E-3</v>
      </c>
      <c r="I46" t="s">
        <v>323</v>
      </c>
      <c r="L46">
        <f t="shared" ref="L46:L87" si="11">F46*$K$3</f>
        <v>6.6004114696309605E-3</v>
      </c>
      <c r="N46" s="51">
        <f t="shared" si="9"/>
        <v>0.62491776157643208</v>
      </c>
    </row>
    <row r="47" spans="1:14" x14ac:dyDescent="0.35">
      <c r="A47" s="52">
        <v>608</v>
      </c>
      <c r="B47" s="53" t="s">
        <v>91</v>
      </c>
      <c r="C47" s="53" t="s">
        <v>92</v>
      </c>
      <c r="D47" s="52">
        <v>0.95735296286183802</v>
      </c>
      <c r="E47" s="52">
        <v>1.0390509999999999</v>
      </c>
      <c r="F47">
        <f t="shared" si="8"/>
        <v>9.9473855341455572E-3</v>
      </c>
      <c r="H47">
        <f t="shared" si="10"/>
        <v>9.9473855341455572E-3</v>
      </c>
      <c r="I47" t="s">
        <v>323</v>
      </c>
      <c r="L47">
        <f t="shared" si="11"/>
        <v>1.4316832956705654E-2</v>
      </c>
      <c r="N47" s="51">
        <f t="shared" si="9"/>
        <v>1.3554977966651556</v>
      </c>
    </row>
    <row r="48" spans="1:14" x14ac:dyDescent="0.35">
      <c r="A48" s="52">
        <v>606</v>
      </c>
      <c r="B48" s="53" t="s">
        <v>93</v>
      </c>
      <c r="C48" s="53" t="s">
        <v>94</v>
      </c>
      <c r="D48" s="52">
        <v>4.5246527651858569E-2</v>
      </c>
      <c r="E48" s="52">
        <v>1.0390509999999999</v>
      </c>
      <c r="F48">
        <f t="shared" si="8"/>
        <v>4.7013449803191295E-4</v>
      </c>
      <c r="H48">
        <f t="shared" si="10"/>
        <v>4.7013449803191295E-4</v>
      </c>
      <c r="I48" t="s">
        <v>323</v>
      </c>
      <c r="L48">
        <f t="shared" si="11"/>
        <v>6.7664383293511443E-4</v>
      </c>
      <c r="N48" s="51">
        <f t="shared" si="9"/>
        <v>6.4063695332913992E-2</v>
      </c>
    </row>
    <row r="49" spans="1:14" x14ac:dyDescent="0.35">
      <c r="A49" s="52">
        <v>605</v>
      </c>
      <c r="B49" s="53" t="s">
        <v>95</v>
      </c>
      <c r="C49" s="53" t="s">
        <v>96</v>
      </c>
      <c r="D49" s="52">
        <v>0.11741684639532406</v>
      </c>
      <c r="E49" s="52">
        <v>1.0390509999999999</v>
      </c>
      <c r="F49">
        <f t="shared" si="8"/>
        <v>1.2200209166390785E-3</v>
      </c>
      <c r="H49">
        <f t="shared" si="10"/>
        <v>1.2200209166390785E-3</v>
      </c>
      <c r="I49" t="s">
        <v>323</v>
      </c>
      <c r="L49">
        <f t="shared" si="11"/>
        <v>1.7559222578889353E-3</v>
      </c>
      <c r="N49" s="51">
        <f t="shared" si="9"/>
        <v>0.16624827284647151</v>
      </c>
    </row>
    <row r="50" spans="1:14" x14ac:dyDescent="0.35">
      <c r="A50" s="52">
        <v>604</v>
      </c>
      <c r="B50" s="53" t="s">
        <v>97</v>
      </c>
      <c r="C50" s="53" t="s">
        <v>98</v>
      </c>
      <c r="D50" s="52">
        <v>0.74927761926992975</v>
      </c>
      <c r="E50" s="52">
        <v>1.0390509999999999</v>
      </c>
      <c r="F50">
        <f t="shared" si="8"/>
        <v>7.785376595800397E-3</v>
      </c>
      <c r="H50">
        <f t="shared" si="10"/>
        <v>7.785376595800397E-3</v>
      </c>
      <c r="I50" t="s">
        <v>323</v>
      </c>
      <c r="L50">
        <f t="shared" si="11"/>
        <v>1.1205148915211332E-2</v>
      </c>
      <c r="N50" s="51">
        <f t="shared" si="9"/>
        <v>1.0608878871328853</v>
      </c>
    </row>
    <row r="51" spans="1:14" x14ac:dyDescent="0.35">
      <c r="A51" s="52">
        <v>603</v>
      </c>
      <c r="B51" s="53" t="s">
        <v>99</v>
      </c>
      <c r="C51" s="53" t="s">
        <v>100</v>
      </c>
      <c r="D51" s="52">
        <v>2.2252564480804091</v>
      </c>
      <c r="E51" s="52">
        <v>1.0390509999999999</v>
      </c>
      <c r="F51">
        <f t="shared" si="8"/>
        <v>2.3121549376343972E-2</v>
      </c>
      <c r="H51">
        <f t="shared" si="10"/>
        <v>2.3121549376343972E-2</v>
      </c>
      <c r="I51" t="s">
        <v>323</v>
      </c>
      <c r="L51">
        <f t="shared" si="11"/>
        <v>3.3277825513553135E-2</v>
      </c>
      <c r="N51" s="51">
        <f t="shared" si="9"/>
        <v>3.150698153553666</v>
      </c>
    </row>
    <row r="52" spans="1:14" x14ac:dyDescent="0.35">
      <c r="A52" s="52">
        <v>737</v>
      </c>
      <c r="B52" s="53" t="s">
        <v>101</v>
      </c>
      <c r="C52" s="53" t="s">
        <v>102</v>
      </c>
      <c r="D52" s="52">
        <v>1.5048490586956405</v>
      </c>
      <c r="E52" s="52">
        <v>1.0390509999999999</v>
      </c>
      <c r="F52">
        <f t="shared" si="8"/>
        <v>1.563614919286764E-2</v>
      </c>
      <c r="H52">
        <f t="shared" si="10"/>
        <v>1.563614919286764E-2</v>
      </c>
      <c r="I52" t="s">
        <v>323</v>
      </c>
      <c r="L52">
        <f t="shared" si="11"/>
        <v>2.2504419408696685E-2</v>
      </c>
      <c r="N52" s="51">
        <f t="shared" si="9"/>
        <v>2.1306870741569472</v>
      </c>
    </row>
    <row r="53" spans="1:14" x14ac:dyDescent="0.35">
      <c r="A53" s="52">
        <v>78</v>
      </c>
      <c r="B53" s="53" t="s">
        <v>103</v>
      </c>
      <c r="C53" s="53" t="s">
        <v>104</v>
      </c>
      <c r="D53" s="52">
        <v>0.64438327102967907</v>
      </c>
      <c r="E53" s="52">
        <v>1.0390509999999999</v>
      </c>
      <c r="F53">
        <f t="shared" si="8"/>
        <v>6.6954708214665903E-3</v>
      </c>
      <c r="H53">
        <f t="shared" si="10"/>
        <v>6.6954708214665903E-3</v>
      </c>
      <c r="I53" t="s">
        <v>323</v>
      </c>
      <c r="L53">
        <f t="shared" si="11"/>
        <v>9.6364956388179032E-3</v>
      </c>
      <c r="N53" s="51">
        <f t="shared" si="9"/>
        <v>0.91236998053211293</v>
      </c>
    </row>
    <row r="54" spans="1:14" x14ac:dyDescent="0.35">
      <c r="A54" s="52">
        <v>126</v>
      </c>
      <c r="B54" s="53" t="s">
        <v>105</v>
      </c>
      <c r="C54" s="53" t="s">
        <v>106</v>
      </c>
      <c r="D54" s="52">
        <v>1.8412440509131153E-2</v>
      </c>
      <c r="E54" s="52">
        <v>1.0390509999999999</v>
      </c>
      <c r="F54">
        <f t="shared" si="8"/>
        <v>1.9131464723453232E-4</v>
      </c>
      <c r="H54">
        <f t="shared" si="10"/>
        <v>1.9131464723453232E-4</v>
      </c>
      <c r="I54" t="s">
        <v>323</v>
      </c>
      <c r="L54">
        <f t="shared" si="11"/>
        <v>2.7535072780941928E-4</v>
      </c>
      <c r="N54" s="51">
        <f t="shared" si="9"/>
        <v>2.6069823262204066E-2</v>
      </c>
    </row>
    <row r="55" spans="1:14" ht="29" x14ac:dyDescent="0.35">
      <c r="A55" s="52">
        <v>125</v>
      </c>
      <c r="B55" s="53" t="s">
        <v>107</v>
      </c>
      <c r="C55" s="53" t="s">
        <v>108</v>
      </c>
      <c r="D55" s="52">
        <v>0.44975996099024956</v>
      </c>
      <c r="E55" s="52">
        <v>1.0390509999999999</v>
      </c>
      <c r="F55">
        <f t="shared" si="8"/>
        <v>4.6732353722687978E-3</v>
      </c>
      <c r="H55">
        <f t="shared" si="10"/>
        <v>4.6732353722687978E-3</v>
      </c>
      <c r="I55" t="s">
        <v>323</v>
      </c>
      <c r="L55">
        <f t="shared" si="11"/>
        <v>6.7259814111434758E-3</v>
      </c>
      <c r="N55" s="51">
        <f t="shared" si="9"/>
        <v>0.63680654868195352</v>
      </c>
    </row>
    <row r="56" spans="1:14" x14ac:dyDescent="0.35">
      <c r="A56" s="52">
        <v>122</v>
      </c>
      <c r="B56" s="53" t="s">
        <v>109</v>
      </c>
      <c r="C56" s="53" t="s">
        <v>110</v>
      </c>
      <c r="D56" s="52">
        <v>3.5215156646909405E-2</v>
      </c>
      <c r="E56" s="52">
        <v>1.0390509999999999</v>
      </c>
      <c r="F56">
        <f t="shared" si="8"/>
        <v>3.659034372912786E-4</v>
      </c>
      <c r="H56">
        <f t="shared" si="10"/>
        <v>3.659034372912786E-4</v>
      </c>
      <c r="I56" t="s">
        <v>323</v>
      </c>
      <c r="L56">
        <f t="shared" si="11"/>
        <v>5.2662866760332431E-4</v>
      </c>
      <c r="N56" s="51">
        <f t="shared" si="9"/>
        <v>4.9860468495769222E-2</v>
      </c>
    </row>
    <row r="57" spans="1:14" x14ac:dyDescent="0.35">
      <c r="A57" s="52">
        <v>118</v>
      </c>
      <c r="B57" s="53" t="s">
        <v>111</v>
      </c>
      <c r="C57" s="53" t="s">
        <v>112</v>
      </c>
      <c r="D57" s="52">
        <v>0.77832331933558752</v>
      </c>
      <c r="E57" s="52">
        <v>1.0390509999999999</v>
      </c>
      <c r="F57">
        <f t="shared" si="8"/>
        <v>8.0871762327896154E-3</v>
      </c>
      <c r="H57">
        <f t="shared" si="10"/>
        <v>8.0871762327896154E-3</v>
      </c>
      <c r="I57" t="s">
        <v>323</v>
      </c>
      <c r="L57">
        <f t="shared" si="11"/>
        <v>1.1639515812356048E-2</v>
      </c>
      <c r="N57" s="51">
        <f t="shared" si="9"/>
        <v>1.1020131397501669</v>
      </c>
    </row>
    <row r="58" spans="1:14" x14ac:dyDescent="0.35">
      <c r="A58" s="52">
        <v>112</v>
      </c>
      <c r="B58" s="53" t="s">
        <v>113</v>
      </c>
      <c r="C58" s="53" t="s">
        <v>114</v>
      </c>
      <c r="D58" s="52">
        <v>0.66183537165909401</v>
      </c>
      <c r="E58" s="52">
        <v>1.0390509999999999</v>
      </c>
      <c r="F58">
        <f t="shared" si="8"/>
        <v>6.8768070475775326E-3</v>
      </c>
      <c r="H58">
        <f t="shared" si="10"/>
        <v>6.8768070475775326E-3</v>
      </c>
      <c r="I58" t="s">
        <v>323</v>
      </c>
      <c r="L58">
        <f t="shared" si="11"/>
        <v>9.8974848655165298E-3</v>
      </c>
      <c r="N58" s="51">
        <f t="shared" si="9"/>
        <v>0.93708007687905903</v>
      </c>
    </row>
    <row r="59" spans="1:14" x14ac:dyDescent="0.35">
      <c r="A59" s="52">
        <v>108</v>
      </c>
      <c r="B59" s="53" t="s">
        <v>115</v>
      </c>
      <c r="C59" s="53" t="s">
        <v>116</v>
      </c>
      <c r="D59" s="52">
        <v>1.2655534089730838</v>
      </c>
      <c r="E59" s="52">
        <v>1.0390509999999999</v>
      </c>
      <c r="F59">
        <f t="shared" si="8"/>
        <v>1.3149745351468916E-2</v>
      </c>
      <c r="H59">
        <f t="shared" si="10"/>
        <v>1.3149745351468916E-2</v>
      </c>
      <c r="I59" t="s">
        <v>323</v>
      </c>
      <c r="L59">
        <f t="shared" si="11"/>
        <v>1.8925848100886763E-2</v>
      </c>
      <c r="N59" s="51">
        <f t="shared" si="9"/>
        <v>1.7918729287649995</v>
      </c>
    </row>
    <row r="60" spans="1:14" x14ac:dyDescent="0.35">
      <c r="A60" s="52">
        <v>106</v>
      </c>
      <c r="B60" s="53" t="s">
        <v>117</v>
      </c>
      <c r="C60" s="53" t="s">
        <v>118</v>
      </c>
      <c r="D60" s="52">
        <v>0.77376786821260302</v>
      </c>
      <c r="E60" s="52">
        <v>1.0390509999999999</v>
      </c>
      <c r="F60">
        <f t="shared" si="8"/>
        <v>8.0398427723417324E-3</v>
      </c>
      <c r="H60">
        <f t="shared" si="10"/>
        <v>8.0398427723417324E-3</v>
      </c>
      <c r="I60" t="s">
        <v>323</v>
      </c>
      <c r="L60">
        <f t="shared" si="11"/>
        <v>1.1571390851865777E-2</v>
      </c>
      <c r="N60" s="51">
        <f t="shared" si="9"/>
        <v>1.0955631634096095</v>
      </c>
    </row>
    <row r="61" spans="1:14" x14ac:dyDescent="0.35">
      <c r="A61" s="52">
        <v>103</v>
      </c>
      <c r="B61" s="53" t="s">
        <v>119</v>
      </c>
      <c r="C61" s="53" t="s">
        <v>120</v>
      </c>
      <c r="D61" s="52">
        <v>0.34806328326180253</v>
      </c>
      <c r="E61" s="52">
        <v>1.0390509999999999</v>
      </c>
      <c r="F61">
        <f t="shared" si="8"/>
        <v>3.6165550253645915E-3</v>
      </c>
      <c r="H61">
        <f t="shared" si="10"/>
        <v>3.6165550253645915E-3</v>
      </c>
      <c r="I61" t="s">
        <v>323</v>
      </c>
      <c r="L61">
        <f t="shared" si="11"/>
        <v>5.2051480259960323E-3</v>
      </c>
      <c r="N61" s="51">
        <f t="shared" si="9"/>
        <v>0.49281616275678847</v>
      </c>
    </row>
    <row r="62" spans="1:14" ht="29" x14ac:dyDescent="0.35">
      <c r="A62" s="52">
        <v>100</v>
      </c>
      <c r="B62" s="53" t="s">
        <v>121</v>
      </c>
      <c r="C62" s="53" t="s">
        <v>122</v>
      </c>
      <c r="D62" s="52">
        <v>0.25085377029825795</v>
      </c>
      <c r="E62" s="52">
        <v>1.0390509999999999</v>
      </c>
      <c r="F62">
        <f t="shared" si="8"/>
        <v>2.6064986088217522E-3</v>
      </c>
      <c r="H62">
        <f t="shared" si="10"/>
        <v>2.6064986088217522E-3</v>
      </c>
      <c r="I62" t="s">
        <v>323</v>
      </c>
      <c r="L62">
        <f t="shared" si="11"/>
        <v>3.7514184060014992E-3</v>
      </c>
      <c r="N62" s="51">
        <f t="shared" si="9"/>
        <v>0.35517906782047315</v>
      </c>
    </row>
    <row r="63" spans="1:14" ht="29" x14ac:dyDescent="0.35">
      <c r="A63" s="52">
        <v>94</v>
      </c>
      <c r="B63" s="53" t="s">
        <v>123</v>
      </c>
      <c r="C63" s="53" t="s">
        <v>124</v>
      </c>
      <c r="D63" s="52">
        <v>0.24303025046188984</v>
      </c>
      <c r="E63" s="52">
        <v>1.0390509999999999</v>
      </c>
      <c r="F63">
        <f t="shared" si="8"/>
        <v>2.5252082477267707E-3</v>
      </c>
      <c r="H63">
        <f t="shared" si="10"/>
        <v>2.5252082477267707E-3</v>
      </c>
      <c r="I63" t="s">
        <v>323</v>
      </c>
      <c r="L63">
        <f t="shared" si="11"/>
        <v>3.634420777147949E-3</v>
      </c>
      <c r="N63" s="51">
        <f t="shared" si="9"/>
        <v>0.34410189533367991</v>
      </c>
    </row>
    <row r="64" spans="1:14" x14ac:dyDescent="0.35">
      <c r="A64" s="52">
        <v>128</v>
      </c>
      <c r="B64" s="53" t="s">
        <v>125</v>
      </c>
      <c r="C64" s="53" t="s">
        <v>126</v>
      </c>
      <c r="D64" s="52">
        <v>7.7473344623200699E-2</v>
      </c>
      <c r="E64" s="52">
        <v>1.0390509999999999</v>
      </c>
      <c r="F64">
        <f t="shared" si="8"/>
        <v>8.0498756204081315E-4</v>
      </c>
      <c r="H64">
        <f t="shared" si="10"/>
        <v>8.0498756204081315E-4</v>
      </c>
      <c r="I64" t="s">
        <v>323</v>
      </c>
      <c r="L64">
        <f t="shared" si="11"/>
        <v>1.1585830687273139E-3</v>
      </c>
      <c r="N64" s="51">
        <f t="shared" si="9"/>
        <v>0.10969303069069232</v>
      </c>
    </row>
    <row r="65" spans="1:14" ht="29" x14ac:dyDescent="0.35">
      <c r="A65" s="52">
        <v>81</v>
      </c>
      <c r="B65" s="53" t="s">
        <v>127</v>
      </c>
      <c r="C65" s="53" t="s">
        <v>128</v>
      </c>
      <c r="D65" s="52">
        <v>0.3852494034398391</v>
      </c>
      <c r="E65" s="52">
        <v>1.0390509999999999</v>
      </c>
      <c r="F65">
        <f t="shared" si="8"/>
        <v>4.0029377789356823E-3</v>
      </c>
      <c r="H65">
        <f t="shared" si="10"/>
        <v>4.0029377789356823E-3</v>
      </c>
      <c r="I65" t="s">
        <v>323</v>
      </c>
      <c r="L65">
        <f t="shared" si="11"/>
        <v>5.7612516696359415E-3</v>
      </c>
      <c r="N65" s="51">
        <f t="shared" si="9"/>
        <v>0.54546728091615071</v>
      </c>
    </row>
    <row r="66" spans="1:14" ht="29" x14ac:dyDescent="0.35">
      <c r="A66" s="52">
        <v>86</v>
      </c>
      <c r="B66" s="53" t="s">
        <v>129</v>
      </c>
      <c r="C66" s="53" t="s">
        <v>130</v>
      </c>
      <c r="D66" s="52">
        <v>0.35179021608583833</v>
      </c>
      <c r="E66" s="52">
        <v>1.0390509999999999</v>
      </c>
      <c r="F66">
        <f t="shared" ref="F66:F97" si="12">D66*E66/100</f>
        <v>3.6552797581420639E-3</v>
      </c>
      <c r="H66">
        <f t="shared" si="10"/>
        <v>3.6552797581420639E-3</v>
      </c>
      <c r="I66" t="s">
        <v>323</v>
      </c>
      <c r="L66">
        <f t="shared" si="11"/>
        <v>5.260882824709226E-3</v>
      </c>
      <c r="N66" s="51">
        <f t="shared" ref="N66:N102" si="13">100*L66/$M$2</f>
        <v>0.49809305584353247</v>
      </c>
    </row>
    <row r="67" spans="1:14" ht="29" x14ac:dyDescent="0.35">
      <c r="A67" s="52">
        <v>63</v>
      </c>
      <c r="B67" s="53" t="s">
        <v>131</v>
      </c>
      <c r="C67" s="53" t="s">
        <v>132</v>
      </c>
      <c r="D67" s="52">
        <v>0.34105178091254601</v>
      </c>
      <c r="E67" s="52">
        <v>1.0390509999999999</v>
      </c>
      <c r="F67">
        <f t="shared" si="12"/>
        <v>3.5437019400896179E-3</v>
      </c>
      <c r="H67">
        <f t="shared" si="10"/>
        <v>3.5437019400896179E-3</v>
      </c>
      <c r="I67" t="s">
        <v>323</v>
      </c>
      <c r="L67">
        <f t="shared" si="11"/>
        <v>5.1002937958385579E-3</v>
      </c>
      <c r="N67" s="51">
        <f t="shared" si="13"/>
        <v>0.48288871033911474</v>
      </c>
    </row>
    <row r="68" spans="1:14" ht="29" x14ac:dyDescent="0.35">
      <c r="A68" s="52">
        <v>60</v>
      </c>
      <c r="B68" s="53" t="s">
        <v>133</v>
      </c>
      <c r="C68" s="53" t="s">
        <v>134</v>
      </c>
      <c r="D68" s="52">
        <v>9.4049690344937195E-2</v>
      </c>
      <c r="E68" s="52">
        <v>1.0390509999999999</v>
      </c>
      <c r="F68">
        <f t="shared" si="12"/>
        <v>9.772242480259733E-4</v>
      </c>
      <c r="H68">
        <f t="shared" si="10"/>
        <v>9.772242480259733E-4</v>
      </c>
      <c r="I68" t="s">
        <v>323</v>
      </c>
      <c r="L68">
        <f t="shared" si="11"/>
        <v>1.406475728944581E-3</v>
      </c>
      <c r="N68" s="51">
        <f t="shared" si="13"/>
        <v>0.13316316237065912</v>
      </c>
    </row>
    <row r="69" spans="1:14" x14ac:dyDescent="0.35">
      <c r="A69" s="52">
        <v>59</v>
      </c>
      <c r="B69" s="53" t="s">
        <v>135</v>
      </c>
      <c r="C69" s="53" t="s">
        <v>136</v>
      </c>
      <c r="D69" s="52">
        <v>0.48909072506667961</v>
      </c>
      <c r="E69" s="52">
        <v>1.0390509999999999</v>
      </c>
      <c r="F69">
        <f t="shared" si="12"/>
        <v>5.0819020697125848E-3</v>
      </c>
      <c r="H69">
        <f t="shared" si="10"/>
        <v>5.0819020697125848E-3</v>
      </c>
      <c r="I69" t="s">
        <v>323</v>
      </c>
      <c r="L69">
        <f t="shared" si="11"/>
        <v>7.3141573516644978E-3</v>
      </c>
      <c r="N69" s="51">
        <f t="shared" si="13"/>
        <v>0.69249422722361575</v>
      </c>
    </row>
    <row r="70" spans="1:14" x14ac:dyDescent="0.35">
      <c r="A70" s="52">
        <v>46</v>
      </c>
      <c r="B70" s="53" t="s">
        <v>137</v>
      </c>
      <c r="C70" s="53" t="s">
        <v>138</v>
      </c>
      <c r="D70" s="52">
        <v>0.18615999999999999</v>
      </c>
      <c r="E70" s="52">
        <v>1.0390509999999999</v>
      </c>
      <c r="F70">
        <f t="shared" si="12"/>
        <v>1.9342973415999998E-3</v>
      </c>
      <c r="H70">
        <f t="shared" si="10"/>
        <v>1.9342973415999998E-3</v>
      </c>
      <c r="I70" t="s">
        <v>323</v>
      </c>
      <c r="L70">
        <f t="shared" si="11"/>
        <v>2.7839487906875155E-3</v>
      </c>
      <c r="N70" s="51">
        <f t="shared" si="13"/>
        <v>0.2635803926201481</v>
      </c>
    </row>
    <row r="71" spans="1:14" x14ac:dyDescent="0.35">
      <c r="A71" s="52">
        <v>44</v>
      </c>
      <c r="B71" s="53" t="s">
        <v>139</v>
      </c>
      <c r="C71" s="53" t="s">
        <v>140</v>
      </c>
      <c r="D71" s="52">
        <v>0.44108123638101188</v>
      </c>
      <c r="E71" s="52">
        <v>1.0390509999999999</v>
      </c>
      <c r="F71">
        <f t="shared" si="12"/>
        <v>4.5830589974292677E-3</v>
      </c>
      <c r="H71">
        <f t="shared" si="10"/>
        <v>4.5830589974292677E-3</v>
      </c>
      <c r="I71" t="s">
        <v>323</v>
      </c>
      <c r="L71">
        <f t="shared" si="11"/>
        <v>6.5961945349047721E-3</v>
      </c>
      <c r="N71" s="51">
        <f t="shared" si="13"/>
        <v>0.62451850807202125</v>
      </c>
    </row>
    <row r="72" spans="1:14" ht="58" x14ac:dyDescent="0.35">
      <c r="A72" s="52">
        <v>39</v>
      </c>
      <c r="B72" s="53" t="s">
        <v>141</v>
      </c>
      <c r="C72" s="53" t="s">
        <v>142</v>
      </c>
      <c r="D72" s="52">
        <v>3.9514584323040385E-2</v>
      </c>
      <c r="E72" s="52">
        <v>1.0390509999999999</v>
      </c>
      <c r="F72">
        <f t="shared" si="12"/>
        <v>4.1057668355439436E-4</v>
      </c>
      <c r="H72">
        <f t="shared" si="10"/>
        <v>4.1057668355439436E-4</v>
      </c>
      <c r="I72" t="s">
        <v>323</v>
      </c>
      <c r="L72">
        <f t="shared" si="11"/>
        <v>5.9092489922995357E-4</v>
      </c>
      <c r="N72" s="51">
        <f t="shared" si="13"/>
        <v>5.5947946122093549E-2</v>
      </c>
    </row>
    <row r="73" spans="1:14" x14ac:dyDescent="0.35">
      <c r="A73" s="52">
        <v>30</v>
      </c>
      <c r="B73" s="53" t="s">
        <v>143</v>
      </c>
      <c r="C73" s="53" t="s">
        <v>144</v>
      </c>
      <c r="D73" s="52">
        <v>0.37866529619355976</v>
      </c>
      <c r="E73" s="52">
        <v>1.0390509999999999</v>
      </c>
      <c r="F73">
        <f t="shared" si="12"/>
        <v>3.9345255467521448E-3</v>
      </c>
      <c r="H73">
        <f t="shared" si="10"/>
        <v>3.9345255467521448E-3</v>
      </c>
      <c r="I73" t="s">
        <v>323</v>
      </c>
      <c r="L73">
        <f t="shared" si="11"/>
        <v>5.6627889633293444E-3</v>
      </c>
      <c r="N73" s="51">
        <f t="shared" si="13"/>
        <v>0.53614496907135356</v>
      </c>
    </row>
    <row r="74" spans="1:14" x14ac:dyDescent="0.35">
      <c r="A74" s="52">
        <v>23</v>
      </c>
      <c r="B74" s="53" t="s">
        <v>145</v>
      </c>
      <c r="C74" s="53" t="s">
        <v>146</v>
      </c>
      <c r="D74" s="52">
        <v>0.11047464305478689</v>
      </c>
      <c r="E74" s="52">
        <v>1.0390509999999999</v>
      </c>
      <c r="F74">
        <f t="shared" si="12"/>
        <v>1.1478878834071937E-3</v>
      </c>
      <c r="H74">
        <f t="shared" si="10"/>
        <v>1.1478878834071937E-3</v>
      </c>
      <c r="I74" t="s">
        <v>323</v>
      </c>
      <c r="L74">
        <f t="shared" si="11"/>
        <v>1.6521043668565156E-3</v>
      </c>
      <c r="N74" s="51">
        <f t="shared" si="13"/>
        <v>0.15641893957322436</v>
      </c>
    </row>
    <row r="75" spans="1:14" x14ac:dyDescent="0.35">
      <c r="A75" s="52">
        <v>3</v>
      </c>
      <c r="B75" s="53" t="s">
        <v>147</v>
      </c>
      <c r="C75" s="53" t="s">
        <v>148</v>
      </c>
      <c r="D75" s="52">
        <v>0.17722020006672454</v>
      </c>
      <c r="E75" s="52">
        <v>1.0390509999999999</v>
      </c>
      <c r="F75">
        <f t="shared" si="12"/>
        <v>1.8414082609953019E-3</v>
      </c>
      <c r="H75">
        <f t="shared" si="10"/>
        <v>1.8414082609953019E-3</v>
      </c>
      <c r="I75" t="s">
        <v>323</v>
      </c>
      <c r="L75">
        <f t="shared" si="11"/>
        <v>2.6502576367702911E-3</v>
      </c>
      <c r="N75" s="51">
        <f t="shared" si="13"/>
        <v>0.25092270043945236</v>
      </c>
    </row>
    <row r="76" spans="1:14" ht="29" x14ac:dyDescent="0.35">
      <c r="A76" s="52">
        <v>353</v>
      </c>
      <c r="B76" s="53" t="s">
        <v>149</v>
      </c>
      <c r="C76" s="53" t="s">
        <v>150</v>
      </c>
      <c r="D76" s="52">
        <v>0.23054852049268978</v>
      </c>
      <c r="E76" s="52">
        <v>1.0390509999999999</v>
      </c>
      <c r="F76">
        <f t="shared" si="12"/>
        <v>2.3955167076644981E-3</v>
      </c>
      <c r="H76">
        <f t="shared" si="10"/>
        <v>2.3955167076644981E-3</v>
      </c>
      <c r="I76" t="s">
        <v>323</v>
      </c>
      <c r="L76">
        <f t="shared" si="11"/>
        <v>3.4477614676644802E-3</v>
      </c>
      <c r="N76" s="51">
        <f t="shared" si="13"/>
        <v>0.32642925198462308</v>
      </c>
    </row>
    <row r="77" spans="1:14" x14ac:dyDescent="0.35">
      <c r="A77" s="52">
        <v>245</v>
      </c>
      <c r="B77" s="53" t="s">
        <v>151</v>
      </c>
      <c r="C77" s="53" t="s">
        <v>152</v>
      </c>
      <c r="D77" s="52">
        <v>0.10020511678148343</v>
      </c>
      <c r="E77" s="52">
        <v>1.0390509999999999</v>
      </c>
      <c r="F77">
        <f t="shared" si="12"/>
        <v>1.0411822679691715E-3</v>
      </c>
      <c r="H77">
        <f t="shared" si="10"/>
        <v>1.0411822679691715E-3</v>
      </c>
      <c r="I77" t="s">
        <v>323</v>
      </c>
      <c r="L77">
        <f t="shared" si="11"/>
        <v>1.4985276841669108E-3</v>
      </c>
      <c r="N77" s="51">
        <f t="shared" si="13"/>
        <v>0.14187851323491188</v>
      </c>
    </row>
    <row r="78" spans="1:14" ht="29" x14ac:dyDescent="0.35">
      <c r="A78" s="52">
        <v>89</v>
      </c>
      <c r="B78" s="53" t="s">
        <v>153</v>
      </c>
      <c r="C78" s="53" t="s">
        <v>154</v>
      </c>
      <c r="D78" s="52">
        <v>0.41531858707449087</v>
      </c>
      <c r="E78" s="52">
        <v>1.0390509999999999</v>
      </c>
      <c r="F78">
        <f t="shared" si="12"/>
        <v>4.315371932183368E-3</v>
      </c>
      <c r="H78">
        <f t="shared" si="10"/>
        <v>4.315371932183368E-3</v>
      </c>
      <c r="I78" t="s">
        <v>323</v>
      </c>
      <c r="L78">
        <f t="shared" si="11"/>
        <v>6.2109243566613485E-3</v>
      </c>
      <c r="N78" s="51">
        <f t="shared" si="13"/>
        <v>0.5880416643937445</v>
      </c>
    </row>
    <row r="79" spans="1:14" x14ac:dyDescent="0.35">
      <c r="A79" s="52">
        <v>258</v>
      </c>
      <c r="B79" s="53" t="s">
        <v>155</v>
      </c>
      <c r="C79" s="53" t="s">
        <v>156</v>
      </c>
      <c r="D79" s="52">
        <v>0.26158401230059775</v>
      </c>
      <c r="E79" s="52">
        <v>1.0390509999999999</v>
      </c>
      <c r="F79">
        <f t="shared" si="12"/>
        <v>2.717991295649484E-3</v>
      </c>
      <c r="H79">
        <f t="shared" si="10"/>
        <v>2.717991295649484E-3</v>
      </c>
      <c r="I79" t="s">
        <v>323</v>
      </c>
      <c r="L79">
        <f t="shared" si="11"/>
        <v>3.9118849092578288E-3</v>
      </c>
      <c r="N79" s="51">
        <f t="shared" si="13"/>
        <v>0.37037181277044057</v>
      </c>
    </row>
    <row r="80" spans="1:14" ht="29" x14ac:dyDescent="0.35">
      <c r="A80" s="52">
        <v>327</v>
      </c>
      <c r="B80" s="53" t="s">
        <v>157</v>
      </c>
      <c r="C80" s="53" t="s">
        <v>158</v>
      </c>
      <c r="D80" s="52">
        <v>5.0026173331642267</v>
      </c>
      <c r="E80" s="52">
        <v>1.0390509999999999</v>
      </c>
      <c r="F80">
        <f t="shared" si="12"/>
        <v>5.197974542641623E-2</v>
      </c>
      <c r="H80">
        <f t="shared" si="10"/>
        <v>5.197974542641623E-2</v>
      </c>
      <c r="I80" t="s">
        <v>323</v>
      </c>
      <c r="L80">
        <f t="shared" si="11"/>
        <v>7.4812153389207964E-2</v>
      </c>
      <c r="N80" s="51">
        <f t="shared" si="13"/>
        <v>7.0831104469477069</v>
      </c>
    </row>
    <row r="81" spans="1:14" ht="43.5" x14ac:dyDescent="0.35">
      <c r="A81" s="52">
        <v>80</v>
      </c>
      <c r="B81" s="53" t="s">
        <v>159</v>
      </c>
      <c r="C81" s="53" t="s">
        <v>160</v>
      </c>
      <c r="D81" s="52">
        <v>0.28456122309820914</v>
      </c>
      <c r="E81" s="52">
        <v>1.0390509999999999</v>
      </c>
      <c r="F81">
        <f t="shared" si="12"/>
        <v>2.956736234214173E-3</v>
      </c>
      <c r="H81">
        <f t="shared" si="10"/>
        <v>2.956736234214173E-3</v>
      </c>
      <c r="I81" t="s">
        <v>323</v>
      </c>
      <c r="L81">
        <f t="shared" si="11"/>
        <v>4.2554999619726025E-3</v>
      </c>
      <c r="N81" s="51">
        <f t="shared" si="13"/>
        <v>0.40290480720184529</v>
      </c>
    </row>
    <row r="82" spans="1:14" x14ac:dyDescent="0.35">
      <c r="A82" s="52">
        <v>130</v>
      </c>
      <c r="B82" s="53" t="s">
        <v>161</v>
      </c>
      <c r="C82" s="53" t="s">
        <v>162</v>
      </c>
      <c r="D82" s="52">
        <v>0.25001041964560289</v>
      </c>
      <c r="E82" s="52">
        <v>1.0390509999999999</v>
      </c>
      <c r="F82">
        <f t="shared" si="12"/>
        <v>2.5977357654318333E-3</v>
      </c>
      <c r="H82">
        <f t="shared" si="10"/>
        <v>2.5977357654318333E-3</v>
      </c>
      <c r="I82" t="s">
        <v>323</v>
      </c>
      <c r="L82">
        <f t="shared" si="11"/>
        <v>3.7388064322714572E-3</v>
      </c>
      <c r="N82" s="51">
        <f t="shared" si="13"/>
        <v>0.35398498372000425</v>
      </c>
    </row>
    <row r="83" spans="1:14" x14ac:dyDescent="0.35">
      <c r="A83" s="52">
        <v>301</v>
      </c>
      <c r="B83" s="53" t="s">
        <v>163</v>
      </c>
      <c r="C83" s="53" t="s">
        <v>164</v>
      </c>
      <c r="D83" s="52">
        <v>0.3487739134612034</v>
      </c>
      <c r="E83" s="52">
        <v>1.0390509999999999</v>
      </c>
      <c r="F83">
        <f t="shared" si="12"/>
        <v>3.6239388355577685E-3</v>
      </c>
      <c r="H83">
        <f t="shared" si="10"/>
        <v>3.6239388355577685E-3</v>
      </c>
      <c r="I83" t="s">
        <v>323</v>
      </c>
      <c r="L83">
        <f t="shared" si="11"/>
        <v>5.2157752181116752E-3</v>
      </c>
      <c r="N83" s="51">
        <f t="shared" si="13"/>
        <v>0.49382233049940671</v>
      </c>
    </row>
    <row r="84" spans="1:14" x14ac:dyDescent="0.35">
      <c r="A84" s="52">
        <v>283</v>
      </c>
      <c r="B84" s="53" t="s">
        <v>165</v>
      </c>
      <c r="C84" s="53" t="s">
        <v>166</v>
      </c>
      <c r="D84" s="52">
        <v>2.9179908519001585</v>
      </c>
      <c r="E84" s="52">
        <v>1.0390509999999999</v>
      </c>
      <c r="F84">
        <f t="shared" si="12"/>
        <v>3.0319413126577113E-2</v>
      </c>
      <c r="H84">
        <f t="shared" si="10"/>
        <v>3.0319413126577113E-2</v>
      </c>
      <c r="I84" t="s">
        <v>323</v>
      </c>
      <c r="L84">
        <f t="shared" si="11"/>
        <v>4.3637393120888913E-2</v>
      </c>
      <c r="N84" s="51">
        <f t="shared" si="13"/>
        <v>4.1315275806072425</v>
      </c>
    </row>
    <row r="85" spans="1:14" x14ac:dyDescent="0.35">
      <c r="A85" s="52">
        <v>282</v>
      </c>
      <c r="B85" s="53" t="s">
        <v>167</v>
      </c>
      <c r="C85" s="53" t="s">
        <v>168</v>
      </c>
      <c r="D85" s="52">
        <v>2.9064497009105117</v>
      </c>
      <c r="E85" s="52">
        <v>1.0390509999999999</v>
      </c>
      <c r="F85">
        <f t="shared" si="12"/>
        <v>3.019949468180768E-2</v>
      </c>
      <c r="H85">
        <f t="shared" si="10"/>
        <v>3.019949468180768E-2</v>
      </c>
      <c r="I85" t="s">
        <v>323</v>
      </c>
      <c r="L85">
        <f t="shared" si="11"/>
        <v>4.3464799796110391E-2</v>
      </c>
      <c r="N85" s="51">
        <f t="shared" si="13"/>
        <v>4.1151866850918815</v>
      </c>
    </row>
    <row r="86" spans="1:14" x14ac:dyDescent="0.35">
      <c r="A86" s="52">
        <v>281</v>
      </c>
      <c r="B86" s="53" t="s">
        <v>169</v>
      </c>
      <c r="C86" s="53" t="s">
        <v>170</v>
      </c>
      <c r="D86" s="52">
        <v>1.8933731024005711</v>
      </c>
      <c r="E86" s="52">
        <v>1.0390509999999999</v>
      </c>
      <c r="F86">
        <f t="shared" si="12"/>
        <v>1.9673112154224157E-2</v>
      </c>
      <c r="G86" t="s">
        <v>204</v>
      </c>
      <c r="H86">
        <f t="shared" si="10"/>
        <v>1.9673112154224157E-2</v>
      </c>
      <c r="I86" t="s">
        <v>325</v>
      </c>
      <c r="L86">
        <f t="shared" si="11"/>
        <v>2.8314642021639125E-2</v>
      </c>
      <c r="N86" s="51">
        <f t="shared" si="13"/>
        <v>2.6807908557540312</v>
      </c>
    </row>
    <row r="87" spans="1:14" x14ac:dyDescent="0.35">
      <c r="A87" s="52">
        <v>264</v>
      </c>
      <c r="B87" s="53" t="s">
        <v>171</v>
      </c>
      <c r="C87" s="53" t="s">
        <v>172</v>
      </c>
      <c r="D87" s="52">
        <v>0.3111072753695851</v>
      </c>
      <c r="E87" s="52">
        <v>1.0390509999999999</v>
      </c>
      <c r="F87">
        <f t="shared" si="12"/>
        <v>3.2325632558004276E-3</v>
      </c>
      <c r="H87">
        <f t="shared" si="10"/>
        <v>3.2325632558004276E-3</v>
      </c>
      <c r="I87" t="s">
        <v>323</v>
      </c>
      <c r="L87">
        <f t="shared" si="11"/>
        <v>4.6524856201076732E-3</v>
      </c>
      <c r="N87" s="51">
        <f t="shared" si="13"/>
        <v>0.44049085619305856</v>
      </c>
    </row>
    <row r="88" spans="1:14" s="2" customFormat="1" x14ac:dyDescent="0.35">
      <c r="A88" s="54">
        <v>302</v>
      </c>
      <c r="B88" s="55" t="s">
        <v>173</v>
      </c>
      <c r="C88" s="55" t="s">
        <v>174</v>
      </c>
      <c r="D88" s="54">
        <v>1.8759296692264671</v>
      </c>
      <c r="E88" s="54">
        <v>1.0390509999999999</v>
      </c>
      <c r="F88" s="2">
        <f t="shared" si="12"/>
        <v>1.9491865987394295E-2</v>
      </c>
      <c r="G88" s="2">
        <v>4.7390000000000002E-3</v>
      </c>
      <c r="H88" s="2">
        <f>G88</f>
        <v>4.7390000000000002E-3</v>
      </c>
      <c r="I88" s="2" t="s">
        <v>324</v>
      </c>
      <c r="L88" s="2">
        <f>H88</f>
        <v>4.7390000000000002E-3</v>
      </c>
      <c r="N88" s="51">
        <f t="shared" si="13"/>
        <v>0.44868191714058286</v>
      </c>
    </row>
    <row r="89" spans="1:14" x14ac:dyDescent="0.35">
      <c r="A89" s="52">
        <v>248</v>
      </c>
      <c r="B89" s="53" t="s">
        <v>175</v>
      </c>
      <c r="C89" s="53" t="s">
        <v>176</v>
      </c>
      <c r="D89" s="52">
        <v>0.55086069958053596</v>
      </c>
      <c r="E89" s="52">
        <v>1.0390509999999999</v>
      </c>
      <c r="F89">
        <f t="shared" si="12"/>
        <v>5.7237236075985539E-3</v>
      </c>
      <c r="H89">
        <f t="shared" ref="H89:H94" si="14">F89</f>
        <v>5.7237236075985539E-3</v>
      </c>
      <c r="I89" t="s">
        <v>323</v>
      </c>
      <c r="L89">
        <f t="shared" ref="L89:L94" si="15">F89*$K$3</f>
        <v>8.2379027633998278E-3</v>
      </c>
      <c r="N89" s="51">
        <f t="shared" si="13"/>
        <v>0.77995315575014568</v>
      </c>
    </row>
    <row r="90" spans="1:14" ht="29" x14ac:dyDescent="0.35">
      <c r="A90" s="52">
        <v>247</v>
      </c>
      <c r="B90" s="53" t="s">
        <v>177</v>
      </c>
      <c r="C90" s="53" t="s">
        <v>178</v>
      </c>
      <c r="D90" s="52">
        <v>0.59665246084682544</v>
      </c>
      <c r="E90" s="52">
        <v>1.0390509999999999</v>
      </c>
      <c r="F90">
        <f t="shared" si="12"/>
        <v>6.1995233609535485E-3</v>
      </c>
      <c r="H90">
        <f t="shared" si="14"/>
        <v>6.1995233609535485E-3</v>
      </c>
      <c r="I90" t="s">
        <v>323</v>
      </c>
      <c r="L90">
        <f t="shared" si="15"/>
        <v>8.9227003482770205E-3</v>
      </c>
      <c r="N90" s="51">
        <f t="shared" si="13"/>
        <v>0.84478883695629459</v>
      </c>
    </row>
    <row r="91" spans="1:14" x14ac:dyDescent="0.35">
      <c r="A91" s="52">
        <v>226</v>
      </c>
      <c r="B91" s="53" t="s">
        <v>179</v>
      </c>
      <c r="C91" s="53" t="s">
        <v>180</v>
      </c>
      <c r="D91" s="52">
        <v>0.11055773957964998</v>
      </c>
      <c r="E91" s="52">
        <v>1.0390509999999999</v>
      </c>
      <c r="F91">
        <f t="shared" si="12"/>
        <v>1.1487512986797488E-3</v>
      </c>
      <c r="H91">
        <f t="shared" si="14"/>
        <v>1.1487512986797488E-3</v>
      </c>
      <c r="I91" t="s">
        <v>323</v>
      </c>
      <c r="L91">
        <f t="shared" si="15"/>
        <v>1.6533470423501925E-3</v>
      </c>
      <c r="N91" s="51">
        <f t="shared" si="13"/>
        <v>0.15653659435754314</v>
      </c>
    </row>
    <row r="92" spans="1:14" x14ac:dyDescent="0.35">
      <c r="A92" s="52">
        <v>152</v>
      </c>
      <c r="B92" s="53" t="s">
        <v>181</v>
      </c>
      <c r="C92" s="53" t="s">
        <v>182</v>
      </c>
      <c r="D92" s="52">
        <v>0.18993114879918735</v>
      </c>
      <c r="E92" s="52">
        <v>1.0390509999999999</v>
      </c>
      <c r="F92">
        <f t="shared" si="12"/>
        <v>1.9734815009094437E-3</v>
      </c>
      <c r="H92">
        <f t="shared" si="14"/>
        <v>1.9734815009094437E-3</v>
      </c>
      <c r="I92" t="s">
        <v>323</v>
      </c>
      <c r="L92">
        <f t="shared" si="15"/>
        <v>2.8403448217307055E-3</v>
      </c>
      <c r="N92" s="51">
        <f t="shared" si="13"/>
        <v>0.26891989026259971</v>
      </c>
    </row>
    <row r="93" spans="1:14" x14ac:dyDescent="0.35">
      <c r="A93" s="52">
        <v>140</v>
      </c>
      <c r="B93" s="53" t="s">
        <v>183</v>
      </c>
      <c r="C93" s="53" t="s">
        <v>184</v>
      </c>
      <c r="D93" s="52">
        <v>8.8142630132707622E-2</v>
      </c>
      <c r="E93" s="52">
        <v>1.0390509999999999</v>
      </c>
      <c r="F93">
        <f t="shared" si="12"/>
        <v>9.1584687982019977E-4</v>
      </c>
      <c r="H93">
        <f t="shared" si="14"/>
        <v>9.1584687982019977E-4</v>
      </c>
      <c r="I93" t="s">
        <v>323</v>
      </c>
      <c r="L93">
        <f t="shared" si="15"/>
        <v>1.318137991867041E-3</v>
      </c>
      <c r="N93" s="51">
        <f t="shared" si="13"/>
        <v>0.12479946850532644</v>
      </c>
    </row>
    <row r="94" spans="1:14" ht="29" x14ac:dyDescent="0.35">
      <c r="A94" s="52">
        <v>149</v>
      </c>
      <c r="B94" s="53" t="s">
        <v>185</v>
      </c>
      <c r="C94" s="53" t="s">
        <v>186</v>
      </c>
      <c r="D94" s="52">
        <v>0.49251796867429415</v>
      </c>
      <c r="E94" s="52">
        <v>1.0390509999999999</v>
      </c>
      <c r="F94">
        <f t="shared" si="12"/>
        <v>5.1175128786899397E-3</v>
      </c>
      <c r="H94">
        <f t="shared" si="14"/>
        <v>5.1175128786899397E-3</v>
      </c>
      <c r="I94" t="s">
        <v>323</v>
      </c>
      <c r="L94">
        <f t="shared" si="15"/>
        <v>7.3654104172898201E-3</v>
      </c>
      <c r="N94" s="51">
        <f t="shared" si="13"/>
        <v>0.69734679606600913</v>
      </c>
    </row>
    <row r="95" spans="1:14" s="2" customFormat="1" x14ac:dyDescent="0.35">
      <c r="A95" s="54">
        <v>279</v>
      </c>
      <c r="B95" s="55" t="s">
        <v>187</v>
      </c>
      <c r="C95" s="55" t="s">
        <v>188</v>
      </c>
      <c r="D95" s="54">
        <v>7.1797247415052192</v>
      </c>
      <c r="E95" s="54">
        <v>1.0390509999999999</v>
      </c>
      <c r="F95" s="2">
        <f t="shared" si="12"/>
        <v>7.4601001723857391E-2</v>
      </c>
      <c r="G95" s="2">
        <v>9.783E-3</v>
      </c>
      <c r="H95" s="2">
        <f>G95</f>
        <v>9.783E-3</v>
      </c>
      <c r="I95" s="2" t="s">
        <v>324</v>
      </c>
      <c r="L95" s="2">
        <f>H95</f>
        <v>9.783E-3</v>
      </c>
      <c r="N95" s="51">
        <f t="shared" si="13"/>
        <v>0.92624080932397601</v>
      </c>
    </row>
    <row r="96" spans="1:14" ht="29" x14ac:dyDescent="0.35">
      <c r="A96" s="52">
        <v>151</v>
      </c>
      <c r="B96" s="53" t="s">
        <v>189</v>
      </c>
      <c r="C96" s="53" t="s">
        <v>190</v>
      </c>
      <c r="D96" s="52">
        <v>0.52850863363834855</v>
      </c>
      <c r="E96" s="52">
        <v>1.0390509999999999</v>
      </c>
      <c r="F96">
        <f t="shared" si="12"/>
        <v>5.4914742429055963E-3</v>
      </c>
      <c r="H96">
        <f t="shared" ref="H96:H102" si="16">F96</f>
        <v>5.4914742429055963E-3</v>
      </c>
      <c r="I96" t="s">
        <v>323</v>
      </c>
      <c r="L96">
        <f t="shared" ref="L96:L102" si="17">F96*$K$3</f>
        <v>7.9036365034668658E-3</v>
      </c>
      <c r="N96" s="51">
        <f t="shared" si="13"/>
        <v>0.74830529199362872</v>
      </c>
    </row>
    <row r="97" spans="1:14" ht="29" x14ac:dyDescent="0.35">
      <c r="A97" s="52">
        <v>155</v>
      </c>
      <c r="B97" s="53" t="s">
        <v>191</v>
      </c>
      <c r="C97" s="53" t="s">
        <v>192</v>
      </c>
      <c r="D97" s="52">
        <v>0.21860260320427846</v>
      </c>
      <c r="E97" s="52">
        <v>1.0390509999999999</v>
      </c>
      <c r="F97">
        <f t="shared" si="12"/>
        <v>2.271392534620087E-3</v>
      </c>
      <c r="H97">
        <f t="shared" si="16"/>
        <v>2.271392534620087E-3</v>
      </c>
      <c r="I97" t="s">
        <v>323</v>
      </c>
      <c r="L97">
        <f t="shared" si="17"/>
        <v>3.2691150238058327E-3</v>
      </c>
      <c r="N97" s="51">
        <f t="shared" si="13"/>
        <v>0.30951525558858056</v>
      </c>
    </row>
    <row r="98" spans="1:14" ht="29" x14ac:dyDescent="0.35">
      <c r="A98" s="52">
        <v>160</v>
      </c>
      <c r="B98" s="53" t="s">
        <v>193</v>
      </c>
      <c r="C98" s="53" t="s">
        <v>194</v>
      </c>
      <c r="D98" s="52">
        <v>0.53959684230131366</v>
      </c>
      <c r="E98" s="52">
        <v>1.0390509999999999</v>
      </c>
      <c r="F98">
        <f t="shared" ref="F98:F102" si="18">D98*E98/100</f>
        <v>5.6066863859002228E-3</v>
      </c>
      <c r="H98">
        <f t="shared" si="16"/>
        <v>5.6066863859002228E-3</v>
      </c>
      <c r="I98" t="s">
        <v>323</v>
      </c>
      <c r="L98">
        <f t="shared" si="17"/>
        <v>8.0694562558205011E-3</v>
      </c>
      <c r="N98" s="51">
        <f t="shared" si="13"/>
        <v>0.76400487510943493</v>
      </c>
    </row>
    <row r="99" spans="1:14" x14ac:dyDescent="0.35">
      <c r="A99" s="52">
        <v>181</v>
      </c>
      <c r="B99" s="53" t="s">
        <v>195</v>
      </c>
      <c r="C99" s="53" t="s">
        <v>196</v>
      </c>
      <c r="D99" s="52">
        <v>0.2649045712626657</v>
      </c>
      <c r="E99" s="52">
        <v>1.0390509999999999</v>
      </c>
      <c r="F99">
        <f t="shared" si="18"/>
        <v>2.7524935967504407E-3</v>
      </c>
      <c r="H99">
        <f t="shared" si="16"/>
        <v>2.7524935967504407E-3</v>
      </c>
      <c r="I99" t="s">
        <v>323</v>
      </c>
      <c r="L99">
        <f t="shared" si="17"/>
        <v>3.9615425484222878E-3</v>
      </c>
      <c r="N99" s="51">
        <f t="shared" si="13"/>
        <v>0.37507332885843059</v>
      </c>
    </row>
    <row r="100" spans="1:14" x14ac:dyDescent="0.35">
      <c r="A100" s="52">
        <v>184</v>
      </c>
      <c r="B100" s="53" t="s">
        <v>197</v>
      </c>
      <c r="C100" s="53" t="s">
        <v>198</v>
      </c>
      <c r="D100" s="52">
        <v>0.64438327102967907</v>
      </c>
      <c r="E100" s="52">
        <v>1.0390509999999999</v>
      </c>
      <c r="F100">
        <f t="shared" si="18"/>
        <v>6.6954708214665903E-3</v>
      </c>
      <c r="H100">
        <f t="shared" si="16"/>
        <v>6.6954708214665903E-3</v>
      </c>
      <c r="I100" t="s">
        <v>323</v>
      </c>
      <c r="L100">
        <f t="shared" si="17"/>
        <v>9.6364956388179032E-3</v>
      </c>
      <c r="N100" s="51">
        <f t="shared" si="13"/>
        <v>0.91236998053211293</v>
      </c>
    </row>
    <row r="101" spans="1:14" ht="29" x14ac:dyDescent="0.35">
      <c r="A101" s="52">
        <v>198</v>
      </c>
      <c r="B101" s="53" t="s">
        <v>199</v>
      </c>
      <c r="C101" s="53" t="s">
        <v>200</v>
      </c>
      <c r="D101" s="52">
        <v>1.1193134695267888</v>
      </c>
      <c r="E101" s="52">
        <v>1.0390509999999999</v>
      </c>
      <c r="F101">
        <f t="shared" si="18"/>
        <v>1.1630237798252794E-2</v>
      </c>
      <c r="H101">
        <f t="shared" si="16"/>
        <v>1.1630237798252794E-2</v>
      </c>
      <c r="I101" t="s">
        <v>323</v>
      </c>
      <c r="L101">
        <f t="shared" si="17"/>
        <v>1.6738887945258654E-2</v>
      </c>
      <c r="N101" s="51">
        <f t="shared" si="13"/>
        <v>1.5848145883266607</v>
      </c>
    </row>
    <row r="102" spans="1:14" x14ac:dyDescent="0.35">
      <c r="A102" s="52">
        <v>199</v>
      </c>
      <c r="B102" s="53" t="s">
        <v>201</v>
      </c>
      <c r="C102" s="53" t="s">
        <v>202</v>
      </c>
      <c r="D102" s="52">
        <v>0.1462122262643997</v>
      </c>
      <c r="E102" s="52">
        <v>1.0390509999999999</v>
      </c>
      <c r="F102">
        <f t="shared" si="18"/>
        <v>1.5192195991225077E-3</v>
      </c>
      <c r="H102">
        <f t="shared" si="16"/>
        <v>1.5192195991225077E-3</v>
      </c>
      <c r="I102" t="s">
        <v>323</v>
      </c>
      <c r="L102">
        <f t="shared" si="17"/>
        <v>2.1865457160104478E-3</v>
      </c>
      <c r="N102" s="51">
        <f t="shared" si="13"/>
        <v>0.20701910187277828</v>
      </c>
    </row>
    <row r="103" spans="1:14" x14ac:dyDescent="0.35">
      <c r="H103" t="s">
        <v>204</v>
      </c>
      <c r="I103" t="s">
        <v>204</v>
      </c>
      <c r="L103" t="s">
        <v>204</v>
      </c>
    </row>
    <row r="104" spans="1:14" x14ac:dyDescent="0.35">
      <c r="H104" t="s">
        <v>204</v>
      </c>
    </row>
    <row r="106" spans="1:14" x14ac:dyDescent="0.35">
      <c r="H106" t="s">
        <v>204</v>
      </c>
    </row>
    <row r="107" spans="1:14" x14ac:dyDescent="0.35">
      <c r="H107" t="s">
        <v>204</v>
      </c>
    </row>
    <row r="108" spans="1:14" x14ac:dyDescent="0.35">
      <c r="H108" t="s">
        <v>204</v>
      </c>
    </row>
    <row r="109" spans="1:14" x14ac:dyDescent="0.35">
      <c r="H109" t="s">
        <v>204</v>
      </c>
    </row>
    <row r="111" spans="1:14" x14ac:dyDescent="0.35">
      <c r="H111" t="s">
        <v>204</v>
      </c>
    </row>
  </sheetData>
  <autoFilter ref="A1:N104" xr:uid="{73D78620-D84C-4DE7-A3FD-D6888FA7ED73}"/>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4B63C8-9D55-46BB-81ED-B2FCA922FB98}">
  <dimension ref="A1:AV7"/>
  <sheetViews>
    <sheetView tabSelected="1" zoomScale="68" zoomScaleNormal="68" workbookViewId="0">
      <selection activeCell="B7" sqref="B7"/>
    </sheetView>
  </sheetViews>
  <sheetFormatPr defaultRowHeight="14.5" x14ac:dyDescent="0.35"/>
  <cols>
    <col min="2" max="2" width="37.08984375" customWidth="1"/>
    <col min="3" max="3" width="51.08984375" customWidth="1"/>
    <col min="10" max="10" width="46.1796875" customWidth="1"/>
    <col min="12" max="12" width="47" customWidth="1"/>
  </cols>
  <sheetData>
    <row r="1" spans="1:48" x14ac:dyDescent="0.35">
      <c r="A1" s="44" t="s">
        <v>256</v>
      </c>
      <c r="B1" s="44" t="s">
        <v>257</v>
      </c>
      <c r="C1" s="44" t="s">
        <v>258</v>
      </c>
      <c r="D1" s="44" t="s">
        <v>259</v>
      </c>
      <c r="E1" s="44" t="s">
        <v>260</v>
      </c>
      <c r="F1" s="44" t="s">
        <v>261</v>
      </c>
      <c r="G1" s="44" t="s">
        <v>262</v>
      </c>
      <c r="H1" s="44" t="s">
        <v>263</v>
      </c>
      <c r="I1" s="44" t="s">
        <v>264</v>
      </c>
      <c r="J1" s="44" t="s">
        <v>265</v>
      </c>
      <c r="K1" s="44" t="s">
        <v>266</v>
      </c>
      <c r="L1" s="44" t="s">
        <v>267</v>
      </c>
      <c r="M1" s="44" t="s">
        <v>268</v>
      </c>
      <c r="N1" s="44" t="s">
        <v>269</v>
      </c>
      <c r="O1" s="44" t="s">
        <v>270</v>
      </c>
      <c r="P1" s="44" t="s">
        <v>271</v>
      </c>
      <c r="Q1" s="44" t="s">
        <v>272</v>
      </c>
      <c r="R1" s="44" t="s">
        <v>273</v>
      </c>
      <c r="S1" s="44" t="s">
        <v>274</v>
      </c>
      <c r="T1" s="44" t="s">
        <v>275</v>
      </c>
      <c r="U1" s="44" t="s">
        <v>276</v>
      </c>
      <c r="V1" s="44" t="s">
        <v>277</v>
      </c>
      <c r="W1" s="44" t="s">
        <v>278</v>
      </c>
      <c r="X1" s="44" t="s">
        <v>279</v>
      </c>
      <c r="Y1" s="44" t="s">
        <v>280</v>
      </c>
      <c r="Z1" s="44" t="s">
        <v>281</v>
      </c>
      <c r="AA1" s="44" t="s">
        <v>203</v>
      </c>
      <c r="AB1" s="44" t="s">
        <v>282</v>
      </c>
      <c r="AC1" s="44" t="s">
        <v>283</v>
      </c>
      <c r="AD1" s="44" t="s">
        <v>284</v>
      </c>
      <c r="AE1" s="44" t="s">
        <v>285</v>
      </c>
      <c r="AF1" s="44" t="s">
        <v>286</v>
      </c>
      <c r="AG1" s="44" t="s">
        <v>287</v>
      </c>
      <c r="AH1" s="44" t="s">
        <v>288</v>
      </c>
      <c r="AI1" s="44" t="s">
        <v>289</v>
      </c>
      <c r="AJ1" s="44" t="s">
        <v>290</v>
      </c>
      <c r="AK1" s="44" t="s">
        <v>291</v>
      </c>
      <c r="AL1" s="44" t="s">
        <v>292</v>
      </c>
      <c r="AM1" s="44" t="s">
        <v>293</v>
      </c>
      <c r="AN1" s="44" t="s">
        <v>294</v>
      </c>
      <c r="AO1" s="44" t="s">
        <v>295</v>
      </c>
      <c r="AP1" s="44" t="s">
        <v>296</v>
      </c>
      <c r="AQ1" s="44" t="s">
        <v>297</v>
      </c>
      <c r="AR1" s="44" t="s">
        <v>298</v>
      </c>
      <c r="AS1" s="44" t="s">
        <v>299</v>
      </c>
      <c r="AT1" s="44" t="s">
        <v>300</v>
      </c>
      <c r="AU1" s="44" t="s">
        <v>301</v>
      </c>
      <c r="AV1" s="44" t="s">
        <v>302</v>
      </c>
    </row>
    <row r="2" spans="1:48" ht="116" x14ac:dyDescent="0.35">
      <c r="A2" s="45" t="s">
        <v>309</v>
      </c>
      <c r="B2" s="45" t="s">
        <v>311</v>
      </c>
      <c r="C2" s="45" t="s">
        <v>310</v>
      </c>
      <c r="D2" s="45" t="s">
        <v>312</v>
      </c>
      <c r="E2" s="46"/>
      <c r="F2" s="45" t="s">
        <v>303</v>
      </c>
      <c r="G2" s="45" t="s">
        <v>303</v>
      </c>
      <c r="H2" s="45" t="s">
        <v>304</v>
      </c>
      <c r="I2" s="47" t="s">
        <v>204</v>
      </c>
      <c r="J2" s="45" t="s">
        <v>345</v>
      </c>
      <c r="K2" s="48">
        <v>100</v>
      </c>
      <c r="L2" s="45" t="s">
        <v>204</v>
      </c>
      <c r="M2" s="45" t="s">
        <v>313</v>
      </c>
      <c r="N2" s="45" t="s">
        <v>305</v>
      </c>
      <c r="O2" s="48" t="b">
        <v>1</v>
      </c>
      <c r="P2" s="48" t="b">
        <v>0</v>
      </c>
      <c r="Q2" s="45" t="s">
        <v>204</v>
      </c>
      <c r="R2" s="46"/>
      <c r="S2" s="46"/>
      <c r="T2" s="46"/>
      <c r="U2" s="45" t="s">
        <v>306</v>
      </c>
      <c r="V2" s="45" t="s">
        <v>303</v>
      </c>
      <c r="W2" s="48" t="s">
        <v>204</v>
      </c>
      <c r="X2" s="48" t="s">
        <v>204</v>
      </c>
      <c r="Y2" s="45" t="s">
        <v>303</v>
      </c>
      <c r="Z2" s="45">
        <v>5.0999999999999996</v>
      </c>
      <c r="AA2" s="46">
        <v>1.0525259309795376</v>
      </c>
      <c r="AB2" s="46"/>
      <c r="AC2" s="46"/>
      <c r="AD2" s="46"/>
      <c r="AE2" s="46"/>
      <c r="AF2" s="45" t="s">
        <v>307</v>
      </c>
      <c r="AG2" s="45" t="s">
        <v>308</v>
      </c>
      <c r="AH2" s="45" t="s">
        <v>314</v>
      </c>
      <c r="AI2" s="46"/>
      <c r="AJ2" s="45" t="s">
        <v>303</v>
      </c>
      <c r="AK2" s="46"/>
      <c r="AL2" s="46"/>
      <c r="AM2" s="45" t="s">
        <v>303</v>
      </c>
      <c r="AN2" s="46"/>
      <c r="AO2" s="45" t="s">
        <v>303</v>
      </c>
      <c r="AP2" s="46"/>
      <c r="AQ2" s="45" t="s">
        <v>303</v>
      </c>
      <c r="AR2" s="46"/>
      <c r="AS2" s="45" t="s">
        <v>315</v>
      </c>
      <c r="AT2" s="45" t="s">
        <v>322</v>
      </c>
      <c r="AU2" s="50" t="s">
        <v>320</v>
      </c>
      <c r="AV2" s="49" t="s">
        <v>303</v>
      </c>
    </row>
    <row r="6" spans="1:48" x14ac:dyDescent="0.35">
      <c r="A6" s="44" t="s">
        <v>316</v>
      </c>
      <c r="B6" s="44" t="s">
        <v>317</v>
      </c>
      <c r="C6" s="44" t="s">
        <v>318</v>
      </c>
      <c r="D6" s="44" t="s">
        <v>319</v>
      </c>
    </row>
    <row r="7" spans="1:48" ht="58" x14ac:dyDescent="0.35">
      <c r="A7" s="45" t="s">
        <v>348</v>
      </c>
      <c r="B7" s="45" t="s">
        <v>349</v>
      </c>
      <c r="C7" s="45" t="s">
        <v>321</v>
      </c>
      <c r="D7" s="50" t="s">
        <v>320</v>
      </c>
    </row>
  </sheetData>
  <hyperlinks>
    <hyperlink ref="AV2" xr:uid="{68A0E37A-AED5-4469-8D5C-085F827471D2}"/>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42AF51-BB24-46BE-8181-DEA75FC5C9E8}">
  <sheetPr>
    <tabColor theme="4" tint="-0.249977111117893"/>
  </sheetPr>
  <dimension ref="A1:N48"/>
  <sheetViews>
    <sheetView topLeftCell="B1" zoomScale="85" zoomScaleNormal="85" workbookViewId="0">
      <selection activeCell="J33" sqref="J33"/>
    </sheetView>
  </sheetViews>
  <sheetFormatPr defaultRowHeight="14.5" x14ac:dyDescent="0.35"/>
  <cols>
    <col min="1" max="1" width="20.6328125" customWidth="1"/>
    <col min="2" max="2" width="8" style="6" customWidth="1"/>
    <col min="3" max="3" width="8.90625" style="5"/>
    <col min="4" max="4" width="20.54296875" customWidth="1"/>
    <col min="5" max="5" width="8" style="6" customWidth="1"/>
    <col min="7" max="7" width="22.453125" customWidth="1"/>
    <col min="8" max="8" width="8" style="6" customWidth="1"/>
    <col min="9" max="9" width="8.90625" style="5"/>
    <col min="10" max="10" width="23.08984375" customWidth="1"/>
    <col min="11" max="11" width="8.90625" style="6"/>
    <col min="12" max="12" width="11.453125" style="5" customWidth="1"/>
    <col min="13" max="13" width="14.90625" customWidth="1"/>
  </cols>
  <sheetData>
    <row r="1" spans="1:14" x14ac:dyDescent="0.35">
      <c r="A1" s="70" t="s">
        <v>250</v>
      </c>
      <c r="B1" s="71"/>
      <c r="C1" s="71"/>
      <c r="D1" s="72" t="s">
        <v>232</v>
      </c>
      <c r="E1" s="71"/>
      <c r="F1" s="71"/>
      <c r="G1" s="73" t="s">
        <v>220</v>
      </c>
      <c r="H1" s="71"/>
      <c r="I1" s="71"/>
      <c r="J1" s="74" t="s">
        <v>249</v>
      </c>
      <c r="K1" s="74"/>
      <c r="L1" s="74"/>
      <c r="M1" s="12"/>
    </row>
    <row r="2" spans="1:14" x14ac:dyDescent="0.35">
      <c r="A2" s="23" t="s">
        <v>248</v>
      </c>
      <c r="B2" s="22" t="s">
        <v>247</v>
      </c>
      <c r="C2" s="21" t="s">
        <v>246</v>
      </c>
      <c r="D2" s="24" t="s">
        <v>248</v>
      </c>
      <c r="E2" s="25" t="s">
        <v>247</v>
      </c>
      <c r="F2" s="24" t="s">
        <v>246</v>
      </c>
      <c r="G2" s="31" t="s">
        <v>248</v>
      </c>
      <c r="H2" s="30" t="s">
        <v>247</v>
      </c>
      <c r="I2" s="29" t="s">
        <v>246</v>
      </c>
      <c r="J2" s="12" t="s">
        <v>248</v>
      </c>
      <c r="K2" s="14" t="s">
        <v>247</v>
      </c>
      <c r="L2" s="13" t="s">
        <v>246</v>
      </c>
      <c r="M2" s="12" t="s">
        <v>245</v>
      </c>
    </row>
    <row r="3" spans="1:14" x14ac:dyDescent="0.35">
      <c r="A3" s="35"/>
      <c r="B3" s="36"/>
      <c r="C3" s="33"/>
      <c r="D3" s="20" t="str">
        <f>[1]Tanker!B2</f>
        <v>1,3 Butadiene</v>
      </c>
      <c r="E3" s="19" t="str">
        <f>[1]Tanker!C2</f>
        <v>VOC</v>
      </c>
      <c r="F3" s="32">
        <f>[1]Tanker!D2</f>
        <v>1.0130434782608694E-3</v>
      </c>
      <c r="G3" s="31" t="s">
        <v>244</v>
      </c>
      <c r="H3" s="30" t="s">
        <v>211</v>
      </c>
      <c r="I3" s="29">
        <v>1.8600000000000001E-3</v>
      </c>
      <c r="J3" s="26" t="str">
        <f>D3</f>
        <v>1,3 Butadiene</v>
      </c>
      <c r="K3" s="28" t="str">
        <f>E3</f>
        <v>VOC</v>
      </c>
      <c r="L3" s="27">
        <f>F3</f>
        <v>1.0130434782608694E-3</v>
      </c>
      <c r="M3" s="26" t="str">
        <f>$D$1</f>
        <v>Tanker study</v>
      </c>
    </row>
    <row r="4" spans="1:14" x14ac:dyDescent="0.35">
      <c r="A4" s="43"/>
      <c r="B4" s="36"/>
      <c r="C4" s="33"/>
      <c r="D4" s="20"/>
      <c r="E4" s="19"/>
      <c r="F4" s="32"/>
      <c r="G4" s="31" t="s">
        <v>243</v>
      </c>
      <c r="H4" s="30" t="s">
        <v>211</v>
      </c>
      <c r="I4" s="29">
        <v>7.1199999999999996E-3</v>
      </c>
      <c r="J4" s="12" t="str">
        <f>G4</f>
        <v>2,2,4- Trimethylpentane</v>
      </c>
      <c r="K4" s="14" t="str">
        <f>H4</f>
        <v>VOC</v>
      </c>
      <c r="L4" s="13">
        <f>I4</f>
        <v>7.1199999999999996E-3</v>
      </c>
      <c r="M4" s="12" t="str">
        <f>$G$1</f>
        <v>MOVES</v>
      </c>
    </row>
    <row r="5" spans="1:14" x14ac:dyDescent="0.35">
      <c r="A5" s="35"/>
      <c r="B5" s="42"/>
      <c r="C5" s="33"/>
      <c r="D5" s="20" t="str">
        <f>[1]Tanker!B3</f>
        <v xml:space="preserve">Acenaphthene </v>
      </c>
      <c r="E5" s="19" t="str">
        <f>[1]Tanker!C3</f>
        <v>VOC</v>
      </c>
      <c r="F5" s="32">
        <f>[1]Tanker!D3</f>
        <v>5.08695652173913E-5</v>
      </c>
      <c r="G5" s="31" t="s">
        <v>242</v>
      </c>
      <c r="H5" s="30" t="s">
        <v>211</v>
      </c>
      <c r="I5" s="29">
        <v>3.79E-4</v>
      </c>
      <c r="J5" s="26" t="str">
        <f t="shared" ref="J5:L8" si="0">D5</f>
        <v xml:space="preserve">Acenaphthene </v>
      </c>
      <c r="K5" s="28" t="str">
        <f t="shared" si="0"/>
        <v>VOC</v>
      </c>
      <c r="L5" s="27">
        <f t="shared" si="0"/>
        <v>5.08695652173913E-5</v>
      </c>
      <c r="M5" s="26" t="str">
        <f>$D$1</f>
        <v>Tanker study</v>
      </c>
    </row>
    <row r="6" spans="1:14" x14ac:dyDescent="0.35">
      <c r="A6" s="35"/>
      <c r="B6" s="42"/>
      <c r="C6" s="33"/>
      <c r="D6" s="20" t="str">
        <f>[1]Tanker!B4</f>
        <v xml:space="preserve">Acenaphthylene </v>
      </c>
      <c r="E6" s="19" t="str">
        <f>[1]Tanker!C4</f>
        <v>VOC</v>
      </c>
      <c r="F6" s="32">
        <f>[1]Tanker!D4</f>
        <v>1.1782608695652174E-4</v>
      </c>
      <c r="G6" s="31" t="s">
        <v>241</v>
      </c>
      <c r="H6" s="30" t="s">
        <v>211</v>
      </c>
      <c r="I6" s="29">
        <v>4.95E-4</v>
      </c>
      <c r="J6" s="26" t="str">
        <f t="shared" si="0"/>
        <v xml:space="preserve">Acenaphthylene </v>
      </c>
      <c r="K6" s="28" t="str">
        <f t="shared" si="0"/>
        <v>VOC</v>
      </c>
      <c r="L6" s="27">
        <f t="shared" si="0"/>
        <v>1.1782608695652174E-4</v>
      </c>
      <c r="M6" s="26" t="str">
        <f>$D$1</f>
        <v>Tanker study</v>
      </c>
    </row>
    <row r="7" spans="1:14" x14ac:dyDescent="0.35">
      <c r="A7" s="35"/>
      <c r="B7" s="36"/>
      <c r="C7" s="33"/>
      <c r="D7" s="20" t="str">
        <f>[1]Tanker!B5</f>
        <v>Acetaldehyde</v>
      </c>
      <c r="E7" s="19" t="str">
        <f>[1]Tanker!C5</f>
        <v>VOC</v>
      </c>
      <c r="F7" s="32">
        <f>[1]Tanker!D5</f>
        <v>9.7826086956521729E-3</v>
      </c>
      <c r="G7" s="31" t="s">
        <v>188</v>
      </c>
      <c r="H7" s="30" t="s">
        <v>211</v>
      </c>
      <c r="I7" s="29">
        <v>7.8299999999999995E-2</v>
      </c>
      <c r="J7" s="26" t="str">
        <f t="shared" si="0"/>
        <v>Acetaldehyde</v>
      </c>
      <c r="K7" s="28" t="str">
        <f t="shared" si="0"/>
        <v>VOC</v>
      </c>
      <c r="L7" s="27">
        <f t="shared" si="0"/>
        <v>9.7826086956521729E-3</v>
      </c>
      <c r="M7" s="26" t="str">
        <f>$D$1</f>
        <v>Tanker study</v>
      </c>
    </row>
    <row r="8" spans="1:14" x14ac:dyDescent="0.35">
      <c r="A8" s="35"/>
      <c r="B8" s="36"/>
      <c r="C8" s="33"/>
      <c r="D8" s="20" t="str">
        <f>[1]Tanker!B6</f>
        <v>Acrolein</v>
      </c>
      <c r="E8" s="19" t="str">
        <f>[1]Tanker!C6</f>
        <v>VOC</v>
      </c>
      <c r="F8" s="32">
        <f>[1]Tanker!D6</f>
        <v>1.8478260869565215E-3</v>
      </c>
      <c r="G8" s="31" t="s">
        <v>240</v>
      </c>
      <c r="H8" s="30" t="s">
        <v>211</v>
      </c>
      <c r="I8" s="29">
        <v>1.6E-2</v>
      </c>
      <c r="J8" s="26" t="str">
        <f t="shared" si="0"/>
        <v>Acrolein</v>
      </c>
      <c r="K8" s="28" t="str">
        <f t="shared" si="0"/>
        <v>VOC</v>
      </c>
      <c r="L8" s="27">
        <f t="shared" si="0"/>
        <v>1.8478260869565215E-3</v>
      </c>
      <c r="M8" s="26" t="str">
        <f>$D$1</f>
        <v>Tanker study</v>
      </c>
    </row>
    <row r="9" spans="1:14" x14ac:dyDescent="0.35">
      <c r="A9" s="23" t="str">
        <f>'[1]SEPA C1-2 HAPs'!A2</f>
        <v>Ammonia</v>
      </c>
      <c r="B9" s="22" t="str">
        <f>'[1]SEPA C1-2 HAPs'!B2</f>
        <v>PM2.5</v>
      </c>
      <c r="C9" s="21">
        <f>'[1]SEPA C1-2 HAPs'!C2</f>
        <v>1.924675E-2</v>
      </c>
      <c r="D9" s="20"/>
      <c r="E9" s="19"/>
      <c r="F9" s="32"/>
      <c r="G9" s="17"/>
      <c r="H9" s="16"/>
      <c r="I9" s="15"/>
      <c r="J9" s="12" t="str">
        <f>A9</f>
        <v>Ammonia</v>
      </c>
      <c r="K9" s="14" t="str">
        <f>B9</f>
        <v>PM2.5</v>
      </c>
      <c r="L9" s="13">
        <f>C9</f>
        <v>1.924675E-2</v>
      </c>
      <c r="M9" s="12" t="str">
        <f>$A$1</f>
        <v>SEPA</v>
      </c>
    </row>
    <row r="10" spans="1:14" x14ac:dyDescent="0.35">
      <c r="A10" s="23"/>
      <c r="B10" s="22"/>
      <c r="C10" s="21"/>
      <c r="D10" s="24" t="str">
        <f>[1]Tanker!B7</f>
        <v>Anthracene</v>
      </c>
      <c r="E10" s="25" t="str">
        <f>[1]Tanker!C7</f>
        <v>VOC</v>
      </c>
      <c r="F10" s="18">
        <f>[1]Tanker!D7</f>
        <v>3.4361739130434781E-4</v>
      </c>
      <c r="G10" s="17" t="s">
        <v>239</v>
      </c>
      <c r="H10" s="16" t="s">
        <v>211</v>
      </c>
      <c r="I10" s="15">
        <v>4.6300000000000001E-5</v>
      </c>
      <c r="J10" s="12" t="str">
        <f t="shared" ref="J10:L11" si="1">D10</f>
        <v>Anthracene</v>
      </c>
      <c r="K10" s="14" t="str">
        <f t="shared" si="1"/>
        <v>VOC</v>
      </c>
      <c r="L10" s="13">
        <f t="shared" si="1"/>
        <v>3.4361739130434781E-4</v>
      </c>
      <c r="M10" s="12" t="str">
        <f>$D$1</f>
        <v>Tanker study</v>
      </c>
    </row>
    <row r="11" spans="1:14" x14ac:dyDescent="0.35">
      <c r="A11" s="23"/>
      <c r="B11" s="22"/>
      <c r="C11" s="21"/>
      <c r="D11" s="24" t="str">
        <f>[1]Tanker!B31</f>
        <v>Antimony</v>
      </c>
      <c r="E11" s="25" t="str">
        <f>[1]Tanker!C31</f>
        <v>PM2.5</v>
      </c>
      <c r="F11" s="18">
        <f>[1]Tanker!D31</f>
        <v>6.1465721040189145E-4</v>
      </c>
      <c r="G11" s="17"/>
      <c r="H11" s="16"/>
      <c r="I11" s="15"/>
      <c r="J11" s="12" t="str">
        <f t="shared" si="1"/>
        <v>Antimony</v>
      </c>
      <c r="K11" s="14" t="str">
        <f t="shared" si="1"/>
        <v>PM2.5</v>
      </c>
      <c r="L11" s="13">
        <f t="shared" si="1"/>
        <v>6.1465721040189145E-4</v>
      </c>
      <c r="M11" s="12" t="str">
        <f>$D$1</f>
        <v>Tanker study</v>
      </c>
    </row>
    <row r="12" spans="1:14" x14ac:dyDescent="0.35">
      <c r="A12" s="23" t="str">
        <f>'[1]SEPA C1-2 HAPs'!A3</f>
        <v>Arsenic</v>
      </c>
      <c r="B12" s="22" t="str">
        <f>'[1]SEPA C1-2 HAPs'!B3</f>
        <v>PM2.5</v>
      </c>
      <c r="C12" s="21">
        <f>'[1]SEPA C1-2 HAPs'!C3</f>
        <v>2.5874999999999999E-5</v>
      </c>
      <c r="D12" s="20"/>
      <c r="E12" s="19"/>
      <c r="F12" s="32"/>
      <c r="G12" s="17" t="s">
        <v>238</v>
      </c>
      <c r="H12" s="16" t="s">
        <v>217</v>
      </c>
      <c r="I12" s="15">
        <v>1.4976550300322906E-6</v>
      </c>
      <c r="J12" s="12" t="str">
        <f>A12</f>
        <v>Arsenic</v>
      </c>
      <c r="K12" s="14" t="str">
        <f>B12</f>
        <v>PM2.5</v>
      </c>
      <c r="L12" s="13">
        <f>C12</f>
        <v>2.5874999999999999E-5</v>
      </c>
      <c r="M12" s="12" t="str">
        <f>$A$1</f>
        <v>SEPA</v>
      </c>
      <c r="N12" s="5"/>
    </row>
    <row r="13" spans="1:14" x14ac:dyDescent="0.35">
      <c r="A13" s="23"/>
      <c r="B13" s="22"/>
      <c r="C13" s="21"/>
      <c r="D13" s="24" t="str">
        <f>[1]Tanker!B8</f>
        <v>Benz(a)anthracene</v>
      </c>
      <c r="E13" s="25" t="str">
        <f>[1]Tanker!C8</f>
        <v>PM2.5</v>
      </c>
      <c r="F13" s="18">
        <f>[1]Tanker!D8</f>
        <v>8.8195744680851077E-6</v>
      </c>
      <c r="G13" s="17" t="s">
        <v>237</v>
      </c>
      <c r="H13" s="16" t="s">
        <v>217</v>
      </c>
      <c r="I13" s="15">
        <v>3.2399999999999999E-6</v>
      </c>
      <c r="J13" s="12" t="str">
        <f t="shared" ref="J13:L14" si="2">D13</f>
        <v>Benz(a)anthracene</v>
      </c>
      <c r="K13" s="14" t="str">
        <f t="shared" si="2"/>
        <v>PM2.5</v>
      </c>
      <c r="L13" s="13">
        <f t="shared" si="2"/>
        <v>8.8195744680851077E-6</v>
      </c>
      <c r="M13" s="12" t="str">
        <f>$D$1</f>
        <v>Tanker study</v>
      </c>
    </row>
    <row r="14" spans="1:14" x14ac:dyDescent="0.35">
      <c r="A14" s="35"/>
      <c r="B14" s="34"/>
      <c r="C14" s="33"/>
      <c r="D14" s="20" t="str">
        <f>[1]Tanker!B9</f>
        <v>Benzene</v>
      </c>
      <c r="E14" s="19" t="str">
        <f>[1]Tanker!C9</f>
        <v>VOC</v>
      </c>
      <c r="F14" s="32">
        <f>[1]Tanker!D9</f>
        <v>4.7391304347826086E-3</v>
      </c>
      <c r="G14" s="31" t="s">
        <v>174</v>
      </c>
      <c r="H14" s="30" t="s">
        <v>211</v>
      </c>
      <c r="I14" s="29">
        <v>2.2499999999999999E-2</v>
      </c>
      <c r="J14" s="26" t="str">
        <f t="shared" si="2"/>
        <v>Benzene</v>
      </c>
      <c r="K14" s="28" t="str">
        <f t="shared" si="2"/>
        <v>VOC</v>
      </c>
      <c r="L14" s="27">
        <f t="shared" si="2"/>
        <v>4.7391304347826086E-3</v>
      </c>
      <c r="M14" s="26" t="str">
        <f>$D$1</f>
        <v>Tanker study</v>
      </c>
    </row>
    <row r="15" spans="1:14" x14ac:dyDescent="0.35">
      <c r="A15" s="33" t="str">
        <f>'[1]SEPA C1-2 HAPs'!A4</f>
        <v xml:space="preserve">Benzo[a]Pyrene </v>
      </c>
      <c r="B15" s="36" t="str">
        <f>'[1]SEPA C1-2 HAPs'!B4</f>
        <v>PM2.5</v>
      </c>
      <c r="C15" s="33">
        <f>'[1]SEPA C1-2 HAPs'!C4</f>
        <v>4.1749999999999998E-6</v>
      </c>
      <c r="D15" s="24" t="str">
        <f>[1]Tanker!B10</f>
        <v xml:space="preserve">Benzo(a)pyrene </v>
      </c>
      <c r="E15" s="25" t="str">
        <f>[1]Tanker!C10</f>
        <v>PM2.5</v>
      </c>
      <c r="F15" s="18">
        <f>[1]Tanker!D10</f>
        <v>1.0354609929078016E-5</v>
      </c>
      <c r="G15" s="17" t="s">
        <v>236</v>
      </c>
      <c r="H15" s="16" t="s">
        <v>217</v>
      </c>
      <c r="I15" s="15">
        <v>2.1299999999999999E-6</v>
      </c>
      <c r="J15" s="26" t="str">
        <f t="shared" ref="J15:L17" si="3">A15</f>
        <v xml:space="preserve">Benzo[a]Pyrene </v>
      </c>
      <c r="K15" s="28" t="str">
        <f t="shared" si="3"/>
        <v>PM2.5</v>
      </c>
      <c r="L15" s="27">
        <f t="shared" si="3"/>
        <v>4.1749999999999998E-6</v>
      </c>
      <c r="M15" s="26" t="str">
        <f>$A$1</f>
        <v>SEPA</v>
      </c>
    </row>
    <row r="16" spans="1:14" x14ac:dyDescent="0.35">
      <c r="A16" s="21" t="str">
        <f>'[1]SEPA C1-2 HAPs'!A5</f>
        <v xml:space="preserve">Benzo[b]Fluoranthene </v>
      </c>
      <c r="B16" s="41" t="str">
        <f>'[1]SEPA C1-2 HAPs'!B5</f>
        <v>PM2.5</v>
      </c>
      <c r="C16" s="21">
        <f>'[1]SEPA C1-2 HAPs'!C5</f>
        <v>8.3499999999999997E-6</v>
      </c>
      <c r="D16" s="20" t="str">
        <f>[1]Tanker!B11</f>
        <v>Benzo(b)ﬂuoranthene</v>
      </c>
      <c r="E16" s="19" t="str">
        <f>[1]Tanker!C11</f>
        <v>PM2.5</v>
      </c>
      <c r="F16" s="32">
        <f>[1]Tanker!D11</f>
        <v>5.5319148936170221E-6</v>
      </c>
      <c r="G16" s="17" t="s">
        <v>235</v>
      </c>
      <c r="H16" s="16" t="s">
        <v>217</v>
      </c>
      <c r="I16" s="15">
        <v>2.6000000000000001E-6</v>
      </c>
      <c r="J16" s="12" t="str">
        <f t="shared" si="3"/>
        <v xml:space="preserve">Benzo[b]Fluoranthene </v>
      </c>
      <c r="K16" s="14" t="str">
        <f t="shared" si="3"/>
        <v>PM2.5</v>
      </c>
      <c r="L16" s="13">
        <f t="shared" si="3"/>
        <v>8.3499999999999997E-6</v>
      </c>
      <c r="M16" s="12" t="str">
        <f>$A$1</f>
        <v>SEPA</v>
      </c>
    </row>
    <row r="17" spans="1:14" x14ac:dyDescent="0.35">
      <c r="A17" s="33" t="str">
        <f>'[1]SEPA C1-2 HAPs'!A6</f>
        <v xml:space="preserve">Benzo[k]Fluoranthene </v>
      </c>
      <c r="B17" s="36" t="str">
        <f>'[1]SEPA C1-2 HAPs'!B6</f>
        <v>PM2.5</v>
      </c>
      <c r="C17" s="33">
        <f>'[1]SEPA C1-2 HAPs'!C6</f>
        <v>4.1749999999999998E-6</v>
      </c>
      <c r="D17" s="24" t="str">
        <f>[1]Tanker!B12</f>
        <v xml:space="preserve">Benzo(k)ﬂuoranthene </v>
      </c>
      <c r="E17" s="25" t="str">
        <f>[1]Tanker!C12</f>
        <v>PM2.5</v>
      </c>
      <c r="F17" s="18">
        <f>[1]Tanker!D12</f>
        <v>1.0354609929078016E-5</v>
      </c>
      <c r="G17" s="17" t="s">
        <v>234</v>
      </c>
      <c r="H17" s="16" t="s">
        <v>217</v>
      </c>
      <c r="I17" s="15">
        <v>2.03E-6</v>
      </c>
      <c r="J17" s="26" t="str">
        <f t="shared" si="3"/>
        <v xml:space="preserve">Benzo[k]Fluoranthene </v>
      </c>
      <c r="K17" s="28" t="str">
        <f t="shared" si="3"/>
        <v>PM2.5</v>
      </c>
      <c r="L17" s="27">
        <f t="shared" si="3"/>
        <v>4.1749999999999998E-6</v>
      </c>
      <c r="M17" s="26" t="str">
        <f>$A$1</f>
        <v>SEPA</v>
      </c>
    </row>
    <row r="18" spans="1:14" x14ac:dyDescent="0.35">
      <c r="A18" s="35"/>
      <c r="B18" s="34"/>
      <c r="C18" s="33"/>
      <c r="D18" s="24" t="str">
        <f>[1]Tanker!B13</f>
        <v>Benzo[ghi]perylene</v>
      </c>
      <c r="E18" s="25" t="str">
        <f>[1]Tanker!C13</f>
        <v>PM2.5</v>
      </c>
      <c r="F18" s="18">
        <f>[1]Tanker!D13</f>
        <v>1.315744680851064E-4</v>
      </c>
      <c r="G18" s="17" t="s">
        <v>233</v>
      </c>
      <c r="H18" s="16" t="s">
        <v>217</v>
      </c>
      <c r="I18" s="15">
        <v>1.6199999999999999E-6</v>
      </c>
      <c r="J18" s="12" t="str">
        <f>D18</f>
        <v>Benzo[ghi]perylene</v>
      </c>
      <c r="K18" s="14" t="str">
        <f>E18</f>
        <v>PM2.5</v>
      </c>
      <c r="L18" s="13">
        <f>F18</f>
        <v>1.315744680851064E-4</v>
      </c>
      <c r="M18" s="12" t="str">
        <f>$D$1</f>
        <v>Tanker study</v>
      </c>
    </row>
    <row r="19" spans="1:14" x14ac:dyDescent="0.35">
      <c r="A19" s="40" t="str">
        <f>'[1]SEPA C1-2 HAPs'!A7</f>
        <v xml:space="preserve">Cadmium </v>
      </c>
      <c r="B19" s="34" t="str">
        <f>'[1]SEPA C1-2 HAPs'!B7</f>
        <v>PM2.5</v>
      </c>
      <c r="C19" s="33">
        <f>'[1]SEPA C1-2 HAPs'!C7</f>
        <v>4.3827500000000005E-6</v>
      </c>
      <c r="D19" s="24" t="str">
        <f>[1]Tanker!B14</f>
        <v>Cadmium</v>
      </c>
      <c r="E19" s="39" t="str">
        <f>[1]Tanker!C14</f>
        <v>PM2.5</v>
      </c>
      <c r="F19" s="18">
        <f>[1]Tanker!D14</f>
        <v>2.3640661938534281E-4</v>
      </c>
      <c r="G19" s="17"/>
      <c r="H19" s="16"/>
      <c r="I19" s="15"/>
      <c r="J19" s="12" t="str">
        <f>A19</f>
        <v xml:space="preserve">Cadmium </v>
      </c>
      <c r="K19" s="14" t="str">
        <f>B19</f>
        <v>PM2.5</v>
      </c>
      <c r="L19" s="13">
        <f>F19</f>
        <v>2.3640661938534281E-4</v>
      </c>
      <c r="M19" s="12" t="s">
        <v>232</v>
      </c>
    </row>
    <row r="20" spans="1:14" x14ac:dyDescent="0.35">
      <c r="A20" s="35"/>
      <c r="B20" s="34"/>
      <c r="C20" s="33"/>
      <c r="D20" s="24" t="str">
        <f>[1]Tanker!B15</f>
        <v>Chrysene</v>
      </c>
      <c r="E20" s="25" t="str">
        <f>[1]Tanker!C15</f>
        <v>PM2.5</v>
      </c>
      <c r="F20" s="18">
        <f>[1]Tanker!D15</f>
        <v>1.634326241134752E-5</v>
      </c>
      <c r="G20" s="17" t="s">
        <v>231</v>
      </c>
      <c r="H20" s="16" t="s">
        <v>217</v>
      </c>
      <c r="I20" s="15">
        <v>6.2600000000000002E-6</v>
      </c>
      <c r="J20" s="26" t="str">
        <f>D20</f>
        <v>Chrysene</v>
      </c>
      <c r="K20" s="28" t="str">
        <f>E20</f>
        <v>PM2.5</v>
      </c>
      <c r="L20" s="27">
        <f>F20</f>
        <v>1.634326241134752E-5</v>
      </c>
      <c r="M20" s="26" t="str">
        <f>$D$1</f>
        <v>Tanker study</v>
      </c>
    </row>
    <row r="21" spans="1:14" x14ac:dyDescent="0.35">
      <c r="A21" s="23" t="str">
        <f>'[1]SEPA C1-2 HAPs'!A8</f>
        <v xml:space="preserve">Chromium </v>
      </c>
      <c r="B21" s="22" t="str">
        <f>'[1]SEPA C1-2 HAPs'!B8</f>
        <v>PM2.5</v>
      </c>
      <c r="C21" s="21">
        <f>'[1]SEPA C1-2 HAPs'!C8</f>
        <v>4.1749999999999998E-5</v>
      </c>
      <c r="D21" s="20" t="str">
        <f>[1]Tanker!B17</f>
        <v>Chromium</v>
      </c>
      <c r="E21" s="38" t="str">
        <f>[1]Tanker!C17</f>
        <v>PM2.5</v>
      </c>
      <c r="F21" s="32">
        <f>[1]Tanker!D17</f>
        <v>0</v>
      </c>
      <c r="G21" s="17"/>
      <c r="H21" s="16"/>
      <c r="I21" s="15"/>
      <c r="J21" s="12" t="str">
        <f>A21</f>
        <v xml:space="preserve">Chromium </v>
      </c>
      <c r="K21" s="14" t="str">
        <f>B21</f>
        <v>PM2.5</v>
      </c>
      <c r="L21" s="13">
        <f>C21</f>
        <v>4.1749999999999998E-5</v>
      </c>
      <c r="M21" s="12" t="str">
        <f>$A$1</f>
        <v>SEPA</v>
      </c>
      <c r="N21" t="s">
        <v>209</v>
      </c>
    </row>
    <row r="22" spans="1:14" x14ac:dyDescent="0.35">
      <c r="A22" s="35"/>
      <c r="B22" s="34"/>
      <c r="C22" s="33"/>
      <c r="D22" s="20"/>
      <c r="E22" s="19"/>
      <c r="F22" s="32"/>
      <c r="G22" s="17" t="s">
        <v>230</v>
      </c>
      <c r="H22" s="16" t="s">
        <v>217</v>
      </c>
      <c r="I22" s="15">
        <v>7.2371156109634909E-9</v>
      </c>
      <c r="J22" s="26" t="str">
        <f>G22</f>
        <v>Chromium VI</v>
      </c>
      <c r="K22" s="28" t="str">
        <f>H22</f>
        <v>PM2.5</v>
      </c>
      <c r="L22" s="27">
        <f>I22</f>
        <v>7.2371156109634909E-9</v>
      </c>
      <c r="M22" s="26" t="str">
        <f>$G$1</f>
        <v>MOVES</v>
      </c>
      <c r="N22" t="s">
        <v>229</v>
      </c>
    </row>
    <row r="23" spans="1:14" x14ac:dyDescent="0.35">
      <c r="A23" s="35"/>
      <c r="B23" s="34"/>
      <c r="C23" s="33"/>
      <c r="D23" s="24" t="str">
        <f>[1]Tanker!B18</f>
        <v xml:space="preserve">Dibenz[a,h]anthracene </v>
      </c>
      <c r="E23" s="37" t="str">
        <f>[1]Tanker!C18</f>
        <v>PM2.5</v>
      </c>
      <c r="F23" s="18">
        <f>[1]Tanker!D18</f>
        <v>8.6524822695035472E-6</v>
      </c>
      <c r="G23" s="17" t="s">
        <v>228</v>
      </c>
      <c r="H23" s="16" t="s">
        <v>217</v>
      </c>
      <c r="I23" s="15">
        <v>9.64E-7</v>
      </c>
      <c r="J23" s="12" t="str">
        <f t="shared" ref="J23:L27" si="4">D23</f>
        <v xml:space="preserve">Dibenz[a,h]anthracene </v>
      </c>
      <c r="K23" s="14" t="str">
        <f t="shared" si="4"/>
        <v>PM2.5</v>
      </c>
      <c r="L23" s="13">
        <f t="shared" si="4"/>
        <v>8.6524822695035472E-6</v>
      </c>
      <c r="M23" s="12" t="str">
        <f>$D$1</f>
        <v>Tanker study</v>
      </c>
    </row>
    <row r="24" spans="1:14" x14ac:dyDescent="0.35">
      <c r="A24" s="35"/>
      <c r="B24" s="34"/>
      <c r="C24" s="33"/>
      <c r="D24" s="20" t="str">
        <f>[1]Tanker!B19</f>
        <v>Ethyl Benzene</v>
      </c>
      <c r="E24" s="19" t="str">
        <f>[1]Tanker!C19</f>
        <v>VOC</v>
      </c>
      <c r="F24" s="32">
        <f>[1]Tanker!D19</f>
        <v>4.3913043478260871E-4</v>
      </c>
      <c r="G24" s="31" t="s">
        <v>227</v>
      </c>
      <c r="H24" s="30" t="s">
        <v>211</v>
      </c>
      <c r="I24" s="29">
        <v>3.8400000000000001E-3</v>
      </c>
      <c r="J24" s="26" t="str">
        <f t="shared" si="4"/>
        <v>Ethyl Benzene</v>
      </c>
      <c r="K24" s="28" t="str">
        <f t="shared" si="4"/>
        <v>VOC</v>
      </c>
      <c r="L24" s="27">
        <f t="shared" si="4"/>
        <v>4.3913043478260871E-4</v>
      </c>
      <c r="M24" s="26" t="str">
        <f>$D$1</f>
        <v>Tanker study</v>
      </c>
    </row>
    <row r="25" spans="1:14" x14ac:dyDescent="0.35">
      <c r="A25" s="35"/>
      <c r="B25" s="34"/>
      <c r="C25" s="33"/>
      <c r="D25" s="24" t="str">
        <f>[1]Tanker!B20</f>
        <v>Fluoranthene</v>
      </c>
      <c r="E25" s="25" t="str">
        <f>[1]Tanker!C20</f>
        <v>PM2.5</v>
      </c>
      <c r="F25" s="18">
        <f>[1]Tanker!D20</f>
        <v>8.9659574468085111E-5</v>
      </c>
      <c r="G25" s="17" t="s">
        <v>226</v>
      </c>
      <c r="H25" s="16" t="s">
        <v>211</v>
      </c>
      <c r="I25" s="15">
        <v>5.2200000000000002E-5</v>
      </c>
      <c r="J25" s="12" t="str">
        <f t="shared" si="4"/>
        <v>Fluoranthene</v>
      </c>
      <c r="K25" s="14" t="str">
        <f t="shared" si="4"/>
        <v>PM2.5</v>
      </c>
      <c r="L25" s="13">
        <f t="shared" si="4"/>
        <v>8.9659574468085111E-5</v>
      </c>
      <c r="M25" s="12" t="str">
        <f>$D$1</f>
        <v>Tanker study</v>
      </c>
    </row>
    <row r="26" spans="1:14" x14ac:dyDescent="0.35">
      <c r="A26" s="35"/>
      <c r="B26" s="34"/>
      <c r="C26" s="33"/>
      <c r="D26" s="20" t="str">
        <f>[1]Tanker!B21</f>
        <v>Fuorene</v>
      </c>
      <c r="E26" s="19" t="str">
        <f>[1]Tanker!C21</f>
        <v>VOC</v>
      </c>
      <c r="F26" s="32">
        <f>[1]Tanker!D21</f>
        <v>1.6416739130434781E-4</v>
      </c>
      <c r="G26" s="31" t="s">
        <v>225</v>
      </c>
      <c r="H26" s="30" t="s">
        <v>211</v>
      </c>
      <c r="I26" s="29">
        <v>5.0000000000000001E-4</v>
      </c>
      <c r="J26" s="26" t="str">
        <f t="shared" si="4"/>
        <v>Fuorene</v>
      </c>
      <c r="K26" s="28" t="str">
        <f t="shared" si="4"/>
        <v>VOC</v>
      </c>
      <c r="L26" s="27">
        <f t="shared" si="4"/>
        <v>1.6416739130434781E-4</v>
      </c>
      <c r="M26" s="26" t="str">
        <f>$D$1</f>
        <v>Tanker study</v>
      </c>
    </row>
    <row r="27" spans="1:14" x14ac:dyDescent="0.35">
      <c r="A27" s="35"/>
      <c r="B27" s="34"/>
      <c r="C27" s="33"/>
      <c r="D27" s="20" t="str">
        <f>[1]Tanker!B22</f>
        <v>Formaldehyde</v>
      </c>
      <c r="E27" s="19" t="str">
        <f>[1]Tanker!C22</f>
        <v>VOC</v>
      </c>
      <c r="F27" s="32">
        <f>[1]Tanker!D22</f>
        <v>4.2695652173913044E-2</v>
      </c>
      <c r="G27" s="31" t="s">
        <v>30</v>
      </c>
      <c r="H27" s="30" t="s">
        <v>211</v>
      </c>
      <c r="I27" s="29">
        <v>0.223</v>
      </c>
      <c r="J27" s="26" t="str">
        <f t="shared" si="4"/>
        <v>Formaldehyde</v>
      </c>
      <c r="K27" s="28" t="str">
        <f t="shared" si="4"/>
        <v>VOC</v>
      </c>
      <c r="L27" s="27">
        <f t="shared" si="4"/>
        <v>4.2695652173913044E-2</v>
      </c>
      <c r="M27" s="26" t="str">
        <f>$D$1</f>
        <v>Tanker study</v>
      </c>
    </row>
    <row r="28" spans="1:14" x14ac:dyDescent="0.35">
      <c r="A28" s="33" t="str">
        <f>'[1]SEPA C1-2 HAPs'!A12</f>
        <v xml:space="preserve">Indeno[1,2,3-c,d]Pyrene </v>
      </c>
      <c r="B28" s="36" t="str">
        <f>'[1]SEPA C1-2 HAPs'!B12</f>
        <v>PM2.5</v>
      </c>
      <c r="C28" s="33">
        <f>'[1]SEPA C1-2 HAPs'!C12</f>
        <v>8.3499999999999997E-6</v>
      </c>
      <c r="D28" s="24" t="str">
        <f>[1]Tanker!B23</f>
        <v xml:space="preserve">Indeno[1,2,3-cd]pyrene </v>
      </c>
      <c r="E28" s="25" t="str">
        <f>[1]Tanker!C23</f>
        <v>PM2.5</v>
      </c>
      <c r="F28" s="18">
        <f>[1]Tanker!D23</f>
        <v>8.5106382978723412E-6</v>
      </c>
      <c r="G28" s="17" t="s">
        <v>224</v>
      </c>
      <c r="H28" s="16" t="s">
        <v>217</v>
      </c>
      <c r="I28" s="15">
        <v>1.53E-6</v>
      </c>
      <c r="J28" s="26" t="str">
        <f t="shared" ref="J28:L29" si="5">A28</f>
        <v xml:space="preserve">Indeno[1,2,3-c,d]Pyrene </v>
      </c>
      <c r="K28" s="28" t="str">
        <f t="shared" si="5"/>
        <v>PM2.5</v>
      </c>
      <c r="L28" s="27">
        <f t="shared" si="5"/>
        <v>8.3499999999999997E-6</v>
      </c>
      <c r="M28" s="26" t="str">
        <f>$A$1</f>
        <v>SEPA</v>
      </c>
    </row>
    <row r="29" spans="1:14" x14ac:dyDescent="0.35">
      <c r="A29" s="23" t="str">
        <f>'[1]SEPA C1-2 HAPs'!A13</f>
        <v xml:space="preserve">Lead </v>
      </c>
      <c r="B29" s="22" t="str">
        <f>'[1]SEPA C1-2 HAPs'!B13</f>
        <v>PM2.5</v>
      </c>
      <c r="C29" s="21">
        <f>'[1]SEPA C1-2 HAPs'!C13</f>
        <v>1.2525000000000001E-4</v>
      </c>
      <c r="D29" s="20"/>
      <c r="E29" s="19"/>
      <c r="F29" s="20"/>
      <c r="G29" s="17"/>
      <c r="H29" s="16"/>
      <c r="I29" s="15"/>
      <c r="J29" s="12" t="str">
        <f t="shared" si="5"/>
        <v xml:space="preserve">Lead </v>
      </c>
      <c r="K29" s="14" t="str">
        <f t="shared" si="5"/>
        <v>PM2.5</v>
      </c>
      <c r="L29" s="13">
        <f t="shared" si="5"/>
        <v>1.2525000000000001E-4</v>
      </c>
      <c r="M29" s="12" t="str">
        <f>$A$1</f>
        <v>SEPA</v>
      </c>
    </row>
    <row r="30" spans="1:14" x14ac:dyDescent="0.35">
      <c r="A30" s="35"/>
      <c r="B30" s="34"/>
      <c r="C30" s="33"/>
      <c r="D30" s="20"/>
      <c r="E30" s="19"/>
      <c r="F30" s="32"/>
      <c r="G30" s="31" t="s">
        <v>223</v>
      </c>
      <c r="H30" s="30" t="s">
        <v>217</v>
      </c>
      <c r="I30" s="29">
        <v>3.218562983796103E-6</v>
      </c>
      <c r="J30" s="12" t="str">
        <f>G30</f>
        <v>Manganese</v>
      </c>
      <c r="K30" s="14" t="str">
        <f>H30</f>
        <v>PM2.5</v>
      </c>
      <c r="L30" s="13">
        <f>I30</f>
        <v>3.218562983796103E-6</v>
      </c>
      <c r="M30" s="12" t="str">
        <f>$G$1</f>
        <v>MOVES</v>
      </c>
    </row>
    <row r="31" spans="1:14" x14ac:dyDescent="0.35">
      <c r="A31" s="23" t="str">
        <f>'[1]SEPA C1-2 HAPs'!A14</f>
        <v>Mercury</v>
      </c>
      <c r="B31" s="22" t="str">
        <f>'[1]SEPA C1-2 HAPs'!B14</f>
        <v>PM2.5</v>
      </c>
      <c r="C31" s="21">
        <f>'[1]SEPA C1-2 HAPs'!C14</f>
        <v>4.175E-8</v>
      </c>
      <c r="D31" s="20"/>
      <c r="E31" s="19"/>
      <c r="F31" s="20"/>
      <c r="G31" s="17" t="s">
        <v>222</v>
      </c>
      <c r="H31" s="16" t="s">
        <v>217</v>
      </c>
      <c r="I31" s="15">
        <v>1.1162646186576078E-8</v>
      </c>
      <c r="J31" s="12" t="str">
        <f>A31</f>
        <v>Mercury</v>
      </c>
      <c r="K31" s="14" t="str">
        <f>B31</f>
        <v>PM2.5</v>
      </c>
      <c r="L31" s="13">
        <f>C31</f>
        <v>4.175E-8</v>
      </c>
      <c r="M31" s="12" t="str">
        <f>$A$1</f>
        <v>SEPA</v>
      </c>
    </row>
    <row r="32" spans="1:14" x14ac:dyDescent="0.35">
      <c r="A32" s="35"/>
      <c r="B32" s="34"/>
      <c r="C32" s="33"/>
      <c r="D32" s="24" t="str">
        <f>[1]Tanker!B25</f>
        <v xml:space="preserve">Naphthalene </v>
      </c>
      <c r="E32" s="25" t="str">
        <f>[1]Tanker!C25</f>
        <v>VOC</v>
      </c>
      <c r="F32" s="18">
        <f>[1]Tanker!D25</f>
        <v>3.1304347826086952E-2</v>
      </c>
      <c r="G32" s="17" t="s">
        <v>221</v>
      </c>
      <c r="H32" s="16" t="s">
        <v>211</v>
      </c>
      <c r="I32" s="15">
        <v>2.7299999999999998E-3</v>
      </c>
      <c r="J32" s="12" t="str">
        <f>D32</f>
        <v xml:space="preserve">Naphthalene </v>
      </c>
      <c r="K32" s="14" t="str">
        <f>E32</f>
        <v>VOC</v>
      </c>
      <c r="L32" s="13">
        <f>I32</f>
        <v>2.7299999999999998E-3</v>
      </c>
      <c r="M32" s="12" t="s">
        <v>220</v>
      </c>
    </row>
    <row r="33" spans="1:14" x14ac:dyDescent="0.35">
      <c r="A33" s="35"/>
      <c r="B33" s="34"/>
      <c r="C33" s="33"/>
      <c r="D33" s="20"/>
      <c r="E33" s="19"/>
      <c r="F33" s="20"/>
      <c r="G33" s="31" t="s">
        <v>219</v>
      </c>
      <c r="H33" s="30" t="s">
        <v>211</v>
      </c>
      <c r="I33" s="29">
        <v>2.7899999999999999E-3</v>
      </c>
      <c r="J33" s="12" t="str">
        <f>G33</f>
        <v>Hexane</v>
      </c>
      <c r="K33" s="14" t="str">
        <f>H33</f>
        <v>VOC</v>
      </c>
      <c r="L33" s="13">
        <f>I33</f>
        <v>2.7899999999999999E-3</v>
      </c>
      <c r="M33" s="12" t="str">
        <f>$G$1</f>
        <v>MOVES</v>
      </c>
    </row>
    <row r="34" spans="1:14" x14ac:dyDescent="0.35">
      <c r="A34" s="23" t="str">
        <f>'[1]SEPA C1-2 HAPs'!A15</f>
        <v xml:space="preserve">Nickel </v>
      </c>
      <c r="B34" s="22" t="str">
        <f>'[1]SEPA C1-2 HAPs'!B15</f>
        <v>PM2.5</v>
      </c>
      <c r="C34" s="21">
        <f>'[1]SEPA C1-2 HAPs'!C15</f>
        <v>6.8650000000000004E-4</v>
      </c>
      <c r="D34" s="20" t="str">
        <f>[1]Tanker!B26</f>
        <v>Nickel</v>
      </c>
      <c r="E34" s="19" t="str">
        <f>[1]Tanker!C26</f>
        <v>PM2.5</v>
      </c>
      <c r="F34" s="32">
        <f>[1]Tanker!D26</f>
        <v>2.6004728132387713E-4</v>
      </c>
      <c r="G34" s="17" t="s">
        <v>218</v>
      </c>
      <c r="H34" s="16" t="s">
        <v>217</v>
      </c>
      <c r="I34" s="15">
        <v>5.6278341190654404E-6</v>
      </c>
      <c r="J34" s="12" t="str">
        <f t="shared" ref="J34:L35" si="6">A34</f>
        <v xml:space="preserve">Nickel </v>
      </c>
      <c r="K34" s="14" t="str">
        <f t="shared" si="6"/>
        <v>PM2.5</v>
      </c>
      <c r="L34" s="13">
        <f t="shared" si="6"/>
        <v>6.8650000000000004E-4</v>
      </c>
      <c r="M34" s="12" t="str">
        <f>$A$1</f>
        <v>SEPA</v>
      </c>
    </row>
    <row r="35" spans="1:14" x14ac:dyDescent="0.35">
      <c r="A35" s="23" t="str">
        <f>'[1]SEPA C1-2 HAPs'!A16</f>
        <v>PCB</v>
      </c>
      <c r="B35" s="22" t="str">
        <f>'[1]SEPA C1-2 HAPs'!B16</f>
        <v>PM2.5</v>
      </c>
      <c r="C35" s="21">
        <f>'[1]SEPA C1-2 HAPs'!C16</f>
        <v>4.1750000000000003E-7</v>
      </c>
      <c r="D35" s="20"/>
      <c r="E35" s="19"/>
      <c r="F35" s="20"/>
      <c r="G35" s="17"/>
      <c r="H35" s="16"/>
      <c r="I35" s="15"/>
      <c r="J35" s="12" t="str">
        <f t="shared" si="6"/>
        <v>PCB</v>
      </c>
      <c r="K35" s="14" t="str">
        <f t="shared" si="6"/>
        <v>PM2.5</v>
      </c>
      <c r="L35" s="13">
        <f t="shared" si="6"/>
        <v>4.1750000000000003E-7</v>
      </c>
      <c r="M35" s="12" t="str">
        <f>$A$1</f>
        <v>SEPA</v>
      </c>
    </row>
    <row r="36" spans="1:14" x14ac:dyDescent="0.35">
      <c r="A36" s="35"/>
      <c r="B36" s="34"/>
      <c r="C36" s="33"/>
      <c r="D36" s="24" t="str">
        <f>[1]Tanker!B28</f>
        <v xml:space="preserve">Phenanthrene </v>
      </c>
      <c r="E36" s="25" t="str">
        <f>[1]Tanker!C28</f>
        <v>VOC</v>
      </c>
      <c r="F36" s="18">
        <f>[1]Tanker!D28</f>
        <v>1.3560217391304348E-3</v>
      </c>
      <c r="G36" s="17" t="s">
        <v>216</v>
      </c>
      <c r="H36" s="16" t="s">
        <v>211</v>
      </c>
      <c r="I36" s="15">
        <v>1.0300000000000001E-3</v>
      </c>
      <c r="J36" s="12" t="str">
        <f t="shared" ref="J36:L38" si="7">D36</f>
        <v xml:space="preserve">Phenanthrene </v>
      </c>
      <c r="K36" s="14" t="str">
        <f t="shared" si="7"/>
        <v>VOC</v>
      </c>
      <c r="L36" s="13">
        <f t="shared" si="7"/>
        <v>1.3560217391304348E-3</v>
      </c>
      <c r="M36" s="12" t="str">
        <f>$D$1</f>
        <v>Tanker study</v>
      </c>
    </row>
    <row r="37" spans="1:14" x14ac:dyDescent="0.35">
      <c r="A37" s="35"/>
      <c r="B37" s="34"/>
      <c r="C37" s="33"/>
      <c r="D37" s="20" t="str">
        <f>[1]Tanker!B29</f>
        <v>Propionaldehyde</v>
      </c>
      <c r="E37" s="19" t="str">
        <f>[1]Tanker!C29</f>
        <v>VOC</v>
      </c>
      <c r="F37" s="32">
        <f>[1]Tanker!D29</f>
        <v>1.5173913043478261E-3</v>
      </c>
      <c r="G37" s="31" t="s">
        <v>215</v>
      </c>
      <c r="H37" s="30" t="s">
        <v>211</v>
      </c>
      <c r="I37" s="29">
        <v>3.8600000000000002E-2</v>
      </c>
      <c r="J37" s="26" t="str">
        <f t="shared" si="7"/>
        <v>Propionaldehyde</v>
      </c>
      <c r="K37" s="28" t="str">
        <f t="shared" si="7"/>
        <v>VOC</v>
      </c>
      <c r="L37" s="27">
        <f t="shared" si="7"/>
        <v>1.5173913043478261E-3</v>
      </c>
      <c r="M37" s="26" t="str">
        <f>$D$1</f>
        <v>Tanker study</v>
      </c>
    </row>
    <row r="38" spans="1:14" x14ac:dyDescent="0.35">
      <c r="A38" s="35"/>
      <c r="B38" s="34"/>
      <c r="C38" s="33"/>
      <c r="D38" s="20" t="str">
        <f>[1]Tanker!B30</f>
        <v>Pyrene</v>
      </c>
      <c r="E38" s="19" t="str">
        <f>[1]Tanker!C30</f>
        <v>PM2.5</v>
      </c>
      <c r="F38" s="32">
        <f>[1]Tanker!D30</f>
        <v>3.3699999999999999E-5</v>
      </c>
      <c r="G38" s="31" t="s">
        <v>214</v>
      </c>
      <c r="H38" s="30" t="s">
        <v>211</v>
      </c>
      <c r="I38" s="29">
        <v>6.6500000000000004E-5</v>
      </c>
      <c r="J38" s="26" t="str">
        <f t="shared" si="7"/>
        <v>Pyrene</v>
      </c>
      <c r="K38" s="28" t="str">
        <f t="shared" si="7"/>
        <v>PM2.5</v>
      </c>
      <c r="L38" s="27">
        <f t="shared" si="7"/>
        <v>3.3699999999999999E-5</v>
      </c>
      <c r="M38" s="26" t="str">
        <f>$D$1</f>
        <v>Tanker study</v>
      </c>
    </row>
    <row r="39" spans="1:14" x14ac:dyDescent="0.35">
      <c r="A39" s="23" t="str">
        <f>'[1]SEPA C1-2 HAPs'!A17</f>
        <v xml:space="preserve">Selenium </v>
      </c>
      <c r="B39" s="22" t="str">
        <f>'[1]SEPA C1-2 HAPs'!B17</f>
        <v>PM2.5</v>
      </c>
      <c r="C39" s="21">
        <f>'[1]SEPA C1-2 HAPs'!C17</f>
        <v>4.38275E-8</v>
      </c>
      <c r="D39" s="20"/>
      <c r="E39" s="19"/>
      <c r="F39" s="32"/>
      <c r="G39" s="17"/>
      <c r="H39" s="16"/>
      <c r="I39" s="15"/>
      <c r="J39" s="12" t="str">
        <f>A39</f>
        <v xml:space="preserve">Selenium </v>
      </c>
      <c r="K39" s="14" t="str">
        <f>B39</f>
        <v>PM2.5</v>
      </c>
      <c r="L39" s="13">
        <f>C39</f>
        <v>4.38275E-8</v>
      </c>
      <c r="M39" s="12" t="str">
        <f>$A$1</f>
        <v>SEPA</v>
      </c>
    </row>
    <row r="40" spans="1:14" x14ac:dyDescent="0.35">
      <c r="A40" s="23"/>
      <c r="B40" s="22"/>
      <c r="C40" s="21"/>
      <c r="D40" s="20"/>
      <c r="E40" s="19"/>
      <c r="F40" s="32"/>
      <c r="G40" s="17" t="s">
        <v>213</v>
      </c>
      <c r="H40" s="16" t="s">
        <v>211</v>
      </c>
      <c r="I40" s="15">
        <v>0</v>
      </c>
      <c r="J40" s="26" t="str">
        <f>G40</f>
        <v>Styrene</v>
      </c>
      <c r="K40" s="28" t="str">
        <f>H40</f>
        <v>VOC</v>
      </c>
      <c r="L40" s="27">
        <f>I40</f>
        <v>0</v>
      </c>
      <c r="M40" s="26" t="str">
        <f>$G$1</f>
        <v>MOVES</v>
      </c>
    </row>
    <row r="41" spans="1:14" x14ac:dyDescent="0.35">
      <c r="A41" s="23"/>
      <c r="B41" s="22"/>
      <c r="C41" s="21"/>
      <c r="D41" s="20" t="str">
        <f>[1]Tanker!B32</f>
        <v>Toluene</v>
      </c>
      <c r="E41" s="19" t="str">
        <f>[1]Tanker!C32</f>
        <v>VOC</v>
      </c>
      <c r="F41" s="32">
        <f>[1]Tanker!D32</f>
        <v>2.0347826086956522E-3</v>
      </c>
      <c r="G41" s="31" t="s">
        <v>54</v>
      </c>
      <c r="H41" s="30" t="s">
        <v>211</v>
      </c>
      <c r="I41" s="29">
        <v>2.1499999999999998E-2</v>
      </c>
      <c r="J41" s="26" t="str">
        <f t="shared" ref="J41:L43" si="8">D41</f>
        <v>Toluene</v>
      </c>
      <c r="K41" s="28" t="str">
        <f t="shared" si="8"/>
        <v>VOC</v>
      </c>
      <c r="L41" s="27">
        <f t="shared" si="8"/>
        <v>2.0347826086956522E-3</v>
      </c>
      <c r="M41" s="26" t="str">
        <f>$D$1</f>
        <v>Tanker study</v>
      </c>
    </row>
    <row r="42" spans="1:14" x14ac:dyDescent="0.35">
      <c r="A42" s="23"/>
      <c r="B42" s="22"/>
      <c r="C42" s="21"/>
      <c r="D42" s="20" t="str">
        <f>[1]Tanker!B24</f>
        <v>m&amp;p Xylene</v>
      </c>
      <c r="E42" s="19" t="str">
        <f>[1]Tanker!C24</f>
        <v>VOC</v>
      </c>
      <c r="F42" s="32">
        <f>[1]Tanker!D24</f>
        <v>1.4217391304347825E-3</v>
      </c>
      <c r="G42" s="31" t="s">
        <v>212</v>
      </c>
      <c r="H42" s="30" t="s">
        <v>211</v>
      </c>
      <c r="I42" s="29">
        <v>1.644E-2</v>
      </c>
      <c r="J42" s="26" t="str">
        <f t="shared" si="8"/>
        <v>m&amp;p Xylene</v>
      </c>
      <c r="K42" s="28" t="str">
        <f t="shared" si="8"/>
        <v>VOC</v>
      </c>
      <c r="L42" s="27">
        <f t="shared" si="8"/>
        <v>1.4217391304347825E-3</v>
      </c>
      <c r="M42" s="26" t="str">
        <f>$D$1</f>
        <v>Tanker study</v>
      </c>
      <c r="N42" t="s">
        <v>210</v>
      </c>
    </row>
    <row r="43" spans="1:14" x14ac:dyDescent="0.35">
      <c r="A43" s="23"/>
      <c r="B43" s="22"/>
      <c r="C43" s="21"/>
      <c r="D43" s="24" t="str">
        <f>[1]Tanker!B27</f>
        <v>o-Xylene</v>
      </c>
      <c r="E43" s="25" t="str">
        <f>[1]Tanker!C27</f>
        <v>VOC</v>
      </c>
      <c r="F43" s="24">
        <f>[1]Tanker!D27</f>
        <v>5.1304347826086952E-4</v>
      </c>
      <c r="G43" s="17"/>
      <c r="H43" s="16"/>
      <c r="I43" s="15"/>
      <c r="J43" s="12" t="str">
        <f t="shared" si="8"/>
        <v>o-Xylene</v>
      </c>
      <c r="K43" s="14" t="str">
        <f t="shared" si="8"/>
        <v>VOC</v>
      </c>
      <c r="L43" s="13">
        <f t="shared" si="8"/>
        <v>5.1304347826086952E-4</v>
      </c>
      <c r="M43" s="12" t="str">
        <f>$D$1</f>
        <v>Tanker study</v>
      </c>
    </row>
    <row r="44" spans="1:14" x14ac:dyDescent="0.35">
      <c r="A44" s="23" t="str">
        <f>'[1]SEPA C1-2 HAPs'!A18</f>
        <v>Zinc</v>
      </c>
      <c r="B44" s="22" t="str">
        <f>'[1]SEPA C1-2 HAPs'!B18</f>
        <v>PM2.5</v>
      </c>
      <c r="C44" s="21">
        <f>'[1]SEPA C1-2 HAPs'!C18</f>
        <v>8.3500000000000002E-4</v>
      </c>
      <c r="D44" s="20"/>
      <c r="E44" s="19"/>
      <c r="F44" s="18"/>
      <c r="G44" s="17"/>
      <c r="H44" s="16"/>
      <c r="I44" s="15"/>
      <c r="J44" s="12" t="str">
        <f>A44</f>
        <v>Zinc</v>
      </c>
      <c r="K44" s="14" t="str">
        <f>B44</f>
        <v>PM2.5</v>
      </c>
      <c r="L44" s="13">
        <f>C44</f>
        <v>8.3500000000000002E-4</v>
      </c>
      <c r="M44" s="12" t="str">
        <f>$A$1</f>
        <v>SEPA</v>
      </c>
      <c r="N44" t="s">
        <v>209</v>
      </c>
    </row>
    <row r="45" spans="1:14" x14ac:dyDescent="0.35">
      <c r="A45" s="11" t="s">
        <v>208</v>
      </c>
      <c r="B45" s="8"/>
      <c r="F45" s="5"/>
      <c r="G45" s="7"/>
    </row>
    <row r="46" spans="1:14" x14ac:dyDescent="0.35">
      <c r="B46" s="8"/>
      <c r="D46" s="10" t="s">
        <v>207</v>
      </c>
      <c r="F46" s="5"/>
    </row>
    <row r="47" spans="1:14" x14ac:dyDescent="0.35">
      <c r="B47" s="8"/>
      <c r="D47" s="9" t="s">
        <v>206</v>
      </c>
      <c r="F47" s="5"/>
    </row>
    <row r="48" spans="1:14" x14ac:dyDescent="0.35">
      <c r="B48" s="8"/>
      <c r="F48" s="5"/>
      <c r="G48" s="7" t="s">
        <v>205</v>
      </c>
    </row>
  </sheetData>
  <mergeCells count="4">
    <mergeCell ref="A1:C1"/>
    <mergeCell ref="D1:F1"/>
    <mergeCell ref="G1:I1"/>
    <mergeCell ref="J1:L1"/>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j747ac98061d40f0aa7bd47e1db5675d xmlns="4ffa91fb-a0ff-4ac5-b2db-65c790d184a4">
      <Terms xmlns="http://schemas.microsoft.com/office/infopath/2007/PartnerControls"/>
    </j747ac98061d40f0aa7bd47e1db5675d>
    <External_x0020_Contributor xmlns="4ffa91fb-a0ff-4ac5-b2db-65c790d184a4" xsi:nil="true"/>
    <TaxKeywordTaxHTField xmlns="4ffa91fb-a0ff-4ac5-b2db-65c790d184a4">
      <Terms xmlns="http://schemas.microsoft.com/office/infopath/2007/PartnerControls"/>
    </TaxKeywordTaxHTField>
    <Record xmlns="4ffa91fb-a0ff-4ac5-b2db-65c790d184a4">Shared</Record>
    <Rights xmlns="4ffa91fb-a0ff-4ac5-b2db-65c790d184a4" xsi:nil="true"/>
    <Document_x0020_Creation_x0020_Date xmlns="4ffa91fb-a0ff-4ac5-b2db-65c790d184a4">2020-07-02T10:28:44+00:00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e3f09c3df709400db2417a7161762d62 xmlns="4ffa91fb-a0ff-4ac5-b2db-65c790d184a4">
      <Terms xmlns="http://schemas.microsoft.com/office/infopath/2007/PartnerControls"/>
    </e3f09c3df709400db2417a7161762d62>
    <Reviewer xmlns="8f75adca-0fe3-4657-b07a-186b256b984e" xsi:nil="true"/>
    <Instructions xmlns="8f75adca-0fe3-4657-b07a-186b256b984e" xsi:nil="true"/>
    <Status xmlns="8f75adca-0fe3-4657-b07a-186b256b984e" xsi:nil="true"/>
    <Reference_x0020_No xmlns="8f75adca-0fe3-4657-b07a-186b256b984e" xsi:nil="true"/>
    <Ref_x0020_No xmlns="8f75adca-0fe3-4657-b07a-186b256b984e"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haredContentType xmlns="Microsoft.SharePoint.Taxonomy.ContentTypeSync" SourceId="29f62856-1543-49d4-a736-4569d363f533" ContentTypeId="0x0101" PreviousValue="false"/>
</file>

<file path=customXml/item4.xml><?xml version="1.0" encoding="utf-8"?>
<ct:contentTypeSchema xmlns:ct="http://schemas.microsoft.com/office/2006/metadata/contentType" xmlns:ma="http://schemas.microsoft.com/office/2006/metadata/properties/metaAttributes" ct:_="" ma:_="" ma:contentTypeName="Document" ma:contentTypeID="0x010100E7C521BCFB1E584082B27A1B811DA110" ma:contentTypeVersion="31" ma:contentTypeDescription="Create a new document." ma:contentTypeScope="" ma:versionID="dec8bbe52569fa27a0d62c85a8ea2785">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7d7b659b-c050-4388-b6f3-49109a48db57" xmlns:ns6="8f75adca-0fe3-4657-b07a-186b256b984e" targetNamespace="http://schemas.microsoft.com/office/2006/metadata/properties" ma:root="true" ma:fieldsID="a5dfdc47bed80e5a102f3fe89057ad25" ns1:_="" ns2:_="" ns3:_="" ns4:_="" ns5:_="" ns6:_="">
    <xsd:import namespace="http://schemas.microsoft.com/sharepoint/v3"/>
    <xsd:import namespace="4ffa91fb-a0ff-4ac5-b2db-65c790d184a4"/>
    <xsd:import namespace="http://schemas.microsoft.com/sharepoint.v3"/>
    <xsd:import namespace="http://schemas.microsoft.com/sharepoint/v3/fields"/>
    <xsd:import namespace="7d7b659b-c050-4388-b6f3-49109a48db57"/>
    <xsd:import namespace="8f75adca-0fe3-4657-b07a-186b256b984e"/>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2:e3f09c3df709400db2417a7161762d62" minOccurs="0"/>
                <xsd:element ref="ns5:SharedWithUsers" minOccurs="0"/>
                <xsd:element ref="ns5:SharedWithDetails" minOccurs="0"/>
                <xsd:element ref="ns6:Reference_x0020_No" minOccurs="0"/>
                <xsd:element ref="ns6:Ref_x0020_No" minOccurs="0"/>
                <xsd:element ref="ns6:Reviewer" minOccurs="0"/>
                <xsd:element ref="ns6:Status" minOccurs="0"/>
                <xsd:element ref="ns5:LastSharedByUser" minOccurs="0"/>
                <xsd:element ref="ns5:LastSharedByTime" minOccurs="0"/>
                <xsd:element ref="ns6:Instructions" minOccurs="0"/>
                <xsd:element ref="ns6:MediaServiceMetadata" minOccurs="0"/>
                <xsd:element ref="ns6:MediaServiceFastMetadata" minOccurs="0"/>
                <xsd:element ref="ns6:MediaServiceAutoTags" minOccurs="0"/>
                <xsd:element ref="ns6:MediaServiceOCR" minOccurs="0"/>
                <xsd:element ref="ns6:MediaServiceAutoKeyPoints" minOccurs="0"/>
                <xsd:element ref="ns6: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description="" ma:hidden="true" ma:list="{ee8ad1b5-879f-4067-9706-71307984bf0c}" ma:internalName="TaxCatchAllLabel" ma:readOnly="true" ma:showField="CatchAllDataLabel" ma:web="6ef8e8c5-f940-4ac6-8152-b6db564ce6bc">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description="" ma:hidden="true" ma:list="{ee8ad1b5-879f-4067-9706-71307984bf0c}" ma:internalName="TaxCatchAll" ma:showField="CatchAllData" ma:web="6ef8e8c5-f940-4ac6-8152-b6db564ce6bc">
      <xsd:complexType>
        <xsd:complexContent>
          <xsd:extension base="dms:MultiChoiceLookup">
            <xsd:sequence>
              <xsd:element name="Value" type="dms:Lookup" maxOccurs="unbounded" minOccurs="0" nillable="true"/>
            </xsd:sequence>
          </xsd:extension>
        </xsd:complexContent>
      </xsd:complexType>
    </xsd:element>
    <xsd:element name="e3f09c3df709400db2417a7161762d62" ma:index="28" nillable="true" ma:taxonomy="true" ma:internalName="e3f09c3df709400db2417a7161762d62" ma:taxonomyFieldName="EPA_x0020_Subject" ma:displayName="EPA Subject" ma:readOnly="false" ma:default="" ma:fieldId="{e3f09c3d-f709-400d-b241-7a7161762d62}" ma:taxonomyMulti="true" ma:sspId="29f62856-1543-49d4-a736-4569d363f533" ma:termSetId="7a3d4ae0-7e62-45a2-a406-c6a8a6a8eee3"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d7b659b-c050-4388-b6f3-49109a48db57" elementFormDefault="qualified">
    <xsd:import namespace="http://schemas.microsoft.com/office/2006/documentManagement/types"/>
    <xsd:import namespace="http://schemas.microsoft.com/office/infopath/2007/PartnerControls"/>
    <xsd:element name="SharedWithUsers" ma:index="2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0" nillable="true" ma:displayName="Shared With Details" ma:description="" ma:internalName="SharedWithDetails" ma:readOnly="true">
      <xsd:simpleType>
        <xsd:restriction base="dms:Note">
          <xsd:maxLength value="255"/>
        </xsd:restriction>
      </xsd:simpleType>
    </xsd:element>
    <xsd:element name="LastSharedByUser" ma:index="35" nillable="true" ma:displayName="Last Shared By User" ma:description="" ma:internalName="LastSharedByUser" ma:readOnly="true">
      <xsd:simpleType>
        <xsd:restriction base="dms:Note">
          <xsd:maxLength value="255"/>
        </xsd:restriction>
      </xsd:simpleType>
    </xsd:element>
    <xsd:element name="LastSharedByTime" ma:index="36"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8f75adca-0fe3-4657-b07a-186b256b984e" elementFormDefault="qualified">
    <xsd:import namespace="http://schemas.microsoft.com/office/2006/documentManagement/types"/>
    <xsd:import namespace="http://schemas.microsoft.com/office/infopath/2007/PartnerControls"/>
    <xsd:element name="Reference_x0020_No" ma:index="31" nillable="true" ma:displayName="Reference No" ma:internalName="Reference_x0020_No">
      <xsd:simpleType>
        <xsd:restriction base="dms:Note">
          <xsd:maxLength value="255"/>
        </xsd:restriction>
      </xsd:simpleType>
    </xsd:element>
    <xsd:element name="Ref_x0020_No" ma:index="32" nillable="true" ma:displayName="Ref No" ma:internalName="Ref_x0020_No">
      <xsd:simpleType>
        <xsd:restriction base="dms:Text">
          <xsd:maxLength value="255"/>
        </xsd:restriction>
      </xsd:simpleType>
    </xsd:element>
    <xsd:element name="Reviewer" ma:index="33" nillable="true" ma:displayName="Reviewer" ma:internalName="Reviewer">
      <xsd:simpleType>
        <xsd:restriction base="dms:Note">
          <xsd:maxLength value="255"/>
        </xsd:restriction>
      </xsd:simpleType>
    </xsd:element>
    <xsd:element name="Status" ma:index="34" nillable="true" ma:displayName="Status" ma:internalName="Status">
      <xsd:simpleType>
        <xsd:restriction base="dms:Text">
          <xsd:maxLength value="255"/>
        </xsd:restriction>
      </xsd:simpleType>
    </xsd:element>
    <xsd:element name="Instructions" ma:index="37" nillable="true" ma:displayName="Instructions" ma:internalName="Instructions">
      <xsd:simpleType>
        <xsd:restriction base="dms:Note">
          <xsd:maxLength value="255"/>
        </xsd:restriction>
      </xsd:simpleType>
    </xsd:element>
    <xsd:element name="MediaServiceMetadata" ma:index="38" nillable="true" ma:displayName="MediaServiceMetadata" ma:description="" ma:hidden="true" ma:internalName="MediaServiceMetadata" ma:readOnly="true">
      <xsd:simpleType>
        <xsd:restriction base="dms:Note"/>
      </xsd:simpleType>
    </xsd:element>
    <xsd:element name="MediaServiceFastMetadata" ma:index="39" nillable="true" ma:displayName="MediaServiceFastMetadata" ma:description="" ma:hidden="true" ma:internalName="MediaServiceFastMetadata" ma:readOnly="true">
      <xsd:simpleType>
        <xsd:restriction base="dms:Note"/>
      </xsd:simpleType>
    </xsd:element>
    <xsd:element name="MediaServiceAutoTags" ma:index="40" nillable="true" ma:displayName="Tags" ma:internalName="MediaServiceAutoTags" ma:readOnly="true">
      <xsd:simpleType>
        <xsd:restriction base="dms:Text"/>
      </xsd:simpleType>
    </xsd:element>
    <xsd:element name="MediaServiceOCR" ma:index="41" nillable="true" ma:displayName="Extracted Text" ma:internalName="MediaServiceOCR" ma:readOnly="true">
      <xsd:simpleType>
        <xsd:restriction base="dms:Note">
          <xsd:maxLength value="255"/>
        </xsd:restriction>
      </xsd:simpleType>
    </xsd:element>
    <xsd:element name="MediaServiceAutoKeyPoints" ma:index="42" nillable="true" ma:displayName="MediaServiceAutoKeyPoints" ma:hidden="true" ma:internalName="MediaServiceAutoKeyPoints" ma:readOnly="true">
      <xsd:simpleType>
        <xsd:restriction base="dms:Note"/>
      </xsd:simpleType>
    </xsd:element>
    <xsd:element name="MediaServiceKeyPoints" ma:index="43"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24032D4-39B9-4714-B8DC-5959600832A8}">
  <ds:schemaRefs>
    <ds:schemaRef ds:uri="http://purl.org/dc/terms/"/>
    <ds:schemaRef ds:uri="4ffa91fb-a0ff-4ac5-b2db-65c790d184a4"/>
    <ds:schemaRef ds:uri="http://schemas.microsoft.com/sharepoint.v3"/>
    <ds:schemaRef ds:uri="http://schemas.microsoft.com/office/2006/documentManagement/types"/>
    <ds:schemaRef ds:uri="http://schemas.microsoft.com/office/2006/metadata/properties"/>
    <ds:schemaRef ds:uri="http://purl.org/dc/elements/1.1/"/>
    <ds:schemaRef ds:uri="http://schemas.openxmlformats.org/package/2006/metadata/core-properties"/>
    <ds:schemaRef ds:uri="http://schemas.microsoft.com/sharepoint/v3"/>
    <ds:schemaRef ds:uri="http://schemas.microsoft.com/office/infopath/2007/PartnerControls"/>
    <ds:schemaRef ds:uri="8f75adca-0fe3-4657-b07a-186b256b984e"/>
    <ds:schemaRef ds:uri="7d7b659b-c050-4388-b6f3-49109a48db57"/>
    <ds:schemaRef ds:uri="http://schemas.microsoft.com/sharepoint/v3/fields"/>
    <ds:schemaRef ds:uri="http://www.w3.org/XML/1998/namespace"/>
    <ds:schemaRef ds:uri="http://purl.org/dc/dcmitype/"/>
  </ds:schemaRefs>
</ds:datastoreItem>
</file>

<file path=customXml/itemProps2.xml><?xml version="1.0" encoding="utf-8"?>
<ds:datastoreItem xmlns:ds="http://schemas.openxmlformats.org/officeDocument/2006/customXml" ds:itemID="{F513DB3D-3B45-498D-AA76-CB8917E32665}">
  <ds:schemaRefs>
    <ds:schemaRef ds:uri="http://schemas.microsoft.com/sharepoint/v3/contenttype/forms"/>
  </ds:schemaRefs>
</ds:datastoreItem>
</file>

<file path=customXml/itemProps3.xml><?xml version="1.0" encoding="utf-8"?>
<ds:datastoreItem xmlns:ds="http://schemas.openxmlformats.org/officeDocument/2006/customXml" ds:itemID="{3E8B41BE-F716-45F9-BA36-486FCD3D0009}">
  <ds:schemaRefs>
    <ds:schemaRef ds:uri="Microsoft.SharePoint.Taxonomy.ContentTypeSync"/>
  </ds:schemaRefs>
</ds:datastoreItem>
</file>

<file path=customXml/itemProps4.xml><?xml version="1.0" encoding="utf-8"?>
<ds:datastoreItem xmlns:ds="http://schemas.openxmlformats.org/officeDocument/2006/customXml" ds:itemID="{9F06CB71-2ED2-46CC-A490-895222E645E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ffa91fb-a0ff-4ac5-b2db-65c790d184a4"/>
    <ds:schemaRef ds:uri="http://schemas.microsoft.com/sharepoint.v3"/>
    <ds:schemaRef ds:uri="http://schemas.microsoft.com/sharepoint/v3/fields"/>
    <ds:schemaRef ds:uri="7d7b659b-c050-4388-b6f3-49109a48db57"/>
    <ds:schemaRef ds:uri="8f75adca-0fe3-4657-b07a-186b256b984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readme</vt:lpstr>
      <vt:lpstr>NBAF haps only</vt:lpstr>
      <vt:lpstr>species</vt:lpstr>
      <vt:lpstr>all NEI Haps-not used</vt:lpstr>
      <vt:lpstr>profile meta data</vt:lpstr>
      <vt:lpstr>data sources CMV HAPtoCAP ratio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Strum, Madeleine</dc:creator>
  <cp:lastModifiedBy>Bray, Casey</cp:lastModifiedBy>
  <dcterms:created xsi:type="dcterms:W3CDTF">2020-03-26T12:38:19Z</dcterms:created>
  <dcterms:modified xsi:type="dcterms:W3CDTF">2020-07-07T19:42:30Z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0x010100E7C521BCFB1E584082B27A1B811DA110</vt:lpwstr>
  </property>
  <property fmtid="{D5CDD505-2E9C-101B-9397-08002B2CF9AE}" pid="3" name="TaxKeyword">
    <vt:lpwstr/>
  </property>
  <property fmtid="{D5CDD505-2E9C-101B-9397-08002B2CF9AE}" pid="4" name="EPA Subject">
    <vt:lpwstr/>
  </property>
  <property fmtid="{D5CDD505-2E9C-101B-9397-08002B2CF9AE}" pid="5" name="Document Type">
    <vt:lpwstr/>
  </property>
</Properties>
</file>