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2\"/>
    </mc:Choice>
  </mc:AlternateContent>
  <xr:revisionPtr revIDLastSave="0" documentId="13_ncr:1_{2C7BB8D4-4FCA-4D82-8804-ADE7C78E8D75}" xr6:coauthVersionLast="47" xr6:coauthVersionMax="47" xr10:uidLastSave="{00000000-0000-0000-0000-000000000000}"/>
  <bookViews>
    <workbookView xWindow="435" yWindow="1860" windowWidth="27225" windowHeight="13380" tabRatio="814" activeTab="1" xr2:uid="{00000000-000D-0000-FFFF-FFFF00000000}"/>
  </bookViews>
  <sheets>
    <sheet name="Notes" sheetId="2" r:id="rId1"/>
    <sheet name="PROFILES" sheetId="15" r:id="rId2"/>
    <sheet name="SPECIES" sheetId="16" r:id="rId3"/>
    <sheet name="REFERENCES" sheetId="17" r:id="rId4"/>
    <sheet name="PROFILE_REFERENCE_CROSSWALK" sheetId="18" r:id="rId5"/>
    <sheet name="8873 - AE6 Protocol" sheetId="14" r:id="rId6"/>
  </sheets>
  <definedNames>
    <definedName name="_xlnm._FilterDatabase" localSheetId="5" hidden="1">'8873 - AE6 Protocol'!#REF!</definedName>
    <definedName name="_xlnm.Extract" localSheetId="5">'8873 - AE6 Protocol'!#REF!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9" i="14" l="1"/>
  <c r="R23" i="14"/>
  <c r="R14" i="14"/>
  <c r="C4" i="16" s="1"/>
  <c r="R20" i="14"/>
  <c r="C10" i="16"/>
  <c r="C5" i="16"/>
  <c r="C3" i="16"/>
  <c r="C2" i="16"/>
  <c r="C9" i="16"/>
  <c r="C8" i="16"/>
  <c r="R13" i="14"/>
  <c r="R7" i="14"/>
  <c r="R3" i="14"/>
  <c r="R4" i="14"/>
  <c r="R6" i="14"/>
  <c r="R2" i="14"/>
  <c r="C27" i="14"/>
  <c r="C25" i="14"/>
  <c r="C22" i="14"/>
  <c r="L3" i="14"/>
  <c r="L4" i="14"/>
  <c r="L5" i="14"/>
  <c r="L6" i="14"/>
  <c r="L7" i="14"/>
  <c r="L8" i="14"/>
  <c r="L9" i="14"/>
  <c r="L2" i="14"/>
  <c r="C21" i="14"/>
  <c r="C20" i="14" l="1"/>
  <c r="C23" i="14" s="1"/>
</calcChain>
</file>

<file path=xl/sharedStrings.xml><?xml version="1.0" encoding="utf-8"?>
<sst xmlns="http://schemas.openxmlformats.org/spreadsheetml/2006/main" count="517" uniqueCount="288">
  <si>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</si>
  <si>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</si>
  <si>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</si>
  <si>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</si>
  <si>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</si>
  <si>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</si>
  <si>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</si>
  <si>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</si>
  <si>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</si>
  <si>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</si>
  <si>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</si>
  <si>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</si>
  <si>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</si>
  <si>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</si>
  <si>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</si>
  <si>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</si>
  <si>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</si>
  <si>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</si>
  <si>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</si>
  <si>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</si>
  <si>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</si>
  <si>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</si>
  <si>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</si>
  <si>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</si>
  <si>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</si>
  <si>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</si>
  <si>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</si>
  <si>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</si>
  <si>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</si>
  <si>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</si>
  <si>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</si>
  <si>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</si>
  <si>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</si>
  <si>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</si>
  <si>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</si>
  <si>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</si>
  <si>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</si>
  <si>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</si>
  <si>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</si>
  <si>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</si>
  <si>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</si>
  <si>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</si>
  <si>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</si>
  <si>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</si>
  <si>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</si>
  <si>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</si>
  <si>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</si>
  <si>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</si>
  <si>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Yes</t>
  </si>
  <si>
    <t>Karl Seltzer</t>
  </si>
  <si>
    <t>SPECIES_ID</t>
  </si>
  <si>
    <t>WEIGHT_PERCENT</t>
  </si>
  <si>
    <t>INCLUDE_IN_SUM</t>
  </si>
  <si>
    <t>UNCERTAINTY_PERCENT</t>
  </si>
  <si>
    <t>UNCERTAINTY_METHOD</t>
  </si>
  <si>
    <t>ANALYTICAL_METHOD</t>
  </si>
  <si>
    <t>PHASE</t>
  </si>
  <si>
    <t>SPECIES_EMISSION_RATE</t>
  </si>
  <si>
    <t>SPECIES_EMISSION_RATE_UNIT</t>
  </si>
  <si>
    <t>N/A</t>
  </si>
  <si>
    <t>REF_Code</t>
  </si>
  <si>
    <t>REFERENCE</t>
  </si>
  <si>
    <t>REF_DESCRIPTION</t>
  </si>
  <si>
    <t>LINK</t>
  </si>
  <si>
    <t>SPECIES_NAME</t>
  </si>
  <si>
    <t>8873AE6</t>
  </si>
  <si>
    <t>8873</t>
  </si>
  <si>
    <t>X-Ray Fluorescence (XRF)</t>
  </si>
  <si>
    <t/>
  </si>
  <si>
    <t>Thermal/Optical Transmission</t>
  </si>
  <si>
    <t>Ion Chromatography (IC)</t>
  </si>
  <si>
    <t>No</t>
  </si>
  <si>
    <t>Aircraft Exhaust</t>
  </si>
  <si>
    <t>PM</t>
  </si>
  <si>
    <t>D</t>
  </si>
  <si>
    <t>Not Available</t>
  </si>
  <si>
    <t>CFM56-2C1 engine, APEX-1 study, tests were conducted at 19% rated thrust.</t>
  </si>
  <si>
    <t xml:space="preserve">The sample extraction system used a tapered probe anchored to the tarmac to collect emissions from a single point, primarily 30 m downstream from the engine exit plane at the exhaust plume centerline. Following collection, the plume sample passed through </t>
  </si>
  <si>
    <t>Gravimetric Mass</t>
  </si>
  <si>
    <t>C</t>
  </si>
  <si>
    <t>2004</t>
  </si>
  <si>
    <t>United States</t>
  </si>
  <si>
    <t>Combustion</t>
  </si>
  <si>
    <t>Mobile; Aircraft</t>
  </si>
  <si>
    <t>Jet Fuel</t>
  </si>
  <si>
    <t>Literature</t>
  </si>
  <si>
    <t>Aircraft Exhaust; Jet Engine Exhaust</t>
  </si>
  <si>
    <t>Chromium</t>
  </si>
  <si>
    <t>Magnesium</t>
  </si>
  <si>
    <t>Organic carbon</t>
  </si>
  <si>
    <t>Sulfate</t>
  </si>
  <si>
    <t>Sulfur</t>
  </si>
  <si>
    <t>Ammonium</t>
  </si>
  <si>
    <t>Elemental Carbon</t>
  </si>
  <si>
    <t>Potassium ion</t>
  </si>
  <si>
    <t>Kinsey2011</t>
  </si>
  <si>
    <t>http://doi.org/10.1021/es103880d</t>
  </si>
  <si>
    <t>Profile 8873 was existing in SPECIATE. This profile applies the AE6-Protocol to the profile.</t>
  </si>
  <si>
    <t>PM-AE6</t>
  </si>
  <si>
    <t>Species Name</t>
  </si>
  <si>
    <t>Species ID</t>
  </si>
  <si>
    <t>Species Description, Chemical Formula</t>
  </si>
  <si>
    <t>POC</t>
  </si>
  <si>
    <t>PEC</t>
  </si>
  <si>
    <t>Elemental carbon</t>
  </si>
  <si>
    <t>PSO4</t>
  </si>
  <si>
    <r>
      <t xml:space="preserve">Sulfate, </t>
    </r>
    <r>
      <rPr>
        <sz val="10"/>
        <color rgb="FF000000"/>
        <rFont val="Calibri"/>
        <family val="2"/>
      </rPr>
      <t>SO</t>
    </r>
    <r>
      <rPr>
        <vertAlign val="subscript"/>
        <sz val="10"/>
        <color rgb="FF000000"/>
        <rFont val="Calibri"/>
        <family val="2"/>
      </rPr>
      <t>4</t>
    </r>
    <r>
      <rPr>
        <vertAlign val="superscript"/>
        <sz val="10"/>
        <color rgb="FF000000"/>
        <rFont val="Calibri"/>
        <family val="2"/>
      </rPr>
      <t>2-</t>
    </r>
  </si>
  <si>
    <t>PNO3</t>
  </si>
  <si>
    <r>
      <t>Nitrate, NO</t>
    </r>
    <r>
      <rPr>
        <vertAlign val="subscript"/>
        <sz val="10"/>
        <color rgb="FF000000"/>
        <rFont val="Arial"/>
        <family val="2"/>
      </rPr>
      <t>3</t>
    </r>
    <r>
      <rPr>
        <vertAlign val="superscript"/>
        <sz val="10"/>
        <color rgb="FF000000"/>
        <rFont val="Arial"/>
        <family val="2"/>
      </rPr>
      <t>-</t>
    </r>
  </si>
  <si>
    <t>PNH4</t>
  </si>
  <si>
    <r>
      <t>Ammonium, NH</t>
    </r>
    <r>
      <rPr>
        <vertAlign val="subscript"/>
        <sz val="10"/>
        <color rgb="FF000000"/>
        <rFont val="Arial"/>
        <family val="2"/>
      </rPr>
      <t>4</t>
    </r>
    <r>
      <rPr>
        <vertAlign val="superscript"/>
        <sz val="10"/>
        <color rgb="FF000000"/>
        <rFont val="Arial"/>
        <family val="2"/>
      </rPr>
      <t>+</t>
    </r>
  </si>
  <si>
    <t>PNCOM</t>
  </si>
  <si>
    <t>non-carbon organic matter</t>
  </si>
  <si>
    <t>PFE</t>
  </si>
  <si>
    <t>Iron</t>
  </si>
  <si>
    <t>PAL</t>
  </si>
  <si>
    <t>Aluminum</t>
  </si>
  <si>
    <t>PSI</t>
  </si>
  <si>
    <t>Silicon</t>
  </si>
  <si>
    <t>PTI</t>
  </si>
  <si>
    <t>Titanium</t>
  </si>
  <si>
    <t>PCA</t>
  </si>
  <si>
    <r>
      <t>Calcium ion Ca</t>
    </r>
    <r>
      <rPr>
        <vertAlign val="superscript"/>
        <sz val="10"/>
        <color rgb="FF000000"/>
        <rFont val="Arial"/>
        <family val="2"/>
      </rPr>
      <t>2+</t>
    </r>
  </si>
  <si>
    <t>PMG</t>
  </si>
  <si>
    <r>
      <t>Magnesium ion Mg</t>
    </r>
    <r>
      <rPr>
        <vertAlign val="superscript"/>
        <sz val="10"/>
        <color rgb="FF000000"/>
        <rFont val="Arial"/>
        <family val="2"/>
      </rPr>
      <t>2+</t>
    </r>
  </si>
  <si>
    <t>PK</t>
  </si>
  <si>
    <r>
      <t>Potassium ion K</t>
    </r>
    <r>
      <rPr>
        <vertAlign val="superscript"/>
        <sz val="10"/>
        <color rgb="FF000000"/>
        <rFont val="Arial"/>
        <family val="2"/>
      </rPr>
      <t>+</t>
    </r>
  </si>
  <si>
    <t>PMN</t>
  </si>
  <si>
    <t>Manganese</t>
  </si>
  <si>
    <t>PNA</t>
  </si>
  <si>
    <r>
      <t>Sodium ion Na</t>
    </r>
    <r>
      <rPr>
        <vertAlign val="superscript"/>
        <sz val="10"/>
        <color rgb="FF000000"/>
        <rFont val="Arial"/>
        <family val="2"/>
      </rPr>
      <t>+</t>
    </r>
  </si>
  <si>
    <t>PCL</t>
  </si>
  <si>
    <t>Chloride ion</t>
  </si>
  <si>
    <t>PH2O</t>
  </si>
  <si>
    <t>Water</t>
  </si>
  <si>
    <t>PMO</t>
  </si>
  <si>
    <r>
      <t>PM</t>
    </r>
    <r>
      <rPr>
        <vertAlign val="subscript"/>
        <sz val="10"/>
        <color rgb="FF000000"/>
        <rFont val="Arial"/>
        <family val="2"/>
      </rPr>
      <t>2.5</t>
    </r>
    <r>
      <rPr>
        <sz val="10"/>
        <color rgb="FF000000"/>
        <rFont val="Arial"/>
        <family val="2"/>
      </rPr>
      <t xml:space="preserve"> not in other AE6 species</t>
    </r>
  </si>
  <si>
    <t>AE6 Species:</t>
  </si>
  <si>
    <t>Step 1: Read reference</t>
  </si>
  <si>
    <t>Step 2: Map species in reference to SPECIES_ID</t>
  </si>
  <si>
    <t>Step 4: Add pH2O - combustion source, so zero</t>
  </si>
  <si>
    <t>Step 3: Determine if OC needs adjustment due to artifacts - no</t>
  </si>
  <si>
    <t>Step 5: Add ammonium - exists in profile</t>
  </si>
  <si>
    <t>Step 6: Sulfate/sulfur - preferentially select sulfate here</t>
  </si>
  <si>
    <t>Step 7: Add metal bound oxygen</t>
  </si>
  <si>
    <t>OXY/METAL</t>
  </si>
  <si>
    <t>Species</t>
  </si>
  <si>
    <t>MW of Metal</t>
  </si>
  <si>
    <t>Oxide Form 1</t>
  </si>
  <si>
    <t>Oxide Form 2</t>
  </si>
  <si>
    <t>Oxide Form 3</t>
  </si>
  <si>
    <t>Oxygen/Metal Ratio</t>
  </si>
  <si>
    <t>Na</t>
  </si>
  <si>
    <t>Na2O</t>
  </si>
  <si>
    <t>Sodium</t>
  </si>
  <si>
    <t>Na ion</t>
  </si>
  <si>
    <t>Sodium ion</t>
  </si>
  <si>
    <t>Mg</t>
  </si>
  <si>
    <t>MgO</t>
  </si>
  <si>
    <t>Mg ion</t>
  </si>
  <si>
    <t>Magnesium ion</t>
  </si>
  <si>
    <t>Al</t>
  </si>
  <si>
    <t>Al2O3</t>
  </si>
  <si>
    <t>Si</t>
  </si>
  <si>
    <t>SiO2</t>
  </si>
  <si>
    <t>P</t>
  </si>
  <si>
    <t>P2O3</t>
  </si>
  <si>
    <t>P2O5</t>
  </si>
  <si>
    <t>Phosphorus</t>
  </si>
  <si>
    <t>K</t>
  </si>
  <si>
    <t>K2O</t>
  </si>
  <si>
    <t>Potassium</t>
  </si>
  <si>
    <t>K ion</t>
  </si>
  <si>
    <t>Ca</t>
  </si>
  <si>
    <t>CaO</t>
  </si>
  <si>
    <t>Calcium</t>
  </si>
  <si>
    <t>Ca ion</t>
  </si>
  <si>
    <t>Calcium ion</t>
  </si>
  <si>
    <t>Ti</t>
  </si>
  <si>
    <t>TiO2</t>
  </si>
  <si>
    <t>V</t>
  </si>
  <si>
    <t>V2O5</t>
  </si>
  <si>
    <t>Vanadium</t>
  </si>
  <si>
    <t>Cr</t>
  </si>
  <si>
    <t>Cr2O3</t>
  </si>
  <si>
    <t>CrO3</t>
  </si>
  <si>
    <t>Mn</t>
  </si>
  <si>
    <t>MnO</t>
  </si>
  <si>
    <t>MnO2</t>
  </si>
  <si>
    <t>Mn2O7</t>
  </si>
  <si>
    <t>Fe</t>
  </si>
  <si>
    <t>FeO</t>
  </si>
  <si>
    <t>Fe2O3</t>
  </si>
  <si>
    <t>Co</t>
  </si>
  <si>
    <t>CoO</t>
  </si>
  <si>
    <t>Co2O3</t>
  </si>
  <si>
    <t>Cobalt</t>
  </si>
  <si>
    <t>Ni</t>
  </si>
  <si>
    <t>NiO</t>
  </si>
  <si>
    <t>Nickel</t>
  </si>
  <si>
    <t>Cu</t>
  </si>
  <si>
    <t>CuO</t>
  </si>
  <si>
    <t>Copper</t>
  </si>
  <si>
    <t>Zn</t>
  </si>
  <si>
    <t>ZnO</t>
  </si>
  <si>
    <t>Zinc</t>
  </si>
  <si>
    <t>Ga</t>
  </si>
  <si>
    <t>Ga2O3</t>
  </si>
  <si>
    <t>Gallium</t>
  </si>
  <si>
    <t>As</t>
  </si>
  <si>
    <t>As2O3</t>
  </si>
  <si>
    <t>As2O5</t>
  </si>
  <si>
    <t>Arsenic</t>
  </si>
  <si>
    <t>Se</t>
  </si>
  <si>
    <t>SeO</t>
  </si>
  <si>
    <t>SeO2</t>
  </si>
  <si>
    <t>SeO3</t>
  </si>
  <si>
    <t>Selenium</t>
  </si>
  <si>
    <t>Rb</t>
  </si>
  <si>
    <t>Rb2O</t>
  </si>
  <si>
    <t>Rubidium</t>
  </si>
  <si>
    <t>Sr</t>
  </si>
  <si>
    <t>SrO</t>
  </si>
  <si>
    <t>Strontium</t>
  </si>
  <si>
    <t>Zr</t>
  </si>
  <si>
    <t>ZrO2</t>
  </si>
  <si>
    <t>Zirconium</t>
  </si>
  <si>
    <t>Mo</t>
  </si>
  <si>
    <t>MoO2</t>
  </si>
  <si>
    <t>MoO3</t>
  </si>
  <si>
    <t>Molybdenum</t>
  </si>
  <si>
    <t>Pd</t>
  </si>
  <si>
    <t>PdO</t>
  </si>
  <si>
    <t>PdO2</t>
  </si>
  <si>
    <t>Palladium</t>
  </si>
  <si>
    <t>Ag</t>
  </si>
  <si>
    <t>Ag2O</t>
  </si>
  <si>
    <t>Silver</t>
  </si>
  <si>
    <t>Cd</t>
  </si>
  <si>
    <t>CdO</t>
  </si>
  <si>
    <t>Cadmium</t>
  </si>
  <si>
    <t>In</t>
  </si>
  <si>
    <t>In2O3</t>
  </si>
  <si>
    <t>Indium</t>
  </si>
  <si>
    <t>Sn</t>
  </si>
  <si>
    <t>SnO</t>
  </si>
  <si>
    <t>SnO2</t>
  </si>
  <si>
    <t>Tin</t>
  </si>
  <si>
    <t>Sb</t>
  </si>
  <si>
    <t>Sb2O3</t>
  </si>
  <si>
    <t>Sb2O5</t>
  </si>
  <si>
    <t>Antimony</t>
  </si>
  <si>
    <t>Ba</t>
  </si>
  <si>
    <t>BaO</t>
  </si>
  <si>
    <t>Barium</t>
  </si>
  <si>
    <t>La</t>
  </si>
  <si>
    <t>La2O3</t>
  </si>
  <si>
    <t>Lanthanum</t>
  </si>
  <si>
    <t>Ce</t>
  </si>
  <si>
    <t>Ce2O3</t>
  </si>
  <si>
    <t>CeO2</t>
  </si>
  <si>
    <t>Cerium</t>
  </si>
  <si>
    <t>Hg</t>
  </si>
  <si>
    <t>Hg2O</t>
  </si>
  <si>
    <t>HgO</t>
  </si>
  <si>
    <t>Mercury</t>
  </si>
  <si>
    <t>Pb</t>
  </si>
  <si>
    <t>PbO</t>
  </si>
  <si>
    <t>PbO2</t>
  </si>
  <si>
    <t>Lead</t>
  </si>
  <si>
    <t>Neutralized SO4</t>
  </si>
  <si>
    <t>Non_Neutralized SO4</t>
  </si>
  <si>
    <t>MOunadjusted</t>
  </si>
  <si>
    <t>MOadjusted</t>
  </si>
  <si>
    <t>Step 8: Add PNCOM</t>
  </si>
  <si>
    <t>Step 9: Check total</t>
  </si>
  <si>
    <t>Total</t>
  </si>
  <si>
    <t>Cl</t>
  </si>
  <si>
    <t>Preferred</t>
  </si>
  <si>
    <t>Secondary</t>
  </si>
  <si>
    <t>Other Species:</t>
  </si>
  <si>
    <t>Phosphorous</t>
  </si>
  <si>
    <t>MO</t>
  </si>
  <si>
    <t>Metal Bound Oxygen</t>
  </si>
  <si>
    <t>https://gaftp.epa.gov/air/emismod/SPECIATE_supportingdata/v5_2/Profile 8873AE6_workbook.xlsx</t>
  </si>
  <si>
    <t>Inferred</t>
  </si>
  <si>
    <t>Kinsey, JS, MD Hays, Y Dong, DC Williams, and R Logan. 2011. 'Chemical Characterization of the Fine Particle Emissions from Commercial Aircraft Engines During the Aircraft Particle Emissions Experiment (Apex) 1 to 3', Environmental Science &amp; Technology 45, no. 8: 3415-21. http://doi.org/10.1021/es103880d</t>
  </si>
  <si>
    <t>The APEX project studied detailed chemical information on the fine particulate matter generated by commercial aviation engines. The exhaust plumes of seven turbofan engine models were sampled as part of the three test campaigns of APEX. In these experiments, time-integrated sampling was performed for bulk elemental composition, water-soluble ions, organic and elemental carbon (OC and EC), and trace semivolatile organic compounds (SVOCs).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</si>
</sst>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0"/>
      <color indexed="8"/>
      <name val="Arial"/>
      <family val="2"/>
    </font>
    <font>
      <b/>
      <sz val="11"/>
      <color indexed="8"/>
      <name val="Calibri"/>
      <family val="2"/>
    </font>
    <font>
      <sz val="11"/>
      <color indexed="8"/>
      <name val="Calibri"/>
      <family val="2"/>
    </font>
    <font>
      <sz val="11"/>
      <color indexed="8"/>
      <name val="Calibri"/>
      <family val="2"/>
    </font>
    <font>
      <sz val="10"/>
      <color indexed="8"/>
      <name val="Arial"/>
      <family val="2"/>
    </font>
    <font>
      <sz val="8"/>
      <name val="Calibri"/>
      <family val="2"/>
      <scheme val="minor"/>
    </font>
    <font>
      <u/>
      <sz val="11"/>
      <color indexed="12"/>
      <name val="Calibri"/>
      <family val="2"/>
    </font>
    <font>
      <sz val="10"/>
      <color rgb="FF000000"/>
      <name val="Arial"/>
      <family val="2"/>
    </font>
    <font>
      <sz val="10"/>
      <color rgb="FF000000"/>
      <name val="Calibri"/>
      <family val="2"/>
    </font>
    <font>
      <vertAlign val="subscript"/>
      <sz val="10"/>
      <color rgb="FF000000"/>
      <name val="Calibri"/>
      <family val="2"/>
    </font>
    <font>
      <vertAlign val="superscript"/>
      <sz val="10"/>
      <color rgb="FF000000"/>
      <name val="Calibri"/>
      <family val="2"/>
    </font>
    <font>
      <vertAlign val="subscript"/>
      <sz val="10"/>
      <color rgb="FF000000"/>
      <name val="Arial"/>
      <family val="2"/>
    </font>
    <font>
      <vertAlign val="superscript"/>
      <sz val="10"/>
      <color rgb="FF000000"/>
      <name val="Arial"/>
      <family val="2"/>
    </font>
    <font>
      <u/>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rgb="FFC0C0C0"/>
      </patternFill>
    </fill>
    <fill>
      <patternFill patternType="solid">
        <fgColor indexed="22"/>
        <bgColor indexed="0"/>
      </patternFill>
    </fill>
    <fill>
      <patternFill patternType="solid">
        <fgColor rgb="FFFF00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19" fillId="0" borderId="0"/>
    <xf numFmtId="0" fontId="19" fillId="0" borderId="0"/>
    <xf numFmtId="0" fontId="23" fillId="0" borderId="0"/>
    <xf numFmtId="0" fontId="23" fillId="0" borderId="0"/>
    <xf numFmtId="0" fontId="19" fillId="0" borderId="0"/>
    <xf numFmtId="0" fontId="19" fillId="0" borderId="0"/>
    <xf numFmtId="0" fontId="19" fillId="0" borderId="0"/>
    <xf numFmtId="0" fontId="19" fillId="0" borderId="0"/>
    <xf numFmtId="0" fontId="32" fillId="0" borderId="0" applyNumberFormat="0" applyFill="0" applyBorder="0" applyAlignment="0" applyProtection="0"/>
  </cellStyleXfs>
  <cellXfs count="42">
    <xf numFmtId="0" fontId="0" fillId="0" borderId="0" xfId="0"/>
    <xf numFmtId="0" fontId="18" fillId="33" borderId="0" xfId="0" applyFont="1" applyFill="1" applyAlignment="1">
      <alignment horizontal="left" vertical="center"/>
    </xf>
    <xf numFmtId="0" fontId="18" fillId="33" borderId="0" xfId="0" applyFont="1" applyFill="1" applyAlignment="1">
      <alignment horizontal="center" vertical="center"/>
    </xf>
    <xf numFmtId="0" fontId="20" fillId="34" borderId="0" xfId="42" applyFont="1" applyFill="1" applyAlignment="1">
      <alignment horizontal="center"/>
    </xf>
    <xf numFmtId="0" fontId="20" fillId="34" borderId="0" xfId="43" applyFont="1" applyFill="1" applyAlignment="1">
      <alignment horizontal="center"/>
    </xf>
    <xf numFmtId="0" fontId="21" fillId="34" borderId="0" xfId="44" applyFont="1" applyFill="1" applyAlignment="1">
      <alignment horizontal="center"/>
    </xf>
    <xf numFmtId="0" fontId="23" fillId="34" borderId="10" xfId="45" applyFont="1" applyFill="1" applyBorder="1" applyAlignment="1">
      <alignment horizontal="center"/>
    </xf>
    <xf numFmtId="0" fontId="23" fillId="0" borderId="11" xfId="45" applyFont="1" applyFill="1" applyBorder="1" applyAlignment="1">
      <alignment wrapText="1"/>
    </xf>
    <xf numFmtId="0" fontId="22" fillId="34" borderId="10" xfId="46" applyFont="1" applyFill="1" applyBorder="1" applyAlignment="1">
      <alignment horizontal="center"/>
    </xf>
    <xf numFmtId="49" fontId="18" fillId="33" borderId="0" xfId="0" applyNumberFormat="1" applyFont="1" applyFill="1" applyAlignment="1">
      <alignment horizontal="left" vertical="center"/>
    </xf>
    <xf numFmtId="49" fontId="0" fillId="0" borderId="0" xfId="0" applyNumberFormat="1"/>
    <xf numFmtId="0" fontId="19" fillId="34" borderId="10" xfId="47" applyFont="1" applyFill="1" applyBorder="1" applyAlignment="1">
      <alignment horizontal="center"/>
    </xf>
    <xf numFmtId="0" fontId="19" fillId="0" borderId="11" xfId="47" applyFont="1" applyFill="1" applyBorder="1" applyAlignment="1"/>
    <xf numFmtId="0" fontId="19" fillId="0" borderId="11" xfId="47" applyFont="1" applyFill="1" applyBorder="1" applyAlignment="1">
      <alignment horizontal="right"/>
    </xf>
    <xf numFmtId="0" fontId="19" fillId="0" borderId="0" xfId="47" applyAlignment="1"/>
    <xf numFmtId="0" fontId="21" fillId="0" borderId="11" xfId="43" applyFont="1" applyFill="1" applyBorder="1" applyAlignment="1"/>
    <xf numFmtId="0" fontId="19" fillId="0" borderId="0" xfId="43" applyAlignment="1"/>
    <xf numFmtId="14" fontId="21" fillId="0" borderId="11" xfId="43" applyNumberFormat="1" applyFont="1" applyFill="1" applyBorder="1" applyAlignment="1">
      <alignment horizontal="right"/>
    </xf>
    <xf numFmtId="0" fontId="21" fillId="0" borderId="11" xfId="43" applyFont="1" applyFill="1" applyBorder="1" applyAlignment="1">
      <alignment horizontal="right"/>
    </xf>
    <xf numFmtId="0" fontId="25" fillId="0" borderId="11" xfId="43" applyFont="1" applyFill="1" applyBorder="1" applyAlignment="1"/>
    <xf numFmtId="0" fontId="21" fillId="34" borderId="10" xfId="47" applyFont="1" applyFill="1" applyBorder="1" applyAlignment="1">
      <alignment horizontal="center"/>
    </xf>
    <xf numFmtId="0" fontId="21" fillId="34" borderId="10" xfId="48" applyFont="1" applyFill="1" applyBorder="1" applyAlignment="1">
      <alignment horizontal="center"/>
    </xf>
    <xf numFmtId="0" fontId="21" fillId="0" borderId="11" xfId="48" applyFont="1" applyFill="1" applyBorder="1" applyAlignment="1"/>
    <xf numFmtId="0" fontId="25" fillId="0" borderId="11" xfId="48" applyFont="1" applyFill="1" applyBorder="1" applyAlignment="1"/>
    <xf numFmtId="0" fontId="19" fillId="0" borderId="0" xfId="47" applyFont="1" applyFill="1" applyBorder="1" applyAlignment="1"/>
    <xf numFmtId="0" fontId="19" fillId="35" borderId="11" xfId="47" applyFont="1" applyFill="1" applyBorder="1" applyAlignment="1"/>
    <xf numFmtId="0" fontId="19" fillId="35" borderId="11" xfId="47" applyFont="1" applyFill="1" applyBorder="1" applyAlignment="1">
      <alignment horizontal="right"/>
    </xf>
    <xf numFmtId="0" fontId="19" fillId="35" borderId="0" xfId="47" applyFill="1" applyAlignment="1"/>
    <xf numFmtId="0" fontId="0" fillId="35" borderId="0" xfId="0" applyFill="1"/>
    <xf numFmtId="0" fontId="21" fillId="34" borderId="10" xfId="49" applyFont="1" applyFill="1" applyBorder="1" applyAlignment="1">
      <alignment horizontal="center"/>
    </xf>
    <xf numFmtId="0" fontId="21" fillId="34" borderId="10" xfId="50" applyFont="1" applyFill="1" applyBorder="1" applyAlignment="1">
      <alignment horizontal="center"/>
    </xf>
    <xf numFmtId="0" fontId="21" fillId="0" borderId="11" xfId="50" applyFont="1" applyBorder="1" applyAlignment="1">
      <alignment wrapText="1"/>
    </xf>
    <xf numFmtId="0" fontId="21" fillId="0" borderId="11" xfId="50" applyFont="1" applyBorder="1" applyAlignment="1">
      <alignment horizontal="right" wrapText="1"/>
    </xf>
    <xf numFmtId="2" fontId="0" fillId="0" borderId="0" xfId="0" applyNumberFormat="1"/>
    <xf numFmtId="0" fontId="21" fillId="0" borderId="0" xfId="50" applyFont="1" applyAlignment="1">
      <alignment wrapText="1"/>
    </xf>
    <xf numFmtId="164" fontId="0" fillId="0" borderId="0" xfId="0" applyNumberFormat="1"/>
    <xf numFmtId="2" fontId="21" fillId="0" borderId="11" xfId="50" applyNumberFormat="1" applyFont="1" applyBorder="1" applyAlignment="1">
      <alignment wrapText="1"/>
    </xf>
    <xf numFmtId="0" fontId="19" fillId="0" borderId="12" xfId="47" applyFont="1" applyFill="1" applyBorder="1" applyAlignment="1">
      <alignment horizontal="right"/>
    </xf>
    <xf numFmtId="0" fontId="19" fillId="0" borderId="12" xfId="47" applyFont="1" applyFill="1" applyBorder="1" applyAlignment="1"/>
    <xf numFmtId="14" fontId="0" fillId="0" borderId="0" xfId="0" applyNumberFormat="1" applyFill="1"/>
    <xf numFmtId="0" fontId="32" fillId="0" borderId="0" xfId="51"/>
    <xf numFmtId="0" fontId="0" fillId="0" borderId="11" xfId="0" applyBorder="1"/>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1" builtinId="8"/>
    <cellStyle name="Input" xfId="9" builtinId="20" customBuiltin="1"/>
    <cellStyle name="Linked Cell" xfId="12" builtinId="24" customBuiltin="1"/>
    <cellStyle name="Neutral" xfId="8" builtinId="28" customBuiltin="1"/>
    <cellStyle name="Normal" xfId="0" builtinId="0"/>
    <cellStyle name="Normal_8873" xfId="47" xr:uid="{CFC4E2D9-BE97-4496-A36C-52019D97BF86}"/>
    <cellStyle name="Normal_Oxides" xfId="50" xr:uid="{1C79FAA5-A80B-4DCB-8534-1D571FCE9590}"/>
    <cellStyle name="Normal_profile meta data" xfId="42" xr:uid="{A4281AAE-1613-4A28-810B-5B7BD735BC06}"/>
    <cellStyle name="Normal_PROFILE_REFERENCE_CROSSWALK" xfId="46" xr:uid="{6C6EDAAE-87CD-4383-BC55-E0E1DA9B340B}"/>
    <cellStyle name="Normal_PROFILES" xfId="43" xr:uid="{DD4BB283-A70C-4553-AA05-70BF02C89AA8}"/>
    <cellStyle name="Normal_PROFILES_1" xfId="44" xr:uid="{46F2697C-ABA3-40C3-B67A-35EA80B38AA7}"/>
    <cellStyle name="Normal_REFERENCES_1" xfId="48" xr:uid="{3874D7B1-80CD-4C57-8C33-6FA5E147DB39}"/>
    <cellStyle name="Normal_Sheet6" xfId="49" xr:uid="{D61CA760-8810-4FE7-BF6F-8D1B028DA50C}"/>
    <cellStyle name="Normal_SPECIES" xfId="45" xr:uid="{3F69490B-2F88-411D-A2AD-52133862BF1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aftp.epa.gov/air/emismod/SPECIATE_supportingdata/v5_2/Profile%208873AE6_workbook.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doi.org/10.1021/es103880d"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A2" sqref="A2"/>
    </sheetView>
  </sheetViews>
  <sheetFormatPr defaultRowHeight="15" x14ac:dyDescent="0.25"/>
  <sheetData>
    <row r="1" spans="1:1" x14ac:dyDescent="0.25">
      <c r="A1" t="s">
        <v>97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20F8-41D2-4A01-91B3-87B2C22DCCC0}">
  <dimension ref="A1:AV2"/>
  <sheetViews>
    <sheetView tabSelected="1" workbookViewId="0">
      <pane xSplit="2" ySplit="1" topLeftCell="C2" activePane="bottomRight" state="frozen"/>
      <selection pane="topRight" activeCell="C1" sqref="C1"/>
      <selection pane="bottomLeft" activeCell="A2" sqref="A2"/>
      <selection pane="bottomRight" activeCell="J11" sqref="J11"/>
    </sheetView>
  </sheetViews>
  <sheetFormatPr defaultRowHeight="15" x14ac:dyDescent="0.25"/>
  <cols>
    <col min="1" max="1" width="9.140625" style="10"/>
    <col min="2" max="2" width="49.140625" customWidth="1"/>
    <col min="9" max="9" width="9.7109375" bestFit="1" customWidth="1"/>
    <col min="33" max="33" width="23.28515625" customWidth="1"/>
    <col min="40" max="40" width="9.7109375" bestFit="1" customWidth="1"/>
  </cols>
  <sheetData>
    <row r="1" spans="1:48" x14ac:dyDescent="0.25">
      <c r="A1" s="9" t="s">
        <v>0</v>
      </c>
      <c r="B1" s="2" t="s">
        <v>1</v>
      </c>
      <c r="C1" s="2" t="s">
        <v>2</v>
      </c>
      <c r="D1" s="1" t="s">
        <v>3</v>
      </c>
      <c r="E1" s="2" t="s">
        <v>4</v>
      </c>
      <c r="F1" s="3"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1" t="s">
        <v>29</v>
      </c>
      <c r="AE1" s="1" t="s">
        <v>30</v>
      </c>
      <c r="AF1" s="2" t="s">
        <v>31</v>
      </c>
      <c r="AG1" s="2" t="s">
        <v>32</v>
      </c>
      <c r="AH1" s="2" t="s">
        <v>33</v>
      </c>
      <c r="AI1" s="1" t="s">
        <v>34</v>
      </c>
      <c r="AJ1" s="2" t="s">
        <v>35</v>
      </c>
      <c r="AK1" s="2" t="s">
        <v>36</v>
      </c>
      <c r="AL1" s="1" t="s">
        <v>37</v>
      </c>
      <c r="AM1" s="2" t="s">
        <v>38</v>
      </c>
      <c r="AN1" s="2" t="s">
        <v>39</v>
      </c>
      <c r="AO1" s="2" t="s">
        <v>40</v>
      </c>
      <c r="AP1" s="2" t="s">
        <v>41</v>
      </c>
      <c r="AQ1" s="2" t="s">
        <v>42</v>
      </c>
      <c r="AR1" s="2" t="s">
        <v>43</v>
      </c>
      <c r="AS1" s="4" t="s">
        <v>44</v>
      </c>
      <c r="AT1" s="4" t="s">
        <v>45</v>
      </c>
      <c r="AU1" s="5" t="s">
        <v>46</v>
      </c>
      <c r="AV1" s="5" t="s">
        <v>47</v>
      </c>
    </row>
    <row r="2" spans="1:48" x14ac:dyDescent="0.25">
      <c r="A2" s="15" t="s">
        <v>65</v>
      </c>
      <c r="B2" s="15" t="s">
        <v>72</v>
      </c>
      <c r="C2" s="15" t="s">
        <v>98</v>
      </c>
      <c r="D2" s="15" t="s">
        <v>73</v>
      </c>
      <c r="E2" s="16"/>
      <c r="F2" s="15" t="s">
        <v>68</v>
      </c>
      <c r="G2" s="15" t="s">
        <v>74</v>
      </c>
      <c r="H2" s="15" t="s">
        <v>75</v>
      </c>
      <c r="I2" s="17">
        <v>44749</v>
      </c>
      <c r="J2" s="15" t="s">
        <v>76</v>
      </c>
      <c r="K2" s="18">
        <v>100</v>
      </c>
      <c r="L2" s="15" t="s">
        <v>77</v>
      </c>
      <c r="M2" s="15" t="s">
        <v>78</v>
      </c>
      <c r="N2" s="15" t="s">
        <v>79</v>
      </c>
      <c r="O2" s="18" t="b">
        <v>1</v>
      </c>
      <c r="P2" s="18" t="b">
        <v>0</v>
      </c>
      <c r="Q2" s="15" t="s">
        <v>80</v>
      </c>
      <c r="R2" s="18">
        <v>5</v>
      </c>
      <c r="S2" s="18">
        <v>4</v>
      </c>
      <c r="T2" s="18">
        <v>2</v>
      </c>
      <c r="U2" s="15" t="s">
        <v>81</v>
      </c>
      <c r="V2" s="15" t="s">
        <v>68</v>
      </c>
      <c r="W2" s="18">
        <v>0</v>
      </c>
      <c r="X2" s="18">
        <v>2.5</v>
      </c>
      <c r="Y2" s="15" t="s">
        <v>68</v>
      </c>
      <c r="Z2" s="15">
        <v>5.2</v>
      </c>
      <c r="AA2" s="16"/>
      <c r="AB2" s="16"/>
      <c r="AC2" s="16"/>
      <c r="AD2" s="16"/>
      <c r="AE2" s="16"/>
      <c r="AF2" s="15" t="s">
        <v>82</v>
      </c>
      <c r="AG2" s="15" t="s">
        <v>83</v>
      </c>
      <c r="AH2" s="15" t="s">
        <v>84</v>
      </c>
      <c r="AI2" s="16"/>
      <c r="AJ2" s="15" t="s">
        <v>68</v>
      </c>
      <c r="AK2" s="16"/>
      <c r="AL2" s="16"/>
      <c r="AM2" t="s">
        <v>49</v>
      </c>
      <c r="AN2" s="39">
        <v>44735</v>
      </c>
      <c r="AO2" s="15" t="s">
        <v>68</v>
      </c>
      <c r="AP2" s="16"/>
      <c r="AQ2" s="15" t="s">
        <v>68</v>
      </c>
      <c r="AR2" s="16"/>
      <c r="AS2" s="15" t="s">
        <v>85</v>
      </c>
      <c r="AT2" s="15" t="s">
        <v>86</v>
      </c>
      <c r="AU2" s="40" t="s">
        <v>284</v>
      </c>
      <c r="AV2" s="19"/>
    </row>
  </sheetData>
  <hyperlinks>
    <hyperlink ref="AU2" r:id="rId1" xr:uid="{E1BDC653-5C85-4D16-AD2F-51A41702E934}"/>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4E47-27C9-4FD7-A42A-3B313CBE12E2}">
  <dimension ref="A1:J11"/>
  <sheetViews>
    <sheetView workbookViewId="0">
      <pane ySplit="1" topLeftCell="A2" activePane="bottomLeft" state="frozen"/>
      <selection pane="bottomLeft" activeCell="J14" sqref="J14"/>
    </sheetView>
  </sheetViews>
  <sheetFormatPr defaultRowHeight="15" x14ac:dyDescent="0.25"/>
  <cols>
    <col min="7" max="7" width="29.140625" customWidth="1"/>
  </cols>
  <sheetData>
    <row r="1" spans="1:10" x14ac:dyDescent="0.25">
      <c r="A1" s="6" t="s">
        <v>0</v>
      </c>
      <c r="B1" s="6" t="s">
        <v>50</v>
      </c>
      <c r="C1" s="6" t="s">
        <v>51</v>
      </c>
      <c r="D1" s="6" t="s">
        <v>52</v>
      </c>
      <c r="E1" s="6" t="s">
        <v>53</v>
      </c>
      <c r="F1" s="6" t="s">
        <v>54</v>
      </c>
      <c r="G1" s="6" t="s">
        <v>55</v>
      </c>
      <c r="H1" s="6" t="s">
        <v>56</v>
      </c>
      <c r="I1" s="6" t="s">
        <v>57</v>
      </c>
      <c r="J1" s="6" t="s">
        <v>58</v>
      </c>
    </row>
    <row r="2" spans="1:10" x14ac:dyDescent="0.25">
      <c r="A2" s="15" t="s">
        <v>65</v>
      </c>
      <c r="B2">
        <v>699</v>
      </c>
      <c r="C2">
        <f>'8873 - AE6 Protocol'!R4</f>
        <v>6.8674003115444542</v>
      </c>
      <c r="D2" s="7" t="s">
        <v>48</v>
      </c>
      <c r="E2">
        <v>-99</v>
      </c>
      <c r="F2" t="s">
        <v>59</v>
      </c>
      <c r="G2" s="12" t="s">
        <v>70</v>
      </c>
      <c r="H2" t="s">
        <v>73</v>
      </c>
    </row>
    <row r="3" spans="1:10" x14ac:dyDescent="0.25">
      <c r="A3" s="15" t="s">
        <v>65</v>
      </c>
      <c r="B3">
        <v>784</v>
      </c>
      <c r="C3">
        <f>'8873 - AE6 Protocol'!R6</f>
        <v>1.7918972929216044</v>
      </c>
      <c r="D3" s="7" t="s">
        <v>48</v>
      </c>
      <c r="E3">
        <v>-99</v>
      </c>
      <c r="F3" t="s">
        <v>59</v>
      </c>
      <c r="G3" s="12" t="s">
        <v>70</v>
      </c>
      <c r="H3" t="s">
        <v>73</v>
      </c>
    </row>
    <row r="4" spans="1:10" x14ac:dyDescent="0.25">
      <c r="A4" s="15" t="s">
        <v>65</v>
      </c>
      <c r="B4">
        <v>2302</v>
      </c>
      <c r="C4">
        <f>'8873 - AE6 Protocol'!R14</f>
        <v>0.97682849259037519</v>
      </c>
      <c r="D4" s="7" t="s">
        <v>48</v>
      </c>
      <c r="E4">
        <v>-99</v>
      </c>
      <c r="F4" t="s">
        <v>59</v>
      </c>
      <c r="G4" s="12" t="s">
        <v>70</v>
      </c>
      <c r="H4" t="s">
        <v>73</v>
      </c>
    </row>
    <row r="5" spans="1:10" x14ac:dyDescent="0.25">
      <c r="A5" s="15" t="s">
        <v>65</v>
      </c>
      <c r="B5">
        <v>2669</v>
      </c>
      <c r="C5">
        <f>'8873 - AE6 Protocol'!R7</f>
        <v>6.8210567926290944</v>
      </c>
      <c r="D5" s="7" t="s">
        <v>48</v>
      </c>
      <c r="E5">
        <v>-99</v>
      </c>
      <c r="F5" t="s">
        <v>59</v>
      </c>
      <c r="G5" s="41" t="s">
        <v>285</v>
      </c>
      <c r="H5" t="s">
        <v>73</v>
      </c>
    </row>
    <row r="6" spans="1:10" x14ac:dyDescent="0.25">
      <c r="A6" s="15" t="s">
        <v>65</v>
      </c>
      <c r="B6">
        <v>2671</v>
      </c>
      <c r="C6">
        <v>48.800572955460026</v>
      </c>
      <c r="D6" s="7" t="s">
        <v>48</v>
      </c>
      <c r="E6">
        <v>-99</v>
      </c>
      <c r="F6" t="s">
        <v>59</v>
      </c>
      <c r="G6" s="41" t="s">
        <v>285</v>
      </c>
      <c r="H6" t="s">
        <v>73</v>
      </c>
    </row>
    <row r="7" spans="1:10" x14ac:dyDescent="0.25">
      <c r="A7" s="15" t="s">
        <v>65</v>
      </c>
      <c r="B7">
        <v>2670</v>
      </c>
      <c r="C7">
        <v>0.12506545702370742</v>
      </c>
      <c r="D7" s="7" t="s">
        <v>48</v>
      </c>
      <c r="E7">
        <v>-99</v>
      </c>
      <c r="F7" t="s">
        <v>59</v>
      </c>
      <c r="G7" s="41" t="s">
        <v>285</v>
      </c>
      <c r="H7" t="s">
        <v>73</v>
      </c>
    </row>
    <row r="8" spans="1:10" x14ac:dyDescent="0.25">
      <c r="A8" s="15" t="s">
        <v>65</v>
      </c>
      <c r="B8">
        <v>626</v>
      </c>
      <c r="C8">
        <f>'8873 - AE6 Protocol'!R2</f>
        <v>27.284227170516377</v>
      </c>
      <c r="D8" s="7" t="s">
        <v>48</v>
      </c>
      <c r="E8">
        <v>-99</v>
      </c>
      <c r="F8" t="s">
        <v>59</v>
      </c>
      <c r="G8" s="12" t="s">
        <v>69</v>
      </c>
      <c r="H8" t="s">
        <v>73</v>
      </c>
    </row>
    <row r="9" spans="1:10" x14ac:dyDescent="0.25">
      <c r="A9" s="15" t="s">
        <v>65</v>
      </c>
      <c r="B9">
        <v>797</v>
      </c>
      <c r="C9">
        <f>'8873 - AE6 Protocol'!R3</f>
        <v>6.9194374194458614</v>
      </c>
      <c r="D9" s="7" t="s">
        <v>48</v>
      </c>
      <c r="E9">
        <v>-99</v>
      </c>
      <c r="F9" t="s">
        <v>59</v>
      </c>
      <c r="G9" s="24" t="s">
        <v>69</v>
      </c>
      <c r="H9" t="s">
        <v>73</v>
      </c>
    </row>
    <row r="10" spans="1:10" x14ac:dyDescent="0.25">
      <c r="A10" s="15" t="s">
        <v>65</v>
      </c>
      <c r="B10">
        <v>525</v>
      </c>
      <c r="C10">
        <f>'8873 - AE6 Protocol'!R13</f>
        <v>0.38730073134196868</v>
      </c>
      <c r="D10" s="7" t="s">
        <v>48</v>
      </c>
      <c r="E10">
        <v>-99</v>
      </c>
      <c r="F10" t="s">
        <v>59</v>
      </c>
      <c r="G10" s="24" t="s">
        <v>67</v>
      </c>
      <c r="H10" t="s">
        <v>73</v>
      </c>
    </row>
    <row r="11" spans="1:10" x14ac:dyDescent="0.25">
      <c r="A11" s="15" t="s">
        <v>65</v>
      </c>
      <c r="B11">
        <v>347</v>
      </c>
      <c r="C11">
        <v>2.6213376526533327E-2</v>
      </c>
      <c r="D11" s="7" t="s">
        <v>48</v>
      </c>
      <c r="E11">
        <v>-99</v>
      </c>
      <c r="F11" t="s">
        <v>59</v>
      </c>
      <c r="G11" s="12" t="s">
        <v>67</v>
      </c>
      <c r="H11" t="s">
        <v>73</v>
      </c>
    </row>
  </sheetData>
  <sortState xmlns:xlrd2="http://schemas.microsoft.com/office/spreadsheetml/2017/richdata2" ref="A2:J11">
    <sortCondition ref="G2:G11"/>
  </sortState>
  <phoneticPr fontId="2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E40B-08A6-46E8-BFA3-B36D0FA4F7C3}">
  <dimension ref="A1:D2"/>
  <sheetViews>
    <sheetView workbookViewId="0">
      <selection activeCell="L7" sqref="L7"/>
    </sheetView>
  </sheetViews>
  <sheetFormatPr defaultRowHeight="15" x14ac:dyDescent="0.25"/>
  <cols>
    <col min="1" max="1" width="13.42578125" customWidth="1"/>
    <col min="2" max="2" width="13.28515625" customWidth="1"/>
    <col min="3" max="3" width="19.28515625" customWidth="1"/>
  </cols>
  <sheetData>
    <row r="1" spans="1:4" x14ac:dyDescent="0.25">
      <c r="A1" s="21" t="s">
        <v>60</v>
      </c>
      <c r="B1" s="21" t="s">
        <v>61</v>
      </c>
      <c r="C1" s="21" t="s">
        <v>62</v>
      </c>
      <c r="D1" s="21" t="s">
        <v>63</v>
      </c>
    </row>
    <row r="2" spans="1:4" x14ac:dyDescent="0.25">
      <c r="A2" s="22" t="s">
        <v>95</v>
      </c>
      <c r="B2" t="s">
        <v>286</v>
      </c>
      <c r="C2" t="s">
        <v>287</v>
      </c>
      <c r="D2" s="23" t="s">
        <v>96</v>
      </c>
    </row>
  </sheetData>
  <phoneticPr fontId="24" type="noConversion"/>
  <hyperlinks>
    <hyperlink ref="D2" r:id="rId1" xr:uid="{E9C66238-5A92-44B3-BA7B-F1783A965E63}"/>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465B-91BF-478E-A680-4E15B62DD10D}">
  <dimension ref="A1:B2"/>
  <sheetViews>
    <sheetView workbookViewId="0">
      <selection activeCell="C2" sqref="C2"/>
    </sheetView>
  </sheetViews>
  <sheetFormatPr defaultRowHeight="15" x14ac:dyDescent="0.25"/>
  <cols>
    <col min="1" max="1" width="14.140625" bestFit="1" customWidth="1"/>
    <col min="2" max="2" width="12.28515625" bestFit="1" customWidth="1"/>
  </cols>
  <sheetData>
    <row r="1" spans="1:2" x14ac:dyDescent="0.25">
      <c r="A1" s="8" t="s">
        <v>0</v>
      </c>
      <c r="B1" s="8" t="s">
        <v>60</v>
      </c>
    </row>
    <row r="2" spans="1:2" x14ac:dyDescent="0.25">
      <c r="A2" s="10" t="s">
        <v>65</v>
      </c>
      <c r="B2" t="s">
        <v>95</v>
      </c>
    </row>
  </sheetData>
  <phoneticPr fontId="24"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DA31-D051-4036-B934-AE06D086D0BA}">
  <dimension ref="A1:AA45"/>
  <sheetViews>
    <sheetView topLeftCell="A4" workbookViewId="0">
      <selection activeCell="C25" sqref="C25"/>
    </sheetView>
  </sheetViews>
  <sheetFormatPr defaultRowHeight="15" x14ac:dyDescent="0.25"/>
  <cols>
    <col min="14" max="14" width="12" bestFit="1" customWidth="1"/>
  </cols>
  <sheetData>
    <row r="1" spans="1:27" x14ac:dyDescent="0.25">
      <c r="A1" s="11" t="s">
        <v>0</v>
      </c>
      <c r="B1" s="11" t="s">
        <v>50</v>
      </c>
      <c r="C1" s="11" t="s">
        <v>51</v>
      </c>
      <c r="D1" s="11" t="s">
        <v>52</v>
      </c>
      <c r="E1" s="11" t="s">
        <v>53</v>
      </c>
      <c r="F1" s="11" t="s">
        <v>54</v>
      </c>
      <c r="G1" s="11" t="s">
        <v>55</v>
      </c>
      <c r="H1" s="11" t="s">
        <v>56</v>
      </c>
      <c r="I1" s="11" t="s">
        <v>57</v>
      </c>
      <c r="J1" s="11" t="s">
        <v>58</v>
      </c>
      <c r="K1" s="20" t="s">
        <v>64</v>
      </c>
      <c r="L1" s="20" t="s">
        <v>145</v>
      </c>
      <c r="N1" t="s">
        <v>137</v>
      </c>
      <c r="O1" s="11" t="s">
        <v>99</v>
      </c>
      <c r="P1" s="11" t="s">
        <v>100</v>
      </c>
      <c r="Q1" s="11" t="s">
        <v>101</v>
      </c>
      <c r="R1" s="11" t="s">
        <v>51</v>
      </c>
      <c r="T1" s="29" t="s">
        <v>50</v>
      </c>
      <c r="U1" s="30" t="s">
        <v>146</v>
      </c>
      <c r="V1" s="30" t="s">
        <v>147</v>
      </c>
      <c r="W1" s="30" t="s">
        <v>148</v>
      </c>
      <c r="X1" s="30" t="s">
        <v>149</v>
      </c>
      <c r="Y1" s="30" t="s">
        <v>150</v>
      </c>
      <c r="Z1" s="30" t="s">
        <v>151</v>
      </c>
      <c r="AA1" s="29" t="s">
        <v>64</v>
      </c>
    </row>
    <row r="2" spans="1:27" x14ac:dyDescent="0.25">
      <c r="A2" s="12" t="s">
        <v>66</v>
      </c>
      <c r="B2" s="13">
        <v>347</v>
      </c>
      <c r="C2" s="13">
        <v>2.6213376526533327E-2</v>
      </c>
      <c r="D2" s="12" t="s">
        <v>48</v>
      </c>
      <c r="E2" s="13">
        <v>-99</v>
      </c>
      <c r="F2" s="12" t="s">
        <v>59</v>
      </c>
      <c r="G2" s="12" t="s">
        <v>67</v>
      </c>
      <c r="H2" s="12" t="s">
        <v>68</v>
      </c>
      <c r="I2" s="14"/>
      <c r="J2" s="12" t="s">
        <v>68</v>
      </c>
      <c r="K2" t="s">
        <v>87</v>
      </c>
      <c r="L2">
        <f>IFERROR(VLOOKUP(B2,$T$2:$Z$39,7,FALSE),0)*C2</f>
        <v>1.8139656556361062E-2</v>
      </c>
      <c r="O2" s="13" t="s">
        <v>102</v>
      </c>
      <c r="P2" s="12">
        <v>626</v>
      </c>
      <c r="Q2" s="12" t="s">
        <v>89</v>
      </c>
      <c r="R2">
        <f>VLOOKUP(P2,$B$2:$C$9,2,FALSE)</f>
        <v>27.284227170516377</v>
      </c>
      <c r="T2">
        <v>696</v>
      </c>
      <c r="U2" s="31" t="s">
        <v>152</v>
      </c>
      <c r="V2" s="31">
        <v>22.99</v>
      </c>
      <c r="W2" s="31" t="s">
        <v>153</v>
      </c>
      <c r="X2" s="31" t="s">
        <v>68</v>
      </c>
      <c r="Y2" s="31" t="s">
        <v>68</v>
      </c>
      <c r="Z2" s="32">
        <v>0.34799999999999998</v>
      </c>
      <c r="AA2" t="s">
        <v>154</v>
      </c>
    </row>
    <row r="3" spans="1:27" x14ac:dyDescent="0.25">
      <c r="A3" s="12" t="s">
        <v>66</v>
      </c>
      <c r="B3" s="13">
        <v>525</v>
      </c>
      <c r="C3" s="13">
        <v>0.38730073134196868</v>
      </c>
      <c r="D3" s="12" t="s">
        <v>48</v>
      </c>
      <c r="E3" s="13">
        <v>-99</v>
      </c>
      <c r="F3" s="12" t="s">
        <v>59</v>
      </c>
      <c r="G3" s="12" t="s">
        <v>67</v>
      </c>
      <c r="H3" s="12" t="s">
        <v>68</v>
      </c>
      <c r="I3" s="14"/>
      <c r="J3" s="12" t="s">
        <v>68</v>
      </c>
      <c r="K3" t="s">
        <v>88</v>
      </c>
      <c r="L3">
        <f t="shared" ref="L3:L9" si="0">IFERROR(VLOOKUP(B3,$T$2:$Z$39,7,FALSE),0)*C3</f>
        <v>0.25484388122301538</v>
      </c>
      <c r="O3" s="13" t="s">
        <v>103</v>
      </c>
      <c r="P3" s="12">
        <v>797</v>
      </c>
      <c r="Q3" s="12" t="s">
        <v>104</v>
      </c>
      <c r="R3">
        <f t="shared" ref="R3:R13" si="1">VLOOKUP(P3,$B$2:$C$9,2,FALSE)</f>
        <v>6.9194374194458614</v>
      </c>
      <c r="T3">
        <v>785</v>
      </c>
      <c r="U3" t="s">
        <v>155</v>
      </c>
      <c r="V3" s="33">
        <v>22.989220700000001</v>
      </c>
      <c r="W3" s="31"/>
      <c r="X3" s="31"/>
      <c r="Y3" s="31"/>
      <c r="Z3" s="32">
        <v>0.34799999999999998</v>
      </c>
      <c r="AA3" t="s">
        <v>156</v>
      </c>
    </row>
    <row r="4" spans="1:27" ht="15.75" x14ac:dyDescent="0.25">
      <c r="A4" s="12" t="s">
        <v>66</v>
      </c>
      <c r="B4" s="13">
        <v>626</v>
      </c>
      <c r="C4" s="13">
        <v>27.284227170516377</v>
      </c>
      <c r="D4" s="12" t="s">
        <v>48</v>
      </c>
      <c r="E4" s="13">
        <v>-99</v>
      </c>
      <c r="F4" s="12" t="s">
        <v>59</v>
      </c>
      <c r="G4" s="12" t="s">
        <v>69</v>
      </c>
      <c r="H4" s="12" t="s">
        <v>68</v>
      </c>
      <c r="I4" s="14"/>
      <c r="J4" s="12" t="s">
        <v>68</v>
      </c>
      <c r="K4" t="s">
        <v>89</v>
      </c>
      <c r="L4">
        <f t="shared" si="0"/>
        <v>0</v>
      </c>
      <c r="O4" s="13" t="s">
        <v>105</v>
      </c>
      <c r="P4" s="12">
        <v>699</v>
      </c>
      <c r="Q4" s="12" t="s">
        <v>106</v>
      </c>
      <c r="R4">
        <f t="shared" si="1"/>
        <v>6.8674003115444542</v>
      </c>
      <c r="T4">
        <v>525</v>
      </c>
      <c r="U4" s="31" t="s">
        <v>157</v>
      </c>
      <c r="V4" s="31">
        <v>24.31</v>
      </c>
      <c r="W4" s="31" t="s">
        <v>158</v>
      </c>
      <c r="X4" s="31" t="s">
        <v>68</v>
      </c>
      <c r="Y4" s="31" t="s">
        <v>68</v>
      </c>
      <c r="Z4" s="32">
        <v>0.65800000000000003</v>
      </c>
      <c r="AA4" t="s">
        <v>88</v>
      </c>
    </row>
    <row r="5" spans="1:27" ht="15.75" x14ac:dyDescent="0.3">
      <c r="A5" s="12" t="s">
        <v>66</v>
      </c>
      <c r="B5" s="13">
        <v>699</v>
      </c>
      <c r="C5" s="13">
        <v>6.8674003115444542</v>
      </c>
      <c r="D5" s="12" t="s">
        <v>48</v>
      </c>
      <c r="E5" s="13">
        <v>-99</v>
      </c>
      <c r="F5" s="12" t="s">
        <v>59</v>
      </c>
      <c r="G5" s="12" t="s">
        <v>70</v>
      </c>
      <c r="H5" s="12" t="s">
        <v>68</v>
      </c>
      <c r="I5" s="14"/>
      <c r="J5" s="12" t="s">
        <v>68</v>
      </c>
      <c r="K5" t="s">
        <v>90</v>
      </c>
      <c r="L5">
        <f t="shared" si="0"/>
        <v>0</v>
      </c>
      <c r="O5" s="13" t="s">
        <v>107</v>
      </c>
      <c r="P5" s="12">
        <v>613</v>
      </c>
      <c r="Q5" s="12" t="s">
        <v>108</v>
      </c>
      <c r="T5">
        <v>2772</v>
      </c>
      <c r="U5" t="s">
        <v>159</v>
      </c>
      <c r="V5" s="33">
        <v>24.305</v>
      </c>
      <c r="Y5" s="31"/>
      <c r="Z5" s="32">
        <v>0.65800000000000003</v>
      </c>
      <c r="AA5" t="s">
        <v>160</v>
      </c>
    </row>
    <row r="6" spans="1:27" ht="15.75" x14ac:dyDescent="0.3">
      <c r="A6" s="25" t="s">
        <v>66</v>
      </c>
      <c r="B6" s="26">
        <v>700</v>
      </c>
      <c r="C6" s="26">
        <v>3.1281449967700921</v>
      </c>
      <c r="D6" s="25" t="s">
        <v>71</v>
      </c>
      <c r="E6" s="26">
        <v>-99</v>
      </c>
      <c r="F6" s="25" t="s">
        <v>59</v>
      </c>
      <c r="G6" s="25" t="s">
        <v>67</v>
      </c>
      <c r="H6" s="25" t="s">
        <v>68</v>
      </c>
      <c r="I6" s="27"/>
      <c r="J6" s="25" t="s">
        <v>68</v>
      </c>
      <c r="K6" s="28" t="s">
        <v>91</v>
      </c>
      <c r="L6">
        <f t="shared" si="0"/>
        <v>0</v>
      </c>
      <c r="O6" s="13" t="s">
        <v>109</v>
      </c>
      <c r="P6" s="12">
        <v>784</v>
      </c>
      <c r="Q6" s="12" t="s">
        <v>110</v>
      </c>
      <c r="R6">
        <f t="shared" si="1"/>
        <v>1.7918972929216044</v>
      </c>
      <c r="T6">
        <v>292</v>
      </c>
      <c r="U6" s="31" t="s">
        <v>161</v>
      </c>
      <c r="V6" s="31">
        <v>26.98</v>
      </c>
      <c r="W6" s="31" t="s">
        <v>162</v>
      </c>
      <c r="X6" s="31" t="s">
        <v>68</v>
      </c>
      <c r="Y6" s="31" t="s">
        <v>68</v>
      </c>
      <c r="Z6" s="32">
        <v>0.88900000000000001</v>
      </c>
      <c r="AA6" t="s">
        <v>116</v>
      </c>
    </row>
    <row r="7" spans="1:27" x14ac:dyDescent="0.25">
      <c r="A7" s="12" t="s">
        <v>66</v>
      </c>
      <c r="B7" s="13">
        <v>784</v>
      </c>
      <c r="C7" s="13">
        <v>1.7918972929216044</v>
      </c>
      <c r="D7" s="12" t="s">
        <v>48</v>
      </c>
      <c r="E7" s="13">
        <v>-99</v>
      </c>
      <c r="F7" s="12" t="s">
        <v>59</v>
      </c>
      <c r="G7" s="12" t="s">
        <v>70</v>
      </c>
      <c r="H7" s="12" t="s">
        <v>68</v>
      </c>
      <c r="I7" s="14"/>
      <c r="J7" s="12" t="s">
        <v>68</v>
      </c>
      <c r="K7" t="s">
        <v>92</v>
      </c>
      <c r="L7">
        <f t="shared" si="0"/>
        <v>0</v>
      </c>
      <c r="O7" s="13" t="s">
        <v>111</v>
      </c>
      <c r="P7" s="12">
        <v>2669</v>
      </c>
      <c r="Q7" s="12" t="s">
        <v>112</v>
      </c>
      <c r="R7">
        <f>C25</f>
        <v>6.8210567926290944</v>
      </c>
      <c r="T7">
        <v>694</v>
      </c>
      <c r="U7" s="31" t="s">
        <v>163</v>
      </c>
      <c r="V7" s="31">
        <v>28.09</v>
      </c>
      <c r="W7" s="31" t="s">
        <v>164</v>
      </c>
      <c r="X7" s="31" t="s">
        <v>68</v>
      </c>
      <c r="Y7" s="31" t="s">
        <v>68</v>
      </c>
      <c r="Z7" s="32">
        <v>1.139</v>
      </c>
      <c r="AA7" t="s">
        <v>118</v>
      </c>
    </row>
    <row r="8" spans="1:27" x14ac:dyDescent="0.25">
      <c r="A8" s="12" t="s">
        <v>66</v>
      </c>
      <c r="B8" s="13">
        <v>797</v>
      </c>
      <c r="C8" s="13">
        <v>6.9194374194458614</v>
      </c>
      <c r="D8" s="12" t="s">
        <v>48</v>
      </c>
      <c r="E8" s="13">
        <v>-99</v>
      </c>
      <c r="F8" s="12" t="s">
        <v>59</v>
      </c>
      <c r="G8" s="12" t="s">
        <v>69</v>
      </c>
      <c r="H8" s="12" t="s">
        <v>68</v>
      </c>
      <c r="I8" s="14"/>
      <c r="J8" s="12" t="s">
        <v>68</v>
      </c>
      <c r="K8" t="s">
        <v>93</v>
      </c>
      <c r="L8">
        <f t="shared" si="0"/>
        <v>0</v>
      </c>
      <c r="O8" s="13" t="s">
        <v>113</v>
      </c>
      <c r="P8" s="12">
        <v>488</v>
      </c>
      <c r="Q8" s="12" t="s">
        <v>114</v>
      </c>
      <c r="T8">
        <v>666</v>
      </c>
      <c r="U8" s="31" t="s">
        <v>165</v>
      </c>
      <c r="V8" s="31">
        <v>30.97</v>
      </c>
      <c r="W8" s="31" t="s">
        <v>166</v>
      </c>
      <c r="X8" s="31" t="s">
        <v>167</v>
      </c>
      <c r="Y8" s="31" t="s">
        <v>68</v>
      </c>
      <c r="Z8" s="32">
        <v>1.0329999999999999</v>
      </c>
      <c r="AA8" t="s">
        <v>168</v>
      </c>
    </row>
    <row r="9" spans="1:27" x14ac:dyDescent="0.25">
      <c r="A9" s="12" t="s">
        <v>66</v>
      </c>
      <c r="B9" s="13">
        <v>2302</v>
      </c>
      <c r="C9" s="13">
        <v>0.97682849259037519</v>
      </c>
      <c r="D9" s="12" t="s">
        <v>48</v>
      </c>
      <c r="E9" s="13">
        <v>-99</v>
      </c>
      <c r="F9" s="12" t="s">
        <v>59</v>
      </c>
      <c r="G9" s="12" t="s">
        <v>70</v>
      </c>
      <c r="H9" s="12" t="s">
        <v>68</v>
      </c>
      <c r="I9" s="14"/>
      <c r="J9" s="12" t="s">
        <v>68</v>
      </c>
      <c r="K9" t="s">
        <v>94</v>
      </c>
      <c r="L9">
        <f t="shared" si="0"/>
        <v>0.20024984098102691</v>
      </c>
      <c r="O9" s="13" t="s">
        <v>115</v>
      </c>
      <c r="P9" s="12">
        <v>292</v>
      </c>
      <c r="Q9" s="12" t="s">
        <v>116</v>
      </c>
      <c r="T9">
        <v>669</v>
      </c>
      <c r="U9" s="31" t="s">
        <v>169</v>
      </c>
      <c r="V9" s="31">
        <v>39.1</v>
      </c>
      <c r="W9" s="31" t="s">
        <v>170</v>
      </c>
      <c r="X9" s="31" t="s">
        <v>68</v>
      </c>
      <c r="Y9" s="31" t="s">
        <v>68</v>
      </c>
      <c r="Z9" s="32">
        <v>0.20499999999999999</v>
      </c>
      <c r="AA9" t="s">
        <v>171</v>
      </c>
    </row>
    <row r="10" spans="1:27" x14ac:dyDescent="0.25">
      <c r="O10" s="13" t="s">
        <v>117</v>
      </c>
      <c r="P10" s="12">
        <v>694</v>
      </c>
      <c r="Q10" s="12" t="s">
        <v>118</v>
      </c>
      <c r="T10">
        <v>2302</v>
      </c>
      <c r="U10" s="34" t="s">
        <v>172</v>
      </c>
      <c r="V10" s="35">
        <v>39.097799999999999</v>
      </c>
      <c r="W10" t="s">
        <v>68</v>
      </c>
      <c r="Y10" s="31"/>
      <c r="Z10" s="32">
        <v>0.20499999999999999</v>
      </c>
      <c r="AA10" t="s">
        <v>94</v>
      </c>
    </row>
    <row r="11" spans="1:27" x14ac:dyDescent="0.25">
      <c r="O11" s="13" t="s">
        <v>119</v>
      </c>
      <c r="P11" s="12">
        <v>715</v>
      </c>
      <c r="Q11" s="12" t="s">
        <v>120</v>
      </c>
      <c r="T11">
        <v>329</v>
      </c>
      <c r="U11" s="31" t="s">
        <v>173</v>
      </c>
      <c r="V11" s="31">
        <v>40.08</v>
      </c>
      <c r="W11" s="31" t="s">
        <v>174</v>
      </c>
      <c r="X11" s="31" t="s">
        <v>68</v>
      </c>
      <c r="Y11" s="31" t="s">
        <v>68</v>
      </c>
      <c r="Z11" s="32">
        <v>0.39900000000000002</v>
      </c>
      <c r="AA11" t="s">
        <v>175</v>
      </c>
    </row>
    <row r="12" spans="1:27" x14ac:dyDescent="0.25">
      <c r="A12" s="24" t="s">
        <v>138</v>
      </c>
      <c r="O12" s="13" t="s">
        <v>121</v>
      </c>
      <c r="P12" s="12">
        <v>2303</v>
      </c>
      <c r="Q12" s="12" t="s">
        <v>122</v>
      </c>
      <c r="T12">
        <v>2303</v>
      </c>
      <c r="U12" s="31" t="s">
        <v>176</v>
      </c>
      <c r="V12" s="36">
        <v>40.076999999999998</v>
      </c>
      <c r="W12" s="31"/>
      <c r="X12" s="31"/>
      <c r="Y12" s="31"/>
      <c r="Z12" s="32">
        <v>0.39900000000000002</v>
      </c>
      <c r="AA12" t="s">
        <v>177</v>
      </c>
    </row>
    <row r="13" spans="1:27" x14ac:dyDescent="0.25">
      <c r="A13" s="24" t="s">
        <v>139</v>
      </c>
      <c r="O13" s="13" t="s">
        <v>123</v>
      </c>
      <c r="P13" s="12">
        <v>525</v>
      </c>
      <c r="Q13" s="12" t="s">
        <v>124</v>
      </c>
      <c r="R13">
        <f t="shared" si="1"/>
        <v>0.38730073134196868</v>
      </c>
      <c r="T13">
        <v>715</v>
      </c>
      <c r="U13" s="31" t="s">
        <v>178</v>
      </c>
      <c r="V13" s="31">
        <v>47.87</v>
      </c>
      <c r="W13" s="31" t="s">
        <v>179</v>
      </c>
      <c r="X13" s="31" t="s">
        <v>68</v>
      </c>
      <c r="Y13" s="31" t="s">
        <v>68</v>
      </c>
      <c r="Z13" s="32">
        <v>0.66900000000000004</v>
      </c>
      <c r="AA13" t="s">
        <v>120</v>
      </c>
    </row>
    <row r="14" spans="1:27" x14ac:dyDescent="0.25">
      <c r="A14" s="24" t="s">
        <v>141</v>
      </c>
      <c r="J14" t="s">
        <v>278</v>
      </c>
      <c r="K14" t="s">
        <v>279</v>
      </c>
      <c r="O14" s="13" t="s">
        <v>125</v>
      </c>
      <c r="P14" s="12">
        <v>2302</v>
      </c>
      <c r="Q14" s="12" t="s">
        <v>126</v>
      </c>
      <c r="R14">
        <f>VLOOKUP(P14,$B$2:$C$9,2,FALSE)</f>
        <v>0.97682849259037519</v>
      </c>
      <c r="T14">
        <v>767</v>
      </c>
      <c r="U14" s="31" t="s">
        <v>180</v>
      </c>
      <c r="V14" s="31">
        <v>50.94</v>
      </c>
      <c r="W14" s="31" t="s">
        <v>181</v>
      </c>
      <c r="X14" s="31" t="s">
        <v>68</v>
      </c>
      <c r="Y14" s="31" t="s">
        <v>68</v>
      </c>
      <c r="Z14" s="32">
        <v>0.78500000000000003</v>
      </c>
      <c r="AA14" t="s">
        <v>182</v>
      </c>
    </row>
    <row r="15" spans="1:27" x14ac:dyDescent="0.25">
      <c r="A15" s="24" t="s">
        <v>140</v>
      </c>
      <c r="I15" t="s">
        <v>173</v>
      </c>
      <c r="J15">
        <v>2303</v>
      </c>
      <c r="K15">
        <v>329</v>
      </c>
      <c r="O15" s="13" t="s">
        <v>127</v>
      </c>
      <c r="P15" s="12">
        <v>526</v>
      </c>
      <c r="Q15" s="12" t="s">
        <v>128</v>
      </c>
      <c r="T15">
        <v>347</v>
      </c>
      <c r="U15" s="31" t="s">
        <v>183</v>
      </c>
      <c r="V15" s="31">
        <v>52</v>
      </c>
      <c r="W15" s="31" t="s">
        <v>184</v>
      </c>
      <c r="X15" s="31" t="s">
        <v>185</v>
      </c>
      <c r="Y15" s="31" t="s">
        <v>68</v>
      </c>
      <c r="Z15" s="32">
        <v>0.69199999999999995</v>
      </c>
      <c r="AA15" t="s">
        <v>87</v>
      </c>
    </row>
    <row r="16" spans="1:27" x14ac:dyDescent="0.25">
      <c r="A16" s="24" t="s">
        <v>142</v>
      </c>
      <c r="I16" t="s">
        <v>157</v>
      </c>
      <c r="J16">
        <v>2772</v>
      </c>
      <c r="K16">
        <v>525</v>
      </c>
      <c r="O16" s="13" t="s">
        <v>129</v>
      </c>
      <c r="P16" s="12">
        <v>785</v>
      </c>
      <c r="Q16" s="12" t="s">
        <v>130</v>
      </c>
      <c r="T16">
        <v>526</v>
      </c>
      <c r="U16" s="31" t="s">
        <v>186</v>
      </c>
      <c r="V16" s="31">
        <v>54.94</v>
      </c>
      <c r="W16" s="31" t="s">
        <v>187</v>
      </c>
      <c r="X16" s="31" t="s">
        <v>188</v>
      </c>
      <c r="Y16" s="31" t="s">
        <v>189</v>
      </c>
      <c r="Z16" s="32">
        <v>0.63100000000000001</v>
      </c>
      <c r="AA16" t="s">
        <v>128</v>
      </c>
    </row>
    <row r="17" spans="1:27" x14ac:dyDescent="0.25">
      <c r="A17" s="24" t="s">
        <v>143</v>
      </c>
      <c r="I17" t="s">
        <v>169</v>
      </c>
      <c r="J17">
        <v>2302</v>
      </c>
      <c r="K17">
        <v>669</v>
      </c>
      <c r="O17" s="13" t="s">
        <v>131</v>
      </c>
      <c r="P17" s="12">
        <v>337</v>
      </c>
      <c r="Q17" s="12" t="s">
        <v>132</v>
      </c>
      <c r="T17">
        <v>488</v>
      </c>
      <c r="U17" s="31" t="s">
        <v>190</v>
      </c>
      <c r="V17" s="31">
        <v>55.85</v>
      </c>
      <c r="W17" s="31" t="s">
        <v>191</v>
      </c>
      <c r="X17" s="31" t="s">
        <v>192</v>
      </c>
      <c r="Y17" s="31" t="s">
        <v>68</v>
      </c>
      <c r="Z17" s="32">
        <v>0.35799999999999998</v>
      </c>
      <c r="AA17" t="s">
        <v>114</v>
      </c>
    </row>
    <row r="18" spans="1:27" x14ac:dyDescent="0.25">
      <c r="A18" s="24" t="s">
        <v>144</v>
      </c>
      <c r="I18" t="s">
        <v>152</v>
      </c>
      <c r="J18">
        <v>785</v>
      </c>
      <c r="K18">
        <v>696</v>
      </c>
      <c r="O18" s="13" t="s">
        <v>133</v>
      </c>
      <c r="P18" s="12">
        <v>2668</v>
      </c>
      <c r="Q18" s="12" t="s">
        <v>134</v>
      </c>
      <c r="T18">
        <v>379</v>
      </c>
      <c r="U18" s="31" t="s">
        <v>193</v>
      </c>
      <c r="V18" s="31">
        <v>58.93</v>
      </c>
      <c r="W18" s="31" t="s">
        <v>194</v>
      </c>
      <c r="X18" s="31" t="s">
        <v>195</v>
      </c>
      <c r="Y18" s="31" t="s">
        <v>68</v>
      </c>
      <c r="Z18" s="32">
        <v>0.33900000000000002</v>
      </c>
      <c r="AA18" t="s">
        <v>196</v>
      </c>
    </row>
    <row r="19" spans="1:27" ht="15.75" x14ac:dyDescent="0.3">
      <c r="I19" t="s">
        <v>277</v>
      </c>
      <c r="J19">
        <v>337</v>
      </c>
      <c r="K19">
        <v>795</v>
      </c>
      <c r="O19" s="13" t="s">
        <v>135</v>
      </c>
      <c r="P19" s="12">
        <v>2671</v>
      </c>
      <c r="Q19" s="12" t="s">
        <v>136</v>
      </c>
      <c r="R19">
        <f>100-SUM(R2:R18,R20:R45)</f>
        <v>48.800572955460026</v>
      </c>
      <c r="T19">
        <v>612</v>
      </c>
      <c r="U19" s="31" t="s">
        <v>197</v>
      </c>
      <c r="V19" s="31">
        <v>58.69</v>
      </c>
      <c r="W19" s="31" t="s">
        <v>198</v>
      </c>
      <c r="X19" s="31" t="s">
        <v>68</v>
      </c>
      <c r="Y19" s="31" t="s">
        <v>68</v>
      </c>
      <c r="Z19" s="32">
        <v>0.27300000000000002</v>
      </c>
      <c r="AA19" t="s">
        <v>199</v>
      </c>
    </row>
    <row r="20" spans="1:27" x14ac:dyDescent="0.25">
      <c r="B20" t="s">
        <v>272</v>
      </c>
      <c r="C20">
        <f>SUM(L2:L9)</f>
        <v>0.47323337876040339</v>
      </c>
      <c r="N20" t="s">
        <v>280</v>
      </c>
      <c r="O20" s="37" t="s">
        <v>282</v>
      </c>
      <c r="P20" s="38">
        <v>2670</v>
      </c>
      <c r="Q20" s="38" t="s">
        <v>283</v>
      </c>
      <c r="R20">
        <f>C23</f>
        <v>0.12506545702370742</v>
      </c>
      <c r="T20">
        <v>380</v>
      </c>
      <c r="U20" s="31" t="s">
        <v>200</v>
      </c>
      <c r="V20" s="31">
        <v>63.55</v>
      </c>
      <c r="W20" s="31" t="s">
        <v>201</v>
      </c>
      <c r="X20" s="31" t="s">
        <v>68</v>
      </c>
      <c r="Y20" s="31" t="s">
        <v>68</v>
      </c>
      <c r="Z20" s="32">
        <v>0.252</v>
      </c>
      <c r="AA20" t="s">
        <v>202</v>
      </c>
    </row>
    <row r="21" spans="1:27" x14ac:dyDescent="0.25">
      <c r="B21" t="s">
        <v>270</v>
      </c>
      <c r="C21">
        <f>0.5*96/18*C7</f>
        <v>4.7783927811242783</v>
      </c>
      <c r="O21" s="37" t="s">
        <v>165</v>
      </c>
      <c r="P21" s="38">
        <v>666</v>
      </c>
      <c r="Q21" s="38" t="s">
        <v>281</v>
      </c>
      <c r="T21">
        <v>778</v>
      </c>
      <c r="U21" s="31" t="s">
        <v>203</v>
      </c>
      <c r="V21" s="31">
        <v>65.39</v>
      </c>
      <c r="W21" s="31" t="s">
        <v>204</v>
      </c>
      <c r="X21" s="31" t="s">
        <v>68</v>
      </c>
      <c r="Y21" s="31" t="s">
        <v>68</v>
      </c>
      <c r="Z21" s="32">
        <v>0.245</v>
      </c>
      <c r="AA21" t="s">
        <v>205</v>
      </c>
    </row>
    <row r="22" spans="1:27" x14ac:dyDescent="0.25">
      <c r="B22" t="s">
        <v>271</v>
      </c>
      <c r="C22">
        <f>C5-C21</f>
        <v>2.0890075304201758</v>
      </c>
      <c r="O22" s="37" t="s">
        <v>180</v>
      </c>
      <c r="P22" s="38">
        <v>767</v>
      </c>
      <c r="Q22" s="38" t="s">
        <v>182</v>
      </c>
      <c r="T22">
        <v>468</v>
      </c>
      <c r="U22" s="31" t="s">
        <v>206</v>
      </c>
      <c r="V22" s="31">
        <v>69.72</v>
      </c>
      <c r="W22" s="31" t="s">
        <v>207</v>
      </c>
      <c r="X22" s="31" t="s">
        <v>68</v>
      </c>
      <c r="Y22" s="31" t="s">
        <v>68</v>
      </c>
      <c r="Z22" s="32">
        <v>0.34399999999999997</v>
      </c>
      <c r="AA22" t="s">
        <v>208</v>
      </c>
    </row>
    <row r="23" spans="1:27" x14ac:dyDescent="0.25">
      <c r="B23" t="s">
        <v>273</v>
      </c>
      <c r="C23">
        <f>IF(C22&lt;0,C20,IF(C20-C22*16/96&lt;0,0,C20-C22*16/96))</f>
        <v>0.12506545702370742</v>
      </c>
      <c r="O23" s="37" t="s">
        <v>183</v>
      </c>
      <c r="P23" s="38">
        <v>347</v>
      </c>
      <c r="Q23" s="38" t="s">
        <v>87</v>
      </c>
      <c r="R23">
        <f t="shared" ref="R23" si="2">VLOOKUP(P23,$B$2:$C$9,2,FALSE)</f>
        <v>2.6213376526533327E-2</v>
      </c>
      <c r="T23">
        <v>298</v>
      </c>
      <c r="U23" s="31" t="s">
        <v>209</v>
      </c>
      <c r="V23" s="31">
        <v>74.92</v>
      </c>
      <c r="W23" s="31" t="s">
        <v>210</v>
      </c>
      <c r="X23" s="31" t="s">
        <v>211</v>
      </c>
      <c r="Y23" s="31" t="s">
        <v>68</v>
      </c>
      <c r="Z23" s="32">
        <v>0.42699999999999999</v>
      </c>
      <c r="AA23" t="s">
        <v>212</v>
      </c>
    </row>
    <row r="24" spans="1:27" x14ac:dyDescent="0.25">
      <c r="A24" t="s">
        <v>274</v>
      </c>
      <c r="O24" s="37" t="s">
        <v>193</v>
      </c>
      <c r="P24" s="38">
        <v>379</v>
      </c>
      <c r="Q24" s="38" t="s">
        <v>196</v>
      </c>
      <c r="T24">
        <v>693</v>
      </c>
      <c r="U24" s="31" t="s">
        <v>213</v>
      </c>
      <c r="V24" s="31">
        <v>78.959999999999994</v>
      </c>
      <c r="W24" s="31" t="s">
        <v>214</v>
      </c>
      <c r="X24" s="31" t="s">
        <v>215</v>
      </c>
      <c r="Y24" s="31" t="s">
        <v>216</v>
      </c>
      <c r="Z24" s="32">
        <v>0.40500000000000003</v>
      </c>
      <c r="AA24" t="s">
        <v>217</v>
      </c>
    </row>
    <row r="25" spans="1:27" x14ac:dyDescent="0.25">
      <c r="B25" t="s">
        <v>111</v>
      </c>
      <c r="C25">
        <f>C4*0.25</f>
        <v>6.8210567926290944</v>
      </c>
      <c r="O25" s="37" t="s">
        <v>197</v>
      </c>
      <c r="P25" s="38">
        <v>612</v>
      </c>
      <c r="Q25" s="38" t="s">
        <v>199</v>
      </c>
      <c r="T25">
        <v>689</v>
      </c>
      <c r="U25" s="31" t="s">
        <v>218</v>
      </c>
      <c r="V25" s="31">
        <v>85.47</v>
      </c>
      <c r="W25" s="31" t="s">
        <v>219</v>
      </c>
      <c r="X25" s="31" t="s">
        <v>68</v>
      </c>
      <c r="Y25" s="31" t="s">
        <v>68</v>
      </c>
      <c r="Z25" s="32">
        <v>9.4E-2</v>
      </c>
      <c r="AA25" t="s">
        <v>220</v>
      </c>
    </row>
    <row r="26" spans="1:27" x14ac:dyDescent="0.25">
      <c r="A26" t="s">
        <v>275</v>
      </c>
      <c r="O26" s="37" t="s">
        <v>200</v>
      </c>
      <c r="P26" s="38">
        <v>380</v>
      </c>
      <c r="Q26" s="38" t="s">
        <v>202</v>
      </c>
      <c r="T26">
        <v>697</v>
      </c>
      <c r="U26" s="31" t="s">
        <v>221</v>
      </c>
      <c r="V26" s="31">
        <v>87.62</v>
      </c>
      <c r="W26" s="31" t="s">
        <v>222</v>
      </c>
      <c r="X26" s="31" t="s">
        <v>68</v>
      </c>
      <c r="Y26" s="31" t="s">
        <v>68</v>
      </c>
      <c r="Z26" s="32">
        <v>0.183</v>
      </c>
      <c r="AA26" t="s">
        <v>223</v>
      </c>
    </row>
    <row r="27" spans="1:27" x14ac:dyDescent="0.25">
      <c r="B27" t="s">
        <v>276</v>
      </c>
      <c r="C27">
        <f>SUM(C25,C23,C2:C5,C7:C9)</f>
        <v>51.199427044539988</v>
      </c>
      <c r="O27" s="37" t="s">
        <v>203</v>
      </c>
      <c r="P27" s="38">
        <v>778</v>
      </c>
      <c r="Q27" s="38" t="s">
        <v>205</v>
      </c>
      <c r="T27">
        <v>779</v>
      </c>
      <c r="U27" s="31" t="s">
        <v>224</v>
      </c>
      <c r="V27" s="31">
        <v>91.22</v>
      </c>
      <c r="W27" s="31" t="s">
        <v>225</v>
      </c>
      <c r="X27" s="31" t="s">
        <v>68</v>
      </c>
      <c r="Y27" s="31" t="s">
        <v>68</v>
      </c>
      <c r="Z27" s="32">
        <v>0.35099999999999998</v>
      </c>
      <c r="AA27" t="s">
        <v>226</v>
      </c>
    </row>
    <row r="28" spans="1:27" x14ac:dyDescent="0.25">
      <c r="O28" s="37" t="s">
        <v>206</v>
      </c>
      <c r="P28" s="38">
        <v>468</v>
      </c>
      <c r="Q28" s="38" t="s">
        <v>208</v>
      </c>
      <c r="T28">
        <v>586</v>
      </c>
      <c r="U28" s="31" t="s">
        <v>227</v>
      </c>
      <c r="V28" s="31">
        <v>95.94</v>
      </c>
      <c r="W28" s="31" t="s">
        <v>228</v>
      </c>
      <c r="X28" s="31" t="s">
        <v>229</v>
      </c>
      <c r="Y28" s="31" t="s">
        <v>68</v>
      </c>
      <c r="Z28" s="32">
        <v>0.41699999999999998</v>
      </c>
      <c r="AA28" t="s">
        <v>230</v>
      </c>
    </row>
    <row r="29" spans="1:27" x14ac:dyDescent="0.25">
      <c r="O29" s="37" t="s">
        <v>209</v>
      </c>
      <c r="P29" s="38">
        <v>298</v>
      </c>
      <c r="Q29" s="38" t="s">
        <v>212</v>
      </c>
      <c r="T29">
        <v>649</v>
      </c>
      <c r="U29" s="31" t="s">
        <v>231</v>
      </c>
      <c r="V29" s="31">
        <v>106.42</v>
      </c>
      <c r="W29" s="31" t="s">
        <v>232</v>
      </c>
      <c r="X29" s="31" t="s">
        <v>233</v>
      </c>
      <c r="Y29" s="31" t="s">
        <v>68</v>
      </c>
      <c r="Z29" s="32">
        <v>0.22600000000000001</v>
      </c>
      <c r="AA29" t="s">
        <v>234</v>
      </c>
    </row>
    <row r="30" spans="1:27" x14ac:dyDescent="0.25">
      <c r="O30" s="37" t="s">
        <v>213</v>
      </c>
      <c r="P30" s="38">
        <v>693</v>
      </c>
      <c r="Q30" s="38" t="s">
        <v>217</v>
      </c>
      <c r="T30">
        <v>695</v>
      </c>
      <c r="U30" s="31" t="s">
        <v>235</v>
      </c>
      <c r="V30" s="31">
        <v>107.87</v>
      </c>
      <c r="W30" s="31" t="s">
        <v>236</v>
      </c>
      <c r="X30" s="31" t="s">
        <v>68</v>
      </c>
      <c r="Y30" s="31" t="s">
        <v>68</v>
      </c>
      <c r="Z30" s="32">
        <v>7.3999999999999996E-2</v>
      </c>
      <c r="AA30" t="s">
        <v>237</v>
      </c>
    </row>
    <row r="31" spans="1:27" x14ac:dyDescent="0.25">
      <c r="O31" s="37" t="s">
        <v>218</v>
      </c>
      <c r="P31" s="38">
        <v>689</v>
      </c>
      <c r="Q31" s="38" t="s">
        <v>220</v>
      </c>
      <c r="T31">
        <v>328</v>
      </c>
      <c r="U31" s="31" t="s">
        <v>238</v>
      </c>
      <c r="V31" s="31">
        <v>112.41</v>
      </c>
      <c r="W31" s="31" t="s">
        <v>239</v>
      </c>
      <c r="X31" s="31" t="s">
        <v>68</v>
      </c>
      <c r="Y31" s="31" t="s">
        <v>68</v>
      </c>
      <c r="Z31" s="32">
        <v>0.14199999999999999</v>
      </c>
      <c r="AA31" t="s">
        <v>240</v>
      </c>
    </row>
    <row r="32" spans="1:27" x14ac:dyDescent="0.25">
      <c r="O32" s="37" t="s">
        <v>221</v>
      </c>
      <c r="P32" s="38">
        <v>697</v>
      </c>
      <c r="Q32" s="38" t="s">
        <v>223</v>
      </c>
      <c r="T32">
        <v>487</v>
      </c>
      <c r="U32" s="31" t="s">
        <v>241</v>
      </c>
      <c r="V32" s="31">
        <v>114.82</v>
      </c>
      <c r="W32" s="31" t="s">
        <v>242</v>
      </c>
      <c r="X32" s="31" t="s">
        <v>68</v>
      </c>
      <c r="Y32" s="31" t="s">
        <v>68</v>
      </c>
      <c r="Z32" s="32">
        <v>0.20899999999999999</v>
      </c>
      <c r="AA32" t="s">
        <v>243</v>
      </c>
    </row>
    <row r="33" spans="15:27" x14ac:dyDescent="0.25">
      <c r="O33" s="37" t="s">
        <v>224</v>
      </c>
      <c r="P33" s="38">
        <v>779</v>
      </c>
      <c r="Q33" s="38" t="s">
        <v>226</v>
      </c>
      <c r="T33">
        <v>714</v>
      </c>
      <c r="U33" s="31" t="s">
        <v>244</v>
      </c>
      <c r="V33" s="31">
        <v>118.71</v>
      </c>
      <c r="W33" s="31" t="s">
        <v>245</v>
      </c>
      <c r="X33" s="31" t="s">
        <v>246</v>
      </c>
      <c r="Y33" s="31" t="s">
        <v>68</v>
      </c>
      <c r="Z33" s="32">
        <v>0.20200000000000001</v>
      </c>
      <c r="AA33" t="s">
        <v>247</v>
      </c>
    </row>
    <row r="34" spans="15:27" x14ac:dyDescent="0.25">
      <c r="O34" s="37" t="s">
        <v>227</v>
      </c>
      <c r="P34" s="38">
        <v>586</v>
      </c>
      <c r="Q34" s="38" t="s">
        <v>230</v>
      </c>
      <c r="T34">
        <v>296</v>
      </c>
      <c r="U34" s="31" t="s">
        <v>248</v>
      </c>
      <c r="V34" s="31">
        <v>121.76</v>
      </c>
      <c r="W34" s="31" t="s">
        <v>249</v>
      </c>
      <c r="X34" s="31" t="s">
        <v>250</v>
      </c>
      <c r="Y34" s="31" t="s">
        <v>68</v>
      </c>
      <c r="Z34" s="32">
        <v>0.26300000000000001</v>
      </c>
      <c r="AA34" t="s">
        <v>251</v>
      </c>
    </row>
    <row r="35" spans="15:27" x14ac:dyDescent="0.25">
      <c r="O35" s="37" t="s">
        <v>231</v>
      </c>
      <c r="P35" s="38">
        <v>649</v>
      </c>
      <c r="Q35" s="38" t="s">
        <v>234</v>
      </c>
      <c r="T35">
        <v>300</v>
      </c>
      <c r="U35" s="31" t="s">
        <v>252</v>
      </c>
      <c r="V35" s="31">
        <v>137.33000000000001</v>
      </c>
      <c r="W35" s="31" t="s">
        <v>253</v>
      </c>
      <c r="X35" s="31" t="s">
        <v>68</v>
      </c>
      <c r="Y35" s="31" t="s">
        <v>68</v>
      </c>
      <c r="Z35" s="32">
        <v>0.11700000000000001</v>
      </c>
      <c r="AA35" t="s">
        <v>254</v>
      </c>
    </row>
    <row r="36" spans="15:27" x14ac:dyDescent="0.25">
      <c r="O36" s="37" t="s">
        <v>235</v>
      </c>
      <c r="P36" s="38">
        <v>695</v>
      </c>
      <c r="Q36" s="38" t="s">
        <v>237</v>
      </c>
      <c r="T36">
        <v>519</v>
      </c>
      <c r="U36" s="31" t="s">
        <v>255</v>
      </c>
      <c r="V36" s="31">
        <v>138.91</v>
      </c>
      <c r="W36" s="31" t="s">
        <v>256</v>
      </c>
      <c r="X36" s="31" t="s">
        <v>68</v>
      </c>
      <c r="Y36" s="31" t="s">
        <v>68</v>
      </c>
      <c r="Z36" s="32">
        <v>0.17299999999999999</v>
      </c>
      <c r="AA36" t="s">
        <v>257</v>
      </c>
    </row>
    <row r="37" spans="15:27" x14ac:dyDescent="0.25">
      <c r="O37" s="37" t="s">
        <v>238</v>
      </c>
      <c r="P37" s="38">
        <v>328</v>
      </c>
      <c r="Q37" s="38" t="s">
        <v>240</v>
      </c>
      <c r="T37">
        <v>1861</v>
      </c>
      <c r="U37" s="31" t="s">
        <v>258</v>
      </c>
      <c r="V37" s="31">
        <v>140.12</v>
      </c>
      <c r="W37" s="31" t="s">
        <v>259</v>
      </c>
      <c r="X37" s="31" t="s">
        <v>260</v>
      </c>
      <c r="Y37" s="31" t="s">
        <v>68</v>
      </c>
      <c r="Z37" s="32">
        <v>0.2</v>
      </c>
      <c r="AA37" t="s">
        <v>261</v>
      </c>
    </row>
    <row r="38" spans="15:27" x14ac:dyDescent="0.25">
      <c r="O38" s="37" t="s">
        <v>241</v>
      </c>
      <c r="P38" s="38">
        <v>487</v>
      </c>
      <c r="Q38" s="38" t="s">
        <v>243</v>
      </c>
      <c r="T38">
        <v>528</v>
      </c>
      <c r="U38" s="31" t="s">
        <v>262</v>
      </c>
      <c r="V38" s="31">
        <v>200.59</v>
      </c>
      <c r="W38" s="31" t="s">
        <v>263</v>
      </c>
      <c r="X38" s="31" t="s">
        <v>264</v>
      </c>
      <c r="Y38" s="31" t="s">
        <v>68</v>
      </c>
      <c r="Z38" s="32">
        <v>0.06</v>
      </c>
      <c r="AA38" t="s">
        <v>265</v>
      </c>
    </row>
    <row r="39" spans="15:27" x14ac:dyDescent="0.25">
      <c r="O39" s="37" t="s">
        <v>244</v>
      </c>
      <c r="P39" s="38">
        <v>714</v>
      </c>
      <c r="Q39" s="38" t="s">
        <v>247</v>
      </c>
      <c r="T39">
        <v>520</v>
      </c>
      <c r="U39" s="31" t="s">
        <v>266</v>
      </c>
      <c r="V39" s="31">
        <v>207.2</v>
      </c>
      <c r="W39" s="31" t="s">
        <v>267</v>
      </c>
      <c r="X39" s="31" t="s">
        <v>268</v>
      </c>
      <c r="Y39" s="31" t="s">
        <v>68</v>
      </c>
      <c r="Z39" s="32">
        <v>0.11600000000000001</v>
      </c>
      <c r="AA39" t="s">
        <v>269</v>
      </c>
    </row>
    <row r="40" spans="15:27" x14ac:dyDescent="0.25">
      <c r="O40" s="37" t="s">
        <v>248</v>
      </c>
      <c r="P40" s="38">
        <v>296</v>
      </c>
      <c r="Q40" s="38" t="s">
        <v>251</v>
      </c>
    </row>
    <row r="41" spans="15:27" x14ac:dyDescent="0.25">
      <c r="O41" s="37" t="s">
        <v>252</v>
      </c>
      <c r="P41" s="38">
        <v>300</v>
      </c>
      <c r="Q41" s="38" t="s">
        <v>254</v>
      </c>
    </row>
    <row r="42" spans="15:27" x14ac:dyDescent="0.25">
      <c r="O42" s="37" t="s">
        <v>255</v>
      </c>
      <c r="P42" s="38">
        <v>519</v>
      </c>
      <c r="Q42" s="38" t="s">
        <v>257</v>
      </c>
    </row>
    <row r="43" spans="15:27" x14ac:dyDescent="0.25">
      <c r="O43" s="37" t="s">
        <v>258</v>
      </c>
      <c r="P43" s="38">
        <v>1861</v>
      </c>
      <c r="Q43" s="38" t="s">
        <v>261</v>
      </c>
    </row>
    <row r="44" spans="15:27" x14ac:dyDescent="0.25">
      <c r="O44" s="37" t="s">
        <v>262</v>
      </c>
      <c r="P44" s="38">
        <v>528</v>
      </c>
      <c r="Q44" s="38" t="s">
        <v>265</v>
      </c>
    </row>
    <row r="45" spans="15:27" x14ac:dyDescent="0.25">
      <c r="O45" s="37" t="s">
        <v>266</v>
      </c>
      <c r="P45" s="38">
        <v>520</v>
      </c>
      <c r="Q45" s="38" t="s">
        <v>269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2021-07-15T00:40:02+00:00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B9AD7D5-A316-46A1-81AA-D6E09B98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7d7b659b-c050-4388-b6f3-49109a48db57"/>
    <ds:schemaRef ds:uri="8f75adca-0fe3-4657-b07a-186b256b98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E2643D-1618-477A-B7F6-C4521D8BD270}">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8f75adca-0fe3-4657-b07a-186b256b984e"/>
    <ds:schemaRef ds:uri="http://schemas.microsoft.com/sharepoint.v3"/>
  </ds:schemaRefs>
</ds:datastoreItem>
</file>

<file path=customXml/itemProps3.xml><?xml version="1.0" encoding="utf-8"?>
<ds:datastoreItem xmlns:ds="http://schemas.openxmlformats.org/officeDocument/2006/customXml" ds:itemID="{3A685153-36B8-4234-9717-B406BF144225}">
  <ds:schemaRefs>
    <ds:schemaRef ds:uri="http://schemas.microsoft.com/sharepoint/v3/contenttype/forms"/>
  </ds:schemaRefs>
</ds:datastoreItem>
</file>

<file path=customXml/itemProps4.xml><?xml version="1.0" encoding="utf-8"?>
<ds:datastoreItem xmlns:ds="http://schemas.openxmlformats.org/officeDocument/2006/customXml" ds:itemID="{5D5ABD22-B369-46B5-89EE-3915E614C20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PROFILES</vt:lpstr>
      <vt:lpstr>SPECIES</vt:lpstr>
      <vt:lpstr>REFERENCES</vt:lpstr>
      <vt:lpstr>PROFILE_REFERENCE_CROSSWALK</vt:lpstr>
      <vt:lpstr>8873 - AE6 Protocol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2021-05-18T15:24:18Z</dcterms:created>
  <dcterms:modified xsi:type="dcterms:W3CDTF">2022-07-07T19:51:24Z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